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5" yWindow="15" windowWidth="13110" windowHeight="11010" tabRatio="556" firstSheet="2" activeTab="5"/>
  </bookViews>
  <sheets>
    <sheet name="Histogram" sheetId="12" r:id="rId1"/>
    <sheet name="Arkusz1" sheetId="1" r:id="rId2"/>
    <sheet name="Diff vs ISR No." sheetId="8" r:id="rId3"/>
    <sheet name="Diff vs ISR conc" sheetId="7" r:id="rId4"/>
    <sheet name="Diff vs ISR conc_log" sheetId="10" r:id="rId5"/>
    <sheet name="%ISR vs ISR No." sheetId="6" r:id="rId6"/>
    <sheet name="Correlation" sheetId="9" r:id="rId7"/>
  </sheets>
  <externalReferences>
    <externalReference r:id="rId8"/>
  </externalReferences>
  <definedNames>
    <definedName name="_xlnm.Print_Area" localSheetId="1">Arkusz1!$A$2:$G$111</definedName>
  </definedNames>
  <calcPr calcId="125725"/>
</workbook>
</file>

<file path=xl/calcChain.xml><?xml version="1.0" encoding="utf-8"?>
<calcChain xmlns="http://schemas.openxmlformats.org/spreadsheetml/2006/main">
  <c r="J9" i="1"/>
  <c r="L29"/>
  <c r="L30"/>
  <c r="L31"/>
  <c r="L32"/>
  <c r="L33"/>
  <c r="L34"/>
  <c r="L35"/>
  <c r="L28"/>
  <c r="L36"/>
  <c r="E113"/>
  <c r="F113"/>
  <c r="G113"/>
  <c r="E114"/>
  <c r="F114"/>
  <c r="G114"/>
  <c r="O5"/>
  <c r="H113"/>
  <c r="H114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G4"/>
  <c r="J13"/>
  <c r="J7"/>
  <c r="G101"/>
  <c r="G102"/>
  <c r="G103"/>
  <c r="G104"/>
  <c r="G105"/>
  <c r="G106"/>
  <c r="G107"/>
  <c r="G108"/>
  <c r="G109"/>
  <c r="G110"/>
  <c r="G111"/>
  <c r="G100"/>
  <c r="G99"/>
  <c r="G75"/>
  <c r="G71"/>
  <c r="G72"/>
  <c r="G73"/>
  <c r="G74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68"/>
  <c r="G69"/>
  <c r="G70"/>
  <c r="G51"/>
  <c r="G52"/>
  <c r="G53"/>
  <c r="G54"/>
  <c r="G55"/>
  <c r="G56"/>
  <c r="G57"/>
  <c r="G58"/>
  <c r="G59"/>
  <c r="G60"/>
  <c r="G61"/>
  <c r="G62"/>
  <c r="G63"/>
  <c r="G64"/>
  <c r="G65"/>
  <c r="G66"/>
  <c r="G67"/>
  <c r="G6"/>
  <c r="G7"/>
  <c r="G8"/>
  <c r="J1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"/>
  <c r="J15"/>
</calcChain>
</file>

<file path=xl/sharedStrings.xml><?xml version="1.0" encoding="utf-8"?>
<sst xmlns="http://schemas.openxmlformats.org/spreadsheetml/2006/main" count="364" uniqueCount="74">
  <si>
    <t>Sample No.</t>
  </si>
  <si>
    <t>Subject</t>
  </si>
  <si>
    <t xml:space="preserve">Period </t>
  </si>
  <si>
    <t xml:space="preserve">Liczba próbek przeanalizowanych </t>
  </si>
  <si>
    <t>% wyników spełniających kryterium akceptacji</t>
  </si>
  <si>
    <t>Ordinal number</t>
  </si>
  <si>
    <t>Liczba wszystkich próbek</t>
  </si>
  <si>
    <t>Liczba próbek do analizy</t>
  </si>
  <si>
    <t>Pozostało do analizy</t>
  </si>
  <si>
    <t>Liczba próbek z ISR &gt; [20%]</t>
  </si>
  <si>
    <t>Sampling point [h]</t>
  </si>
  <si>
    <t>12</t>
  </si>
  <si>
    <t>Zgodnie z ILB/AF/026 wersja 4</t>
  </si>
  <si>
    <t>P1</t>
  </si>
  <si>
    <t>P2</t>
  </si>
  <si>
    <t>01</t>
  </si>
  <si>
    <t>02</t>
  </si>
  <si>
    <t>03</t>
  </si>
  <si>
    <t>06</t>
  </si>
  <si>
    <t>07</t>
  </si>
  <si>
    <t>08</t>
  </si>
  <si>
    <t>09</t>
  </si>
  <si>
    <t>10</t>
  </si>
  <si>
    <t>11</t>
  </si>
  <si>
    <t>13</t>
  </si>
  <si>
    <t>2.00</t>
  </si>
  <si>
    <t>24.00</t>
  </si>
  <si>
    <t>2.50</t>
  </si>
  <si>
    <t>1.67</t>
  </si>
  <si>
    <t>3.00</t>
  </si>
  <si>
    <t>3.50</t>
  </si>
  <si>
    <t>48.00</t>
  </si>
  <si>
    <t>1.33</t>
  </si>
  <si>
    <t>16.00</t>
  </si>
  <si>
    <t>72.00</t>
  </si>
  <si>
    <t>14</t>
  </si>
  <si>
    <t>15</t>
  </si>
  <si>
    <t>18</t>
  </si>
  <si>
    <t>19</t>
  </si>
  <si>
    <t>12.00</t>
  </si>
  <si>
    <t>21</t>
  </si>
  <si>
    <t>22</t>
  </si>
  <si>
    <t>23</t>
  </si>
  <si>
    <t>24</t>
  </si>
  <si>
    <t>25</t>
  </si>
  <si>
    <t>27</t>
  </si>
  <si>
    <t>28</t>
  </si>
  <si>
    <t>29</t>
  </si>
  <si>
    <t>9.00</t>
  </si>
  <si>
    <t>30</t>
  </si>
  <si>
    <t>31</t>
  </si>
  <si>
    <t>32</t>
  </si>
  <si>
    <t>6.00</t>
  </si>
  <si>
    <t>1.00</t>
  </si>
  <si>
    <t>%ISR</t>
  </si>
  <si>
    <t>Initial value 
[ng/ml]</t>
  </si>
  <si>
    <t>Repeat value
[ng/ml]</t>
  </si>
  <si>
    <t>%difference
[%]</t>
  </si>
  <si>
    <t>MIN</t>
  </si>
  <si>
    <t>MAX</t>
  </si>
  <si>
    <t>Zakres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</si>
  <si>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</si>
  <si>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</si>
  <si>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</si>
  <si>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</si>
  <si>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</si>
  <si>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</si>
  <si>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</si>
  <si>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</si>
  <si>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</si>
  <si>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</si>
  <si>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Zbiór danych (koszyk)</t>
  </si>
  <si>
    <t>Częstość</t>
  </si>
  <si>
    <t xml:space="preserve">suma 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</si>
</sst>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vertical="center"/>
    </xf>
    <xf numFmtId="2" fontId="6" fillId="0" borderId="0" xfId="0" applyNumberFormat="1" applyFont="1"/>
    <xf numFmtId="0" fontId="7" fillId="0" borderId="0" xfId="0" applyFont="1"/>
    <xf numFmtId="0" fontId="6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11" fillId="2" borderId="0" xfId="0" applyFont="1" applyFill="1"/>
    <xf numFmtId="0" fontId="8" fillId="0" borderId="0" xfId="0" applyFont="1"/>
    <xf numFmtId="0" fontId="11" fillId="0" borderId="0" xfId="0" applyFont="1"/>
    <xf numFmtId="1" fontId="8" fillId="0" borderId="0" xfId="0" applyNumberFormat="1" applyFont="1"/>
    <xf numFmtId="9" fontId="8" fillId="0" borderId="0" xfId="1" applyFont="1"/>
    <xf numFmtId="0" fontId="9" fillId="0" borderId="0" xfId="0" applyFont="1" applyFill="1"/>
    <xf numFmtId="49" fontId="9" fillId="0" borderId="0" xfId="0" applyNumberFormat="1" applyFont="1"/>
    <xf numFmtId="0" fontId="8" fillId="0" borderId="0" xfId="0" applyFont="1" applyFill="1"/>
    <xf numFmtId="0" fontId="12" fillId="0" borderId="0" xfId="0" applyFont="1"/>
    <xf numFmtId="0" fontId="13" fillId="0" borderId="0" xfId="0" applyFont="1"/>
    <xf numFmtId="2" fontId="9" fillId="0" borderId="0" xfId="0" applyNumberFormat="1" applyFont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0" fontId="14" fillId="0" borderId="0" xfId="0" applyFont="1"/>
    <xf numFmtId="2" fontId="15" fillId="0" borderId="0" xfId="0" applyNumberFormat="1" applyFont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center"/>
    </xf>
    <xf numFmtId="0" fontId="16" fillId="0" borderId="0" xfId="0" applyFont="1" applyAlignment="1">
      <alignment wrapText="1"/>
    </xf>
    <xf numFmtId="164" fontId="13" fillId="0" borderId="0" xfId="0" applyNumberFormat="1" applyFont="1"/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49" fontId="18" fillId="0" borderId="0" xfId="0" applyNumberFormat="1" applyFont="1"/>
    <xf numFmtId="49" fontId="18" fillId="0" borderId="0" xfId="0" applyNumberFormat="1" applyFont="1" applyFill="1"/>
    <xf numFmtId="0" fontId="0" fillId="0" borderId="0" xfId="0" applyFill="1" applyBorder="1" applyAlignme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1" xfId="0" applyFill="1" applyBorder="1" applyAlignment="1"/>
    <xf numFmtId="0" fontId="19" fillId="0" borderId="4" xfId="0" applyFont="1" applyFill="1" applyBorder="1" applyAlignment="1">
      <alignment horizontal="center"/>
    </xf>
    <xf numFmtId="9" fontId="10" fillId="0" borderId="0" xfId="1" applyFont="1" applyFill="1"/>
    <xf numFmtId="0" fontId="15" fillId="0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12"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458"/>
          <c:y val="7.4299855495556635E-2"/>
          <c:w val="0.80005555555555563"/>
          <c:h val="0.54622777777777776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Arkusz1!$L$28:$L$35</c:f>
              <c:numCache>
                <c:formatCode>0%</c:formatCode>
                <c:ptCount val="8"/>
                <c:pt idx="0">
                  <c:v>0</c:v>
                </c:pt>
                <c:pt idx="1">
                  <c:v>0.12962962962962962</c:v>
                </c:pt>
                <c:pt idx="2">
                  <c:v>0.12037037037037036</c:v>
                </c:pt>
                <c:pt idx="3">
                  <c:v>0.33333333333333331</c:v>
                </c:pt>
                <c:pt idx="4">
                  <c:v>0.29629629629629628</c:v>
                </c:pt>
                <c:pt idx="5">
                  <c:v>8.3333333333333329E-2</c:v>
                </c:pt>
                <c:pt idx="6">
                  <c:v>3.7037037037037035E-2</c:v>
                </c:pt>
                <c:pt idx="7">
                  <c:v>0</c:v>
                </c:pt>
              </c:numCache>
            </c:numRef>
          </c:val>
        </c:ser>
        <c:gapWidth val="0"/>
        <c:axId val="59595008"/>
        <c:axId val="59611392"/>
      </c:barChart>
      <c:catAx>
        <c:axId val="5959500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274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611392"/>
        <c:crosses val="autoZero"/>
        <c:auto val="1"/>
        <c:lblAlgn val="ctr"/>
        <c:lblOffset val="100"/>
      </c:catAx>
      <c:valAx>
        <c:axId val="59611392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8115E-3"/>
              <c:y val="0.18183360555339637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595008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177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Arkusz1!$A$4:$A$111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Arkusz1!$G$4:$G$111</c:f>
              <c:numCache>
                <c:formatCode>0.00</c:formatCode>
                <c:ptCount val="108"/>
                <c:pt idx="0">
                  <c:v>1.5056177227531913</c:v>
                </c:pt>
                <c:pt idx="1">
                  <c:v>-15.985192663637903</c:v>
                </c:pt>
                <c:pt idx="2">
                  <c:v>4.3914472677411656</c:v>
                </c:pt>
                <c:pt idx="3">
                  <c:v>10.616578195181697</c:v>
                </c:pt>
                <c:pt idx="4">
                  <c:v>13.231044845122518</c:v>
                </c:pt>
                <c:pt idx="5">
                  <c:v>-1.0450773116655667</c:v>
                </c:pt>
                <c:pt idx="6">
                  <c:v>-0.95371542216596694</c:v>
                </c:pt>
                <c:pt idx="7">
                  <c:v>-6.4971135078398232</c:v>
                </c:pt>
                <c:pt idx="8">
                  <c:v>-3.9941605165519358</c:v>
                </c:pt>
                <c:pt idx="9">
                  <c:v>-33.059788980070337</c:v>
                </c:pt>
                <c:pt idx="10">
                  <c:v>-5.8344978497069642</c:v>
                </c:pt>
                <c:pt idx="11">
                  <c:v>-36.687983843823616</c:v>
                </c:pt>
                <c:pt idx="12">
                  <c:v>-6.6333545725879377</c:v>
                </c:pt>
                <c:pt idx="13">
                  <c:v>21.917808219178077</c:v>
                </c:pt>
                <c:pt idx="14">
                  <c:v>1.7615771238959712</c:v>
                </c:pt>
                <c:pt idx="15">
                  <c:v>24.110218140068877</c:v>
                </c:pt>
                <c:pt idx="16">
                  <c:v>3.6678892964321403</c:v>
                </c:pt>
                <c:pt idx="17">
                  <c:v>-2.0646563433849443</c:v>
                </c:pt>
                <c:pt idx="18">
                  <c:v>3.2643264326432631</c:v>
                </c:pt>
                <c:pt idx="19">
                  <c:v>-2.6970148948777131</c:v>
                </c:pt>
                <c:pt idx="20">
                  <c:v>-4.7550170764839512</c:v>
                </c:pt>
                <c:pt idx="21">
                  <c:v>-3.584573531765086</c:v>
                </c:pt>
                <c:pt idx="22">
                  <c:v>-28.397300429477141</c:v>
                </c:pt>
                <c:pt idx="23">
                  <c:v>11.414846162644404</c:v>
                </c:pt>
                <c:pt idx="24">
                  <c:v>-7.4132076872709076</c:v>
                </c:pt>
                <c:pt idx="25">
                  <c:v>-0.88005677785664238</c:v>
                </c:pt>
                <c:pt idx="26">
                  <c:v>-12.536335082619646</c:v>
                </c:pt>
                <c:pt idx="27">
                  <c:v>-19.004524886877832</c:v>
                </c:pt>
                <c:pt idx="28">
                  <c:v>-21.31884690114596</c:v>
                </c:pt>
                <c:pt idx="29">
                  <c:v>-34.417808219178085</c:v>
                </c:pt>
                <c:pt idx="30">
                  <c:v>-19.014879807393989</c:v>
                </c:pt>
                <c:pt idx="31">
                  <c:v>-19.393220797320772</c:v>
                </c:pt>
                <c:pt idx="32">
                  <c:v>-34.17105006818624</c:v>
                </c:pt>
                <c:pt idx="33">
                  <c:v>-30.111842928588313</c:v>
                </c:pt>
                <c:pt idx="34">
                  <c:v>-14.263634356370058</c:v>
                </c:pt>
                <c:pt idx="35">
                  <c:v>-1.4860286290170057</c:v>
                </c:pt>
                <c:pt idx="36">
                  <c:v>7.8484438430311139</c:v>
                </c:pt>
                <c:pt idx="37">
                  <c:v>8.0392278055916222</c:v>
                </c:pt>
                <c:pt idx="38">
                  <c:v>-3.1870282359519164</c:v>
                </c:pt>
                <c:pt idx="39">
                  <c:v>8.9843415761102072</c:v>
                </c:pt>
                <c:pt idx="40">
                  <c:v>-18.920749604876939</c:v>
                </c:pt>
                <c:pt idx="41">
                  <c:v>0.73991738142243912</c:v>
                </c:pt>
                <c:pt idx="42">
                  <c:v>-31.729622266401591</c:v>
                </c:pt>
                <c:pt idx="43">
                  <c:v>-32.422296188645632</c:v>
                </c:pt>
                <c:pt idx="44">
                  <c:v>-31.325301204819279</c:v>
                </c:pt>
                <c:pt idx="45">
                  <c:v>-23.205766685393787</c:v>
                </c:pt>
                <c:pt idx="46">
                  <c:v>-9.9447513812154611</c:v>
                </c:pt>
                <c:pt idx="47">
                  <c:v>9.9045927130878759</c:v>
                </c:pt>
                <c:pt idx="48">
                  <c:v>-17.984876353975061</c:v>
                </c:pt>
                <c:pt idx="49">
                  <c:v>-5.0673620688616872</c:v>
                </c:pt>
                <c:pt idx="50">
                  <c:v>7.9758003529115165</c:v>
                </c:pt>
                <c:pt idx="51">
                  <c:v>-2.5034104779455708</c:v>
                </c:pt>
                <c:pt idx="52">
                  <c:v>1.7297712857966532</c:v>
                </c:pt>
                <c:pt idx="53">
                  <c:v>1.3325391318231252</c:v>
                </c:pt>
                <c:pt idx="54">
                  <c:v>8.6757515863934298</c:v>
                </c:pt>
                <c:pt idx="55">
                  <c:v>-0.55039082373617254</c:v>
                </c:pt>
                <c:pt idx="56">
                  <c:v>13.804809052333805</c:v>
                </c:pt>
                <c:pt idx="57">
                  <c:v>1.4805609627044376</c:v>
                </c:pt>
                <c:pt idx="58">
                  <c:v>21.058156623976487</c:v>
                </c:pt>
                <c:pt idx="59">
                  <c:v>0.86970199767605239</c:v>
                </c:pt>
                <c:pt idx="60">
                  <c:v>11.656671664167915</c:v>
                </c:pt>
                <c:pt idx="61">
                  <c:v>-3.5574314139282421</c:v>
                </c:pt>
                <c:pt idx="62">
                  <c:v>0.48064970580923044</c:v>
                </c:pt>
                <c:pt idx="63">
                  <c:v>2.5166265963093646</c:v>
                </c:pt>
                <c:pt idx="64">
                  <c:v>6.6938775510204103</c:v>
                </c:pt>
                <c:pt idx="65">
                  <c:v>-2.2719516357076674</c:v>
                </c:pt>
                <c:pt idx="66">
                  <c:v>-1.369254023295094</c:v>
                </c:pt>
                <c:pt idx="67">
                  <c:v>-9.5491278571952734</c:v>
                </c:pt>
                <c:pt idx="68">
                  <c:v>2.1220675557286022</c:v>
                </c:pt>
                <c:pt idx="69">
                  <c:v>-6.406101959410508</c:v>
                </c:pt>
                <c:pt idx="70">
                  <c:v>6.754412815018866</c:v>
                </c:pt>
                <c:pt idx="71">
                  <c:v>-23.370276945252556</c:v>
                </c:pt>
                <c:pt idx="72">
                  <c:v>2.8253021503688545</c:v>
                </c:pt>
                <c:pt idx="73">
                  <c:v>-1.4979054711632098</c:v>
                </c:pt>
                <c:pt idx="74">
                  <c:v>7.0879084752449222</c:v>
                </c:pt>
                <c:pt idx="75">
                  <c:v>-7.0616003495055315</c:v>
                </c:pt>
                <c:pt idx="76">
                  <c:v>-7.6225793160280135</c:v>
                </c:pt>
                <c:pt idx="77">
                  <c:v>-25.662505862173084</c:v>
                </c:pt>
                <c:pt idx="78">
                  <c:v>-16.285898445892723</c:v>
                </c:pt>
                <c:pt idx="79">
                  <c:v>2.504364938890856</c:v>
                </c:pt>
                <c:pt idx="80">
                  <c:v>16.71277206534787</c:v>
                </c:pt>
                <c:pt idx="81">
                  <c:v>5.2869446576276937</c:v>
                </c:pt>
                <c:pt idx="82">
                  <c:v>-23.870383415517761</c:v>
                </c:pt>
                <c:pt idx="83">
                  <c:v>-1.7086628531292811</c:v>
                </c:pt>
                <c:pt idx="84">
                  <c:v>-9.4034153914393475</c:v>
                </c:pt>
                <c:pt idx="85">
                  <c:v>5.8233567703384645</c:v>
                </c:pt>
                <c:pt idx="86">
                  <c:v>-1.8889240363324178</c:v>
                </c:pt>
                <c:pt idx="87">
                  <c:v>0.21384596337607523</c:v>
                </c:pt>
                <c:pt idx="88">
                  <c:v>-1.9655227968422733</c:v>
                </c:pt>
                <c:pt idx="89">
                  <c:v>-0.45437294973304337</c:v>
                </c:pt>
                <c:pt idx="90">
                  <c:v>-4.3076345549246762</c:v>
                </c:pt>
                <c:pt idx="91">
                  <c:v>-0.35320626027647711</c:v>
                </c:pt>
                <c:pt idx="92">
                  <c:v>12.489566734957133</c:v>
                </c:pt>
                <c:pt idx="93">
                  <c:v>0.6402686282600345</c:v>
                </c:pt>
                <c:pt idx="94">
                  <c:v>-15.199204352658976</c:v>
                </c:pt>
                <c:pt idx="95">
                  <c:v>-9.0639770987284525</c:v>
                </c:pt>
                <c:pt idx="96">
                  <c:v>-13.886340372294054</c:v>
                </c:pt>
                <c:pt idx="97">
                  <c:v>-17.491873913372146</c:v>
                </c:pt>
                <c:pt idx="98">
                  <c:v>4.9452353039691959</c:v>
                </c:pt>
                <c:pt idx="99">
                  <c:v>15.315855453207622</c:v>
                </c:pt>
                <c:pt idx="100">
                  <c:v>-5.0360483093266417</c:v>
                </c:pt>
                <c:pt idx="101">
                  <c:v>7.3376029277218615</c:v>
                </c:pt>
                <c:pt idx="102">
                  <c:v>-4.2788366753795168</c:v>
                </c:pt>
                <c:pt idx="103">
                  <c:v>6.2901905764059336</c:v>
                </c:pt>
                <c:pt idx="104">
                  <c:v>7.9806149101551487</c:v>
                </c:pt>
                <c:pt idx="105">
                  <c:v>19.859638644169035</c:v>
                </c:pt>
                <c:pt idx="106">
                  <c:v>39.185303864978152</c:v>
                </c:pt>
                <c:pt idx="107">
                  <c:v>-12.810895031450166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(Arkusz1!$A$4,Arkusz1!$A$111)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(Arkusz1!$A$4,Arkusz1!$A$111)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Arkusz1!$P$4:$P$5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(Arkusz1!$A$4,Arkusz1!$A$111)</c:f>
              <c:numCache>
                <c:formatCode>General</c:formatCode>
                <c:ptCount val="2"/>
                <c:pt idx="0">
                  <c:v>1</c:v>
                </c:pt>
                <c:pt idx="1">
                  <c:v>108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384448"/>
        <c:axId val="71395200"/>
      </c:scatterChart>
      <c:valAx>
        <c:axId val="71384448"/>
        <c:scaling>
          <c:orientation val="minMax"/>
          <c:max val="125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ISR No.</a:t>
                </a:r>
              </a:p>
            </c:rich>
          </c:tx>
          <c:layout>
            <c:manualLayout>
              <c:xMode val="edge"/>
              <c:yMode val="edge"/>
              <c:x val="0.41893460349186168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395200"/>
        <c:crossesAt val="-400"/>
        <c:crossBetween val="midCat"/>
        <c:majorUnit val="25"/>
      </c:valAx>
      <c:valAx>
        <c:axId val="71395200"/>
        <c:scaling>
          <c:orientation val="minMax"/>
          <c:max val="60"/>
          <c:min val="-6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384448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528194444444451"/>
          <c:y val="2.8257456828885398E-2"/>
          <c:w val="0.78902430555555569"/>
          <c:h val="0.78742178427560849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Arkusz1!$E$4:$E$111</c:f>
              <c:numCache>
                <c:formatCode>0.00</c:formatCode>
                <c:ptCount val="108"/>
                <c:pt idx="0">
                  <c:v>875.39</c:v>
                </c:pt>
                <c:pt idx="1">
                  <c:v>32.090000000000003</c:v>
                </c:pt>
                <c:pt idx="2">
                  <c:v>798.88</c:v>
                </c:pt>
                <c:pt idx="3">
                  <c:v>23.19</c:v>
                </c:pt>
                <c:pt idx="4">
                  <c:v>646.37</c:v>
                </c:pt>
                <c:pt idx="5">
                  <c:v>752.18</c:v>
                </c:pt>
                <c:pt idx="6">
                  <c:v>889.18</c:v>
                </c:pt>
                <c:pt idx="7">
                  <c:v>875.46</c:v>
                </c:pt>
                <c:pt idx="8">
                  <c:v>883.82</c:v>
                </c:pt>
                <c:pt idx="9">
                  <c:v>19.88</c:v>
                </c:pt>
                <c:pt idx="10">
                  <c:v>950.06</c:v>
                </c:pt>
                <c:pt idx="11">
                  <c:v>17.579999999999998</c:v>
                </c:pt>
                <c:pt idx="12">
                  <c:v>616.16</c:v>
                </c:pt>
                <c:pt idx="13">
                  <c:v>13</c:v>
                </c:pt>
                <c:pt idx="14">
                  <c:v>812.5</c:v>
                </c:pt>
                <c:pt idx="15">
                  <c:v>15.32</c:v>
                </c:pt>
                <c:pt idx="16">
                  <c:v>559.36</c:v>
                </c:pt>
                <c:pt idx="17">
                  <c:v>37.19</c:v>
                </c:pt>
                <c:pt idx="18">
                  <c:v>491.79</c:v>
                </c:pt>
                <c:pt idx="19">
                  <c:v>496.03</c:v>
                </c:pt>
                <c:pt idx="20">
                  <c:v>930.76</c:v>
                </c:pt>
                <c:pt idx="21">
                  <c:v>63.61</c:v>
                </c:pt>
                <c:pt idx="22">
                  <c:v>837.59</c:v>
                </c:pt>
                <c:pt idx="23">
                  <c:v>41.22</c:v>
                </c:pt>
                <c:pt idx="24">
                  <c:v>768.16</c:v>
                </c:pt>
                <c:pt idx="25">
                  <c:v>35.380000000000003</c:v>
                </c:pt>
                <c:pt idx="26">
                  <c:v>1089.44</c:v>
                </c:pt>
                <c:pt idx="27">
                  <c:v>87.12</c:v>
                </c:pt>
                <c:pt idx="28">
                  <c:v>697.68</c:v>
                </c:pt>
                <c:pt idx="29">
                  <c:v>27.38</c:v>
                </c:pt>
                <c:pt idx="30">
                  <c:v>441.2</c:v>
                </c:pt>
                <c:pt idx="31">
                  <c:v>1054.7</c:v>
                </c:pt>
                <c:pt idx="32">
                  <c:v>30.05</c:v>
                </c:pt>
                <c:pt idx="33">
                  <c:v>1241.1600000000001</c:v>
                </c:pt>
                <c:pt idx="34">
                  <c:v>24.26</c:v>
                </c:pt>
                <c:pt idx="35">
                  <c:v>932.16</c:v>
                </c:pt>
                <c:pt idx="36">
                  <c:v>24.85</c:v>
                </c:pt>
                <c:pt idx="37">
                  <c:v>698.79</c:v>
                </c:pt>
                <c:pt idx="38">
                  <c:v>18.170000000000002</c:v>
                </c:pt>
                <c:pt idx="39">
                  <c:v>613.91</c:v>
                </c:pt>
                <c:pt idx="40">
                  <c:v>24.24</c:v>
                </c:pt>
                <c:pt idx="41">
                  <c:v>600.54</c:v>
                </c:pt>
                <c:pt idx="42">
                  <c:v>14.57</c:v>
                </c:pt>
                <c:pt idx="43">
                  <c:v>991.56</c:v>
                </c:pt>
                <c:pt idx="44">
                  <c:v>47.04</c:v>
                </c:pt>
                <c:pt idx="45">
                  <c:v>1172.02</c:v>
                </c:pt>
                <c:pt idx="46">
                  <c:v>54.15</c:v>
                </c:pt>
                <c:pt idx="47">
                  <c:v>888.14</c:v>
                </c:pt>
                <c:pt idx="48">
                  <c:v>53.33</c:v>
                </c:pt>
                <c:pt idx="49">
                  <c:v>851.25</c:v>
                </c:pt>
                <c:pt idx="50">
                  <c:v>95.22</c:v>
                </c:pt>
                <c:pt idx="51">
                  <c:v>846.12</c:v>
                </c:pt>
                <c:pt idx="52">
                  <c:v>103.16</c:v>
                </c:pt>
                <c:pt idx="53">
                  <c:v>808.81</c:v>
                </c:pt>
                <c:pt idx="54">
                  <c:v>45.98</c:v>
                </c:pt>
                <c:pt idx="55">
                  <c:v>1300.83</c:v>
                </c:pt>
                <c:pt idx="56">
                  <c:v>98.73</c:v>
                </c:pt>
                <c:pt idx="57">
                  <c:v>1022.39</c:v>
                </c:pt>
                <c:pt idx="58">
                  <c:v>85.23</c:v>
                </c:pt>
                <c:pt idx="59">
                  <c:v>981.11</c:v>
                </c:pt>
                <c:pt idx="60">
                  <c:v>150.75</c:v>
                </c:pt>
                <c:pt idx="61">
                  <c:v>877.76</c:v>
                </c:pt>
                <c:pt idx="62">
                  <c:v>120.38</c:v>
                </c:pt>
                <c:pt idx="63">
                  <c:v>632.48</c:v>
                </c:pt>
                <c:pt idx="64">
                  <c:v>47.36</c:v>
                </c:pt>
                <c:pt idx="65">
                  <c:v>829.76</c:v>
                </c:pt>
                <c:pt idx="66">
                  <c:v>56.62</c:v>
                </c:pt>
                <c:pt idx="67">
                  <c:v>642.41999999999996</c:v>
                </c:pt>
                <c:pt idx="68">
                  <c:v>101.64</c:v>
                </c:pt>
                <c:pt idx="69">
                  <c:v>648.11</c:v>
                </c:pt>
                <c:pt idx="70">
                  <c:v>94.7</c:v>
                </c:pt>
                <c:pt idx="71">
                  <c:v>635.36</c:v>
                </c:pt>
                <c:pt idx="72">
                  <c:v>62.81</c:v>
                </c:pt>
                <c:pt idx="73">
                  <c:v>1071.45</c:v>
                </c:pt>
                <c:pt idx="74">
                  <c:v>73.349999999999994</c:v>
                </c:pt>
                <c:pt idx="75">
                  <c:v>912.36</c:v>
                </c:pt>
                <c:pt idx="76">
                  <c:v>151.16999999999999</c:v>
                </c:pt>
                <c:pt idx="77">
                  <c:v>878.16</c:v>
                </c:pt>
                <c:pt idx="78">
                  <c:v>151</c:v>
                </c:pt>
                <c:pt idx="79">
                  <c:v>822.91</c:v>
                </c:pt>
                <c:pt idx="80">
                  <c:v>87.79</c:v>
                </c:pt>
                <c:pt idx="81">
                  <c:v>799.19</c:v>
                </c:pt>
                <c:pt idx="82">
                  <c:v>111.23</c:v>
                </c:pt>
                <c:pt idx="83">
                  <c:v>746.67</c:v>
                </c:pt>
                <c:pt idx="84">
                  <c:v>94.42</c:v>
                </c:pt>
                <c:pt idx="85">
                  <c:v>689.73</c:v>
                </c:pt>
                <c:pt idx="86">
                  <c:v>111.69</c:v>
                </c:pt>
                <c:pt idx="87">
                  <c:v>887.54</c:v>
                </c:pt>
                <c:pt idx="88">
                  <c:v>62.68</c:v>
                </c:pt>
                <c:pt idx="89">
                  <c:v>963.95</c:v>
                </c:pt>
                <c:pt idx="90">
                  <c:v>108.85</c:v>
                </c:pt>
                <c:pt idx="91">
                  <c:v>987</c:v>
                </c:pt>
                <c:pt idx="92">
                  <c:v>61.78</c:v>
                </c:pt>
                <c:pt idx="93">
                  <c:v>1050.8699999999999</c:v>
                </c:pt>
                <c:pt idx="94">
                  <c:v>91.96</c:v>
                </c:pt>
                <c:pt idx="95">
                  <c:v>628.07000000000005</c:v>
                </c:pt>
                <c:pt idx="96">
                  <c:v>705.21</c:v>
                </c:pt>
                <c:pt idx="97">
                  <c:v>71.930000000000007</c:v>
                </c:pt>
                <c:pt idx="98">
                  <c:v>727.92</c:v>
                </c:pt>
                <c:pt idx="99">
                  <c:v>84.71</c:v>
                </c:pt>
                <c:pt idx="100">
                  <c:v>1004.61</c:v>
                </c:pt>
                <c:pt idx="101">
                  <c:v>105.29</c:v>
                </c:pt>
                <c:pt idx="102">
                  <c:v>1606.03</c:v>
                </c:pt>
                <c:pt idx="103">
                  <c:v>82.84</c:v>
                </c:pt>
                <c:pt idx="104">
                  <c:v>915.27</c:v>
                </c:pt>
                <c:pt idx="105">
                  <c:v>60.32</c:v>
                </c:pt>
                <c:pt idx="106">
                  <c:v>183.18</c:v>
                </c:pt>
                <c:pt idx="107">
                  <c:v>184.39</c:v>
                </c:pt>
              </c:numCache>
            </c:numRef>
          </c:xVal>
          <c:yVal>
            <c:numRef>
              <c:f>Arkusz1!$G$4:$G$111</c:f>
              <c:numCache>
                <c:formatCode>0.00</c:formatCode>
                <c:ptCount val="108"/>
                <c:pt idx="0">
                  <c:v>1.5056177227531913</c:v>
                </c:pt>
                <c:pt idx="1">
                  <c:v>-15.985192663637903</c:v>
                </c:pt>
                <c:pt idx="2">
                  <c:v>4.3914472677411656</c:v>
                </c:pt>
                <c:pt idx="3">
                  <c:v>10.616578195181697</c:v>
                </c:pt>
                <c:pt idx="4">
                  <c:v>13.231044845122518</c:v>
                </c:pt>
                <c:pt idx="5">
                  <c:v>-1.0450773116655667</c:v>
                </c:pt>
                <c:pt idx="6">
                  <c:v>-0.95371542216596694</c:v>
                </c:pt>
                <c:pt idx="7">
                  <c:v>-6.4971135078398232</c:v>
                </c:pt>
                <c:pt idx="8">
                  <c:v>-3.9941605165519358</c:v>
                </c:pt>
                <c:pt idx="9">
                  <c:v>-33.059788980070337</c:v>
                </c:pt>
                <c:pt idx="10">
                  <c:v>-5.8344978497069642</c:v>
                </c:pt>
                <c:pt idx="11">
                  <c:v>-36.687983843823616</c:v>
                </c:pt>
                <c:pt idx="12">
                  <c:v>-6.6333545725879377</c:v>
                </c:pt>
                <c:pt idx="13">
                  <c:v>21.917808219178077</c:v>
                </c:pt>
                <c:pt idx="14">
                  <c:v>1.7615771238959712</c:v>
                </c:pt>
                <c:pt idx="15">
                  <c:v>24.110218140068877</c:v>
                </c:pt>
                <c:pt idx="16">
                  <c:v>3.6678892964321403</c:v>
                </c:pt>
                <c:pt idx="17">
                  <c:v>-2.0646563433849443</c:v>
                </c:pt>
                <c:pt idx="18">
                  <c:v>3.2643264326432631</c:v>
                </c:pt>
                <c:pt idx="19">
                  <c:v>-2.6970148948777131</c:v>
                </c:pt>
                <c:pt idx="20">
                  <c:v>-4.7550170764839512</c:v>
                </c:pt>
                <c:pt idx="21">
                  <c:v>-3.584573531765086</c:v>
                </c:pt>
                <c:pt idx="22">
                  <c:v>-28.397300429477141</c:v>
                </c:pt>
                <c:pt idx="23">
                  <c:v>11.414846162644404</c:v>
                </c:pt>
                <c:pt idx="24">
                  <c:v>-7.4132076872709076</c:v>
                </c:pt>
                <c:pt idx="25">
                  <c:v>-0.88005677785664238</c:v>
                </c:pt>
                <c:pt idx="26">
                  <c:v>-12.536335082619646</c:v>
                </c:pt>
                <c:pt idx="27">
                  <c:v>-19.004524886877832</c:v>
                </c:pt>
                <c:pt idx="28">
                  <c:v>-21.31884690114596</c:v>
                </c:pt>
                <c:pt idx="29">
                  <c:v>-34.417808219178085</c:v>
                </c:pt>
                <c:pt idx="30">
                  <c:v>-19.014879807393989</c:v>
                </c:pt>
                <c:pt idx="31">
                  <c:v>-19.393220797320772</c:v>
                </c:pt>
                <c:pt idx="32">
                  <c:v>-34.17105006818624</c:v>
                </c:pt>
                <c:pt idx="33">
                  <c:v>-30.111842928588313</c:v>
                </c:pt>
                <c:pt idx="34">
                  <c:v>-14.263634356370058</c:v>
                </c:pt>
                <c:pt idx="35">
                  <c:v>-1.4860286290170057</c:v>
                </c:pt>
                <c:pt idx="36">
                  <c:v>7.8484438430311139</c:v>
                </c:pt>
                <c:pt idx="37">
                  <c:v>8.0392278055916222</c:v>
                </c:pt>
                <c:pt idx="38">
                  <c:v>-3.1870282359519164</c:v>
                </c:pt>
                <c:pt idx="39">
                  <c:v>8.9843415761102072</c:v>
                </c:pt>
                <c:pt idx="40">
                  <c:v>-18.920749604876939</c:v>
                </c:pt>
                <c:pt idx="41">
                  <c:v>0.73991738142243912</c:v>
                </c:pt>
                <c:pt idx="42">
                  <c:v>-31.729622266401591</c:v>
                </c:pt>
                <c:pt idx="43">
                  <c:v>-32.422296188645632</c:v>
                </c:pt>
                <c:pt idx="44">
                  <c:v>-31.325301204819279</c:v>
                </c:pt>
                <c:pt idx="45">
                  <c:v>-23.205766685393787</c:v>
                </c:pt>
                <c:pt idx="46">
                  <c:v>-9.9447513812154611</c:v>
                </c:pt>
                <c:pt idx="47">
                  <c:v>9.9045927130878759</c:v>
                </c:pt>
                <c:pt idx="48">
                  <c:v>-17.984876353975061</c:v>
                </c:pt>
                <c:pt idx="49">
                  <c:v>-5.0673620688616872</c:v>
                </c:pt>
                <c:pt idx="50">
                  <c:v>7.9758003529115165</c:v>
                </c:pt>
                <c:pt idx="51">
                  <c:v>-2.5034104779455708</c:v>
                </c:pt>
                <c:pt idx="52">
                  <c:v>1.7297712857966532</c:v>
                </c:pt>
                <c:pt idx="53">
                  <c:v>1.3325391318231252</c:v>
                </c:pt>
                <c:pt idx="54">
                  <c:v>8.6757515863934298</c:v>
                </c:pt>
                <c:pt idx="55">
                  <c:v>-0.55039082373617254</c:v>
                </c:pt>
                <c:pt idx="56">
                  <c:v>13.804809052333805</c:v>
                </c:pt>
                <c:pt idx="57">
                  <c:v>1.4805609627044376</c:v>
                </c:pt>
                <c:pt idx="58">
                  <c:v>21.058156623976487</c:v>
                </c:pt>
                <c:pt idx="59">
                  <c:v>0.86970199767605239</c:v>
                </c:pt>
                <c:pt idx="60">
                  <c:v>11.656671664167915</c:v>
                </c:pt>
                <c:pt idx="61">
                  <c:v>-3.5574314139282421</c:v>
                </c:pt>
                <c:pt idx="62">
                  <c:v>0.48064970580923044</c:v>
                </c:pt>
                <c:pt idx="63">
                  <c:v>2.5166265963093646</c:v>
                </c:pt>
                <c:pt idx="64">
                  <c:v>6.6938775510204103</c:v>
                </c:pt>
                <c:pt idx="65">
                  <c:v>-2.2719516357076674</c:v>
                </c:pt>
                <c:pt idx="66">
                  <c:v>-1.369254023295094</c:v>
                </c:pt>
                <c:pt idx="67">
                  <c:v>-9.5491278571952734</c:v>
                </c:pt>
                <c:pt idx="68">
                  <c:v>2.1220675557286022</c:v>
                </c:pt>
                <c:pt idx="69">
                  <c:v>-6.406101959410508</c:v>
                </c:pt>
                <c:pt idx="70">
                  <c:v>6.754412815018866</c:v>
                </c:pt>
                <c:pt idx="71">
                  <c:v>-23.370276945252556</c:v>
                </c:pt>
                <c:pt idx="72">
                  <c:v>2.8253021503688545</c:v>
                </c:pt>
                <c:pt idx="73">
                  <c:v>-1.4979054711632098</c:v>
                </c:pt>
                <c:pt idx="74">
                  <c:v>7.0879084752449222</c:v>
                </c:pt>
                <c:pt idx="75">
                  <c:v>-7.0616003495055315</c:v>
                </c:pt>
                <c:pt idx="76">
                  <c:v>-7.6225793160280135</c:v>
                </c:pt>
                <c:pt idx="77">
                  <c:v>-25.662505862173084</c:v>
                </c:pt>
                <c:pt idx="78">
                  <c:v>-16.285898445892723</c:v>
                </c:pt>
                <c:pt idx="79">
                  <c:v>2.504364938890856</c:v>
                </c:pt>
                <c:pt idx="80">
                  <c:v>16.71277206534787</c:v>
                </c:pt>
                <c:pt idx="81">
                  <c:v>5.2869446576276937</c:v>
                </c:pt>
                <c:pt idx="82">
                  <c:v>-23.870383415517761</c:v>
                </c:pt>
                <c:pt idx="83">
                  <c:v>-1.7086628531292811</c:v>
                </c:pt>
                <c:pt idx="84">
                  <c:v>-9.4034153914393475</c:v>
                </c:pt>
                <c:pt idx="85">
                  <c:v>5.8233567703384645</c:v>
                </c:pt>
                <c:pt idx="86">
                  <c:v>-1.8889240363324178</c:v>
                </c:pt>
                <c:pt idx="87">
                  <c:v>0.21384596337607523</c:v>
                </c:pt>
                <c:pt idx="88">
                  <c:v>-1.9655227968422733</c:v>
                </c:pt>
                <c:pt idx="89">
                  <c:v>-0.45437294973304337</c:v>
                </c:pt>
                <c:pt idx="90">
                  <c:v>-4.3076345549246762</c:v>
                </c:pt>
                <c:pt idx="91">
                  <c:v>-0.35320626027647711</c:v>
                </c:pt>
                <c:pt idx="92">
                  <c:v>12.489566734957133</c:v>
                </c:pt>
                <c:pt idx="93">
                  <c:v>0.6402686282600345</c:v>
                </c:pt>
                <c:pt idx="94">
                  <c:v>-15.199204352658976</c:v>
                </c:pt>
                <c:pt idx="95">
                  <c:v>-9.0639770987284525</c:v>
                </c:pt>
                <c:pt idx="96">
                  <c:v>-13.886340372294054</c:v>
                </c:pt>
                <c:pt idx="97">
                  <c:v>-17.491873913372146</c:v>
                </c:pt>
                <c:pt idx="98">
                  <c:v>4.9452353039691959</c:v>
                </c:pt>
                <c:pt idx="99">
                  <c:v>15.315855453207622</c:v>
                </c:pt>
                <c:pt idx="100">
                  <c:v>-5.0360483093266417</c:v>
                </c:pt>
                <c:pt idx="101">
                  <c:v>7.3376029277218615</c:v>
                </c:pt>
                <c:pt idx="102">
                  <c:v>-4.2788366753795168</c:v>
                </c:pt>
                <c:pt idx="103">
                  <c:v>6.2901905764059336</c:v>
                </c:pt>
                <c:pt idx="104">
                  <c:v>7.9806149101551487</c:v>
                </c:pt>
                <c:pt idx="105">
                  <c:v>19.859638644169035</c:v>
                </c:pt>
                <c:pt idx="106">
                  <c:v>39.185303864978152</c:v>
                </c:pt>
                <c:pt idx="107">
                  <c:v>-12.810895031450166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1700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Pt>
            <c:idx val="1"/>
            <c:spPr>
              <a:ln w="12700" cmpd="sng">
                <a:solidFill>
                  <a:schemeClr val="tx1"/>
                </a:solidFill>
                <a:prstDash val="solid"/>
                <a:round/>
              </a:ln>
            </c:spPr>
          </c:dPt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1700</c:v>
                </c:pt>
              </c:numCache>
            </c:numRef>
          </c:xVal>
          <c:yVal>
            <c:numRef>
              <c:f>Arkusz1!$P$4:$P$5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1700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804416"/>
        <c:axId val="81006592"/>
      </c:scatterChart>
      <c:valAx>
        <c:axId val="71804416"/>
        <c:scaling>
          <c:orientation val="minMax"/>
          <c:max val="175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Initial value (ng/mL)</a:t>
                </a:r>
              </a:p>
            </c:rich>
          </c:tx>
          <c:layout>
            <c:manualLayout>
              <c:xMode val="edge"/>
              <c:yMode val="edge"/>
              <c:x val="0.32192083333333343"/>
              <c:y val="0.90208412204843313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1006592"/>
        <c:crossesAt val="-400"/>
        <c:crossBetween val="midCat"/>
        <c:majorUnit val="500"/>
      </c:valAx>
      <c:valAx>
        <c:axId val="81006592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diference (%)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7180441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55729166666667"/>
          <c:y val="2.8257456828885398E-2"/>
          <c:w val="0.7822059027777778"/>
          <c:h val="0.78742178427560849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Arkusz1!$E$4:$E$111</c:f>
              <c:numCache>
                <c:formatCode>0.00</c:formatCode>
                <c:ptCount val="108"/>
                <c:pt idx="0">
                  <c:v>875.39</c:v>
                </c:pt>
                <c:pt idx="1">
                  <c:v>32.090000000000003</c:v>
                </c:pt>
                <c:pt idx="2">
                  <c:v>798.88</c:v>
                </c:pt>
                <c:pt idx="3">
                  <c:v>23.19</c:v>
                </c:pt>
                <c:pt idx="4">
                  <c:v>646.37</c:v>
                </c:pt>
                <c:pt idx="5">
                  <c:v>752.18</c:v>
                </c:pt>
                <c:pt idx="6">
                  <c:v>889.18</c:v>
                </c:pt>
                <c:pt idx="7">
                  <c:v>875.46</c:v>
                </c:pt>
                <c:pt idx="8">
                  <c:v>883.82</c:v>
                </c:pt>
                <c:pt idx="9">
                  <c:v>19.88</c:v>
                </c:pt>
                <c:pt idx="10">
                  <c:v>950.06</c:v>
                </c:pt>
                <c:pt idx="11">
                  <c:v>17.579999999999998</c:v>
                </c:pt>
                <c:pt idx="12">
                  <c:v>616.16</c:v>
                </c:pt>
                <c:pt idx="13">
                  <c:v>13</c:v>
                </c:pt>
                <c:pt idx="14">
                  <c:v>812.5</c:v>
                </c:pt>
                <c:pt idx="15">
                  <c:v>15.32</c:v>
                </c:pt>
                <c:pt idx="16">
                  <c:v>559.36</c:v>
                </c:pt>
                <c:pt idx="17">
                  <c:v>37.19</c:v>
                </c:pt>
                <c:pt idx="18">
                  <c:v>491.79</c:v>
                </c:pt>
                <c:pt idx="19">
                  <c:v>496.03</c:v>
                </c:pt>
                <c:pt idx="20">
                  <c:v>930.76</c:v>
                </c:pt>
                <c:pt idx="21">
                  <c:v>63.61</c:v>
                </c:pt>
                <c:pt idx="22">
                  <c:v>837.59</c:v>
                </c:pt>
                <c:pt idx="23">
                  <c:v>41.22</c:v>
                </c:pt>
                <c:pt idx="24">
                  <c:v>768.16</c:v>
                </c:pt>
                <c:pt idx="25">
                  <c:v>35.380000000000003</c:v>
                </c:pt>
                <c:pt idx="26">
                  <c:v>1089.44</c:v>
                </c:pt>
                <c:pt idx="27">
                  <c:v>87.12</c:v>
                </c:pt>
                <c:pt idx="28">
                  <c:v>697.68</c:v>
                </c:pt>
                <c:pt idx="29">
                  <c:v>27.38</c:v>
                </c:pt>
                <c:pt idx="30">
                  <c:v>441.2</c:v>
                </c:pt>
                <c:pt idx="31">
                  <c:v>1054.7</c:v>
                </c:pt>
                <c:pt idx="32">
                  <c:v>30.05</c:v>
                </c:pt>
                <c:pt idx="33">
                  <c:v>1241.1600000000001</c:v>
                </c:pt>
                <c:pt idx="34">
                  <c:v>24.26</c:v>
                </c:pt>
                <c:pt idx="35">
                  <c:v>932.16</c:v>
                </c:pt>
                <c:pt idx="36">
                  <c:v>24.85</c:v>
                </c:pt>
                <c:pt idx="37">
                  <c:v>698.79</c:v>
                </c:pt>
                <c:pt idx="38">
                  <c:v>18.170000000000002</c:v>
                </c:pt>
                <c:pt idx="39">
                  <c:v>613.91</c:v>
                </c:pt>
                <c:pt idx="40">
                  <c:v>24.24</c:v>
                </c:pt>
                <c:pt idx="41">
                  <c:v>600.54</c:v>
                </c:pt>
                <c:pt idx="42">
                  <c:v>14.57</c:v>
                </c:pt>
                <c:pt idx="43">
                  <c:v>991.56</c:v>
                </c:pt>
                <c:pt idx="44">
                  <c:v>47.04</c:v>
                </c:pt>
                <c:pt idx="45">
                  <c:v>1172.02</c:v>
                </c:pt>
                <c:pt idx="46">
                  <c:v>54.15</c:v>
                </c:pt>
                <c:pt idx="47">
                  <c:v>888.14</c:v>
                </c:pt>
                <c:pt idx="48">
                  <c:v>53.33</c:v>
                </c:pt>
                <c:pt idx="49">
                  <c:v>851.25</c:v>
                </c:pt>
                <c:pt idx="50">
                  <c:v>95.22</c:v>
                </c:pt>
                <c:pt idx="51">
                  <c:v>846.12</c:v>
                </c:pt>
                <c:pt idx="52">
                  <c:v>103.16</c:v>
                </c:pt>
                <c:pt idx="53">
                  <c:v>808.81</c:v>
                </c:pt>
                <c:pt idx="54">
                  <c:v>45.98</c:v>
                </c:pt>
                <c:pt idx="55">
                  <c:v>1300.83</c:v>
                </c:pt>
                <c:pt idx="56">
                  <c:v>98.73</c:v>
                </c:pt>
                <c:pt idx="57">
                  <c:v>1022.39</c:v>
                </c:pt>
                <c:pt idx="58">
                  <c:v>85.23</c:v>
                </c:pt>
                <c:pt idx="59">
                  <c:v>981.11</c:v>
                </c:pt>
                <c:pt idx="60">
                  <c:v>150.75</c:v>
                </c:pt>
                <c:pt idx="61">
                  <c:v>877.76</c:v>
                </c:pt>
                <c:pt idx="62">
                  <c:v>120.38</c:v>
                </c:pt>
                <c:pt idx="63">
                  <c:v>632.48</c:v>
                </c:pt>
                <c:pt idx="64">
                  <c:v>47.36</c:v>
                </c:pt>
                <c:pt idx="65">
                  <c:v>829.76</c:v>
                </c:pt>
                <c:pt idx="66">
                  <c:v>56.62</c:v>
                </c:pt>
                <c:pt idx="67">
                  <c:v>642.41999999999996</c:v>
                </c:pt>
                <c:pt idx="68">
                  <c:v>101.64</c:v>
                </c:pt>
                <c:pt idx="69">
                  <c:v>648.11</c:v>
                </c:pt>
                <c:pt idx="70">
                  <c:v>94.7</c:v>
                </c:pt>
                <c:pt idx="71">
                  <c:v>635.36</c:v>
                </c:pt>
                <c:pt idx="72">
                  <c:v>62.81</c:v>
                </c:pt>
                <c:pt idx="73">
                  <c:v>1071.45</c:v>
                </c:pt>
                <c:pt idx="74">
                  <c:v>73.349999999999994</c:v>
                </c:pt>
                <c:pt idx="75">
                  <c:v>912.36</c:v>
                </c:pt>
                <c:pt idx="76">
                  <c:v>151.16999999999999</c:v>
                </c:pt>
                <c:pt idx="77">
                  <c:v>878.16</c:v>
                </c:pt>
                <c:pt idx="78">
                  <c:v>151</c:v>
                </c:pt>
                <c:pt idx="79">
                  <c:v>822.91</c:v>
                </c:pt>
                <c:pt idx="80">
                  <c:v>87.79</c:v>
                </c:pt>
                <c:pt idx="81">
                  <c:v>799.19</c:v>
                </c:pt>
                <c:pt idx="82">
                  <c:v>111.23</c:v>
                </c:pt>
                <c:pt idx="83">
                  <c:v>746.67</c:v>
                </c:pt>
                <c:pt idx="84">
                  <c:v>94.42</c:v>
                </c:pt>
                <c:pt idx="85">
                  <c:v>689.73</c:v>
                </c:pt>
                <c:pt idx="86">
                  <c:v>111.69</c:v>
                </c:pt>
                <c:pt idx="87">
                  <c:v>887.54</c:v>
                </c:pt>
                <c:pt idx="88">
                  <c:v>62.68</c:v>
                </c:pt>
                <c:pt idx="89">
                  <c:v>963.95</c:v>
                </c:pt>
                <c:pt idx="90">
                  <c:v>108.85</c:v>
                </c:pt>
                <c:pt idx="91">
                  <c:v>987</c:v>
                </c:pt>
                <c:pt idx="92">
                  <c:v>61.78</c:v>
                </c:pt>
                <c:pt idx="93">
                  <c:v>1050.8699999999999</c:v>
                </c:pt>
                <c:pt idx="94">
                  <c:v>91.96</c:v>
                </c:pt>
                <c:pt idx="95">
                  <c:v>628.07000000000005</c:v>
                </c:pt>
                <c:pt idx="96">
                  <c:v>705.21</c:v>
                </c:pt>
                <c:pt idx="97">
                  <c:v>71.930000000000007</c:v>
                </c:pt>
                <c:pt idx="98">
                  <c:v>727.92</c:v>
                </c:pt>
                <c:pt idx="99">
                  <c:v>84.71</c:v>
                </c:pt>
                <c:pt idx="100">
                  <c:v>1004.61</c:v>
                </c:pt>
                <c:pt idx="101">
                  <c:v>105.29</c:v>
                </c:pt>
                <c:pt idx="102">
                  <c:v>1606.03</c:v>
                </c:pt>
                <c:pt idx="103">
                  <c:v>82.84</c:v>
                </c:pt>
                <c:pt idx="104">
                  <c:v>915.27</c:v>
                </c:pt>
                <c:pt idx="105">
                  <c:v>60.32</c:v>
                </c:pt>
                <c:pt idx="106">
                  <c:v>183.18</c:v>
                </c:pt>
                <c:pt idx="107">
                  <c:v>184.39</c:v>
                </c:pt>
              </c:numCache>
            </c:numRef>
          </c:xVal>
          <c:yVal>
            <c:numRef>
              <c:f>Arkusz1!$G$4:$G$111</c:f>
              <c:numCache>
                <c:formatCode>0.00</c:formatCode>
                <c:ptCount val="108"/>
                <c:pt idx="0">
                  <c:v>1.5056177227531913</c:v>
                </c:pt>
                <c:pt idx="1">
                  <c:v>-15.985192663637903</c:v>
                </c:pt>
                <c:pt idx="2">
                  <c:v>4.3914472677411656</c:v>
                </c:pt>
                <c:pt idx="3">
                  <c:v>10.616578195181697</c:v>
                </c:pt>
                <c:pt idx="4">
                  <c:v>13.231044845122518</c:v>
                </c:pt>
                <c:pt idx="5">
                  <c:v>-1.0450773116655667</c:v>
                </c:pt>
                <c:pt idx="6">
                  <c:v>-0.95371542216596694</c:v>
                </c:pt>
                <c:pt idx="7">
                  <c:v>-6.4971135078398232</c:v>
                </c:pt>
                <c:pt idx="8">
                  <c:v>-3.9941605165519358</c:v>
                </c:pt>
                <c:pt idx="9">
                  <c:v>-33.059788980070337</c:v>
                </c:pt>
                <c:pt idx="10">
                  <c:v>-5.8344978497069642</c:v>
                </c:pt>
                <c:pt idx="11">
                  <c:v>-36.687983843823616</c:v>
                </c:pt>
                <c:pt idx="12">
                  <c:v>-6.6333545725879377</c:v>
                </c:pt>
                <c:pt idx="13">
                  <c:v>21.917808219178077</c:v>
                </c:pt>
                <c:pt idx="14">
                  <c:v>1.7615771238959712</c:v>
                </c:pt>
                <c:pt idx="15">
                  <c:v>24.110218140068877</c:v>
                </c:pt>
                <c:pt idx="16">
                  <c:v>3.6678892964321403</c:v>
                </c:pt>
                <c:pt idx="17">
                  <c:v>-2.0646563433849443</c:v>
                </c:pt>
                <c:pt idx="18">
                  <c:v>3.2643264326432631</c:v>
                </c:pt>
                <c:pt idx="19">
                  <c:v>-2.6970148948777131</c:v>
                </c:pt>
                <c:pt idx="20">
                  <c:v>-4.7550170764839512</c:v>
                </c:pt>
                <c:pt idx="21">
                  <c:v>-3.584573531765086</c:v>
                </c:pt>
                <c:pt idx="22">
                  <c:v>-28.397300429477141</c:v>
                </c:pt>
                <c:pt idx="23">
                  <c:v>11.414846162644404</c:v>
                </c:pt>
                <c:pt idx="24">
                  <c:v>-7.4132076872709076</c:v>
                </c:pt>
                <c:pt idx="25">
                  <c:v>-0.88005677785664238</c:v>
                </c:pt>
                <c:pt idx="26">
                  <c:v>-12.536335082619646</c:v>
                </c:pt>
                <c:pt idx="27">
                  <c:v>-19.004524886877832</c:v>
                </c:pt>
                <c:pt idx="28">
                  <c:v>-21.31884690114596</c:v>
                </c:pt>
                <c:pt idx="29">
                  <c:v>-34.417808219178085</c:v>
                </c:pt>
                <c:pt idx="30">
                  <c:v>-19.014879807393989</c:v>
                </c:pt>
                <c:pt idx="31">
                  <c:v>-19.393220797320772</c:v>
                </c:pt>
                <c:pt idx="32">
                  <c:v>-34.17105006818624</c:v>
                </c:pt>
                <c:pt idx="33">
                  <c:v>-30.111842928588313</c:v>
                </c:pt>
                <c:pt idx="34">
                  <c:v>-14.263634356370058</c:v>
                </c:pt>
                <c:pt idx="35">
                  <c:v>-1.4860286290170057</c:v>
                </c:pt>
                <c:pt idx="36">
                  <c:v>7.8484438430311139</c:v>
                </c:pt>
                <c:pt idx="37">
                  <c:v>8.0392278055916222</c:v>
                </c:pt>
                <c:pt idx="38">
                  <c:v>-3.1870282359519164</c:v>
                </c:pt>
                <c:pt idx="39">
                  <c:v>8.9843415761102072</c:v>
                </c:pt>
                <c:pt idx="40">
                  <c:v>-18.920749604876939</c:v>
                </c:pt>
                <c:pt idx="41">
                  <c:v>0.73991738142243912</c:v>
                </c:pt>
                <c:pt idx="42">
                  <c:v>-31.729622266401591</c:v>
                </c:pt>
                <c:pt idx="43">
                  <c:v>-32.422296188645632</c:v>
                </c:pt>
                <c:pt idx="44">
                  <c:v>-31.325301204819279</c:v>
                </c:pt>
                <c:pt idx="45">
                  <c:v>-23.205766685393787</c:v>
                </c:pt>
                <c:pt idx="46">
                  <c:v>-9.9447513812154611</c:v>
                </c:pt>
                <c:pt idx="47">
                  <c:v>9.9045927130878759</c:v>
                </c:pt>
                <c:pt idx="48">
                  <c:v>-17.984876353975061</c:v>
                </c:pt>
                <c:pt idx="49">
                  <c:v>-5.0673620688616872</c:v>
                </c:pt>
                <c:pt idx="50">
                  <c:v>7.9758003529115165</c:v>
                </c:pt>
                <c:pt idx="51">
                  <c:v>-2.5034104779455708</c:v>
                </c:pt>
                <c:pt idx="52">
                  <c:v>1.7297712857966532</c:v>
                </c:pt>
                <c:pt idx="53">
                  <c:v>1.3325391318231252</c:v>
                </c:pt>
                <c:pt idx="54">
                  <c:v>8.6757515863934298</c:v>
                </c:pt>
                <c:pt idx="55">
                  <c:v>-0.55039082373617254</c:v>
                </c:pt>
                <c:pt idx="56">
                  <c:v>13.804809052333805</c:v>
                </c:pt>
                <c:pt idx="57">
                  <c:v>1.4805609627044376</c:v>
                </c:pt>
                <c:pt idx="58">
                  <c:v>21.058156623976487</c:v>
                </c:pt>
                <c:pt idx="59">
                  <c:v>0.86970199767605239</c:v>
                </c:pt>
                <c:pt idx="60">
                  <c:v>11.656671664167915</c:v>
                </c:pt>
                <c:pt idx="61">
                  <c:v>-3.5574314139282421</c:v>
                </c:pt>
                <c:pt idx="62">
                  <c:v>0.48064970580923044</c:v>
                </c:pt>
                <c:pt idx="63">
                  <c:v>2.5166265963093646</c:v>
                </c:pt>
                <c:pt idx="64">
                  <c:v>6.6938775510204103</c:v>
                </c:pt>
                <c:pt idx="65">
                  <c:v>-2.2719516357076674</c:v>
                </c:pt>
                <c:pt idx="66">
                  <c:v>-1.369254023295094</c:v>
                </c:pt>
                <c:pt idx="67">
                  <c:v>-9.5491278571952734</c:v>
                </c:pt>
                <c:pt idx="68">
                  <c:v>2.1220675557286022</c:v>
                </c:pt>
                <c:pt idx="69">
                  <c:v>-6.406101959410508</c:v>
                </c:pt>
                <c:pt idx="70">
                  <c:v>6.754412815018866</c:v>
                </c:pt>
                <c:pt idx="71">
                  <c:v>-23.370276945252556</c:v>
                </c:pt>
                <c:pt idx="72">
                  <c:v>2.8253021503688545</c:v>
                </c:pt>
                <c:pt idx="73">
                  <c:v>-1.4979054711632098</c:v>
                </c:pt>
                <c:pt idx="74">
                  <c:v>7.0879084752449222</c:v>
                </c:pt>
                <c:pt idx="75">
                  <c:v>-7.0616003495055315</c:v>
                </c:pt>
                <c:pt idx="76">
                  <c:v>-7.6225793160280135</c:v>
                </c:pt>
                <c:pt idx="77">
                  <c:v>-25.662505862173084</c:v>
                </c:pt>
                <c:pt idx="78">
                  <c:v>-16.285898445892723</c:v>
                </c:pt>
                <c:pt idx="79">
                  <c:v>2.504364938890856</c:v>
                </c:pt>
                <c:pt idx="80">
                  <c:v>16.71277206534787</c:v>
                </c:pt>
                <c:pt idx="81">
                  <c:v>5.2869446576276937</c:v>
                </c:pt>
                <c:pt idx="82">
                  <c:v>-23.870383415517761</c:v>
                </c:pt>
                <c:pt idx="83">
                  <c:v>-1.7086628531292811</c:v>
                </c:pt>
                <c:pt idx="84">
                  <c:v>-9.4034153914393475</c:v>
                </c:pt>
                <c:pt idx="85">
                  <c:v>5.8233567703384645</c:v>
                </c:pt>
                <c:pt idx="86">
                  <c:v>-1.8889240363324178</c:v>
                </c:pt>
                <c:pt idx="87">
                  <c:v>0.21384596337607523</c:v>
                </c:pt>
                <c:pt idx="88">
                  <c:v>-1.9655227968422733</c:v>
                </c:pt>
                <c:pt idx="89">
                  <c:v>-0.45437294973304337</c:v>
                </c:pt>
                <c:pt idx="90">
                  <c:v>-4.3076345549246762</c:v>
                </c:pt>
                <c:pt idx="91">
                  <c:v>-0.35320626027647711</c:v>
                </c:pt>
                <c:pt idx="92">
                  <c:v>12.489566734957133</c:v>
                </c:pt>
                <c:pt idx="93">
                  <c:v>0.6402686282600345</c:v>
                </c:pt>
                <c:pt idx="94">
                  <c:v>-15.199204352658976</c:v>
                </c:pt>
                <c:pt idx="95">
                  <c:v>-9.0639770987284525</c:v>
                </c:pt>
                <c:pt idx="96">
                  <c:v>-13.886340372294054</c:v>
                </c:pt>
                <c:pt idx="97">
                  <c:v>-17.491873913372146</c:v>
                </c:pt>
                <c:pt idx="98">
                  <c:v>4.9452353039691959</c:v>
                </c:pt>
                <c:pt idx="99">
                  <c:v>15.315855453207622</c:v>
                </c:pt>
                <c:pt idx="100">
                  <c:v>-5.0360483093266417</c:v>
                </c:pt>
                <c:pt idx="101">
                  <c:v>7.3376029277218615</c:v>
                </c:pt>
                <c:pt idx="102">
                  <c:v>-4.2788366753795168</c:v>
                </c:pt>
                <c:pt idx="103">
                  <c:v>6.2901905764059336</c:v>
                </c:pt>
                <c:pt idx="104">
                  <c:v>7.9806149101551487</c:v>
                </c:pt>
                <c:pt idx="105">
                  <c:v>19.859638644169035</c:v>
                </c:pt>
                <c:pt idx="106">
                  <c:v>39.185303864978152</c:v>
                </c:pt>
                <c:pt idx="107">
                  <c:v>-12.810895031450166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1700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Pt>
            <c:idx val="1"/>
            <c:spPr>
              <a:ln w="12700" cmpd="sng">
                <a:solidFill>
                  <a:schemeClr val="tx1"/>
                </a:solidFill>
                <a:prstDash val="solid"/>
                <a:round/>
              </a:ln>
            </c:spPr>
          </c:dPt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1700</c:v>
                </c:pt>
              </c:numCache>
            </c:numRef>
          </c:xVal>
          <c:yVal>
            <c:numRef>
              <c:f>Arkusz1!$P$4:$P$5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1700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6391808"/>
        <c:axId val="86403328"/>
      </c:scatterChart>
      <c:valAx>
        <c:axId val="86391808"/>
        <c:scaling>
          <c:logBase val="10"/>
          <c:orientation val="minMax"/>
          <c:max val="1750"/>
          <c:min val="1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Initial value (ng/mL)</a:t>
                </a:r>
              </a:p>
            </c:rich>
          </c:tx>
          <c:layout>
            <c:manualLayout>
              <c:xMode val="edge"/>
              <c:yMode val="edge"/>
              <c:x val="0.33074027777777792"/>
              <c:y val="0.90208412204843313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403328"/>
        <c:crossesAt val="-400"/>
        <c:crossBetween val="midCat"/>
        <c:majorUnit val="10"/>
      </c:valAx>
      <c:valAx>
        <c:axId val="86403328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diference (%)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391808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874340277777778"/>
          <c:y val="2.1984867718726216E-2"/>
          <c:w val="0.79536354166666667"/>
          <c:h val="0.75520987654320992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107"/>
              <c:layout>
                <c:manualLayout>
                  <c:x val="-2.6111111111111113E-2"/>
                  <c:y val="6.1005555555555556E-2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8</a:t>
                    </a:r>
                    <a:r>
                      <a:rPr lang="pl-PL"/>
                      <a:t>3%</a:t>
                    </a:r>
                  </a:p>
                </c:rich>
              </c:tx>
              <c:spPr/>
              <c:dLblPos val="r"/>
            </c:dLbl>
            <c:delete val="1"/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Arkusz1!$A$4:$A$111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Arkusz1!$H$4:$H$111</c:f>
              <c:numCache>
                <c:formatCode>0</c:formatCode>
                <c:ptCount val="1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90.909090909090907</c:v>
                </c:pt>
                <c:pt idx="11">
                  <c:v>83.333333333333343</c:v>
                </c:pt>
                <c:pt idx="12">
                  <c:v>84.615384615384613</c:v>
                </c:pt>
                <c:pt idx="13">
                  <c:v>78.571428571428569</c:v>
                </c:pt>
                <c:pt idx="14">
                  <c:v>80</c:v>
                </c:pt>
                <c:pt idx="15">
                  <c:v>75</c:v>
                </c:pt>
                <c:pt idx="16">
                  <c:v>76.470588235294116</c:v>
                </c:pt>
                <c:pt idx="17">
                  <c:v>77.777777777777786</c:v>
                </c:pt>
                <c:pt idx="18">
                  <c:v>78.94736842105263</c:v>
                </c:pt>
                <c:pt idx="19">
                  <c:v>80</c:v>
                </c:pt>
                <c:pt idx="20">
                  <c:v>80.952380952380949</c:v>
                </c:pt>
                <c:pt idx="21">
                  <c:v>81.818181818181827</c:v>
                </c:pt>
                <c:pt idx="22">
                  <c:v>78.260869565217391</c:v>
                </c:pt>
                <c:pt idx="23">
                  <c:v>79.166666666666657</c:v>
                </c:pt>
                <c:pt idx="24">
                  <c:v>80</c:v>
                </c:pt>
                <c:pt idx="25">
                  <c:v>80.769230769230774</c:v>
                </c:pt>
                <c:pt idx="26">
                  <c:v>81.481481481481481</c:v>
                </c:pt>
                <c:pt idx="27">
                  <c:v>82.142857142857139</c:v>
                </c:pt>
                <c:pt idx="28">
                  <c:v>79.310344827586206</c:v>
                </c:pt>
                <c:pt idx="29">
                  <c:v>76.666666666666671</c:v>
                </c:pt>
                <c:pt idx="30">
                  <c:v>77.41935483870968</c:v>
                </c:pt>
                <c:pt idx="31">
                  <c:v>78.125</c:v>
                </c:pt>
                <c:pt idx="32">
                  <c:v>75.757575757575751</c:v>
                </c:pt>
                <c:pt idx="33">
                  <c:v>73.529411764705884</c:v>
                </c:pt>
                <c:pt idx="34">
                  <c:v>74.285714285714292</c:v>
                </c:pt>
                <c:pt idx="35">
                  <c:v>75</c:v>
                </c:pt>
                <c:pt idx="36">
                  <c:v>75.675675675675677</c:v>
                </c:pt>
                <c:pt idx="37">
                  <c:v>76.31578947368422</c:v>
                </c:pt>
                <c:pt idx="38">
                  <c:v>76.923076923076934</c:v>
                </c:pt>
                <c:pt idx="39">
                  <c:v>77.5</c:v>
                </c:pt>
                <c:pt idx="40">
                  <c:v>78.048780487804876</c:v>
                </c:pt>
                <c:pt idx="41">
                  <c:v>78.571428571428569</c:v>
                </c:pt>
                <c:pt idx="42">
                  <c:v>76.744186046511629</c:v>
                </c:pt>
                <c:pt idx="43">
                  <c:v>75</c:v>
                </c:pt>
                <c:pt idx="44">
                  <c:v>73.333333333333329</c:v>
                </c:pt>
                <c:pt idx="45">
                  <c:v>71.739130434782609</c:v>
                </c:pt>
                <c:pt idx="46">
                  <c:v>72.340425531914903</c:v>
                </c:pt>
                <c:pt idx="47">
                  <c:v>72.916666666666657</c:v>
                </c:pt>
                <c:pt idx="48">
                  <c:v>73.469387755102048</c:v>
                </c:pt>
                <c:pt idx="49">
                  <c:v>74</c:v>
                </c:pt>
                <c:pt idx="50">
                  <c:v>74.509803921568633</c:v>
                </c:pt>
                <c:pt idx="51">
                  <c:v>75</c:v>
                </c:pt>
                <c:pt idx="52">
                  <c:v>75.471698113207552</c:v>
                </c:pt>
                <c:pt idx="53">
                  <c:v>75.925925925925924</c:v>
                </c:pt>
                <c:pt idx="54">
                  <c:v>76.363636363636374</c:v>
                </c:pt>
                <c:pt idx="55">
                  <c:v>76.785714285714292</c:v>
                </c:pt>
                <c:pt idx="56">
                  <c:v>77.192982456140342</c:v>
                </c:pt>
                <c:pt idx="57">
                  <c:v>77.58620689655173</c:v>
                </c:pt>
                <c:pt idx="58">
                  <c:v>76.271186440677965</c:v>
                </c:pt>
                <c:pt idx="59">
                  <c:v>76.666666666666671</c:v>
                </c:pt>
                <c:pt idx="60">
                  <c:v>77.049180327868854</c:v>
                </c:pt>
                <c:pt idx="61">
                  <c:v>77.41935483870968</c:v>
                </c:pt>
                <c:pt idx="62">
                  <c:v>77.777777777777786</c:v>
                </c:pt>
                <c:pt idx="63">
                  <c:v>78.125</c:v>
                </c:pt>
                <c:pt idx="64">
                  <c:v>78.461538461538467</c:v>
                </c:pt>
                <c:pt idx="65">
                  <c:v>78.787878787878782</c:v>
                </c:pt>
                <c:pt idx="66">
                  <c:v>79.104477611940297</c:v>
                </c:pt>
                <c:pt idx="67">
                  <c:v>79.411764705882348</c:v>
                </c:pt>
                <c:pt idx="68">
                  <c:v>79.710144927536234</c:v>
                </c:pt>
                <c:pt idx="69">
                  <c:v>80</c:v>
                </c:pt>
                <c:pt idx="70">
                  <c:v>80.281690140845072</c:v>
                </c:pt>
                <c:pt idx="71">
                  <c:v>79.166666666666657</c:v>
                </c:pt>
                <c:pt idx="72">
                  <c:v>79.452054794520549</c:v>
                </c:pt>
                <c:pt idx="73">
                  <c:v>79.729729729729726</c:v>
                </c:pt>
                <c:pt idx="74">
                  <c:v>80</c:v>
                </c:pt>
                <c:pt idx="75">
                  <c:v>80.26315789473685</c:v>
                </c:pt>
                <c:pt idx="76">
                  <c:v>80.519480519480524</c:v>
                </c:pt>
                <c:pt idx="77">
                  <c:v>79.487179487179489</c:v>
                </c:pt>
                <c:pt idx="78">
                  <c:v>79.74683544303798</c:v>
                </c:pt>
                <c:pt idx="79">
                  <c:v>80</c:v>
                </c:pt>
                <c:pt idx="80">
                  <c:v>80.246913580246911</c:v>
                </c:pt>
                <c:pt idx="81">
                  <c:v>80.487804878048792</c:v>
                </c:pt>
                <c:pt idx="82">
                  <c:v>79.518072289156621</c:v>
                </c:pt>
                <c:pt idx="83">
                  <c:v>79.761904761904773</c:v>
                </c:pt>
                <c:pt idx="84">
                  <c:v>80</c:v>
                </c:pt>
                <c:pt idx="85">
                  <c:v>80.232558139534888</c:v>
                </c:pt>
                <c:pt idx="86">
                  <c:v>80.459770114942529</c:v>
                </c:pt>
                <c:pt idx="87">
                  <c:v>80.681818181818173</c:v>
                </c:pt>
                <c:pt idx="88">
                  <c:v>80.898876404494374</c:v>
                </c:pt>
                <c:pt idx="89">
                  <c:v>81.111111111111114</c:v>
                </c:pt>
                <c:pt idx="90">
                  <c:v>81.318681318681314</c:v>
                </c:pt>
                <c:pt idx="91">
                  <c:v>81.521739130434781</c:v>
                </c:pt>
                <c:pt idx="92">
                  <c:v>81.72043010752688</c:v>
                </c:pt>
                <c:pt idx="93">
                  <c:v>81.914893617021278</c:v>
                </c:pt>
                <c:pt idx="94">
                  <c:v>82.10526315789474</c:v>
                </c:pt>
                <c:pt idx="95">
                  <c:v>82.291666666666657</c:v>
                </c:pt>
                <c:pt idx="96">
                  <c:v>82.474226804123703</c:v>
                </c:pt>
                <c:pt idx="97">
                  <c:v>82.653061224489804</c:v>
                </c:pt>
                <c:pt idx="98">
                  <c:v>82.828282828282823</c:v>
                </c:pt>
                <c:pt idx="99">
                  <c:v>83</c:v>
                </c:pt>
                <c:pt idx="100">
                  <c:v>83.168316831683171</c:v>
                </c:pt>
                <c:pt idx="101">
                  <c:v>83.333333333333343</c:v>
                </c:pt>
                <c:pt idx="102">
                  <c:v>83.495145631067956</c:v>
                </c:pt>
                <c:pt idx="103">
                  <c:v>83.65384615384616</c:v>
                </c:pt>
                <c:pt idx="104">
                  <c:v>83.80952380952381</c:v>
                </c:pt>
                <c:pt idx="105">
                  <c:v>83.962264150943398</c:v>
                </c:pt>
                <c:pt idx="106">
                  <c:v>83.177570093457945</c:v>
                </c:pt>
                <c:pt idx="107">
                  <c:v>83.333333333333343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Arkusz1!$A$4:$A$111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Arkusz1!$S$4:$S$111</c:f>
              <c:numCache>
                <c:formatCode>General</c:formatCode>
                <c:ptCount val="10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</c:numCache>
            </c:numRef>
          </c:yVal>
        </c:ser>
        <c:axId val="87062400"/>
        <c:axId val="87494656"/>
      </c:scatterChart>
      <c:valAx>
        <c:axId val="87062400"/>
        <c:scaling>
          <c:orientation val="minMax"/>
          <c:max val="108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4952048611111112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494656"/>
        <c:crossesAt val="-400"/>
        <c:crossBetween val="midCat"/>
        <c:majorUnit val="20"/>
      </c:valAx>
      <c:valAx>
        <c:axId val="8749465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062400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707166337935568"/>
          <c:y val="2.8257403659086171E-2"/>
          <c:w val="0.81077761341222965"/>
          <c:h val="0.841444270015702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1437623274161797"/>
                  <c:y val="-2.69764587949582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Arkusz1!$E$4:$E$111</c:f>
              <c:numCache>
                <c:formatCode>0.00</c:formatCode>
                <c:ptCount val="108"/>
                <c:pt idx="0">
                  <c:v>875.39</c:v>
                </c:pt>
                <c:pt idx="1">
                  <c:v>32.090000000000003</c:v>
                </c:pt>
                <c:pt idx="2">
                  <c:v>798.88</c:v>
                </c:pt>
                <c:pt idx="3">
                  <c:v>23.19</c:v>
                </c:pt>
                <c:pt idx="4">
                  <c:v>646.37</c:v>
                </c:pt>
                <c:pt idx="5">
                  <c:v>752.18</c:v>
                </c:pt>
                <c:pt idx="6">
                  <c:v>889.18</c:v>
                </c:pt>
                <c:pt idx="7">
                  <c:v>875.46</c:v>
                </c:pt>
                <c:pt idx="8">
                  <c:v>883.82</c:v>
                </c:pt>
                <c:pt idx="9">
                  <c:v>19.88</c:v>
                </c:pt>
                <c:pt idx="10">
                  <c:v>950.06</c:v>
                </c:pt>
                <c:pt idx="11">
                  <c:v>17.579999999999998</c:v>
                </c:pt>
                <c:pt idx="12">
                  <c:v>616.16</c:v>
                </c:pt>
                <c:pt idx="13">
                  <c:v>13</c:v>
                </c:pt>
                <c:pt idx="14">
                  <c:v>812.5</c:v>
                </c:pt>
                <c:pt idx="15">
                  <c:v>15.32</c:v>
                </c:pt>
                <c:pt idx="16">
                  <c:v>559.36</c:v>
                </c:pt>
                <c:pt idx="17">
                  <c:v>37.19</c:v>
                </c:pt>
                <c:pt idx="18">
                  <c:v>491.79</c:v>
                </c:pt>
                <c:pt idx="19">
                  <c:v>496.03</c:v>
                </c:pt>
                <c:pt idx="20">
                  <c:v>930.76</c:v>
                </c:pt>
                <c:pt idx="21">
                  <c:v>63.61</c:v>
                </c:pt>
                <c:pt idx="22">
                  <c:v>837.59</c:v>
                </c:pt>
                <c:pt idx="23">
                  <c:v>41.22</c:v>
                </c:pt>
                <c:pt idx="24">
                  <c:v>768.16</c:v>
                </c:pt>
                <c:pt idx="25">
                  <c:v>35.380000000000003</c:v>
                </c:pt>
                <c:pt idx="26">
                  <c:v>1089.44</c:v>
                </c:pt>
                <c:pt idx="27">
                  <c:v>87.12</c:v>
                </c:pt>
                <c:pt idx="28">
                  <c:v>697.68</c:v>
                </c:pt>
                <c:pt idx="29">
                  <c:v>27.38</c:v>
                </c:pt>
                <c:pt idx="30">
                  <c:v>441.2</c:v>
                </c:pt>
                <c:pt idx="31">
                  <c:v>1054.7</c:v>
                </c:pt>
                <c:pt idx="32">
                  <c:v>30.05</c:v>
                </c:pt>
                <c:pt idx="33">
                  <c:v>1241.1600000000001</c:v>
                </c:pt>
                <c:pt idx="34">
                  <c:v>24.26</c:v>
                </c:pt>
                <c:pt idx="35">
                  <c:v>932.16</c:v>
                </c:pt>
                <c:pt idx="36">
                  <c:v>24.85</c:v>
                </c:pt>
                <c:pt idx="37">
                  <c:v>698.79</c:v>
                </c:pt>
                <c:pt idx="38">
                  <c:v>18.170000000000002</c:v>
                </c:pt>
                <c:pt idx="39">
                  <c:v>613.91</c:v>
                </c:pt>
                <c:pt idx="40">
                  <c:v>24.24</c:v>
                </c:pt>
                <c:pt idx="41">
                  <c:v>600.54</c:v>
                </c:pt>
                <c:pt idx="42">
                  <c:v>14.57</c:v>
                </c:pt>
                <c:pt idx="43">
                  <c:v>991.56</c:v>
                </c:pt>
                <c:pt idx="44">
                  <c:v>47.04</c:v>
                </c:pt>
                <c:pt idx="45">
                  <c:v>1172.02</c:v>
                </c:pt>
                <c:pt idx="46">
                  <c:v>54.15</c:v>
                </c:pt>
                <c:pt idx="47">
                  <c:v>888.14</c:v>
                </c:pt>
                <c:pt idx="48">
                  <c:v>53.33</c:v>
                </c:pt>
                <c:pt idx="49">
                  <c:v>851.25</c:v>
                </c:pt>
                <c:pt idx="50">
                  <c:v>95.22</c:v>
                </c:pt>
                <c:pt idx="51">
                  <c:v>846.12</c:v>
                </c:pt>
                <c:pt idx="52">
                  <c:v>103.16</c:v>
                </c:pt>
                <c:pt idx="53">
                  <c:v>808.81</c:v>
                </c:pt>
                <c:pt idx="54">
                  <c:v>45.98</c:v>
                </c:pt>
                <c:pt idx="55">
                  <c:v>1300.83</c:v>
                </c:pt>
                <c:pt idx="56">
                  <c:v>98.73</c:v>
                </c:pt>
                <c:pt idx="57">
                  <c:v>1022.39</c:v>
                </c:pt>
                <c:pt idx="58">
                  <c:v>85.23</c:v>
                </c:pt>
                <c:pt idx="59">
                  <c:v>981.11</c:v>
                </c:pt>
                <c:pt idx="60">
                  <c:v>150.75</c:v>
                </c:pt>
                <c:pt idx="61">
                  <c:v>877.76</c:v>
                </c:pt>
                <c:pt idx="62">
                  <c:v>120.38</c:v>
                </c:pt>
                <c:pt idx="63">
                  <c:v>632.48</c:v>
                </c:pt>
                <c:pt idx="64">
                  <c:v>47.36</c:v>
                </c:pt>
                <c:pt idx="65">
                  <c:v>829.76</c:v>
                </c:pt>
                <c:pt idx="66">
                  <c:v>56.62</c:v>
                </c:pt>
                <c:pt idx="67">
                  <c:v>642.41999999999996</c:v>
                </c:pt>
                <c:pt idx="68">
                  <c:v>101.64</c:v>
                </c:pt>
                <c:pt idx="69">
                  <c:v>648.11</c:v>
                </c:pt>
                <c:pt idx="70">
                  <c:v>94.7</c:v>
                </c:pt>
                <c:pt idx="71">
                  <c:v>635.36</c:v>
                </c:pt>
                <c:pt idx="72">
                  <c:v>62.81</c:v>
                </c:pt>
                <c:pt idx="73">
                  <c:v>1071.45</c:v>
                </c:pt>
                <c:pt idx="74">
                  <c:v>73.349999999999994</c:v>
                </c:pt>
                <c:pt idx="75">
                  <c:v>912.36</c:v>
                </c:pt>
                <c:pt idx="76">
                  <c:v>151.16999999999999</c:v>
                </c:pt>
                <c:pt idx="77">
                  <c:v>878.16</c:v>
                </c:pt>
                <c:pt idx="78">
                  <c:v>151</c:v>
                </c:pt>
                <c:pt idx="79">
                  <c:v>822.91</c:v>
                </c:pt>
                <c:pt idx="80">
                  <c:v>87.79</c:v>
                </c:pt>
                <c:pt idx="81">
                  <c:v>799.19</c:v>
                </c:pt>
                <c:pt idx="82">
                  <c:v>111.23</c:v>
                </c:pt>
                <c:pt idx="83">
                  <c:v>746.67</c:v>
                </c:pt>
                <c:pt idx="84">
                  <c:v>94.42</c:v>
                </c:pt>
                <c:pt idx="85">
                  <c:v>689.73</c:v>
                </c:pt>
                <c:pt idx="86">
                  <c:v>111.69</c:v>
                </c:pt>
                <c:pt idx="87">
                  <c:v>887.54</c:v>
                </c:pt>
                <c:pt idx="88">
                  <c:v>62.68</c:v>
                </c:pt>
                <c:pt idx="89">
                  <c:v>963.95</c:v>
                </c:pt>
                <c:pt idx="90">
                  <c:v>108.85</c:v>
                </c:pt>
                <c:pt idx="91">
                  <c:v>987</c:v>
                </c:pt>
                <c:pt idx="92">
                  <c:v>61.78</c:v>
                </c:pt>
                <c:pt idx="93">
                  <c:v>1050.8699999999999</c:v>
                </c:pt>
                <c:pt idx="94">
                  <c:v>91.96</c:v>
                </c:pt>
                <c:pt idx="95">
                  <c:v>628.07000000000005</c:v>
                </c:pt>
                <c:pt idx="96">
                  <c:v>705.21</c:v>
                </c:pt>
                <c:pt idx="97">
                  <c:v>71.930000000000007</c:v>
                </c:pt>
                <c:pt idx="98">
                  <c:v>727.92</c:v>
                </c:pt>
                <c:pt idx="99">
                  <c:v>84.71</c:v>
                </c:pt>
                <c:pt idx="100">
                  <c:v>1004.61</c:v>
                </c:pt>
                <c:pt idx="101">
                  <c:v>105.29</c:v>
                </c:pt>
                <c:pt idx="102">
                  <c:v>1606.03</c:v>
                </c:pt>
                <c:pt idx="103">
                  <c:v>82.84</c:v>
                </c:pt>
                <c:pt idx="104">
                  <c:v>915.27</c:v>
                </c:pt>
                <c:pt idx="105">
                  <c:v>60.32</c:v>
                </c:pt>
                <c:pt idx="106">
                  <c:v>183.18</c:v>
                </c:pt>
                <c:pt idx="107">
                  <c:v>184.39</c:v>
                </c:pt>
              </c:numCache>
            </c:numRef>
          </c:xVal>
          <c:yVal>
            <c:numRef>
              <c:f>Arkusz1!$F$4:$F$111</c:f>
              <c:numCache>
                <c:formatCode>0.00</c:formatCode>
                <c:ptCount val="108"/>
                <c:pt idx="0">
                  <c:v>888.67</c:v>
                </c:pt>
                <c:pt idx="1">
                  <c:v>27.34</c:v>
                </c:pt>
                <c:pt idx="2">
                  <c:v>834.75</c:v>
                </c:pt>
                <c:pt idx="3">
                  <c:v>25.79</c:v>
                </c:pt>
                <c:pt idx="4">
                  <c:v>737.95</c:v>
                </c:pt>
                <c:pt idx="5">
                  <c:v>744.36</c:v>
                </c:pt>
                <c:pt idx="6">
                  <c:v>880.74</c:v>
                </c:pt>
                <c:pt idx="7">
                  <c:v>820.37</c:v>
                </c:pt>
                <c:pt idx="8">
                  <c:v>849.21</c:v>
                </c:pt>
                <c:pt idx="9">
                  <c:v>14.24</c:v>
                </c:pt>
                <c:pt idx="10">
                  <c:v>896.2</c:v>
                </c:pt>
                <c:pt idx="11">
                  <c:v>12.13</c:v>
                </c:pt>
                <c:pt idx="12">
                  <c:v>576.6</c:v>
                </c:pt>
                <c:pt idx="13">
                  <c:v>16.2</c:v>
                </c:pt>
                <c:pt idx="14">
                  <c:v>826.94</c:v>
                </c:pt>
                <c:pt idx="15">
                  <c:v>19.52</c:v>
                </c:pt>
                <c:pt idx="16">
                  <c:v>580.26</c:v>
                </c:pt>
                <c:pt idx="17">
                  <c:v>36.43</c:v>
                </c:pt>
                <c:pt idx="18">
                  <c:v>508.11</c:v>
                </c:pt>
                <c:pt idx="19">
                  <c:v>482.83</c:v>
                </c:pt>
                <c:pt idx="20">
                  <c:v>887.53</c:v>
                </c:pt>
                <c:pt idx="21">
                  <c:v>61.37</c:v>
                </c:pt>
                <c:pt idx="22">
                  <c:v>629.30999999999995</c:v>
                </c:pt>
                <c:pt idx="23">
                  <c:v>46.21</c:v>
                </c:pt>
                <c:pt idx="24">
                  <c:v>713.25</c:v>
                </c:pt>
                <c:pt idx="25">
                  <c:v>35.07</c:v>
                </c:pt>
                <c:pt idx="26">
                  <c:v>960.92</c:v>
                </c:pt>
                <c:pt idx="27">
                  <c:v>72</c:v>
                </c:pt>
                <c:pt idx="28">
                  <c:v>563.27</c:v>
                </c:pt>
                <c:pt idx="29">
                  <c:v>19.34</c:v>
                </c:pt>
                <c:pt idx="30">
                  <c:v>364.59</c:v>
                </c:pt>
                <c:pt idx="31">
                  <c:v>868.24</c:v>
                </c:pt>
                <c:pt idx="32">
                  <c:v>21.28</c:v>
                </c:pt>
                <c:pt idx="33">
                  <c:v>916.33</c:v>
                </c:pt>
                <c:pt idx="34">
                  <c:v>21.03</c:v>
                </c:pt>
                <c:pt idx="35">
                  <c:v>918.41</c:v>
                </c:pt>
                <c:pt idx="36">
                  <c:v>26.88</c:v>
                </c:pt>
                <c:pt idx="37">
                  <c:v>757.32</c:v>
                </c:pt>
                <c:pt idx="38">
                  <c:v>17.600000000000001</c:v>
                </c:pt>
                <c:pt idx="39">
                  <c:v>671.66</c:v>
                </c:pt>
                <c:pt idx="40">
                  <c:v>20.05</c:v>
                </c:pt>
                <c:pt idx="41">
                  <c:v>605</c:v>
                </c:pt>
                <c:pt idx="42">
                  <c:v>10.58</c:v>
                </c:pt>
                <c:pt idx="43">
                  <c:v>714.92</c:v>
                </c:pt>
                <c:pt idx="44">
                  <c:v>34.299999999999997</c:v>
                </c:pt>
                <c:pt idx="45">
                  <c:v>928.32</c:v>
                </c:pt>
                <c:pt idx="46">
                  <c:v>49.02</c:v>
                </c:pt>
                <c:pt idx="47">
                  <c:v>980.69</c:v>
                </c:pt>
                <c:pt idx="48">
                  <c:v>44.53</c:v>
                </c:pt>
                <c:pt idx="49">
                  <c:v>809.18</c:v>
                </c:pt>
                <c:pt idx="50">
                  <c:v>103.13</c:v>
                </c:pt>
                <c:pt idx="51">
                  <c:v>825.2</c:v>
                </c:pt>
                <c:pt idx="52">
                  <c:v>104.96</c:v>
                </c:pt>
                <c:pt idx="53">
                  <c:v>819.66</c:v>
                </c:pt>
                <c:pt idx="54">
                  <c:v>50.15</c:v>
                </c:pt>
                <c:pt idx="55">
                  <c:v>1293.69</c:v>
                </c:pt>
                <c:pt idx="56">
                  <c:v>113.37</c:v>
                </c:pt>
                <c:pt idx="57">
                  <c:v>1037.6400000000001</c:v>
                </c:pt>
                <c:pt idx="58">
                  <c:v>105.29</c:v>
                </c:pt>
                <c:pt idx="59">
                  <c:v>989.68</c:v>
                </c:pt>
                <c:pt idx="60">
                  <c:v>169.41</c:v>
                </c:pt>
                <c:pt idx="61">
                  <c:v>847.08</c:v>
                </c:pt>
                <c:pt idx="62">
                  <c:v>120.96</c:v>
                </c:pt>
                <c:pt idx="63">
                  <c:v>648.6</c:v>
                </c:pt>
                <c:pt idx="64" formatCode="General">
                  <c:v>50.64</c:v>
                </c:pt>
                <c:pt idx="65">
                  <c:v>811.12</c:v>
                </c:pt>
                <c:pt idx="66">
                  <c:v>55.85</c:v>
                </c:pt>
                <c:pt idx="67">
                  <c:v>583.87</c:v>
                </c:pt>
                <c:pt idx="68">
                  <c:v>103.82</c:v>
                </c:pt>
                <c:pt idx="69">
                  <c:v>607.88</c:v>
                </c:pt>
                <c:pt idx="70">
                  <c:v>101.32</c:v>
                </c:pt>
                <c:pt idx="71">
                  <c:v>502.41</c:v>
                </c:pt>
                <c:pt idx="72">
                  <c:v>64.61</c:v>
                </c:pt>
                <c:pt idx="73">
                  <c:v>1055.52</c:v>
                </c:pt>
                <c:pt idx="74">
                  <c:v>78.739999999999995</c:v>
                </c:pt>
                <c:pt idx="75">
                  <c:v>850.13</c:v>
                </c:pt>
                <c:pt idx="76">
                  <c:v>140.07</c:v>
                </c:pt>
                <c:pt idx="77">
                  <c:v>678.43</c:v>
                </c:pt>
                <c:pt idx="78">
                  <c:v>128.26</c:v>
                </c:pt>
                <c:pt idx="79">
                  <c:v>843.78</c:v>
                </c:pt>
                <c:pt idx="80">
                  <c:v>103.8</c:v>
                </c:pt>
                <c:pt idx="81">
                  <c:v>842.59</c:v>
                </c:pt>
                <c:pt idx="82">
                  <c:v>87.51</c:v>
                </c:pt>
                <c:pt idx="83">
                  <c:v>734.02</c:v>
                </c:pt>
                <c:pt idx="84">
                  <c:v>85.94</c:v>
                </c:pt>
                <c:pt idx="85">
                  <c:v>731.1</c:v>
                </c:pt>
                <c:pt idx="86">
                  <c:v>109.6</c:v>
                </c:pt>
                <c:pt idx="87">
                  <c:v>889.44</c:v>
                </c:pt>
                <c:pt idx="88">
                  <c:v>61.46</c:v>
                </c:pt>
                <c:pt idx="89">
                  <c:v>959.58</c:v>
                </c:pt>
                <c:pt idx="90">
                  <c:v>104.26</c:v>
                </c:pt>
                <c:pt idx="91">
                  <c:v>983.52</c:v>
                </c:pt>
                <c:pt idx="92">
                  <c:v>70.010000000000005</c:v>
                </c:pt>
                <c:pt idx="93">
                  <c:v>1057.6199999999999</c:v>
                </c:pt>
                <c:pt idx="94">
                  <c:v>78.97</c:v>
                </c:pt>
                <c:pt idx="95">
                  <c:v>573.61</c:v>
                </c:pt>
                <c:pt idx="96">
                  <c:v>613.64</c:v>
                </c:pt>
                <c:pt idx="97">
                  <c:v>60.36</c:v>
                </c:pt>
                <c:pt idx="98">
                  <c:v>764.83</c:v>
                </c:pt>
                <c:pt idx="99">
                  <c:v>98.76</c:v>
                </c:pt>
                <c:pt idx="100">
                  <c:v>955.26</c:v>
                </c:pt>
                <c:pt idx="101">
                  <c:v>113.31</c:v>
                </c:pt>
                <c:pt idx="102">
                  <c:v>1538.75</c:v>
                </c:pt>
                <c:pt idx="103">
                  <c:v>88.22</c:v>
                </c:pt>
                <c:pt idx="104">
                  <c:v>991.35</c:v>
                </c:pt>
                <c:pt idx="105">
                  <c:v>73.62</c:v>
                </c:pt>
                <c:pt idx="106">
                  <c:v>272.45</c:v>
                </c:pt>
                <c:pt idx="107">
                  <c:v>162.19</c:v>
                </c:pt>
              </c:numCache>
            </c:numRef>
          </c:yVal>
        </c:ser>
        <c:axId val="87866368"/>
        <c:axId val="93463680"/>
      </c:scatterChart>
      <c:valAx>
        <c:axId val="87866368"/>
        <c:scaling>
          <c:orientation val="minMax"/>
          <c:max val="175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38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63680"/>
        <c:crossesAt val="-400"/>
        <c:crossBetween val="midCat"/>
        <c:majorUnit val="500"/>
      </c:valAx>
      <c:valAx>
        <c:axId val="93463680"/>
        <c:scaling>
          <c:orientation val="minMax"/>
          <c:max val="175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7866368"/>
        <c:crossesAt val="0"/>
        <c:crossBetween val="midCat"/>
        <c:majorUnit val="50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880696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880696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Arkusz1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  <row r="29">
          <cell r="J29" t="str">
            <v>&lt;-40; -20)</v>
          </cell>
        </row>
        <row r="30">
          <cell r="J30" t="str">
            <v>&lt;-20; -10)</v>
          </cell>
        </row>
        <row r="31">
          <cell r="J31" t="str">
            <v>&lt;-10; 0)</v>
          </cell>
        </row>
        <row r="32">
          <cell r="J32" t="str">
            <v>&lt;0; 10&gt;</v>
          </cell>
        </row>
        <row r="33">
          <cell r="J33" t="str">
            <v>(10; 20&gt;</v>
          </cell>
        </row>
        <row r="34">
          <cell r="J34" t="str">
            <v>(20; 40&gt;</v>
          </cell>
        </row>
        <row r="35">
          <cell r="J35" t="str">
            <v>&gt; 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8"/>
  <sheetViews>
    <sheetView workbookViewId="0">
      <selection activeCell="G111" sqref="G4:G111"/>
    </sheetView>
  </sheetViews>
  <sheetFormatPr defaultRowHeight="15.75"/>
  <cols>
    <col min="1" max="1" width="9.7109375" style="12" customWidth="1"/>
    <col min="2" max="2" width="8.5703125" style="10" customWidth="1"/>
    <col min="3" max="3" width="8.140625" style="10" customWidth="1"/>
    <col min="4" max="4" width="10" style="10" customWidth="1"/>
    <col min="5" max="5" width="15.5703125" style="11" customWidth="1"/>
    <col min="6" max="6" width="14.5703125" style="11" customWidth="1"/>
    <col min="7" max="7" width="12.7109375" style="10" customWidth="1"/>
    <col min="8" max="8" width="9.140625" customWidth="1"/>
    <col min="9" max="9" width="36.5703125" customWidth="1"/>
    <col min="10" max="10" width="9.85546875" style="10" customWidth="1"/>
    <col min="11" max="14" width="9.140625" style="10" customWidth="1"/>
    <col min="15" max="18" width="9.140625" customWidth="1"/>
  </cols>
  <sheetData>
    <row r="1" spans="1:19">
      <c r="A1" s="9" t="s">
        <v>12</v>
      </c>
    </row>
    <row r="2" spans="1:19" ht="17.25" customHeight="1">
      <c r="A2" s="51" t="s">
        <v>5</v>
      </c>
      <c r="B2" s="56" t="s">
        <v>0</v>
      </c>
      <c r="C2" s="56"/>
      <c r="D2" s="56"/>
      <c r="E2" s="54" t="s">
        <v>55</v>
      </c>
      <c r="F2" s="54" t="s">
        <v>56</v>
      </c>
      <c r="G2" s="54" t="s">
        <v>57</v>
      </c>
      <c r="H2" s="54" t="s">
        <v>54</v>
      </c>
      <c r="I2" s="54" t="s">
        <v>61</v>
      </c>
    </row>
    <row r="3" spans="1:19" ht="34.5" customHeight="1" thickBot="1">
      <c r="A3" s="52"/>
      <c r="B3" s="13" t="s">
        <v>1</v>
      </c>
      <c r="C3" s="13" t="s">
        <v>2</v>
      </c>
      <c r="D3" s="13" t="s">
        <v>10</v>
      </c>
      <c r="E3" s="55"/>
      <c r="F3" s="55"/>
      <c r="G3" s="55"/>
      <c r="H3" s="55"/>
      <c r="I3" s="55"/>
      <c r="O3" s="37" t="s">
        <v>60</v>
      </c>
      <c r="P3" s="3"/>
      <c r="Q3" s="3"/>
    </row>
    <row r="4" spans="1:19">
      <c r="A4" s="14">
        <v>1</v>
      </c>
      <c r="B4" s="15" t="s">
        <v>15</v>
      </c>
      <c r="C4" s="15" t="s">
        <v>13</v>
      </c>
      <c r="D4" s="15" t="s">
        <v>25</v>
      </c>
      <c r="E4" s="30">
        <v>875.39</v>
      </c>
      <c r="F4" s="19">
        <v>888.67</v>
      </c>
      <c r="G4" s="16">
        <f t="shared" ref="G4:G35" si="0">IFERROR(((F4-E4)/AVERAGE(E4:F4))*100,"")</f>
        <v>1.5056177227531913</v>
      </c>
      <c r="H4" s="32">
        <f>(COUNT($G$4:G4)-(COUNTIF($G$4:G4,"&lt;-20")+COUNTIF($G$4:G4,"&gt;20")))/COUNT($G$4:G4)*100</f>
        <v>100</v>
      </c>
      <c r="I4" s="39">
        <v>-36.687983843823616</v>
      </c>
      <c r="J4" s="10" t="s">
        <v>6</v>
      </c>
      <c r="O4" s="29">
        <v>0.1</v>
      </c>
      <c r="P4" s="5">
        <v>20</v>
      </c>
      <c r="Q4" s="5">
        <v>0</v>
      </c>
      <c r="R4">
        <v>-20</v>
      </c>
      <c r="S4">
        <v>67</v>
      </c>
    </row>
    <row r="5" spans="1:19">
      <c r="A5" s="14">
        <v>2</v>
      </c>
      <c r="B5" s="15" t="s">
        <v>15</v>
      </c>
      <c r="C5" s="15" t="s">
        <v>13</v>
      </c>
      <c r="D5" s="15" t="s">
        <v>26</v>
      </c>
      <c r="E5" s="30">
        <v>32.090000000000003</v>
      </c>
      <c r="F5" s="19">
        <v>27.34</v>
      </c>
      <c r="G5" s="16">
        <f t="shared" si="0"/>
        <v>-15.985192663637903</v>
      </c>
      <c r="H5" s="32">
        <f>(COUNT($G$4:G5)-(COUNTIF($G$4:G5,"&lt;-20")+COUNTIF($G$4:G5,"&gt;20")))/COUNT($G$4:G5)*100</f>
        <v>100</v>
      </c>
      <c r="I5" s="39">
        <v>-34.417808219178085</v>
      </c>
      <c r="J5" s="20">
        <v>1152</v>
      </c>
      <c r="O5" s="38">
        <f>ROUNDUP(E114,-2)</f>
        <v>1700</v>
      </c>
      <c r="P5" s="5">
        <v>20</v>
      </c>
      <c r="Q5" s="5">
        <v>0</v>
      </c>
      <c r="R5">
        <v>-20</v>
      </c>
      <c r="S5">
        <v>67</v>
      </c>
    </row>
    <row r="6" spans="1:19">
      <c r="A6" s="14">
        <v>3</v>
      </c>
      <c r="B6" s="15" t="s">
        <v>15</v>
      </c>
      <c r="C6" s="15" t="s">
        <v>14</v>
      </c>
      <c r="D6" s="15" t="s">
        <v>27</v>
      </c>
      <c r="E6" s="30">
        <v>798.88</v>
      </c>
      <c r="F6" s="19">
        <v>834.75</v>
      </c>
      <c r="G6" s="16">
        <f t="shared" si="0"/>
        <v>4.3914472677411656</v>
      </c>
      <c r="H6" s="32">
        <f>(COUNT($G$4:G6)-(COUNTIF($G$4:G6,"&lt;-20")+COUNTIF($G$4:G6,"&gt;20")))/COUNT($G$4:G6)*100</f>
        <v>100</v>
      </c>
      <c r="I6" s="39">
        <v>-34.17105006818624</v>
      </c>
      <c r="J6" s="10" t="s">
        <v>7</v>
      </c>
      <c r="O6" s="4"/>
      <c r="P6" s="5">
        <v>20</v>
      </c>
      <c r="Q6" s="5">
        <v>0</v>
      </c>
      <c r="R6">
        <v>-20</v>
      </c>
      <c r="S6">
        <v>67</v>
      </c>
    </row>
    <row r="7" spans="1:19">
      <c r="A7" s="14">
        <v>4</v>
      </c>
      <c r="B7" s="15" t="s">
        <v>15</v>
      </c>
      <c r="C7" s="15" t="s">
        <v>14</v>
      </c>
      <c r="D7" s="15" t="s">
        <v>26</v>
      </c>
      <c r="E7" s="30">
        <v>23.19</v>
      </c>
      <c r="F7" s="19">
        <v>25.79</v>
      </c>
      <c r="G7" s="16">
        <f t="shared" si="0"/>
        <v>10.616578195181697</v>
      </c>
      <c r="H7" s="32">
        <f>(COUNT($G$4:G7)-(COUNTIF($G$4:G7,"&lt;-20")+COUNTIF($G$4:G7,"&gt;20")))/COUNT($G$4:G7)*100</f>
        <v>100</v>
      </c>
      <c r="I7" s="40">
        <v>-33.059788980070337</v>
      </c>
      <c r="J7" s="21">
        <f>ROUNDUP(IF(J5&gt;1000,SUM(1000*0.1,(J5-1000)*0.05),J5*0.1),0)</f>
        <v>108</v>
      </c>
      <c r="L7" s="22"/>
      <c r="O7" s="4"/>
      <c r="P7" s="5">
        <v>20</v>
      </c>
      <c r="Q7" s="5">
        <v>0</v>
      </c>
      <c r="R7">
        <v>-20</v>
      </c>
      <c r="S7">
        <v>67</v>
      </c>
    </row>
    <row r="8" spans="1:19">
      <c r="A8" s="14">
        <v>5</v>
      </c>
      <c r="B8" s="15" t="s">
        <v>16</v>
      </c>
      <c r="C8" s="15" t="s">
        <v>13</v>
      </c>
      <c r="D8" s="15" t="s">
        <v>28</v>
      </c>
      <c r="E8" s="30">
        <v>646.37</v>
      </c>
      <c r="F8" s="19">
        <v>737.95</v>
      </c>
      <c r="G8" s="16">
        <f t="shared" si="0"/>
        <v>13.231044845122518</v>
      </c>
      <c r="H8" s="32">
        <f>(COUNT($G$4:G8)-(COUNTIF($G$4:G8,"&lt;-20")+COUNTIF($G$4:G8,"&gt;20")))/COUNT($G$4:G8)*100</f>
        <v>100</v>
      </c>
      <c r="I8" s="39">
        <v>-32.422296188645632</v>
      </c>
      <c r="J8" s="10" t="s">
        <v>3</v>
      </c>
      <c r="O8" s="4"/>
      <c r="P8" s="5">
        <v>20</v>
      </c>
      <c r="Q8" s="5">
        <v>0</v>
      </c>
      <c r="R8">
        <v>-20</v>
      </c>
      <c r="S8">
        <v>67</v>
      </c>
    </row>
    <row r="9" spans="1:19">
      <c r="A9" s="14">
        <v>6</v>
      </c>
      <c r="B9" s="15" t="s">
        <v>16</v>
      </c>
      <c r="C9" s="15" t="s">
        <v>13</v>
      </c>
      <c r="D9" s="15" t="s">
        <v>27</v>
      </c>
      <c r="E9" s="30">
        <v>752.18</v>
      </c>
      <c r="F9" s="19">
        <v>744.36</v>
      </c>
      <c r="G9" s="16">
        <f t="shared" si="0"/>
        <v>-1.0450773116655667</v>
      </c>
      <c r="H9" s="32">
        <f>(COUNT($G$4:G9)-(COUNTIF($G$4:G9,"&lt;-20")+COUNTIF($G$4:G9,"&gt;20")))/COUNT($G$4:G9)*100</f>
        <v>100</v>
      </c>
      <c r="I9" s="39">
        <v>-31.729622266401591</v>
      </c>
      <c r="J9" s="23">
        <f>COUNT(G4:G111)</f>
        <v>108</v>
      </c>
      <c r="O9" s="4"/>
      <c r="P9" s="5">
        <v>20</v>
      </c>
      <c r="Q9" s="5">
        <v>0</v>
      </c>
      <c r="R9">
        <v>-20</v>
      </c>
      <c r="S9">
        <v>67</v>
      </c>
    </row>
    <row r="10" spans="1:19">
      <c r="A10" s="14">
        <v>7</v>
      </c>
      <c r="B10" s="15" t="s">
        <v>16</v>
      </c>
      <c r="C10" s="15" t="s">
        <v>14</v>
      </c>
      <c r="D10" s="15" t="s">
        <v>28</v>
      </c>
      <c r="E10" s="30">
        <v>889.18</v>
      </c>
      <c r="F10" s="19">
        <v>880.74</v>
      </c>
      <c r="G10" s="16">
        <f t="shared" si="0"/>
        <v>-0.95371542216596694</v>
      </c>
      <c r="H10" s="32">
        <f>(COUNT($G$4:G10)-(COUNTIF($G$4:G10,"&lt;-20")+COUNTIF($G$4:G10,"&gt;20")))/COUNT($G$4:G10)*100</f>
        <v>100</v>
      </c>
      <c r="I10" s="39">
        <v>-31.325301204819279</v>
      </c>
      <c r="J10" s="22" t="s">
        <v>8</v>
      </c>
      <c r="K10" s="22"/>
      <c r="L10" s="22"/>
      <c r="O10" s="4"/>
      <c r="P10" s="5">
        <v>20</v>
      </c>
      <c r="Q10" s="5">
        <v>0</v>
      </c>
      <c r="R10">
        <v>-20</v>
      </c>
      <c r="S10">
        <v>67</v>
      </c>
    </row>
    <row r="11" spans="1:19">
      <c r="A11" s="14">
        <v>8</v>
      </c>
      <c r="B11" s="15" t="s">
        <v>16</v>
      </c>
      <c r="C11" s="15" t="s">
        <v>14</v>
      </c>
      <c r="D11" s="15" t="s">
        <v>29</v>
      </c>
      <c r="E11" s="30">
        <v>875.46</v>
      </c>
      <c r="F11" s="19">
        <v>820.37</v>
      </c>
      <c r="G11" s="16">
        <f t="shared" si="0"/>
        <v>-6.4971135078398232</v>
      </c>
      <c r="H11" s="32">
        <f>(COUNT($G$4:G11)-(COUNTIF($G$4:G11,"&lt;-20")+COUNTIF($G$4:G11,"&gt;20")))/COUNT($G$4:G11)*100</f>
        <v>100</v>
      </c>
      <c r="I11" s="39">
        <v>-30.111842928588313</v>
      </c>
      <c r="J11" s="23">
        <f>J7-J9</f>
        <v>0</v>
      </c>
      <c r="K11" s="22"/>
      <c r="L11" s="22"/>
      <c r="O11" s="4"/>
      <c r="P11" s="5">
        <v>20</v>
      </c>
      <c r="Q11" s="5">
        <v>0</v>
      </c>
      <c r="R11">
        <v>-20</v>
      </c>
      <c r="S11">
        <v>67</v>
      </c>
    </row>
    <row r="12" spans="1:19">
      <c r="A12" s="14">
        <v>9</v>
      </c>
      <c r="B12" s="15" t="s">
        <v>17</v>
      </c>
      <c r="C12" s="15" t="s">
        <v>13</v>
      </c>
      <c r="D12" s="15" t="s">
        <v>30</v>
      </c>
      <c r="E12" s="30">
        <v>883.82</v>
      </c>
      <c r="F12" s="19">
        <v>849.21</v>
      </c>
      <c r="G12" s="16">
        <f t="shared" si="0"/>
        <v>-3.9941605165519358</v>
      </c>
      <c r="H12" s="32">
        <f>(COUNT($G$4:G12)-(COUNTIF($G$4:G12,"&lt;-20")+COUNTIF($G$4:G12,"&gt;20")))/COUNT($G$4:G12)*100</f>
        <v>100</v>
      </c>
      <c r="I12" s="39">
        <v>-28.397300429477141</v>
      </c>
      <c r="J12" s="22" t="s">
        <v>9</v>
      </c>
      <c r="K12" s="22"/>
      <c r="L12" s="22"/>
      <c r="O12" s="4"/>
      <c r="P12" s="5">
        <v>20</v>
      </c>
      <c r="Q12" s="5">
        <v>0</v>
      </c>
      <c r="R12">
        <v>-20</v>
      </c>
      <c r="S12">
        <v>67</v>
      </c>
    </row>
    <row r="13" spans="1:19">
      <c r="A13" s="14">
        <v>10</v>
      </c>
      <c r="B13" s="15" t="s">
        <v>17</v>
      </c>
      <c r="C13" s="15" t="s">
        <v>13</v>
      </c>
      <c r="D13" s="15" t="s">
        <v>31</v>
      </c>
      <c r="E13" s="30">
        <v>19.88</v>
      </c>
      <c r="F13" s="19">
        <v>14.24</v>
      </c>
      <c r="G13" s="31">
        <f t="shared" si="0"/>
        <v>-33.059788980070337</v>
      </c>
      <c r="H13" s="32">
        <f>(COUNT($G$4:G13)-(COUNTIF($G$4:G13,"&lt;-20")+COUNTIF($G$4:G13,"&gt;20")))/COUNT($G$4:G13)*100</f>
        <v>90</v>
      </c>
      <c r="I13" s="40">
        <v>-25.662505862173084</v>
      </c>
      <c r="J13" s="23">
        <f>COUNTIF(G1:G111,"&lt;-20")+COUNTIF(G4:G111,"&gt;20")</f>
        <v>18</v>
      </c>
      <c r="K13" s="22"/>
      <c r="L13" s="22"/>
      <c r="O13" s="4"/>
      <c r="P13" s="5">
        <v>20</v>
      </c>
      <c r="Q13" s="5">
        <v>0</v>
      </c>
      <c r="R13">
        <v>-20</v>
      </c>
      <c r="S13">
        <v>67</v>
      </c>
    </row>
    <row r="14" spans="1:19">
      <c r="A14" s="14">
        <v>11</v>
      </c>
      <c r="B14" s="15" t="s">
        <v>17</v>
      </c>
      <c r="C14" s="15" t="s">
        <v>14</v>
      </c>
      <c r="D14" s="17" t="s">
        <v>25</v>
      </c>
      <c r="E14" s="30">
        <v>950.06</v>
      </c>
      <c r="F14" s="19">
        <v>896.2</v>
      </c>
      <c r="G14" s="16">
        <f t="shared" si="0"/>
        <v>-5.8344978497069642</v>
      </c>
      <c r="H14" s="32">
        <f>(COUNT($G$4:G14)-(COUNTIF($G$4:G14,"&lt;-20")+COUNTIF($G$4:G14,"&gt;20")))/COUNT($G$4:G14)*100</f>
        <v>90.909090909090907</v>
      </c>
      <c r="I14" s="40">
        <v>-23.870383415517761</v>
      </c>
      <c r="J14" s="22" t="s">
        <v>4</v>
      </c>
      <c r="K14" s="22"/>
      <c r="L14" s="22"/>
      <c r="O14" s="4"/>
      <c r="P14" s="5">
        <v>20</v>
      </c>
      <c r="Q14" s="5">
        <v>0</v>
      </c>
      <c r="R14">
        <v>-20</v>
      </c>
      <c r="S14">
        <v>67</v>
      </c>
    </row>
    <row r="15" spans="1:19">
      <c r="A15" s="14">
        <v>12</v>
      </c>
      <c r="B15" s="15" t="s">
        <v>17</v>
      </c>
      <c r="C15" s="15" t="s">
        <v>14</v>
      </c>
      <c r="D15" s="17" t="s">
        <v>31</v>
      </c>
      <c r="E15" s="30">
        <v>17.579999999999998</v>
      </c>
      <c r="F15" s="19">
        <v>12.13</v>
      </c>
      <c r="G15" s="31">
        <f t="shared" si="0"/>
        <v>-36.687983843823616</v>
      </c>
      <c r="H15" s="32">
        <f>(COUNT($G$4:G15)-(COUNTIF($G$4:G15,"&lt;-20")+COUNTIF($G$4:G15,"&gt;20")))/COUNT($G$4:G15)*100</f>
        <v>83.333333333333343</v>
      </c>
      <c r="I15" s="40">
        <v>-23.370276945252556</v>
      </c>
      <c r="J15" s="24">
        <f>(J9-J13)/J9</f>
        <v>0.83333333333333337</v>
      </c>
      <c r="K15" s="22"/>
      <c r="L15" s="22"/>
      <c r="O15" s="4"/>
      <c r="P15" s="5">
        <v>20</v>
      </c>
      <c r="Q15" s="5">
        <v>0</v>
      </c>
      <c r="R15">
        <v>-20</v>
      </c>
      <c r="S15">
        <v>67</v>
      </c>
    </row>
    <row r="16" spans="1:19">
      <c r="A16" s="14">
        <v>13</v>
      </c>
      <c r="B16" s="15" t="s">
        <v>18</v>
      </c>
      <c r="C16" s="15" t="s">
        <v>13</v>
      </c>
      <c r="D16" s="17" t="s">
        <v>28</v>
      </c>
      <c r="E16" s="30">
        <v>616.16</v>
      </c>
      <c r="F16" s="19">
        <v>576.6</v>
      </c>
      <c r="G16" s="16">
        <f t="shared" si="0"/>
        <v>-6.6333545725879377</v>
      </c>
      <c r="H16" s="32">
        <f>(COUNT($G$4:G16)-(COUNTIF($G$4:G16,"&lt;-20")+COUNTIF($G$4:G16,"&gt;20")))/COUNT($G$4:G16)*100</f>
        <v>84.615384615384613</v>
      </c>
      <c r="I16" s="39">
        <v>-23.205766685393787</v>
      </c>
      <c r="O16" s="4"/>
      <c r="P16" s="5">
        <v>20</v>
      </c>
      <c r="Q16" s="5">
        <v>0</v>
      </c>
      <c r="R16">
        <v>-20</v>
      </c>
      <c r="S16">
        <v>67</v>
      </c>
    </row>
    <row r="17" spans="1:21">
      <c r="A17" s="14">
        <v>14</v>
      </c>
      <c r="B17" s="15" t="s">
        <v>18</v>
      </c>
      <c r="C17" s="15" t="s">
        <v>13</v>
      </c>
      <c r="D17" s="17" t="s">
        <v>26</v>
      </c>
      <c r="E17" s="30">
        <v>13</v>
      </c>
      <c r="F17" s="19">
        <v>16.2</v>
      </c>
      <c r="G17" s="31">
        <f t="shared" si="0"/>
        <v>21.917808219178077</v>
      </c>
      <c r="H17" s="32">
        <f>(COUNT($G$4:G17)-(COUNTIF($G$4:G17,"&lt;-20")+COUNTIF($G$4:G17,"&gt;20")))/COUNT($G$4:G17)*100</f>
        <v>78.571428571428569</v>
      </c>
      <c r="I17" s="39">
        <v>-21.31884690114596</v>
      </c>
      <c r="J17" s="41" t="s">
        <v>62</v>
      </c>
      <c r="K17" s="42"/>
      <c r="O17" s="4"/>
      <c r="P17" s="5">
        <v>20</v>
      </c>
      <c r="Q17" s="5">
        <v>0</v>
      </c>
      <c r="R17">
        <v>-20</v>
      </c>
      <c r="S17">
        <v>67</v>
      </c>
    </row>
    <row r="18" spans="1:21">
      <c r="A18" s="14">
        <v>15</v>
      </c>
      <c r="B18" s="15" t="s">
        <v>18</v>
      </c>
      <c r="C18" s="15" t="s">
        <v>14</v>
      </c>
      <c r="D18" s="17" t="s">
        <v>32</v>
      </c>
      <c r="E18" s="30">
        <v>812.5</v>
      </c>
      <c r="F18" s="19">
        <v>826.94</v>
      </c>
      <c r="G18" s="16">
        <f t="shared" si="0"/>
        <v>1.7615771238959712</v>
      </c>
      <c r="H18" s="32">
        <f>(COUNT($G$4:G18)-(COUNTIF($G$4:G18,"&lt;-20")+COUNTIF($G$4:G18,"&gt;20")))/COUNT($G$4:G18)*100</f>
        <v>80</v>
      </c>
      <c r="I18" s="39">
        <v>-19.393220797320772</v>
      </c>
      <c r="J18" s="43" t="s">
        <v>63</v>
      </c>
      <c r="K18" s="42">
        <v>-40.01</v>
      </c>
      <c r="L18" s="25"/>
      <c r="O18" s="4"/>
      <c r="P18" s="5">
        <v>20</v>
      </c>
      <c r="Q18" s="5">
        <v>0</v>
      </c>
      <c r="R18">
        <v>-20</v>
      </c>
      <c r="S18">
        <v>67</v>
      </c>
    </row>
    <row r="19" spans="1:21">
      <c r="A19" s="14">
        <v>16</v>
      </c>
      <c r="B19" s="15" t="s">
        <v>18</v>
      </c>
      <c r="C19" s="15" t="s">
        <v>14</v>
      </c>
      <c r="D19" s="17" t="s">
        <v>26</v>
      </c>
      <c r="E19" s="30">
        <v>15.32</v>
      </c>
      <c r="F19" s="19">
        <v>19.52</v>
      </c>
      <c r="G19" s="31">
        <f t="shared" si="0"/>
        <v>24.110218140068877</v>
      </c>
      <c r="H19" s="32">
        <f>(COUNT($G$4:G19)-(COUNTIF($G$4:G19,"&lt;-20")+COUNTIF($G$4:G19,"&gt;20")))/COUNT($G$4:G19)*100</f>
        <v>75</v>
      </c>
      <c r="I19" s="40">
        <v>-19.014879807393989</v>
      </c>
      <c r="J19" s="43" t="s">
        <v>64</v>
      </c>
      <c r="K19" s="42">
        <v>-20.010000000000002</v>
      </c>
      <c r="L19" s="25"/>
      <c r="O19" s="4"/>
      <c r="P19" s="5">
        <v>20</v>
      </c>
      <c r="Q19" s="5">
        <v>0</v>
      </c>
      <c r="R19">
        <v>-20</v>
      </c>
      <c r="S19">
        <v>67</v>
      </c>
    </row>
    <row r="20" spans="1:21">
      <c r="A20" s="14">
        <v>17</v>
      </c>
      <c r="B20" s="15" t="s">
        <v>19</v>
      </c>
      <c r="C20" s="15" t="s">
        <v>13</v>
      </c>
      <c r="D20" s="17" t="s">
        <v>28</v>
      </c>
      <c r="E20" s="30">
        <v>559.36</v>
      </c>
      <c r="F20" s="19">
        <v>580.26</v>
      </c>
      <c r="G20" s="16">
        <f t="shared" si="0"/>
        <v>3.6678892964321403</v>
      </c>
      <c r="H20" s="32">
        <f>(COUNT($G$4:G20)-(COUNTIF($G$4:G20,"&lt;-20")+COUNTIF($G$4:G20,"&gt;20")))/COUNT($G$4:G20)*100</f>
        <v>76.470588235294116</v>
      </c>
      <c r="I20" s="39">
        <v>-19.004524886877832</v>
      </c>
      <c r="J20" s="43" t="s">
        <v>65</v>
      </c>
      <c r="K20" s="42">
        <v>-10.01</v>
      </c>
      <c r="L20" s="25"/>
      <c r="O20" s="4"/>
      <c r="P20" s="5">
        <v>20</v>
      </c>
      <c r="Q20" s="5">
        <v>0</v>
      </c>
      <c r="R20">
        <v>-20</v>
      </c>
      <c r="S20">
        <v>67</v>
      </c>
    </row>
    <row r="21" spans="1:21">
      <c r="A21" s="14">
        <v>18</v>
      </c>
      <c r="B21" s="15" t="s">
        <v>19</v>
      </c>
      <c r="C21" s="15" t="s">
        <v>13</v>
      </c>
      <c r="D21" s="17" t="s">
        <v>26</v>
      </c>
      <c r="E21" s="30">
        <v>37.19</v>
      </c>
      <c r="F21" s="19">
        <v>36.43</v>
      </c>
      <c r="G21" s="16">
        <f t="shared" si="0"/>
        <v>-2.0646563433849443</v>
      </c>
      <c r="H21" s="32">
        <f>(COUNT($G$4:G21)-(COUNTIF($G$4:G21,"&lt;-20")+COUNTIF($G$4:G21,"&gt;20")))/COUNT($G$4:G21)*100</f>
        <v>77.777777777777786</v>
      </c>
      <c r="I21" s="39">
        <v>-18.920749604876939</v>
      </c>
      <c r="J21" s="43" t="s">
        <v>66</v>
      </c>
      <c r="K21" s="42">
        <v>-0.01</v>
      </c>
      <c r="L21" s="25"/>
      <c r="O21" s="4"/>
      <c r="P21" s="5">
        <v>20</v>
      </c>
      <c r="Q21" s="5">
        <v>0</v>
      </c>
      <c r="R21">
        <v>-20</v>
      </c>
      <c r="S21">
        <v>67</v>
      </c>
    </row>
    <row r="22" spans="1:21">
      <c r="A22" s="14">
        <v>19</v>
      </c>
      <c r="B22" s="15" t="s">
        <v>19</v>
      </c>
      <c r="C22" s="15" t="s">
        <v>14</v>
      </c>
      <c r="D22" s="15" t="s">
        <v>28</v>
      </c>
      <c r="E22" s="30">
        <v>491.79</v>
      </c>
      <c r="F22" s="19">
        <v>508.11</v>
      </c>
      <c r="G22" s="16">
        <f t="shared" si="0"/>
        <v>3.2643264326432631</v>
      </c>
      <c r="H22" s="32">
        <f>(COUNT($G$4:G22)-(COUNTIF($G$4:G22,"&lt;-20")+COUNTIF($G$4:G22,"&gt;20")))/COUNT($G$4:G22)*100</f>
        <v>78.94736842105263</v>
      </c>
      <c r="I22" s="39">
        <v>-17.984876353975061</v>
      </c>
      <c r="J22" s="44" t="s">
        <v>67</v>
      </c>
      <c r="K22" s="42">
        <v>10</v>
      </c>
      <c r="L22" s="25"/>
      <c r="O22" s="4"/>
      <c r="P22" s="5">
        <v>20</v>
      </c>
      <c r="Q22" s="5">
        <v>0</v>
      </c>
      <c r="R22">
        <v>-20</v>
      </c>
      <c r="S22">
        <v>67</v>
      </c>
    </row>
    <row r="23" spans="1:21">
      <c r="A23" s="14">
        <v>20</v>
      </c>
      <c r="B23" s="15" t="s">
        <v>19</v>
      </c>
      <c r="C23" s="15" t="s">
        <v>14</v>
      </c>
      <c r="D23" s="17" t="s">
        <v>30</v>
      </c>
      <c r="E23" s="30">
        <v>496.03</v>
      </c>
      <c r="F23" s="19">
        <v>482.83</v>
      </c>
      <c r="G23" s="16">
        <f t="shared" si="0"/>
        <v>-2.6970148948777131</v>
      </c>
      <c r="H23" s="32">
        <f>(COUNT($G$4:G23)-(COUNTIF($G$4:G23,"&lt;-20")+COUNTIF($G$4:G23,"&gt;20")))/COUNT($G$4:G23)*100</f>
        <v>80</v>
      </c>
      <c r="I23" s="40">
        <v>-17.491873913372146</v>
      </c>
      <c r="J23" s="44" t="s">
        <v>68</v>
      </c>
      <c r="K23" s="42">
        <v>20</v>
      </c>
      <c r="L23" s="25"/>
      <c r="O23" s="4"/>
      <c r="P23" s="5">
        <v>20</v>
      </c>
      <c r="Q23" s="5">
        <v>0</v>
      </c>
      <c r="R23">
        <v>-20</v>
      </c>
      <c r="S23">
        <v>67</v>
      </c>
    </row>
    <row r="24" spans="1:21">
      <c r="A24" s="14">
        <v>21</v>
      </c>
      <c r="B24" s="15" t="s">
        <v>20</v>
      </c>
      <c r="C24" s="15" t="s">
        <v>13</v>
      </c>
      <c r="D24" s="17" t="s">
        <v>28</v>
      </c>
      <c r="E24" s="30">
        <v>930.76</v>
      </c>
      <c r="F24" s="19">
        <v>887.53</v>
      </c>
      <c r="G24" s="16">
        <f t="shared" si="0"/>
        <v>-4.7550170764839512</v>
      </c>
      <c r="H24" s="32">
        <f>(COUNT($G$4:G24)-(COUNTIF($G$4:G24,"&lt;-20")+COUNTIF($G$4:G24,"&gt;20")))/COUNT($G$4:G24)*100</f>
        <v>80.952380952380949</v>
      </c>
      <c r="I24" s="40">
        <v>-16.285898445892723</v>
      </c>
      <c r="J24" s="45" t="s">
        <v>69</v>
      </c>
      <c r="K24" s="42">
        <v>40</v>
      </c>
      <c r="L24" s="25"/>
      <c r="O24" s="8"/>
      <c r="P24" s="5">
        <v>20</v>
      </c>
      <c r="Q24" s="5">
        <v>0</v>
      </c>
      <c r="R24">
        <v>-20</v>
      </c>
      <c r="S24">
        <v>67</v>
      </c>
      <c r="T24" s="6"/>
      <c r="U24" s="6"/>
    </row>
    <row r="25" spans="1:21">
      <c r="A25" s="14">
        <v>22</v>
      </c>
      <c r="B25" s="15" t="s">
        <v>20</v>
      </c>
      <c r="C25" s="15" t="s">
        <v>13</v>
      </c>
      <c r="D25" s="17" t="s">
        <v>26</v>
      </c>
      <c r="E25" s="30">
        <v>63.61</v>
      </c>
      <c r="F25" s="19">
        <v>61.37</v>
      </c>
      <c r="G25" s="16">
        <f t="shared" si="0"/>
        <v>-3.584573531765086</v>
      </c>
      <c r="H25" s="32">
        <f>(COUNT($G$4:G25)-(COUNTIF($G$4:G25,"&lt;-20")+COUNTIF($G$4:G25,"&gt;20")))/COUNT($G$4:G25)*100</f>
        <v>81.818181818181827</v>
      </c>
      <c r="I25" s="40">
        <v>-15.985192663637903</v>
      </c>
      <c r="J25" s="46" t="s">
        <v>70</v>
      </c>
      <c r="K25" s="47"/>
      <c r="L25" s="25"/>
      <c r="M25" s="26"/>
      <c r="O25" s="6"/>
      <c r="P25" s="5">
        <v>20</v>
      </c>
      <c r="Q25" s="5">
        <v>0</v>
      </c>
      <c r="R25">
        <v>-20</v>
      </c>
      <c r="S25">
        <v>67</v>
      </c>
      <c r="T25" s="6"/>
      <c r="U25" s="6"/>
    </row>
    <row r="26" spans="1:21" s="1" customFormat="1" ht="16.5" thickBot="1">
      <c r="A26" s="14">
        <v>23</v>
      </c>
      <c r="B26" s="15" t="s">
        <v>20</v>
      </c>
      <c r="C26" s="15" t="s">
        <v>14</v>
      </c>
      <c r="D26" s="17" t="s">
        <v>28</v>
      </c>
      <c r="E26" s="30">
        <v>837.59</v>
      </c>
      <c r="F26" s="19">
        <v>629.30999999999995</v>
      </c>
      <c r="G26" s="31">
        <f t="shared" si="0"/>
        <v>-28.397300429477141</v>
      </c>
      <c r="H26" s="32">
        <f>(COUNT($G$4:G26)-(COUNTIF($G$4:G26,"&lt;-20")+COUNTIF($G$4:G26,"&gt;20")))/COUNT($G$4:G26)*100</f>
        <v>78.260869565217391</v>
      </c>
      <c r="I26" s="40">
        <v>-15.199204352658976</v>
      </c>
      <c r="J26" s="25"/>
      <c r="K26" s="27"/>
      <c r="L26" s="27"/>
      <c r="M26" s="21"/>
      <c r="N26" s="21"/>
      <c r="O26" s="6"/>
      <c r="P26" s="5">
        <v>20</v>
      </c>
      <c r="Q26" s="5">
        <v>0</v>
      </c>
      <c r="R26">
        <v>-20</v>
      </c>
      <c r="S26">
        <v>67</v>
      </c>
      <c r="T26" s="6"/>
      <c r="U26" s="6"/>
    </row>
    <row r="27" spans="1:21" s="1" customFormat="1">
      <c r="A27" s="14">
        <v>24</v>
      </c>
      <c r="B27" s="15" t="s">
        <v>20</v>
      </c>
      <c r="C27" s="15" t="s">
        <v>14</v>
      </c>
      <c r="D27" s="15" t="s">
        <v>26</v>
      </c>
      <c r="E27" s="30">
        <v>41.22</v>
      </c>
      <c r="F27" s="19">
        <v>46.21</v>
      </c>
      <c r="G27" s="16">
        <f t="shared" si="0"/>
        <v>11.414846162644404</v>
      </c>
      <c r="H27" s="32">
        <f>(COUNT($G$4:G27)-(COUNTIF($G$4:G27,"&lt;-20")+COUNTIF($G$4:G27,"&gt;20")))/COUNT($G$4:G27)*100</f>
        <v>79.166666666666657</v>
      </c>
      <c r="I27" s="39">
        <v>-14.263634356370058</v>
      </c>
      <c r="J27" s="49" t="s">
        <v>71</v>
      </c>
      <c r="K27" s="49" t="s">
        <v>72</v>
      </c>
      <c r="L27" s="27"/>
      <c r="M27" s="21"/>
      <c r="N27" s="21"/>
      <c r="O27" s="6"/>
      <c r="P27" s="5">
        <v>20</v>
      </c>
      <c r="Q27" s="5">
        <v>0</v>
      </c>
      <c r="R27">
        <v>-20</v>
      </c>
      <c r="S27">
        <v>67</v>
      </c>
      <c r="T27" s="6"/>
      <c r="U27" s="6"/>
    </row>
    <row r="28" spans="1:21" s="1" customFormat="1">
      <c r="A28" s="14">
        <v>25</v>
      </c>
      <c r="B28" s="15" t="s">
        <v>21</v>
      </c>
      <c r="C28" s="15" t="s">
        <v>13</v>
      </c>
      <c r="D28" s="17" t="s">
        <v>32</v>
      </c>
      <c r="E28" s="30">
        <v>768.16</v>
      </c>
      <c r="F28" s="19">
        <v>713.25</v>
      </c>
      <c r="G28" s="16">
        <f t="shared" si="0"/>
        <v>-7.4132076872709076</v>
      </c>
      <c r="H28" s="32">
        <f>(COUNT($G$4:G28)-(COUNTIF($G$4:G28,"&lt;-20")+COUNTIF($G$4:G28,"&gt;20")))/COUNT($G$4:G28)*100</f>
        <v>80</v>
      </c>
      <c r="I28" s="40">
        <v>-13.886340372294054</v>
      </c>
      <c r="J28" s="43" t="s">
        <v>63</v>
      </c>
      <c r="K28" s="45">
        <v>0</v>
      </c>
      <c r="L28" s="50">
        <f>K28/$L$36</f>
        <v>0</v>
      </c>
      <c r="M28" s="21"/>
      <c r="N28" s="21"/>
      <c r="O28" s="6"/>
      <c r="P28" s="5">
        <v>20</v>
      </c>
      <c r="Q28" s="5">
        <v>0</v>
      </c>
      <c r="R28">
        <v>-20</v>
      </c>
      <c r="S28">
        <v>67</v>
      </c>
      <c r="T28" s="6"/>
      <c r="U28" s="6"/>
    </row>
    <row r="29" spans="1:21" s="1" customFormat="1">
      <c r="A29" s="14">
        <v>26</v>
      </c>
      <c r="B29" s="15" t="s">
        <v>21</v>
      </c>
      <c r="C29" s="15" t="s">
        <v>13</v>
      </c>
      <c r="D29" s="17" t="s">
        <v>26</v>
      </c>
      <c r="E29" s="30">
        <v>35.380000000000003</v>
      </c>
      <c r="F29" s="19">
        <v>35.07</v>
      </c>
      <c r="G29" s="16">
        <f t="shared" si="0"/>
        <v>-0.88005677785664238</v>
      </c>
      <c r="H29" s="32">
        <f>(COUNT($G$4:G29)-(COUNTIF($G$4:G29,"&lt;-20")+COUNTIF($G$4:G29,"&gt;20")))/COUNT($G$4:G29)*100</f>
        <v>80.769230769230774</v>
      </c>
      <c r="I29" s="40">
        <v>-12.810895031450166</v>
      </c>
      <c r="J29" s="43" t="s">
        <v>64</v>
      </c>
      <c r="K29" s="45">
        <v>14</v>
      </c>
      <c r="L29" s="50">
        <f t="shared" ref="L29:L35" si="1">K29/$L$36</f>
        <v>0.12962962962962962</v>
      </c>
      <c r="M29" s="21"/>
      <c r="N29" s="21"/>
      <c r="O29" s="6"/>
      <c r="P29" s="5">
        <v>20</v>
      </c>
      <c r="Q29" s="5">
        <v>0</v>
      </c>
      <c r="R29">
        <v>-20</v>
      </c>
      <c r="S29">
        <v>67</v>
      </c>
      <c r="T29" s="6"/>
      <c r="U29" s="6"/>
    </row>
    <row r="30" spans="1:21" s="1" customFormat="1">
      <c r="A30" s="14">
        <v>27</v>
      </c>
      <c r="B30" s="15" t="s">
        <v>21</v>
      </c>
      <c r="C30" s="15" t="s">
        <v>14</v>
      </c>
      <c r="D30" s="17" t="s">
        <v>28</v>
      </c>
      <c r="E30" s="30">
        <v>1089.44</v>
      </c>
      <c r="F30" s="19">
        <v>960.92</v>
      </c>
      <c r="G30" s="16">
        <f t="shared" si="0"/>
        <v>-12.536335082619646</v>
      </c>
      <c r="H30" s="32">
        <f>(COUNT($G$4:G30)-(COUNTIF($G$4:G30,"&lt;-20")+COUNTIF($G$4:G30,"&gt;20")))/COUNT($G$4:G30)*100</f>
        <v>81.481481481481481</v>
      </c>
      <c r="I30" s="39">
        <v>-12.536335082619646</v>
      </c>
      <c r="J30" s="43" t="s">
        <v>65</v>
      </c>
      <c r="K30" s="45">
        <v>13</v>
      </c>
      <c r="L30" s="50">
        <f t="shared" si="1"/>
        <v>0.12037037037037036</v>
      </c>
      <c r="M30" s="21"/>
      <c r="N30" s="21"/>
      <c r="O30" s="6"/>
      <c r="P30" s="5">
        <v>20</v>
      </c>
      <c r="Q30" s="5">
        <v>0</v>
      </c>
      <c r="R30">
        <v>-20</v>
      </c>
      <c r="S30">
        <v>67</v>
      </c>
      <c r="T30" s="6"/>
      <c r="U30" s="6"/>
    </row>
    <row r="31" spans="1:21" s="1" customFormat="1">
      <c r="A31" s="14">
        <v>28</v>
      </c>
      <c r="B31" s="15" t="s">
        <v>21</v>
      </c>
      <c r="C31" s="15" t="s">
        <v>14</v>
      </c>
      <c r="D31" s="17" t="s">
        <v>33</v>
      </c>
      <c r="E31" s="30">
        <v>87.12</v>
      </c>
      <c r="F31" s="19">
        <v>72</v>
      </c>
      <c r="G31" s="16">
        <f t="shared" si="0"/>
        <v>-19.004524886877832</v>
      </c>
      <c r="H31" s="32">
        <f>(COUNT($G$4:G31)-(COUNTIF($G$4:G31,"&lt;-20")+COUNTIF($G$4:G31,"&gt;20")))/COUNT($G$4:G31)*100</f>
        <v>82.142857142857139</v>
      </c>
      <c r="I31" s="39">
        <v>-9.9447513812154611</v>
      </c>
      <c r="J31" s="43" t="s">
        <v>66</v>
      </c>
      <c r="K31" s="45">
        <v>36</v>
      </c>
      <c r="L31" s="50">
        <f t="shared" si="1"/>
        <v>0.33333333333333331</v>
      </c>
      <c r="M31" s="21"/>
      <c r="N31" s="21"/>
      <c r="O31" s="6"/>
      <c r="P31" s="5">
        <v>20</v>
      </c>
      <c r="Q31" s="5">
        <v>0</v>
      </c>
      <c r="R31">
        <v>-20</v>
      </c>
      <c r="S31">
        <v>67</v>
      </c>
      <c r="T31" s="6"/>
      <c r="U31" s="6"/>
    </row>
    <row r="32" spans="1:21" s="1" customFormat="1">
      <c r="A32" s="14">
        <v>29</v>
      </c>
      <c r="B32" s="15" t="s">
        <v>21</v>
      </c>
      <c r="C32" s="15" t="s">
        <v>14</v>
      </c>
      <c r="D32" s="17" t="s">
        <v>26</v>
      </c>
      <c r="E32" s="30">
        <v>697.68</v>
      </c>
      <c r="F32" s="19">
        <v>563.27</v>
      </c>
      <c r="G32" s="31">
        <f t="shared" si="0"/>
        <v>-21.31884690114596</v>
      </c>
      <c r="H32" s="32">
        <f>(COUNT($G$4:G32)-(COUNTIF($G$4:G32,"&lt;-20")+COUNTIF($G$4:G32,"&gt;20")))/COUNT($G$4:G32)*100</f>
        <v>79.310344827586206</v>
      </c>
      <c r="I32" s="40">
        <v>-9.5491278571952734</v>
      </c>
      <c r="J32" s="44" t="s">
        <v>67</v>
      </c>
      <c r="K32" s="45">
        <v>32</v>
      </c>
      <c r="L32" s="50">
        <f t="shared" si="1"/>
        <v>0.29629629629629628</v>
      </c>
      <c r="M32" s="21"/>
      <c r="N32" s="21"/>
      <c r="O32" s="6"/>
      <c r="P32" s="5">
        <v>20</v>
      </c>
      <c r="Q32" s="5">
        <v>0</v>
      </c>
      <c r="R32">
        <v>-20</v>
      </c>
      <c r="S32">
        <v>67</v>
      </c>
      <c r="T32" s="6"/>
      <c r="U32" s="6"/>
    </row>
    <row r="33" spans="1:21" s="1" customFormat="1">
      <c r="A33" s="14">
        <v>30</v>
      </c>
      <c r="B33" s="15" t="s">
        <v>21</v>
      </c>
      <c r="C33" s="15" t="s">
        <v>14</v>
      </c>
      <c r="D33" s="15" t="s">
        <v>31</v>
      </c>
      <c r="E33" s="30">
        <v>27.38</v>
      </c>
      <c r="F33" s="19">
        <v>19.34</v>
      </c>
      <c r="G33" s="31">
        <f t="shared" si="0"/>
        <v>-34.417808219178085</v>
      </c>
      <c r="H33" s="32">
        <f>(COUNT($G$4:G33)-(COUNTIF($G$4:G33,"&lt;-20")+COUNTIF($G$4:G33,"&gt;20")))/COUNT($G$4:G33)*100</f>
        <v>76.666666666666671</v>
      </c>
      <c r="I33" s="40">
        <v>-9.4034153914393475</v>
      </c>
      <c r="J33" s="44" t="s">
        <v>68</v>
      </c>
      <c r="K33" s="45">
        <v>9</v>
      </c>
      <c r="L33" s="50">
        <f t="shared" si="1"/>
        <v>8.3333333333333329E-2</v>
      </c>
      <c r="M33" s="21"/>
      <c r="N33" s="21"/>
      <c r="O33" s="6"/>
      <c r="P33" s="5">
        <v>20</v>
      </c>
      <c r="Q33" s="5">
        <v>0</v>
      </c>
      <c r="R33">
        <v>-20</v>
      </c>
      <c r="S33">
        <v>67</v>
      </c>
      <c r="T33" s="6"/>
      <c r="U33" s="6"/>
    </row>
    <row r="34" spans="1:21" s="1" customFormat="1">
      <c r="A34" s="14">
        <v>31</v>
      </c>
      <c r="B34" s="15" t="s">
        <v>21</v>
      </c>
      <c r="C34" s="15" t="s">
        <v>14</v>
      </c>
      <c r="D34" s="17" t="s">
        <v>34</v>
      </c>
      <c r="E34" s="30">
        <v>441.2</v>
      </c>
      <c r="F34" s="19">
        <v>364.59</v>
      </c>
      <c r="G34" s="16">
        <f t="shared" si="0"/>
        <v>-19.014879807393989</v>
      </c>
      <c r="H34" s="32">
        <f>(COUNT($G$4:G34)-(COUNTIF($G$4:G34,"&lt;-20")+COUNTIF($G$4:G34,"&gt;20")))/COUNT($G$4:G34)*100</f>
        <v>77.41935483870968</v>
      </c>
      <c r="I34" s="40">
        <v>-9.0639770987284525</v>
      </c>
      <c r="J34" s="45" t="s">
        <v>69</v>
      </c>
      <c r="K34" s="45">
        <v>4</v>
      </c>
      <c r="L34" s="50">
        <f t="shared" si="1"/>
        <v>3.7037037037037035E-2</v>
      </c>
      <c r="M34" s="21"/>
      <c r="N34" s="21"/>
      <c r="O34" s="6"/>
      <c r="P34" s="5">
        <v>20</v>
      </c>
      <c r="Q34" s="5">
        <v>0</v>
      </c>
      <c r="R34">
        <v>-20</v>
      </c>
      <c r="S34">
        <v>67</v>
      </c>
      <c r="T34" s="6"/>
      <c r="U34" s="6"/>
    </row>
    <row r="35" spans="1:21" s="1" customFormat="1" ht="16.5" thickBot="1">
      <c r="A35" s="14">
        <v>32</v>
      </c>
      <c r="B35" s="15" t="s">
        <v>22</v>
      </c>
      <c r="C35" s="15" t="s">
        <v>13</v>
      </c>
      <c r="D35" s="17" t="s">
        <v>28</v>
      </c>
      <c r="E35" s="30">
        <v>1054.7</v>
      </c>
      <c r="F35" s="19">
        <v>868.24</v>
      </c>
      <c r="G35" s="16">
        <f t="shared" si="0"/>
        <v>-19.393220797320772</v>
      </c>
      <c r="H35" s="32">
        <f>(COUNT($G$4:G35)-(COUNTIF($G$4:G35,"&lt;-20")+COUNTIF($G$4:G35,"&gt;20")))/COUNT($G$4:G35)*100</f>
        <v>78.125</v>
      </c>
      <c r="I35" s="40">
        <v>-7.6225793160280135</v>
      </c>
      <c r="J35" s="46" t="s">
        <v>70</v>
      </c>
      <c r="K35" s="48">
        <v>0</v>
      </c>
      <c r="L35" s="50">
        <f t="shared" si="1"/>
        <v>0</v>
      </c>
      <c r="M35" s="21"/>
      <c r="N35" s="21"/>
      <c r="O35" s="6"/>
      <c r="P35" s="5">
        <v>20</v>
      </c>
      <c r="Q35" s="5">
        <v>0</v>
      </c>
      <c r="R35">
        <v>-20</v>
      </c>
      <c r="S35">
        <v>67</v>
      </c>
      <c r="T35" s="6"/>
      <c r="U35" s="6"/>
    </row>
    <row r="36" spans="1:21" s="1" customFormat="1">
      <c r="A36" s="14">
        <v>33</v>
      </c>
      <c r="B36" s="15" t="s">
        <v>22</v>
      </c>
      <c r="C36" s="15" t="s">
        <v>13</v>
      </c>
      <c r="D36" s="17" t="s">
        <v>26</v>
      </c>
      <c r="E36" s="30">
        <v>30.05</v>
      </c>
      <c r="F36" s="19">
        <v>21.28</v>
      </c>
      <c r="G36" s="31">
        <f t="shared" ref="G36:G67" si="2">IFERROR(((F36-E36)/AVERAGE(E36:F36))*100,"")</f>
        <v>-34.17105006818624</v>
      </c>
      <c r="H36" s="32">
        <f>(COUNT($G$4:G36)-(COUNTIF($G$4:G36,"&lt;-20")+COUNTIF($G$4:G36,"&gt;20")))/COUNT($G$4:G36)*100</f>
        <v>75.757575757575751</v>
      </c>
      <c r="I36" s="39">
        <v>-7.4132076872709076</v>
      </c>
      <c r="J36" s="27"/>
      <c r="K36" s="22" t="s">
        <v>73</v>
      </c>
      <c r="L36" s="22">
        <f>SUM(K28:K35)</f>
        <v>108</v>
      </c>
      <c r="M36" s="21"/>
      <c r="N36" s="21"/>
      <c r="O36" s="6"/>
      <c r="P36" s="5">
        <v>20</v>
      </c>
      <c r="Q36" s="5">
        <v>0</v>
      </c>
      <c r="R36">
        <v>-20</v>
      </c>
      <c r="S36">
        <v>67</v>
      </c>
      <c r="T36" s="6"/>
      <c r="U36" s="6"/>
    </row>
    <row r="37" spans="1:21" s="1" customFormat="1">
      <c r="A37" s="14">
        <v>34</v>
      </c>
      <c r="B37" s="15" t="s">
        <v>22</v>
      </c>
      <c r="C37" s="15" t="s">
        <v>14</v>
      </c>
      <c r="D37" s="17" t="s">
        <v>32</v>
      </c>
      <c r="E37" s="30">
        <v>1241.1600000000001</v>
      </c>
      <c r="F37" s="19">
        <v>916.33</v>
      </c>
      <c r="G37" s="31">
        <f t="shared" si="2"/>
        <v>-30.111842928588313</v>
      </c>
      <c r="H37" s="32">
        <f>(COUNT($G$4:G37)-(COUNTIF($G$4:G37,"&lt;-20")+COUNTIF($G$4:G37,"&gt;20")))/COUNT($G$4:G37)*100</f>
        <v>73.529411764705884</v>
      </c>
      <c r="I37" s="40">
        <v>-7.0616003495055315</v>
      </c>
      <c r="J37" s="27"/>
      <c r="K37" s="21"/>
      <c r="L37" s="21"/>
      <c r="M37" s="21"/>
      <c r="N37" s="21"/>
      <c r="O37" s="6"/>
      <c r="P37" s="5">
        <v>20</v>
      </c>
      <c r="Q37" s="5">
        <v>0</v>
      </c>
      <c r="R37">
        <v>-20</v>
      </c>
      <c r="S37">
        <v>67</v>
      </c>
      <c r="T37" s="6"/>
      <c r="U37" s="6"/>
    </row>
    <row r="38" spans="1:21" s="1" customFormat="1">
      <c r="A38" s="14">
        <v>35</v>
      </c>
      <c r="B38" s="15" t="s">
        <v>22</v>
      </c>
      <c r="C38" s="15" t="s">
        <v>14</v>
      </c>
      <c r="D38" s="17" t="s">
        <v>26</v>
      </c>
      <c r="E38" s="30">
        <v>24.26</v>
      </c>
      <c r="F38" s="19">
        <v>21.03</v>
      </c>
      <c r="G38" s="16">
        <f t="shared" si="2"/>
        <v>-14.263634356370058</v>
      </c>
      <c r="H38" s="32">
        <f>(COUNT($G$4:G38)-(COUNTIF($G$4:G38,"&lt;-20")+COUNTIF($G$4:G38,"&gt;20")))/COUNT($G$4:G38)*100</f>
        <v>74.285714285714292</v>
      </c>
      <c r="I38" s="39">
        <v>-6.6333545725879377</v>
      </c>
      <c r="J38" s="27"/>
      <c r="K38" s="21"/>
      <c r="L38" s="21"/>
      <c r="M38" s="21"/>
      <c r="N38" s="21"/>
      <c r="O38" s="6"/>
      <c r="P38" s="5">
        <v>20</v>
      </c>
      <c r="Q38" s="5">
        <v>0</v>
      </c>
      <c r="R38">
        <v>-20</v>
      </c>
      <c r="S38">
        <v>67</v>
      </c>
      <c r="T38" s="6"/>
      <c r="U38" s="6"/>
    </row>
    <row r="39" spans="1:21" s="1" customFormat="1">
      <c r="A39" s="14">
        <v>36</v>
      </c>
      <c r="B39" s="15" t="s">
        <v>23</v>
      </c>
      <c r="C39" s="15" t="s">
        <v>13</v>
      </c>
      <c r="D39" s="15" t="s">
        <v>32</v>
      </c>
      <c r="E39" s="30">
        <v>932.16</v>
      </c>
      <c r="F39" s="19">
        <v>918.41</v>
      </c>
      <c r="G39" s="16">
        <f t="shared" si="2"/>
        <v>-1.4860286290170057</v>
      </c>
      <c r="H39" s="32">
        <f>(COUNT($G$4:G39)-(COUNTIF($G$4:G39,"&lt;-20")+COUNTIF($G$4:G39,"&gt;20")))/COUNT($G$4:G39)*100</f>
        <v>75</v>
      </c>
      <c r="I39" s="40">
        <v>-6.4971135078398232</v>
      </c>
      <c r="J39" s="27"/>
      <c r="K39" s="21"/>
      <c r="L39" s="21"/>
      <c r="M39" s="21"/>
      <c r="N39" s="21"/>
      <c r="O39" s="6"/>
      <c r="P39" s="5">
        <v>20</v>
      </c>
      <c r="Q39" s="5">
        <v>0</v>
      </c>
      <c r="R39">
        <v>-20</v>
      </c>
      <c r="S39">
        <v>67</v>
      </c>
      <c r="T39" s="6"/>
      <c r="U39" s="6"/>
    </row>
    <row r="40" spans="1:21" s="1" customFormat="1">
      <c r="A40" s="14">
        <v>37</v>
      </c>
      <c r="B40" s="15" t="s">
        <v>23</v>
      </c>
      <c r="C40" s="15" t="s">
        <v>13</v>
      </c>
      <c r="D40" s="15" t="s">
        <v>26</v>
      </c>
      <c r="E40" s="30">
        <v>24.85</v>
      </c>
      <c r="F40" s="19">
        <v>26.88</v>
      </c>
      <c r="G40" s="16">
        <f t="shared" si="2"/>
        <v>7.8484438430311139</v>
      </c>
      <c r="H40" s="32">
        <f>(COUNT($G$4:G40)-(COUNTIF($G$4:G40,"&lt;-20")+COUNTIF($G$4:G40,"&gt;20")))/COUNT($G$4:G40)*100</f>
        <v>75.675675675675677</v>
      </c>
      <c r="I40" s="40">
        <v>-6.406101959410508</v>
      </c>
      <c r="J40" s="27"/>
      <c r="K40" s="21"/>
      <c r="L40" s="21"/>
      <c r="M40" s="21"/>
      <c r="N40" s="21"/>
      <c r="O40" s="6"/>
      <c r="P40" s="5">
        <v>20</v>
      </c>
      <c r="Q40" s="5">
        <v>0</v>
      </c>
      <c r="R40">
        <v>-20</v>
      </c>
      <c r="S40">
        <v>67</v>
      </c>
      <c r="T40" s="6"/>
      <c r="U40" s="6"/>
    </row>
    <row r="41" spans="1:21" s="1" customFormat="1">
      <c r="A41" s="14">
        <v>38</v>
      </c>
      <c r="B41" s="15" t="s">
        <v>23</v>
      </c>
      <c r="C41" s="15" t="s">
        <v>14</v>
      </c>
      <c r="D41" s="15" t="s">
        <v>32</v>
      </c>
      <c r="E41" s="30">
        <v>698.79</v>
      </c>
      <c r="F41" s="19">
        <v>757.32</v>
      </c>
      <c r="G41" s="16">
        <f t="shared" si="2"/>
        <v>8.0392278055916222</v>
      </c>
      <c r="H41" s="32">
        <f>(COUNT($G$4:G41)-(COUNTIF($G$4:G41,"&lt;-20")+COUNTIF($G$4:G41,"&gt;20")))/COUNT($G$4:G41)*100</f>
        <v>76.31578947368422</v>
      </c>
      <c r="I41" s="39">
        <v>-5.8344978497069642</v>
      </c>
      <c r="J41" s="27"/>
      <c r="K41" s="21"/>
      <c r="L41" s="21"/>
      <c r="M41" s="21"/>
      <c r="N41" s="21"/>
      <c r="O41" s="6"/>
      <c r="P41" s="5">
        <v>20</v>
      </c>
      <c r="Q41" s="5">
        <v>0</v>
      </c>
      <c r="R41">
        <v>-20</v>
      </c>
      <c r="S41">
        <v>67</v>
      </c>
      <c r="T41" s="6"/>
      <c r="U41" s="6"/>
    </row>
    <row r="42" spans="1:21" s="1" customFormat="1">
      <c r="A42" s="14">
        <v>39</v>
      </c>
      <c r="B42" s="15" t="s">
        <v>23</v>
      </c>
      <c r="C42" s="15" t="s">
        <v>14</v>
      </c>
      <c r="D42" s="15" t="s">
        <v>26</v>
      </c>
      <c r="E42" s="30">
        <v>18.170000000000002</v>
      </c>
      <c r="F42" s="19">
        <v>17.600000000000001</v>
      </c>
      <c r="G42" s="16">
        <f t="shared" si="2"/>
        <v>-3.1870282359519164</v>
      </c>
      <c r="H42" s="32">
        <f>(COUNT($G$4:G42)-(COUNTIF($G$4:G42,"&lt;-20")+COUNTIF($G$4:G42,"&gt;20")))/COUNT($G$4:G42)*100</f>
        <v>76.923076923076934</v>
      </c>
      <c r="I42" s="39">
        <v>-5.0673620688616872</v>
      </c>
      <c r="J42" s="27"/>
      <c r="K42" s="21"/>
      <c r="L42" s="21"/>
      <c r="M42" s="21"/>
      <c r="N42" s="21"/>
      <c r="O42" s="6"/>
      <c r="P42" s="5">
        <v>20</v>
      </c>
      <c r="Q42" s="5">
        <v>0</v>
      </c>
      <c r="R42">
        <v>-20</v>
      </c>
      <c r="S42">
        <v>67</v>
      </c>
      <c r="T42" s="6"/>
      <c r="U42" s="6"/>
    </row>
    <row r="43" spans="1:21" s="1" customFormat="1">
      <c r="A43" s="14">
        <v>40</v>
      </c>
      <c r="B43" s="15" t="s">
        <v>11</v>
      </c>
      <c r="C43" s="15" t="s">
        <v>13</v>
      </c>
      <c r="D43" s="15" t="s">
        <v>30</v>
      </c>
      <c r="E43" s="30">
        <v>613.91</v>
      </c>
      <c r="F43" s="19">
        <v>671.66</v>
      </c>
      <c r="G43" s="16">
        <f t="shared" si="2"/>
        <v>8.9843415761102072</v>
      </c>
      <c r="H43" s="32">
        <f>(COUNT($G$4:G43)-(COUNTIF($G$4:G43,"&lt;-20")+COUNTIF($G$4:G43,"&gt;20")))/COUNT($G$4:G43)*100</f>
        <v>77.5</v>
      </c>
      <c r="I43" s="40">
        <v>-5.0360483093266417</v>
      </c>
      <c r="J43" s="27"/>
      <c r="K43" s="21"/>
      <c r="L43" s="21"/>
      <c r="M43" s="21"/>
      <c r="N43" s="21"/>
      <c r="O43" s="6"/>
      <c r="P43" s="5">
        <v>20</v>
      </c>
      <c r="Q43" s="5">
        <v>0</v>
      </c>
      <c r="R43">
        <v>-20</v>
      </c>
      <c r="S43">
        <v>67</v>
      </c>
      <c r="T43" s="6"/>
      <c r="U43" s="6"/>
    </row>
    <row r="44" spans="1:21" s="1" customFormat="1">
      <c r="A44" s="14">
        <v>41</v>
      </c>
      <c r="B44" s="15" t="s">
        <v>11</v>
      </c>
      <c r="C44" s="15" t="s">
        <v>13</v>
      </c>
      <c r="D44" s="15" t="s">
        <v>26</v>
      </c>
      <c r="E44" s="30">
        <v>24.24</v>
      </c>
      <c r="F44" s="19">
        <v>20.05</v>
      </c>
      <c r="G44" s="16">
        <f t="shared" si="2"/>
        <v>-18.920749604876939</v>
      </c>
      <c r="H44" s="32">
        <f>(COUNT($G$4:G44)-(COUNTIF($G$4:G44,"&lt;-20")+COUNTIF($G$4:G44,"&gt;20")))/COUNT($G$4:G44)*100</f>
        <v>78.048780487804876</v>
      </c>
      <c r="I44" s="39">
        <v>-4.7550170764839512</v>
      </c>
      <c r="J44" s="27"/>
      <c r="K44" s="21"/>
      <c r="L44" s="21"/>
      <c r="M44" s="21"/>
      <c r="N44" s="21"/>
      <c r="O44" s="6"/>
      <c r="P44" s="5">
        <v>20</v>
      </c>
      <c r="Q44" s="5">
        <v>0</v>
      </c>
      <c r="R44">
        <v>-20</v>
      </c>
      <c r="S44">
        <v>67</v>
      </c>
      <c r="T44" s="6"/>
      <c r="U44" s="6"/>
    </row>
    <row r="45" spans="1:21" s="1" customFormat="1">
      <c r="A45" s="14">
        <v>42</v>
      </c>
      <c r="B45" s="15" t="s">
        <v>11</v>
      </c>
      <c r="C45" s="15" t="s">
        <v>14</v>
      </c>
      <c r="D45" s="15" t="s">
        <v>27</v>
      </c>
      <c r="E45" s="30">
        <v>600.54</v>
      </c>
      <c r="F45" s="19">
        <v>605</v>
      </c>
      <c r="G45" s="16">
        <f t="shared" si="2"/>
        <v>0.73991738142243912</v>
      </c>
      <c r="H45" s="32">
        <f>(COUNT($G$4:G45)-(COUNTIF($G$4:G45,"&lt;-20")+COUNTIF($G$4:G45,"&gt;20")))/COUNT($G$4:G45)*100</f>
        <v>78.571428571428569</v>
      </c>
      <c r="I45" s="40">
        <v>-4.3076345549246762</v>
      </c>
      <c r="J45" s="27"/>
      <c r="K45" s="21"/>
      <c r="L45" s="21"/>
      <c r="M45" s="21"/>
      <c r="N45" s="21"/>
      <c r="O45" s="6"/>
      <c r="P45" s="5">
        <v>20</v>
      </c>
      <c r="Q45" s="5">
        <v>0</v>
      </c>
      <c r="R45">
        <v>-20</v>
      </c>
      <c r="S45">
        <v>67</v>
      </c>
      <c r="T45" s="6"/>
      <c r="U45" s="6"/>
    </row>
    <row r="46" spans="1:21" s="1" customFormat="1">
      <c r="A46" s="14">
        <v>43</v>
      </c>
      <c r="B46" s="15" t="s">
        <v>11</v>
      </c>
      <c r="C46" s="15" t="s">
        <v>14</v>
      </c>
      <c r="D46" s="15" t="s">
        <v>26</v>
      </c>
      <c r="E46" s="30">
        <v>14.57</v>
      </c>
      <c r="F46" s="19">
        <v>10.58</v>
      </c>
      <c r="G46" s="31">
        <f t="shared" si="2"/>
        <v>-31.729622266401591</v>
      </c>
      <c r="H46" s="32">
        <f>(COUNT($G$4:G46)-(COUNTIF($G$4:G46,"&lt;-20")+COUNTIF($G$4:G46,"&gt;20")))/COUNT($G$4:G46)*100</f>
        <v>76.744186046511629</v>
      </c>
      <c r="I46" s="40">
        <v>-4.2788366753795168</v>
      </c>
      <c r="J46" s="27"/>
      <c r="K46" s="21"/>
      <c r="L46" s="21"/>
      <c r="M46" s="21"/>
      <c r="N46" s="21"/>
      <c r="O46" s="6"/>
      <c r="P46" s="5">
        <v>20</v>
      </c>
      <c r="Q46" s="5">
        <v>0</v>
      </c>
      <c r="R46">
        <v>-20</v>
      </c>
      <c r="S46">
        <v>67</v>
      </c>
      <c r="T46" s="6"/>
      <c r="U46" s="6"/>
    </row>
    <row r="47" spans="1:21" s="1" customFormat="1">
      <c r="A47" s="14">
        <v>44</v>
      </c>
      <c r="B47" s="15" t="s">
        <v>24</v>
      </c>
      <c r="C47" s="15" t="s">
        <v>13</v>
      </c>
      <c r="D47" s="15" t="s">
        <v>25</v>
      </c>
      <c r="E47" s="19">
        <v>991.56</v>
      </c>
      <c r="F47" s="19">
        <v>714.92</v>
      </c>
      <c r="G47" s="31">
        <f t="shared" si="2"/>
        <v>-32.422296188645632</v>
      </c>
      <c r="H47" s="32">
        <f>(COUNT($G$4:G47)-(COUNTIF($G$4:G47,"&lt;-20")+COUNTIF($G$4:G47,"&gt;20")))/COUNT($G$4:G47)*100</f>
        <v>75</v>
      </c>
      <c r="I47" s="40">
        <v>-3.9941605165519358</v>
      </c>
      <c r="J47" s="27"/>
      <c r="K47" s="21"/>
      <c r="L47" s="21"/>
      <c r="M47" s="21"/>
      <c r="N47" s="21"/>
      <c r="O47" s="6"/>
      <c r="P47" s="5">
        <v>20</v>
      </c>
      <c r="Q47" s="5">
        <v>0</v>
      </c>
      <c r="R47">
        <v>-20</v>
      </c>
      <c r="S47">
        <v>67</v>
      </c>
      <c r="T47" s="6"/>
      <c r="U47" s="6"/>
    </row>
    <row r="48" spans="1:21" s="1" customFormat="1">
      <c r="A48" s="14">
        <v>45</v>
      </c>
      <c r="B48" s="15" t="s">
        <v>24</v>
      </c>
      <c r="C48" s="15" t="s">
        <v>13</v>
      </c>
      <c r="D48" s="17" t="s">
        <v>26</v>
      </c>
      <c r="E48" s="19">
        <v>47.04</v>
      </c>
      <c r="F48" s="19">
        <v>34.299999999999997</v>
      </c>
      <c r="G48" s="31">
        <f t="shared" si="2"/>
        <v>-31.325301204819279</v>
      </c>
      <c r="H48" s="32">
        <f>(COUNT($G$4:G48)-(COUNTIF($G$4:G48,"&lt;-20")+COUNTIF($G$4:G48,"&gt;20")))/COUNT($G$4:G48)*100</f>
        <v>73.333333333333329</v>
      </c>
      <c r="I48" s="39">
        <v>-3.584573531765086</v>
      </c>
      <c r="J48" s="27"/>
      <c r="K48" s="21"/>
      <c r="L48" s="21"/>
      <c r="M48" s="21"/>
      <c r="N48" s="21"/>
      <c r="O48" s="6"/>
      <c r="P48" s="5">
        <v>20</v>
      </c>
      <c r="Q48" s="5">
        <v>0</v>
      </c>
      <c r="R48">
        <v>-20</v>
      </c>
      <c r="S48">
        <v>67</v>
      </c>
      <c r="T48" s="6"/>
      <c r="U48" s="6"/>
    </row>
    <row r="49" spans="1:21" s="1" customFormat="1">
      <c r="A49" s="14">
        <v>46</v>
      </c>
      <c r="B49" s="15" t="s">
        <v>24</v>
      </c>
      <c r="C49" s="15" t="s">
        <v>14</v>
      </c>
      <c r="D49" s="17" t="s">
        <v>28</v>
      </c>
      <c r="E49" s="19">
        <v>1172.02</v>
      </c>
      <c r="F49" s="19">
        <v>928.32</v>
      </c>
      <c r="G49" s="31">
        <f t="shared" si="2"/>
        <v>-23.205766685393787</v>
      </c>
      <c r="H49" s="32">
        <f>(COUNT($G$4:G49)-(COUNTIF($G$4:G49,"&lt;-20")+COUNTIF($G$4:G49,"&gt;20")))/COUNT($G$4:G49)*100</f>
        <v>71.739130434782609</v>
      </c>
      <c r="I49" s="40">
        <v>-3.5574314139282421</v>
      </c>
      <c r="J49" s="27"/>
      <c r="K49" s="21"/>
      <c r="L49" s="21"/>
      <c r="M49" s="21"/>
      <c r="N49" s="21"/>
      <c r="O49" s="6"/>
      <c r="P49" s="5">
        <v>20</v>
      </c>
      <c r="Q49" s="5">
        <v>0</v>
      </c>
      <c r="R49">
        <v>-20</v>
      </c>
      <c r="S49">
        <v>67</v>
      </c>
      <c r="T49" s="6"/>
      <c r="U49" s="6"/>
    </row>
    <row r="50" spans="1:21" s="1" customFormat="1">
      <c r="A50" s="14">
        <v>47</v>
      </c>
      <c r="B50" s="15" t="s">
        <v>24</v>
      </c>
      <c r="C50" s="15" t="s">
        <v>14</v>
      </c>
      <c r="D50" s="17" t="s">
        <v>26</v>
      </c>
      <c r="E50" s="19">
        <v>54.15</v>
      </c>
      <c r="F50" s="19">
        <v>49.02</v>
      </c>
      <c r="G50" s="16">
        <f t="shared" si="2"/>
        <v>-9.9447513812154611</v>
      </c>
      <c r="H50" s="32">
        <f>(COUNT($G$4:G50)-(COUNTIF($G$4:G50,"&lt;-20")+COUNTIF($G$4:G50,"&gt;20")))/COUNT($G$4:G50)*100</f>
        <v>72.340425531914903</v>
      </c>
      <c r="I50" s="39">
        <v>-3.1870282359519164</v>
      </c>
      <c r="J50" s="27"/>
      <c r="K50" s="21"/>
      <c r="L50" s="21"/>
      <c r="M50" s="21"/>
      <c r="N50" s="21"/>
      <c r="O50" s="6"/>
      <c r="P50" s="5">
        <v>20</v>
      </c>
      <c r="Q50" s="5">
        <v>0</v>
      </c>
      <c r="R50">
        <v>-20</v>
      </c>
      <c r="S50">
        <v>67</v>
      </c>
      <c r="T50" s="6"/>
      <c r="U50" s="6"/>
    </row>
    <row r="51" spans="1:21" s="1" customFormat="1">
      <c r="A51" s="14">
        <v>48</v>
      </c>
      <c r="B51" s="15" t="s">
        <v>35</v>
      </c>
      <c r="C51" s="15" t="s">
        <v>13</v>
      </c>
      <c r="D51" s="15" t="s">
        <v>32</v>
      </c>
      <c r="E51" s="30">
        <v>888.14</v>
      </c>
      <c r="F51" s="19">
        <v>980.69</v>
      </c>
      <c r="G51" s="16">
        <f t="shared" si="2"/>
        <v>9.9045927130878759</v>
      </c>
      <c r="H51" s="32">
        <f>(COUNT($G$4:G51)-(COUNTIF($G$4:G51,"&lt;-20")+COUNTIF($G$4:G51,"&gt;20")))/COUNT($G$4:G51)*100</f>
        <v>72.916666666666657</v>
      </c>
      <c r="I51" s="39">
        <v>-2.6970148948777131</v>
      </c>
      <c r="J51" s="27"/>
      <c r="K51" s="21"/>
      <c r="L51" s="21"/>
      <c r="M51" s="21"/>
      <c r="N51" s="21"/>
      <c r="O51" s="6"/>
      <c r="P51" s="5">
        <v>20</v>
      </c>
      <c r="Q51" s="5">
        <v>0</v>
      </c>
      <c r="R51">
        <v>-20</v>
      </c>
      <c r="S51">
        <v>67</v>
      </c>
      <c r="T51" s="6"/>
      <c r="U51" s="6"/>
    </row>
    <row r="52" spans="1:21" s="1" customFormat="1">
      <c r="A52" s="14">
        <v>49</v>
      </c>
      <c r="B52" s="15" t="s">
        <v>35</v>
      </c>
      <c r="C52" s="15" t="s">
        <v>13</v>
      </c>
      <c r="D52" s="15" t="s">
        <v>26</v>
      </c>
      <c r="E52" s="30">
        <v>53.33</v>
      </c>
      <c r="F52" s="19">
        <v>44.53</v>
      </c>
      <c r="G52" s="16">
        <f t="shared" si="2"/>
        <v>-17.984876353975061</v>
      </c>
      <c r="H52" s="32">
        <f>(COUNT($G$4:G52)-(COUNTIF($G$4:G52,"&lt;-20")+COUNTIF($G$4:G52,"&gt;20")))/COUNT($G$4:G52)*100</f>
        <v>73.469387755102048</v>
      </c>
      <c r="I52" s="39">
        <v>-2.5034104779455708</v>
      </c>
      <c r="J52" s="27"/>
      <c r="K52" s="21"/>
      <c r="L52" s="21"/>
      <c r="M52" s="21"/>
      <c r="N52" s="21"/>
      <c r="O52" s="6"/>
      <c r="P52" s="5">
        <v>20</v>
      </c>
      <c r="Q52" s="5">
        <v>0</v>
      </c>
      <c r="R52">
        <v>-20</v>
      </c>
      <c r="S52">
        <v>67</v>
      </c>
      <c r="T52" s="6"/>
      <c r="U52" s="6"/>
    </row>
    <row r="53" spans="1:21" s="1" customFormat="1">
      <c r="A53" s="14">
        <v>50</v>
      </c>
      <c r="B53" s="15" t="s">
        <v>35</v>
      </c>
      <c r="C53" s="15" t="s">
        <v>14</v>
      </c>
      <c r="D53" s="15" t="s">
        <v>28</v>
      </c>
      <c r="E53" s="30">
        <v>851.25</v>
      </c>
      <c r="F53" s="19">
        <v>809.18</v>
      </c>
      <c r="G53" s="16">
        <f t="shared" si="2"/>
        <v>-5.0673620688616872</v>
      </c>
      <c r="H53" s="32">
        <f>(COUNT($G$4:G53)-(COUNTIF($G$4:G53,"&lt;-20")+COUNTIF($G$4:G53,"&gt;20")))/COUNT($G$4:G53)*100</f>
        <v>74</v>
      </c>
      <c r="I53" s="40">
        <v>-2.2719516357076674</v>
      </c>
      <c r="J53" s="27"/>
      <c r="K53" s="21"/>
      <c r="L53" s="21"/>
      <c r="M53" s="21"/>
      <c r="N53" s="21"/>
      <c r="O53" s="6"/>
      <c r="P53" s="5">
        <v>20</v>
      </c>
      <c r="Q53" s="5">
        <v>0</v>
      </c>
      <c r="R53">
        <v>-20</v>
      </c>
      <c r="S53">
        <v>67</v>
      </c>
      <c r="T53" s="6"/>
      <c r="U53" s="6"/>
    </row>
    <row r="54" spans="1:21" s="1" customFormat="1">
      <c r="A54" s="14">
        <v>51</v>
      </c>
      <c r="B54" s="15" t="s">
        <v>35</v>
      </c>
      <c r="C54" s="15" t="s">
        <v>14</v>
      </c>
      <c r="D54" s="15" t="s">
        <v>33</v>
      </c>
      <c r="E54" s="30">
        <v>95.22</v>
      </c>
      <c r="F54" s="19">
        <v>103.13</v>
      </c>
      <c r="G54" s="16">
        <f t="shared" si="2"/>
        <v>7.9758003529115165</v>
      </c>
      <c r="H54" s="32">
        <f>(COUNT($G$4:G54)-(COUNTIF($G$4:G54,"&lt;-20")+COUNTIF($G$4:G54,"&gt;20")))/COUNT($G$4:G54)*100</f>
        <v>74.509803921568633</v>
      </c>
      <c r="I54" s="39">
        <v>-2.0646563433849443</v>
      </c>
      <c r="J54" s="53"/>
      <c r="K54" s="21"/>
      <c r="L54" s="21"/>
      <c r="M54" s="21"/>
      <c r="N54" s="21"/>
      <c r="O54" s="6"/>
      <c r="P54" s="5">
        <v>20</v>
      </c>
      <c r="Q54" s="5">
        <v>0</v>
      </c>
      <c r="R54">
        <v>-20</v>
      </c>
      <c r="S54">
        <v>67</v>
      </c>
      <c r="T54" s="6"/>
      <c r="U54" s="6"/>
    </row>
    <row r="55" spans="1:21" s="1" customFormat="1">
      <c r="A55" s="14">
        <v>52</v>
      </c>
      <c r="B55" s="15" t="s">
        <v>36</v>
      </c>
      <c r="C55" s="15" t="s">
        <v>13</v>
      </c>
      <c r="D55" s="15" t="s">
        <v>27</v>
      </c>
      <c r="E55" s="30">
        <v>846.12</v>
      </c>
      <c r="F55" s="19">
        <v>825.2</v>
      </c>
      <c r="G55" s="16">
        <f t="shared" si="2"/>
        <v>-2.5034104779455708</v>
      </c>
      <c r="H55" s="32">
        <f>(COUNT($G$4:G55)-(COUNTIF($G$4:G55,"&lt;-20")+COUNTIF($G$4:G55,"&gt;20")))/COUNT($G$4:G55)*100</f>
        <v>75</v>
      </c>
      <c r="I55" s="40">
        <v>-1.9655227968422733</v>
      </c>
      <c r="J55" s="53"/>
      <c r="K55" s="21"/>
      <c r="L55" s="21"/>
      <c r="M55" s="21"/>
      <c r="N55" s="21"/>
      <c r="O55" s="6"/>
      <c r="P55" s="5">
        <v>20</v>
      </c>
      <c r="Q55" s="5">
        <v>0</v>
      </c>
      <c r="R55">
        <v>-20</v>
      </c>
      <c r="S55">
        <v>67</v>
      </c>
      <c r="T55" s="6"/>
      <c r="U55" s="6"/>
    </row>
    <row r="56" spans="1:21">
      <c r="A56" s="14">
        <v>53</v>
      </c>
      <c r="B56" s="15" t="s">
        <v>36</v>
      </c>
      <c r="C56" s="15" t="s">
        <v>13</v>
      </c>
      <c r="D56" s="15" t="s">
        <v>33</v>
      </c>
      <c r="E56" s="30">
        <v>103.16</v>
      </c>
      <c r="F56" s="19">
        <v>104.96</v>
      </c>
      <c r="G56" s="16">
        <f t="shared" si="2"/>
        <v>1.7297712857966532</v>
      </c>
      <c r="H56" s="32">
        <f>(COUNT($G$4:G56)-(COUNTIF($G$4:G56,"&lt;-20")+COUNTIF($G$4:G56,"&gt;20")))/COUNT($G$4:G56)*100</f>
        <v>75.471698113207552</v>
      </c>
      <c r="I56" s="40">
        <v>-1.8889240363324178</v>
      </c>
      <c r="J56" s="53"/>
      <c r="O56" s="6"/>
      <c r="P56" s="5">
        <v>20</v>
      </c>
      <c r="Q56" s="5">
        <v>0</v>
      </c>
      <c r="R56">
        <v>-20</v>
      </c>
      <c r="S56">
        <v>67</v>
      </c>
      <c r="T56" s="6"/>
      <c r="U56" s="6"/>
    </row>
    <row r="57" spans="1:21">
      <c r="A57" s="14">
        <v>54</v>
      </c>
      <c r="B57" s="15" t="s">
        <v>36</v>
      </c>
      <c r="C57" s="15" t="s">
        <v>14</v>
      </c>
      <c r="D57" s="15" t="s">
        <v>25</v>
      </c>
      <c r="E57" s="30">
        <v>808.81</v>
      </c>
      <c r="F57" s="19">
        <v>819.66</v>
      </c>
      <c r="G57" s="16">
        <f t="shared" si="2"/>
        <v>1.3325391318231252</v>
      </c>
      <c r="H57" s="32">
        <f>(COUNT($G$4:G57)-(COUNTIF($G$4:G57,"&lt;-20")+COUNTIF($G$4:G57,"&gt;20")))/COUNT($G$4:G57)*100</f>
        <v>75.925925925925924</v>
      </c>
      <c r="I57" s="40">
        <v>-1.7086628531292811</v>
      </c>
      <c r="J57" s="25"/>
      <c r="O57" s="6"/>
      <c r="P57" s="5">
        <v>20</v>
      </c>
      <c r="Q57" s="5">
        <v>0</v>
      </c>
      <c r="R57">
        <v>-20</v>
      </c>
      <c r="S57">
        <v>67</v>
      </c>
      <c r="T57" s="6"/>
      <c r="U57" s="6"/>
    </row>
    <row r="58" spans="1:21">
      <c r="A58" s="14">
        <v>55</v>
      </c>
      <c r="B58" s="15" t="s">
        <v>36</v>
      </c>
      <c r="C58" s="15" t="s">
        <v>14</v>
      </c>
      <c r="D58" s="15" t="s">
        <v>26</v>
      </c>
      <c r="E58" s="30">
        <v>45.98</v>
      </c>
      <c r="F58" s="19">
        <v>50.15</v>
      </c>
      <c r="G58" s="16">
        <f t="shared" si="2"/>
        <v>8.6757515863934298</v>
      </c>
      <c r="H58" s="32">
        <f>(COUNT($G$4:G58)-(COUNTIF($G$4:G58,"&lt;-20")+COUNTIF($G$4:G58,"&gt;20")))/COUNT($G$4:G58)*100</f>
        <v>76.363636363636374</v>
      </c>
      <c r="I58" s="40">
        <v>-1.4979054711632098</v>
      </c>
      <c r="J58" s="25"/>
      <c r="K58" s="28"/>
      <c r="O58" s="6"/>
      <c r="P58" s="5">
        <v>20</v>
      </c>
      <c r="Q58" s="5">
        <v>0</v>
      </c>
      <c r="R58">
        <v>-20</v>
      </c>
      <c r="S58">
        <v>67</v>
      </c>
      <c r="T58" s="6"/>
      <c r="U58" s="6"/>
    </row>
    <row r="59" spans="1:21">
      <c r="A59" s="14">
        <v>56</v>
      </c>
      <c r="B59" s="15" t="s">
        <v>37</v>
      </c>
      <c r="C59" s="15" t="s">
        <v>13</v>
      </c>
      <c r="D59" s="15" t="s">
        <v>28</v>
      </c>
      <c r="E59" s="30">
        <v>1300.83</v>
      </c>
      <c r="F59" s="19">
        <v>1293.69</v>
      </c>
      <c r="G59" s="16">
        <f t="shared" si="2"/>
        <v>-0.55039082373617254</v>
      </c>
      <c r="H59" s="32">
        <f>(COUNT($G$4:G59)-(COUNTIF($G$4:G59,"&lt;-20")+COUNTIF($G$4:G59,"&gt;20")))/COUNT($G$4:G59)*100</f>
        <v>76.785714285714292</v>
      </c>
      <c r="I59" s="39">
        <v>-1.4860286290170057</v>
      </c>
      <c r="J59" s="25"/>
      <c r="O59" s="6"/>
      <c r="P59" s="5">
        <v>20</v>
      </c>
      <c r="Q59" s="5">
        <v>0</v>
      </c>
      <c r="R59">
        <v>-20</v>
      </c>
      <c r="S59">
        <v>67</v>
      </c>
      <c r="T59" s="6"/>
      <c r="U59" s="6"/>
    </row>
    <row r="60" spans="1:21">
      <c r="A60" s="14">
        <v>57</v>
      </c>
      <c r="B60" s="15" t="s">
        <v>37</v>
      </c>
      <c r="C60" s="15" t="s">
        <v>13</v>
      </c>
      <c r="D60" s="15" t="s">
        <v>33</v>
      </c>
      <c r="E60" s="30">
        <v>98.73</v>
      </c>
      <c r="F60" s="19">
        <v>113.37</v>
      </c>
      <c r="G60" s="16">
        <f t="shared" si="2"/>
        <v>13.804809052333805</v>
      </c>
      <c r="H60" s="32">
        <f>(COUNT($G$4:G60)-(COUNTIF($G$4:G60,"&lt;-20")+COUNTIF($G$4:G60,"&gt;20")))/COUNT($G$4:G60)*100</f>
        <v>77.192982456140342</v>
      </c>
      <c r="I60" s="40">
        <v>-1.369254023295094</v>
      </c>
      <c r="J60" s="25"/>
      <c r="O60" s="6"/>
      <c r="P60" s="5">
        <v>20</v>
      </c>
      <c r="Q60" s="5">
        <v>0</v>
      </c>
      <c r="R60">
        <v>-20</v>
      </c>
      <c r="S60">
        <v>67</v>
      </c>
      <c r="T60" s="6"/>
      <c r="U60" s="6"/>
    </row>
    <row r="61" spans="1:21">
      <c r="A61" s="14">
        <v>58</v>
      </c>
      <c r="B61" s="15" t="s">
        <v>37</v>
      </c>
      <c r="C61" s="15" t="s">
        <v>14</v>
      </c>
      <c r="D61" s="15" t="s">
        <v>25</v>
      </c>
      <c r="E61" s="30">
        <v>1022.39</v>
      </c>
      <c r="F61" s="19">
        <v>1037.6400000000001</v>
      </c>
      <c r="G61" s="16">
        <f t="shared" si="2"/>
        <v>1.4805609627044376</v>
      </c>
      <c r="H61" s="32">
        <f>(COUNT($G$4:G61)-(COUNTIF($G$4:G61,"&lt;-20")+COUNTIF($G$4:G61,"&gt;20")))/COUNT($G$4:G61)*100</f>
        <v>77.58620689655173</v>
      </c>
      <c r="I61" s="40">
        <v>-1.0450773116655667</v>
      </c>
      <c r="J61" s="25"/>
      <c r="O61" s="6"/>
      <c r="P61" s="5">
        <v>20</v>
      </c>
      <c r="Q61" s="5">
        <v>0</v>
      </c>
      <c r="R61">
        <v>-20</v>
      </c>
      <c r="S61">
        <v>67</v>
      </c>
      <c r="T61" s="6"/>
      <c r="U61" s="6"/>
    </row>
    <row r="62" spans="1:21">
      <c r="A62" s="14">
        <v>59</v>
      </c>
      <c r="B62" s="15" t="s">
        <v>37</v>
      </c>
      <c r="C62" s="15" t="s">
        <v>14</v>
      </c>
      <c r="D62" s="15" t="s">
        <v>33</v>
      </c>
      <c r="E62" s="30">
        <v>85.23</v>
      </c>
      <c r="F62" s="19">
        <v>105.29</v>
      </c>
      <c r="G62" s="31">
        <f t="shared" si="2"/>
        <v>21.058156623976487</v>
      </c>
      <c r="H62" s="32">
        <f>(COUNT($G$4:G62)-(COUNTIF($G$4:G62,"&lt;-20")+COUNTIF($G$4:G62,"&gt;20")))/COUNT($G$4:G62)*100</f>
        <v>76.271186440677965</v>
      </c>
      <c r="I62" s="40">
        <v>-0.95371542216596694</v>
      </c>
      <c r="J62" s="25"/>
      <c r="O62" s="6"/>
      <c r="P62" s="5">
        <v>20</v>
      </c>
      <c r="Q62" s="5">
        <v>0</v>
      </c>
      <c r="R62">
        <v>-20</v>
      </c>
      <c r="S62">
        <v>67</v>
      </c>
      <c r="T62" s="6"/>
      <c r="U62" s="6"/>
    </row>
    <row r="63" spans="1:21">
      <c r="A63" s="14">
        <v>60</v>
      </c>
      <c r="B63" s="15" t="s">
        <v>38</v>
      </c>
      <c r="C63" s="15" t="s">
        <v>13</v>
      </c>
      <c r="D63" s="15" t="s">
        <v>25</v>
      </c>
      <c r="E63" s="30">
        <v>981.11</v>
      </c>
      <c r="F63" s="19">
        <v>989.68</v>
      </c>
      <c r="G63" s="16">
        <f t="shared" si="2"/>
        <v>0.86970199767605239</v>
      </c>
      <c r="H63" s="32">
        <f>(COUNT($G$4:G63)-(COUNTIF($G$4:G63,"&lt;-20")+COUNTIF($G$4:G63,"&gt;20")))/COUNT($G$4:G63)*100</f>
        <v>76.666666666666671</v>
      </c>
      <c r="I63" s="39">
        <v>-0.88005677785664238</v>
      </c>
      <c r="J63" s="25"/>
      <c r="O63" s="6"/>
      <c r="P63" s="5">
        <v>20</v>
      </c>
      <c r="Q63" s="5">
        <v>0</v>
      </c>
      <c r="R63">
        <v>-20</v>
      </c>
      <c r="S63">
        <v>67</v>
      </c>
      <c r="T63" s="6"/>
      <c r="U63" s="6"/>
    </row>
    <row r="64" spans="1:21">
      <c r="A64" s="14">
        <v>61</v>
      </c>
      <c r="B64" s="15" t="s">
        <v>38</v>
      </c>
      <c r="C64" s="15" t="s">
        <v>13</v>
      </c>
      <c r="D64" s="15" t="s">
        <v>39</v>
      </c>
      <c r="E64" s="30">
        <v>150.75</v>
      </c>
      <c r="F64" s="19">
        <v>169.41</v>
      </c>
      <c r="G64" s="16">
        <f t="shared" si="2"/>
        <v>11.656671664167915</v>
      </c>
      <c r="H64" s="32">
        <f>(COUNT($G$4:G64)-(COUNTIF($G$4:G64,"&lt;-20")+COUNTIF($G$4:G64,"&gt;20")))/COUNT($G$4:G64)*100</f>
        <v>77.049180327868854</v>
      </c>
      <c r="I64" s="39">
        <v>-0.55039082373617254</v>
      </c>
      <c r="J64" s="25"/>
      <c r="O64" s="6"/>
      <c r="P64" s="5">
        <v>20</v>
      </c>
      <c r="Q64" s="5">
        <v>0</v>
      </c>
      <c r="R64">
        <v>-20</v>
      </c>
      <c r="S64">
        <v>67</v>
      </c>
      <c r="T64" s="6"/>
      <c r="U64" s="6"/>
    </row>
    <row r="65" spans="1:21">
      <c r="A65" s="14">
        <v>62</v>
      </c>
      <c r="B65" s="15" t="s">
        <v>38</v>
      </c>
      <c r="C65" s="15" t="s">
        <v>14</v>
      </c>
      <c r="D65" s="15" t="s">
        <v>25</v>
      </c>
      <c r="E65" s="30">
        <v>877.76</v>
      </c>
      <c r="F65" s="19">
        <v>847.08</v>
      </c>
      <c r="G65" s="16">
        <f t="shared" si="2"/>
        <v>-3.5574314139282421</v>
      </c>
      <c r="H65" s="32">
        <f>(COUNT($G$4:G65)-(COUNTIF($G$4:G65,"&lt;-20")+COUNTIF($G$4:G65,"&gt;20")))/COUNT($G$4:G65)*100</f>
        <v>77.41935483870968</v>
      </c>
      <c r="I65" s="40">
        <v>-0.45437294973304337</v>
      </c>
      <c r="J65" s="25"/>
      <c r="O65" s="6"/>
      <c r="P65" s="5">
        <v>20</v>
      </c>
      <c r="Q65" s="5">
        <v>0</v>
      </c>
      <c r="R65">
        <v>-20</v>
      </c>
      <c r="S65">
        <v>67</v>
      </c>
      <c r="T65" s="6"/>
      <c r="U65" s="6"/>
    </row>
    <row r="66" spans="1:21">
      <c r="A66" s="14">
        <v>63</v>
      </c>
      <c r="B66" s="15" t="s">
        <v>38</v>
      </c>
      <c r="C66" s="15" t="s">
        <v>14</v>
      </c>
      <c r="D66" s="15" t="s">
        <v>39</v>
      </c>
      <c r="E66" s="30">
        <v>120.38</v>
      </c>
      <c r="F66" s="19">
        <v>120.96</v>
      </c>
      <c r="G66" s="16">
        <f t="shared" si="2"/>
        <v>0.48064970580923044</v>
      </c>
      <c r="H66" s="32">
        <f>(COUNT($G$4:G66)-(COUNTIF($G$4:G66,"&lt;-20")+COUNTIF($G$4:G66,"&gt;20")))/COUNT($G$4:G66)*100</f>
        <v>77.777777777777786</v>
      </c>
      <c r="I66" s="40">
        <v>-0.35320626027647711</v>
      </c>
      <c r="J66" s="25"/>
      <c r="O66" s="6"/>
      <c r="P66" s="5">
        <v>20</v>
      </c>
      <c r="Q66" s="5">
        <v>0</v>
      </c>
      <c r="R66">
        <v>-20</v>
      </c>
      <c r="S66">
        <v>67</v>
      </c>
      <c r="T66" s="6"/>
      <c r="U66" s="6"/>
    </row>
    <row r="67" spans="1:21">
      <c r="A67" s="14">
        <v>64</v>
      </c>
      <c r="B67" s="15" t="s">
        <v>40</v>
      </c>
      <c r="C67" s="15" t="s">
        <v>13</v>
      </c>
      <c r="D67" s="15" t="s">
        <v>32</v>
      </c>
      <c r="E67" s="30">
        <v>632.48</v>
      </c>
      <c r="F67" s="19">
        <v>648.6</v>
      </c>
      <c r="G67" s="16">
        <f t="shared" si="2"/>
        <v>2.5166265963093646</v>
      </c>
      <c r="H67" s="32">
        <f>(COUNT($G$4:G67)-(COUNTIF($G$4:G67,"&lt;-20")+COUNTIF($G$4:G67,"&gt;20")))/COUNT($G$4:G67)*100</f>
        <v>78.125</v>
      </c>
      <c r="I67" s="40">
        <v>0.21384596337607523</v>
      </c>
      <c r="J67" s="25"/>
      <c r="O67" s="6"/>
      <c r="P67" s="5">
        <v>20</v>
      </c>
      <c r="Q67" s="5">
        <v>0</v>
      </c>
      <c r="R67">
        <v>-20</v>
      </c>
      <c r="S67">
        <v>67</v>
      </c>
      <c r="T67" s="6"/>
      <c r="U67" s="6"/>
    </row>
    <row r="68" spans="1:21">
      <c r="A68" s="14">
        <v>65</v>
      </c>
      <c r="B68" s="15" t="s">
        <v>40</v>
      </c>
      <c r="C68" s="15" t="s">
        <v>13</v>
      </c>
      <c r="D68" s="15" t="s">
        <v>33</v>
      </c>
      <c r="E68" s="30">
        <v>47.36</v>
      </c>
      <c r="F68" s="11">
        <v>50.64</v>
      </c>
      <c r="G68" s="16">
        <f t="shared" ref="G68:G99" si="3">IFERROR(((F68-E68)/AVERAGE(E68:F68))*100,"")</f>
        <v>6.6938775510204103</v>
      </c>
      <c r="H68" s="32">
        <f>(COUNT($G$4:G68)-(COUNTIF($G$4:G68,"&lt;-20")+COUNTIF($G$4:G68,"&gt;20")))/COUNT($G$4:G68)*100</f>
        <v>78.461538461538467</v>
      </c>
      <c r="I68" s="40">
        <v>0.48064970580923044</v>
      </c>
      <c r="J68" s="25"/>
      <c r="O68" s="6"/>
      <c r="P68" s="5">
        <v>20</v>
      </c>
      <c r="Q68" s="5">
        <v>0</v>
      </c>
      <c r="R68">
        <v>-20</v>
      </c>
      <c r="S68">
        <v>67</v>
      </c>
      <c r="T68" s="6"/>
      <c r="U68" s="6"/>
    </row>
    <row r="69" spans="1:21">
      <c r="A69" s="14">
        <v>66</v>
      </c>
      <c r="B69" s="15" t="s">
        <v>40</v>
      </c>
      <c r="C69" s="15" t="s">
        <v>14</v>
      </c>
      <c r="D69" s="15" t="s">
        <v>28</v>
      </c>
      <c r="E69" s="30">
        <v>829.76</v>
      </c>
      <c r="F69" s="19">
        <v>811.12</v>
      </c>
      <c r="G69" s="16">
        <f t="shared" si="3"/>
        <v>-2.2719516357076674</v>
      </c>
      <c r="H69" s="32">
        <f>(COUNT($G$4:G69)-(COUNTIF($G$4:G69,"&lt;-20")+COUNTIF($G$4:G69,"&gt;20")))/COUNT($G$4:G69)*100</f>
        <v>78.787878787878782</v>
      </c>
      <c r="I69" s="40">
        <v>0.6402686282600345</v>
      </c>
      <c r="J69" s="25"/>
      <c r="O69" s="6"/>
      <c r="P69" s="5">
        <v>20</v>
      </c>
      <c r="Q69" s="5">
        <v>0</v>
      </c>
      <c r="R69">
        <v>-20</v>
      </c>
      <c r="S69">
        <v>67</v>
      </c>
      <c r="T69" s="6"/>
      <c r="U69" s="6"/>
    </row>
    <row r="70" spans="1:21">
      <c r="A70" s="14">
        <v>67</v>
      </c>
      <c r="B70" s="15" t="s">
        <v>40</v>
      </c>
      <c r="C70" s="15" t="s">
        <v>14</v>
      </c>
      <c r="D70" s="15" t="s">
        <v>33</v>
      </c>
      <c r="E70" s="30">
        <v>56.62</v>
      </c>
      <c r="F70" s="19">
        <v>55.85</v>
      </c>
      <c r="G70" s="16">
        <f t="shared" si="3"/>
        <v>-1.369254023295094</v>
      </c>
      <c r="H70" s="32">
        <f>(COUNT($G$4:G70)-(COUNTIF($G$4:G70,"&lt;-20")+COUNTIF($G$4:G70,"&gt;20")))/COUNT($G$4:G70)*100</f>
        <v>79.104477611940297</v>
      </c>
      <c r="I70" s="39">
        <v>0.73991738142243912</v>
      </c>
      <c r="O70" s="6"/>
      <c r="P70" s="5">
        <v>20</v>
      </c>
      <c r="Q70" s="5">
        <v>0</v>
      </c>
      <c r="R70">
        <v>-20</v>
      </c>
      <c r="S70">
        <v>67</v>
      </c>
      <c r="T70" s="6"/>
      <c r="U70" s="6"/>
    </row>
    <row r="71" spans="1:21">
      <c r="A71" s="14">
        <v>68</v>
      </c>
      <c r="B71" s="15" t="s">
        <v>41</v>
      </c>
      <c r="C71" s="15" t="s">
        <v>13</v>
      </c>
      <c r="D71" s="15" t="s">
        <v>28</v>
      </c>
      <c r="E71" s="19">
        <v>642.41999999999996</v>
      </c>
      <c r="F71" s="19">
        <v>583.87</v>
      </c>
      <c r="G71" s="16">
        <f t="shared" si="3"/>
        <v>-9.5491278571952734</v>
      </c>
      <c r="H71" s="32">
        <f>(COUNT($G$4:G71)-(COUNTIF($G$4:G71,"&lt;-20")+COUNTIF($G$4:G71,"&gt;20")))/COUNT($G$4:G71)*100</f>
        <v>79.411764705882348</v>
      </c>
      <c r="I71" s="40">
        <v>0.86970199767605239</v>
      </c>
      <c r="O71" s="6"/>
      <c r="P71" s="5">
        <v>20</v>
      </c>
      <c r="Q71" s="5">
        <v>0</v>
      </c>
      <c r="R71">
        <v>-20</v>
      </c>
      <c r="S71">
        <v>67</v>
      </c>
      <c r="T71" s="6"/>
      <c r="U71" s="6"/>
    </row>
    <row r="72" spans="1:21">
      <c r="A72" s="14">
        <v>69</v>
      </c>
      <c r="B72" s="15" t="s">
        <v>41</v>
      </c>
      <c r="C72" s="15" t="s">
        <v>13</v>
      </c>
      <c r="D72" s="15" t="s">
        <v>48</v>
      </c>
      <c r="E72" s="19">
        <v>101.64</v>
      </c>
      <c r="F72" s="19">
        <v>103.82</v>
      </c>
      <c r="G72" s="16">
        <f t="shared" si="3"/>
        <v>2.1220675557286022</v>
      </c>
      <c r="H72" s="32">
        <f>(COUNT($G$4:G72)-(COUNTIF($G$4:G72,"&lt;-20")+COUNTIF($G$4:G72,"&gt;20")))/COUNT($G$4:G72)*100</f>
        <v>79.710144927536234</v>
      </c>
      <c r="I72" s="39">
        <v>1.3325391318231252</v>
      </c>
      <c r="O72" s="6"/>
      <c r="P72" s="5">
        <v>20</v>
      </c>
      <c r="Q72" s="5">
        <v>0</v>
      </c>
      <c r="R72">
        <v>-20</v>
      </c>
      <c r="S72">
        <v>67</v>
      </c>
      <c r="T72" s="6"/>
      <c r="U72" s="6"/>
    </row>
    <row r="73" spans="1:21">
      <c r="A73" s="14">
        <v>70</v>
      </c>
      <c r="B73" s="15" t="s">
        <v>41</v>
      </c>
      <c r="C73" s="15" t="s">
        <v>14</v>
      </c>
      <c r="D73" s="15" t="s">
        <v>27</v>
      </c>
      <c r="E73" s="19">
        <v>648.11</v>
      </c>
      <c r="F73" s="19">
        <v>607.88</v>
      </c>
      <c r="G73" s="16">
        <f t="shared" si="3"/>
        <v>-6.406101959410508</v>
      </c>
      <c r="H73" s="32">
        <f>(COUNT($G$4:G73)-(COUNTIF($G$4:G73,"&lt;-20")+COUNTIF($G$4:G73,"&gt;20")))/COUNT($G$4:G73)*100</f>
        <v>80</v>
      </c>
      <c r="I73" s="39">
        <v>1.4805609627044376</v>
      </c>
      <c r="O73" s="6"/>
      <c r="P73" s="5">
        <v>20</v>
      </c>
      <c r="Q73" s="5">
        <v>0</v>
      </c>
      <c r="R73">
        <v>-20</v>
      </c>
      <c r="S73">
        <v>67</v>
      </c>
      <c r="T73" s="6"/>
      <c r="U73" s="6"/>
    </row>
    <row r="74" spans="1:21">
      <c r="A74" s="14">
        <v>71</v>
      </c>
      <c r="B74" s="15" t="s">
        <v>41</v>
      </c>
      <c r="C74" s="15" t="s">
        <v>14</v>
      </c>
      <c r="D74" s="15" t="s">
        <v>48</v>
      </c>
      <c r="E74" s="19">
        <v>94.7</v>
      </c>
      <c r="F74" s="19">
        <v>101.32</v>
      </c>
      <c r="G74" s="16">
        <f t="shared" si="3"/>
        <v>6.754412815018866</v>
      </c>
      <c r="H74" s="32">
        <f>(COUNT($G$4:G74)-(COUNTIF($G$4:G74,"&lt;-20")+COUNTIF($G$4:G74,"&gt;20")))/COUNT($G$4:G74)*100</f>
        <v>80.281690140845072</v>
      </c>
      <c r="I74" s="40">
        <v>1.5056177227531913</v>
      </c>
      <c r="O74" s="6"/>
      <c r="P74" s="5">
        <v>20</v>
      </c>
      <c r="Q74" s="5">
        <v>0</v>
      </c>
      <c r="R74">
        <v>-20</v>
      </c>
      <c r="S74">
        <v>67</v>
      </c>
      <c r="T74" s="6"/>
      <c r="U74" s="6"/>
    </row>
    <row r="75" spans="1:21">
      <c r="A75" s="14">
        <v>72</v>
      </c>
      <c r="B75" s="15" t="s">
        <v>42</v>
      </c>
      <c r="C75" s="15" t="s">
        <v>13</v>
      </c>
      <c r="D75" s="15" t="s">
        <v>29</v>
      </c>
      <c r="E75" s="19">
        <v>635.36</v>
      </c>
      <c r="F75" s="19">
        <v>502.41</v>
      </c>
      <c r="G75" s="31">
        <f t="shared" si="3"/>
        <v>-23.370276945252556</v>
      </c>
      <c r="H75" s="32">
        <f>(COUNT($G$4:G75)-(COUNTIF($G$4:G75,"&lt;-20")+COUNTIF($G$4:G75,"&gt;20")))/COUNT($G$4:G75)*100</f>
        <v>79.166666666666657</v>
      </c>
      <c r="I75" s="39">
        <v>1.7297712857966532</v>
      </c>
      <c r="O75" s="6"/>
      <c r="P75" s="5">
        <v>20</v>
      </c>
      <c r="Q75" s="5">
        <v>0</v>
      </c>
      <c r="R75">
        <v>-20</v>
      </c>
      <c r="S75">
        <v>67</v>
      </c>
      <c r="T75" s="6"/>
      <c r="U75" s="6"/>
    </row>
    <row r="76" spans="1:21">
      <c r="A76" s="14">
        <v>73</v>
      </c>
      <c r="B76" s="15" t="s">
        <v>42</v>
      </c>
      <c r="C76" s="15" t="s">
        <v>13</v>
      </c>
      <c r="D76" s="15" t="s">
        <v>33</v>
      </c>
      <c r="E76" s="19">
        <v>62.81</v>
      </c>
      <c r="F76" s="19">
        <v>64.61</v>
      </c>
      <c r="G76" s="16">
        <f t="shared" si="3"/>
        <v>2.8253021503688545</v>
      </c>
      <c r="H76" s="32">
        <f>(COUNT($G$4:G76)-(COUNTIF($G$4:G76,"&lt;-20")+COUNTIF($G$4:G76,"&gt;20")))/COUNT($G$4:G76)*100</f>
        <v>79.452054794520549</v>
      </c>
      <c r="I76" s="39">
        <v>1.7615771238959712</v>
      </c>
      <c r="O76" s="6"/>
      <c r="P76" s="5">
        <v>20</v>
      </c>
      <c r="Q76" s="5">
        <v>0</v>
      </c>
      <c r="R76">
        <v>-20</v>
      </c>
      <c r="S76">
        <v>67</v>
      </c>
      <c r="T76" s="6"/>
      <c r="U76" s="6"/>
    </row>
    <row r="77" spans="1:21">
      <c r="A77" s="14">
        <v>74</v>
      </c>
      <c r="B77" s="15" t="s">
        <v>42</v>
      </c>
      <c r="C77" s="15" t="s">
        <v>14</v>
      </c>
      <c r="D77" s="15" t="s">
        <v>28</v>
      </c>
      <c r="E77" s="19">
        <v>1071.45</v>
      </c>
      <c r="F77" s="19">
        <v>1055.52</v>
      </c>
      <c r="G77" s="16">
        <f t="shared" si="3"/>
        <v>-1.4979054711632098</v>
      </c>
      <c r="H77" s="32">
        <f>(COUNT($G$4:G77)-(COUNTIF($G$4:G77,"&lt;-20")+COUNTIF($G$4:G77,"&gt;20")))/COUNT($G$4:G77)*100</f>
        <v>79.729729729729726</v>
      </c>
      <c r="I77" s="40">
        <v>2.1220675557286022</v>
      </c>
      <c r="O77" s="6"/>
      <c r="P77" s="5">
        <v>20</v>
      </c>
      <c r="Q77" s="5">
        <v>0</v>
      </c>
      <c r="R77">
        <v>-20</v>
      </c>
      <c r="S77">
        <v>67</v>
      </c>
      <c r="T77" s="6"/>
      <c r="U77" s="6"/>
    </row>
    <row r="78" spans="1:21">
      <c r="A78" s="14">
        <v>75</v>
      </c>
      <c r="B78" s="15" t="s">
        <v>42</v>
      </c>
      <c r="C78" s="15" t="s">
        <v>14</v>
      </c>
      <c r="D78" s="15" t="s">
        <v>39</v>
      </c>
      <c r="E78" s="19">
        <v>73.349999999999994</v>
      </c>
      <c r="F78" s="19">
        <v>78.739999999999995</v>
      </c>
      <c r="G78" s="16">
        <f t="shared" si="3"/>
        <v>7.0879084752449222</v>
      </c>
      <c r="H78" s="32">
        <f>(COUNT($G$4:G78)-(COUNTIF($G$4:G78,"&lt;-20")+COUNTIF($G$4:G78,"&gt;20")))/COUNT($G$4:G78)*100</f>
        <v>80</v>
      </c>
      <c r="I78" s="40">
        <v>2.504364938890856</v>
      </c>
      <c r="O78" s="6"/>
      <c r="P78" s="5">
        <v>20</v>
      </c>
      <c r="Q78" s="5">
        <v>0</v>
      </c>
      <c r="R78">
        <v>-20</v>
      </c>
      <c r="S78">
        <v>67</v>
      </c>
      <c r="T78" s="6"/>
      <c r="U78" s="6"/>
    </row>
    <row r="79" spans="1:21">
      <c r="A79" s="14">
        <v>76</v>
      </c>
      <c r="B79" s="15" t="s">
        <v>43</v>
      </c>
      <c r="C79" s="15" t="s">
        <v>13</v>
      </c>
      <c r="D79" s="15" t="s">
        <v>29</v>
      </c>
      <c r="E79" s="19">
        <v>912.36</v>
      </c>
      <c r="F79" s="19">
        <v>850.13</v>
      </c>
      <c r="G79" s="16">
        <f t="shared" si="3"/>
        <v>-7.0616003495055315</v>
      </c>
      <c r="H79" s="32">
        <f>(COUNT($G$4:G79)-(COUNTIF($G$4:G79,"&lt;-20")+COUNTIF($G$4:G79,"&gt;20")))/COUNT($G$4:G79)*100</f>
        <v>80.26315789473685</v>
      </c>
      <c r="I79" s="40">
        <v>2.5166265963093646</v>
      </c>
      <c r="O79" s="6"/>
      <c r="P79" s="5">
        <v>20</v>
      </c>
      <c r="Q79" s="5">
        <v>0</v>
      </c>
      <c r="R79">
        <v>-20</v>
      </c>
      <c r="S79">
        <v>67</v>
      </c>
      <c r="T79" s="6"/>
      <c r="U79" s="6"/>
    </row>
    <row r="80" spans="1:21">
      <c r="A80" s="14">
        <v>77</v>
      </c>
      <c r="B80" s="15" t="s">
        <v>43</v>
      </c>
      <c r="C80" s="15" t="s">
        <v>13</v>
      </c>
      <c r="D80" s="15" t="s">
        <v>39</v>
      </c>
      <c r="E80" s="19">
        <v>151.16999999999999</v>
      </c>
      <c r="F80" s="19">
        <v>140.07</v>
      </c>
      <c r="G80" s="16">
        <f t="shared" si="3"/>
        <v>-7.6225793160280135</v>
      </c>
      <c r="H80" s="32">
        <f>(COUNT($G$4:G80)-(COUNTIF($G$4:G80,"&lt;-20")+COUNTIF($G$4:G80,"&gt;20")))/COUNT($G$4:G80)*100</f>
        <v>80.519480519480524</v>
      </c>
      <c r="I80" s="40">
        <v>2.8253021503688545</v>
      </c>
      <c r="O80" s="6"/>
      <c r="P80" s="5">
        <v>20</v>
      </c>
      <c r="Q80" s="5">
        <v>0</v>
      </c>
      <c r="R80">
        <v>-20</v>
      </c>
      <c r="S80">
        <v>67</v>
      </c>
      <c r="T80" s="6"/>
      <c r="U80" s="6"/>
    </row>
    <row r="81" spans="1:21">
      <c r="A81" s="14">
        <v>78</v>
      </c>
      <c r="B81" s="15" t="s">
        <v>43</v>
      </c>
      <c r="C81" s="15" t="s">
        <v>14</v>
      </c>
      <c r="D81" s="15" t="s">
        <v>30</v>
      </c>
      <c r="E81" s="19">
        <v>878.16</v>
      </c>
      <c r="F81" s="19">
        <v>678.43</v>
      </c>
      <c r="G81" s="31">
        <f t="shared" si="3"/>
        <v>-25.662505862173084</v>
      </c>
      <c r="H81" s="32">
        <f>(COUNT($G$4:G81)-(COUNTIF($G$4:G81,"&lt;-20")+COUNTIF($G$4:G81,"&gt;20")))/COUNT($G$4:G81)*100</f>
        <v>79.487179487179489</v>
      </c>
      <c r="I81" s="39">
        <v>3.2643264326432631</v>
      </c>
      <c r="O81" s="6"/>
      <c r="P81" s="5">
        <v>20</v>
      </c>
      <c r="Q81" s="5">
        <v>0</v>
      </c>
      <c r="R81">
        <v>-20</v>
      </c>
      <c r="S81">
        <v>67</v>
      </c>
      <c r="T81" s="6"/>
      <c r="U81" s="6"/>
    </row>
    <row r="82" spans="1:21">
      <c r="A82" s="14">
        <v>79</v>
      </c>
      <c r="B82" s="15" t="s">
        <v>43</v>
      </c>
      <c r="C82" s="15" t="s">
        <v>14</v>
      </c>
      <c r="D82" s="15" t="s">
        <v>39</v>
      </c>
      <c r="E82" s="19">
        <v>151</v>
      </c>
      <c r="F82" s="19">
        <v>128.26</v>
      </c>
      <c r="G82" s="16">
        <f t="shared" si="3"/>
        <v>-16.285898445892723</v>
      </c>
      <c r="H82" s="32">
        <f>(COUNT($G$4:G82)-(COUNTIF($G$4:G82,"&lt;-20")+COUNTIF($G$4:G82,"&gt;20")))/COUNT($G$4:G82)*100</f>
        <v>79.74683544303798</v>
      </c>
      <c r="I82" s="39">
        <v>3.6678892964321403</v>
      </c>
      <c r="O82" s="6"/>
      <c r="P82" s="5">
        <v>20</v>
      </c>
      <c r="Q82" s="5">
        <v>0</v>
      </c>
      <c r="R82">
        <v>-20</v>
      </c>
      <c r="S82">
        <v>67</v>
      </c>
      <c r="T82" s="6"/>
      <c r="U82" s="6"/>
    </row>
    <row r="83" spans="1:21">
      <c r="A83" s="14">
        <v>80</v>
      </c>
      <c r="B83" s="15" t="s">
        <v>44</v>
      </c>
      <c r="C83" s="15" t="s">
        <v>13</v>
      </c>
      <c r="D83" s="15" t="s">
        <v>32</v>
      </c>
      <c r="E83" s="19">
        <v>822.91</v>
      </c>
      <c r="F83" s="19">
        <v>843.78</v>
      </c>
      <c r="G83" s="16">
        <f t="shared" si="3"/>
        <v>2.504364938890856</v>
      </c>
      <c r="H83" s="32">
        <f>(COUNT($G$4:G83)-(COUNTIF($G$4:G83,"&lt;-20")+COUNTIF($G$4:G83,"&gt;20")))/COUNT($G$4:G83)*100</f>
        <v>80</v>
      </c>
      <c r="I83" s="40">
        <v>4.3914472677411656</v>
      </c>
      <c r="O83" s="6"/>
      <c r="P83" s="5">
        <v>20</v>
      </c>
      <c r="Q83" s="5">
        <v>0</v>
      </c>
      <c r="R83">
        <v>-20</v>
      </c>
      <c r="S83">
        <v>67</v>
      </c>
      <c r="T83" s="6"/>
      <c r="U83" s="6"/>
    </row>
    <row r="84" spans="1:21">
      <c r="A84" s="14">
        <v>81</v>
      </c>
      <c r="B84" s="15" t="s">
        <v>44</v>
      </c>
      <c r="C84" s="15" t="s">
        <v>13</v>
      </c>
      <c r="D84" s="15" t="s">
        <v>39</v>
      </c>
      <c r="E84" s="19">
        <v>87.79</v>
      </c>
      <c r="F84" s="19">
        <v>103.8</v>
      </c>
      <c r="G84" s="16">
        <f t="shared" si="3"/>
        <v>16.71277206534787</v>
      </c>
      <c r="H84" s="32">
        <f>(COUNT($G$4:G84)-(COUNTIF($G$4:G84,"&lt;-20")+COUNTIF($G$4:G84,"&gt;20")))/COUNT($G$4:G84)*100</f>
        <v>80.246913580246911</v>
      </c>
      <c r="I84" s="40">
        <v>4.9452353039691959</v>
      </c>
      <c r="O84" s="6"/>
      <c r="P84" s="5">
        <v>20</v>
      </c>
      <c r="Q84" s="5">
        <v>0</v>
      </c>
      <c r="R84">
        <v>-20</v>
      </c>
      <c r="S84">
        <v>67</v>
      </c>
      <c r="T84" s="6"/>
      <c r="U84" s="6"/>
    </row>
    <row r="85" spans="1:21">
      <c r="A85" s="14">
        <v>82</v>
      </c>
      <c r="B85" s="15" t="s">
        <v>44</v>
      </c>
      <c r="C85" s="15" t="s">
        <v>14</v>
      </c>
      <c r="D85" s="15" t="s">
        <v>32</v>
      </c>
      <c r="E85" s="19">
        <v>799.19</v>
      </c>
      <c r="F85" s="19">
        <v>842.59</v>
      </c>
      <c r="G85" s="16">
        <f t="shared" si="3"/>
        <v>5.2869446576276937</v>
      </c>
      <c r="H85" s="32">
        <f>(COUNT($G$4:G85)-(COUNTIF($G$4:G85,"&lt;-20")+COUNTIF($G$4:G85,"&gt;20")))/COUNT($G$4:G85)*100</f>
        <v>80.487804878048792</v>
      </c>
      <c r="I85" s="40">
        <v>5.2869446576276937</v>
      </c>
      <c r="O85" s="6"/>
      <c r="P85" s="5">
        <v>20</v>
      </c>
      <c r="Q85" s="5">
        <v>0</v>
      </c>
      <c r="R85">
        <v>-20</v>
      </c>
      <c r="S85">
        <v>67</v>
      </c>
      <c r="T85" s="6"/>
      <c r="U85" s="6"/>
    </row>
    <row r="86" spans="1:21">
      <c r="A86" s="14">
        <v>83</v>
      </c>
      <c r="B86" s="15" t="s">
        <v>44</v>
      </c>
      <c r="C86" s="15" t="s">
        <v>14</v>
      </c>
      <c r="D86" s="15" t="s">
        <v>39</v>
      </c>
      <c r="E86" s="19">
        <v>111.23</v>
      </c>
      <c r="F86" s="19">
        <v>87.51</v>
      </c>
      <c r="G86" s="31">
        <f t="shared" si="3"/>
        <v>-23.870383415517761</v>
      </c>
      <c r="H86" s="32">
        <f>(COUNT($G$4:G86)-(COUNTIF($G$4:G86,"&lt;-20")+COUNTIF($G$4:G86,"&gt;20")))/COUNT($G$4:G86)*100</f>
        <v>79.518072289156621</v>
      </c>
      <c r="I86" s="40">
        <v>5.8233567703384645</v>
      </c>
      <c r="O86" s="6"/>
      <c r="P86" s="5">
        <v>20</v>
      </c>
      <c r="Q86" s="5">
        <v>0</v>
      </c>
      <c r="R86">
        <v>-20</v>
      </c>
      <c r="S86">
        <v>67</v>
      </c>
      <c r="T86" s="6"/>
      <c r="U86" s="6"/>
    </row>
    <row r="87" spans="1:21">
      <c r="A87" s="14">
        <v>84</v>
      </c>
      <c r="B87" s="15" t="s">
        <v>45</v>
      </c>
      <c r="C87" s="15" t="s">
        <v>13</v>
      </c>
      <c r="D87" s="15" t="s">
        <v>32</v>
      </c>
      <c r="E87" s="19">
        <v>746.67</v>
      </c>
      <c r="F87" s="19">
        <v>734.02</v>
      </c>
      <c r="G87" s="16">
        <f t="shared" si="3"/>
        <v>-1.7086628531292811</v>
      </c>
      <c r="H87" s="32">
        <f>(COUNT($G$4:G87)-(COUNTIF($G$4:G87,"&lt;-20")+COUNTIF($G$4:G87,"&gt;20")))/COUNT($G$4:G87)*100</f>
        <v>79.761904761904773</v>
      </c>
      <c r="I87" s="40">
        <v>6.2901905764059336</v>
      </c>
      <c r="P87" s="5">
        <v>20</v>
      </c>
      <c r="Q87" s="5">
        <v>0</v>
      </c>
      <c r="R87">
        <v>-20</v>
      </c>
      <c r="S87">
        <v>67</v>
      </c>
    </row>
    <row r="88" spans="1:21">
      <c r="A88" s="14">
        <v>85</v>
      </c>
      <c r="B88" s="15" t="s">
        <v>45</v>
      </c>
      <c r="C88" s="15" t="s">
        <v>13</v>
      </c>
      <c r="D88" s="15" t="s">
        <v>39</v>
      </c>
      <c r="E88" s="19">
        <v>94.42</v>
      </c>
      <c r="F88" s="19">
        <v>85.94</v>
      </c>
      <c r="G88" s="16">
        <f t="shared" si="3"/>
        <v>-9.4034153914393475</v>
      </c>
      <c r="H88" s="32">
        <f>(COUNT($G$4:G88)-(COUNTIF($G$4:G88,"&lt;-20")+COUNTIF($G$4:G88,"&gt;20")))/COUNT($G$4:G88)*100</f>
        <v>80</v>
      </c>
      <c r="I88" s="40">
        <v>6.6938775510204103</v>
      </c>
      <c r="P88" s="5">
        <v>20</v>
      </c>
      <c r="Q88" s="5">
        <v>0</v>
      </c>
      <c r="R88">
        <v>-20</v>
      </c>
      <c r="S88">
        <v>67</v>
      </c>
    </row>
    <row r="89" spans="1:21">
      <c r="A89" s="14">
        <v>86</v>
      </c>
      <c r="B89" s="15" t="s">
        <v>45</v>
      </c>
      <c r="C89" s="15" t="s">
        <v>14</v>
      </c>
      <c r="D89" s="15" t="s">
        <v>32</v>
      </c>
      <c r="E89" s="19">
        <v>689.73</v>
      </c>
      <c r="F89" s="19">
        <v>731.1</v>
      </c>
      <c r="G89" s="16">
        <f t="shared" si="3"/>
        <v>5.8233567703384645</v>
      </c>
      <c r="H89" s="32">
        <f>(COUNT($G$4:G89)-(COUNTIF($G$4:G89,"&lt;-20")+COUNTIF($G$4:G89,"&gt;20")))/COUNT($G$4:G89)*100</f>
        <v>80.232558139534888</v>
      </c>
      <c r="I89" s="40">
        <v>6.754412815018866</v>
      </c>
      <c r="P89" s="5">
        <v>20</v>
      </c>
      <c r="Q89" s="5">
        <v>0</v>
      </c>
      <c r="R89">
        <v>-20</v>
      </c>
      <c r="S89">
        <v>67</v>
      </c>
    </row>
    <row r="90" spans="1:21">
      <c r="A90" s="14">
        <v>87</v>
      </c>
      <c r="B90" s="15" t="s">
        <v>45</v>
      </c>
      <c r="C90" s="15" t="s">
        <v>14</v>
      </c>
      <c r="D90" s="15" t="s">
        <v>39</v>
      </c>
      <c r="E90" s="19">
        <v>111.69</v>
      </c>
      <c r="F90" s="19">
        <v>109.6</v>
      </c>
      <c r="G90" s="16">
        <f t="shared" si="3"/>
        <v>-1.8889240363324178</v>
      </c>
      <c r="H90" s="32">
        <f>(COUNT($G$4:G90)-(COUNTIF($G$4:G90,"&lt;-20")+COUNTIF($G$4:G90,"&gt;20")))/COUNT($G$4:G90)*100</f>
        <v>80.459770114942529</v>
      </c>
      <c r="I90" s="40">
        <v>7.0879084752449222</v>
      </c>
      <c r="P90" s="5">
        <v>20</v>
      </c>
      <c r="Q90" s="5">
        <v>0</v>
      </c>
      <c r="R90">
        <v>-20</v>
      </c>
      <c r="S90">
        <v>67</v>
      </c>
    </row>
    <row r="91" spans="1:21">
      <c r="A91" s="14">
        <v>88</v>
      </c>
      <c r="B91" s="15" t="s">
        <v>46</v>
      </c>
      <c r="C91" s="15" t="s">
        <v>13</v>
      </c>
      <c r="D91" s="15" t="s">
        <v>28</v>
      </c>
      <c r="E91" s="19">
        <v>887.54</v>
      </c>
      <c r="F91" s="19">
        <v>889.44</v>
      </c>
      <c r="G91" s="16">
        <f t="shared" si="3"/>
        <v>0.21384596337607523</v>
      </c>
      <c r="H91" s="32">
        <f>(COUNT($G$4:G91)-(COUNTIF($G$4:G91,"&lt;-20")+COUNTIF($G$4:G91,"&gt;20")))/COUNT($G$4:G91)*100</f>
        <v>80.681818181818173</v>
      </c>
      <c r="I91" s="40">
        <v>7.3376029277218615</v>
      </c>
      <c r="P91" s="5">
        <v>20</v>
      </c>
      <c r="Q91" s="5">
        <v>0</v>
      </c>
      <c r="R91">
        <v>-20</v>
      </c>
      <c r="S91">
        <v>67</v>
      </c>
    </row>
    <row r="92" spans="1:21">
      <c r="A92" s="14">
        <v>89</v>
      </c>
      <c r="B92" s="15" t="s">
        <v>46</v>
      </c>
      <c r="C92" s="15" t="s">
        <v>13</v>
      </c>
      <c r="D92" s="15" t="s">
        <v>39</v>
      </c>
      <c r="E92" s="19">
        <v>62.68</v>
      </c>
      <c r="F92" s="19">
        <v>61.46</v>
      </c>
      <c r="G92" s="16">
        <f t="shared" si="3"/>
        <v>-1.9655227968422733</v>
      </c>
      <c r="H92" s="32">
        <f>(COUNT($G$4:G92)-(COUNTIF($G$4:G92,"&lt;-20")+COUNTIF($G$4:G92,"&gt;20")))/COUNT($G$4:G92)*100</f>
        <v>80.898876404494374</v>
      </c>
      <c r="I92" s="39">
        <v>7.8484438430311139</v>
      </c>
      <c r="P92" s="5">
        <v>20</v>
      </c>
      <c r="Q92" s="5">
        <v>0</v>
      </c>
      <c r="R92">
        <v>-20</v>
      </c>
      <c r="S92">
        <v>67</v>
      </c>
    </row>
    <row r="93" spans="1:21">
      <c r="A93" s="14">
        <v>90</v>
      </c>
      <c r="B93" s="15" t="s">
        <v>46</v>
      </c>
      <c r="C93" s="15" t="s">
        <v>14</v>
      </c>
      <c r="D93" s="15" t="s">
        <v>28</v>
      </c>
      <c r="E93" s="19">
        <v>963.95</v>
      </c>
      <c r="F93" s="19">
        <v>959.58</v>
      </c>
      <c r="G93" s="16">
        <f t="shared" si="3"/>
        <v>-0.45437294973304337</v>
      </c>
      <c r="H93" s="32">
        <f>(COUNT($G$4:G93)-(COUNTIF($G$4:G93,"&lt;-20")+COUNTIF($G$4:G93,"&gt;20")))/COUNT($G$4:G93)*100</f>
        <v>81.111111111111114</v>
      </c>
      <c r="I93" s="39">
        <v>7.9758003529115165</v>
      </c>
      <c r="P93" s="5">
        <v>20</v>
      </c>
      <c r="Q93" s="5">
        <v>0</v>
      </c>
      <c r="R93">
        <v>-20</v>
      </c>
      <c r="S93">
        <v>67</v>
      </c>
    </row>
    <row r="94" spans="1:21">
      <c r="A94" s="14">
        <v>91</v>
      </c>
      <c r="B94" s="15" t="s">
        <v>46</v>
      </c>
      <c r="C94" s="15" t="s">
        <v>14</v>
      </c>
      <c r="D94" s="15" t="s">
        <v>48</v>
      </c>
      <c r="E94" s="19">
        <v>108.85</v>
      </c>
      <c r="F94" s="19">
        <v>104.26</v>
      </c>
      <c r="G94" s="16">
        <f t="shared" si="3"/>
        <v>-4.3076345549246762</v>
      </c>
      <c r="H94" s="32">
        <f>(COUNT($G$4:G94)-(COUNTIF($G$4:G94,"&lt;-20")+COUNTIF($G$4:G94,"&gt;20")))/COUNT($G$4:G94)*100</f>
        <v>81.318681318681314</v>
      </c>
      <c r="I94" s="40">
        <v>7.9806149101551487</v>
      </c>
      <c r="P94" s="5">
        <v>20</v>
      </c>
      <c r="Q94" s="5">
        <v>0</v>
      </c>
      <c r="R94">
        <v>-20</v>
      </c>
      <c r="S94">
        <v>67</v>
      </c>
    </row>
    <row r="95" spans="1:21">
      <c r="A95" s="14">
        <v>92</v>
      </c>
      <c r="B95" s="15" t="s">
        <v>47</v>
      </c>
      <c r="C95" s="15" t="s">
        <v>13</v>
      </c>
      <c r="D95" s="15" t="s">
        <v>28</v>
      </c>
      <c r="E95" s="19">
        <v>987</v>
      </c>
      <c r="F95" s="19">
        <v>983.52</v>
      </c>
      <c r="G95" s="16">
        <f t="shared" si="3"/>
        <v>-0.35320626027647711</v>
      </c>
      <c r="H95" s="32">
        <f>(COUNT($G$4:G95)-(COUNTIF($G$4:G95,"&lt;-20")+COUNTIF($G$4:G95,"&gt;20")))/COUNT($G$4:G95)*100</f>
        <v>81.521739130434781</v>
      </c>
      <c r="I95" s="39">
        <v>8.0392278055916222</v>
      </c>
      <c r="P95" s="5">
        <v>20</v>
      </c>
      <c r="Q95" s="5">
        <v>0</v>
      </c>
      <c r="R95">
        <v>-20</v>
      </c>
      <c r="S95">
        <v>67</v>
      </c>
    </row>
    <row r="96" spans="1:21">
      <c r="A96" s="14">
        <v>93</v>
      </c>
      <c r="B96" s="15" t="s">
        <v>47</v>
      </c>
      <c r="C96" s="15" t="s">
        <v>13</v>
      </c>
      <c r="D96" s="15" t="s">
        <v>33</v>
      </c>
      <c r="E96" s="19">
        <v>61.78</v>
      </c>
      <c r="F96" s="19">
        <v>70.010000000000005</v>
      </c>
      <c r="G96" s="16">
        <f t="shared" si="3"/>
        <v>12.489566734957133</v>
      </c>
      <c r="H96" s="32">
        <f>(COUNT($G$4:G96)-(COUNTIF($G$4:G96,"&lt;-20")+COUNTIF($G$4:G96,"&gt;20")))/COUNT($G$4:G96)*100</f>
        <v>81.72043010752688</v>
      </c>
      <c r="I96" s="39">
        <v>8.6757515863934298</v>
      </c>
      <c r="P96" s="5">
        <v>20</v>
      </c>
      <c r="Q96" s="5">
        <v>0</v>
      </c>
      <c r="R96">
        <v>-20</v>
      </c>
      <c r="S96">
        <v>67</v>
      </c>
    </row>
    <row r="97" spans="1:19" s="1" customFormat="1">
      <c r="A97" s="14">
        <v>94</v>
      </c>
      <c r="B97" s="15" t="s">
        <v>47</v>
      </c>
      <c r="C97" s="15" t="s">
        <v>14</v>
      </c>
      <c r="D97" s="15" t="s">
        <v>27</v>
      </c>
      <c r="E97" s="19">
        <v>1050.8699999999999</v>
      </c>
      <c r="F97" s="19">
        <v>1057.6199999999999</v>
      </c>
      <c r="G97" s="16">
        <f t="shared" si="3"/>
        <v>0.6402686282600345</v>
      </c>
      <c r="H97" s="32">
        <f>(COUNT($G$4:G97)-(COUNTIF($G$4:G97,"&lt;-20")+COUNTIF($G$4:G97,"&gt;20")))/COUNT($G$4:G97)*100</f>
        <v>81.914893617021278</v>
      </c>
      <c r="I97" s="39">
        <v>8.9843415761102072</v>
      </c>
      <c r="J97" s="21"/>
      <c r="K97" s="21"/>
      <c r="L97" s="21"/>
      <c r="M97" s="21"/>
      <c r="N97" s="21"/>
      <c r="O97" s="6"/>
      <c r="P97" s="5">
        <v>20</v>
      </c>
      <c r="Q97" s="5">
        <v>0</v>
      </c>
      <c r="R97">
        <v>-20</v>
      </c>
      <c r="S97">
        <v>67</v>
      </c>
    </row>
    <row r="98" spans="1:19" s="1" customFormat="1">
      <c r="A98" s="14">
        <v>95</v>
      </c>
      <c r="B98" s="15" t="s">
        <v>47</v>
      </c>
      <c r="C98" s="15" t="s">
        <v>14</v>
      </c>
      <c r="D98" s="15" t="s">
        <v>33</v>
      </c>
      <c r="E98" s="19">
        <v>91.96</v>
      </c>
      <c r="F98" s="19">
        <v>78.97</v>
      </c>
      <c r="G98" s="16">
        <f t="shared" si="3"/>
        <v>-15.199204352658976</v>
      </c>
      <c r="H98" s="32">
        <f>(COUNT($G$4:G98)-(COUNTIF($G$4:G98,"&lt;-20")+COUNTIF($G$4:G98,"&gt;20")))/COUNT($G$4:G98)*100</f>
        <v>82.10526315789474</v>
      </c>
      <c r="I98" s="39">
        <v>9.9045927130878759</v>
      </c>
      <c r="J98" s="21"/>
      <c r="K98" s="21"/>
      <c r="L98" s="21"/>
      <c r="M98" s="21"/>
      <c r="N98" s="21"/>
      <c r="O98" s="6"/>
      <c r="P98" s="5">
        <v>20</v>
      </c>
      <c r="Q98" s="5">
        <v>0</v>
      </c>
      <c r="R98">
        <v>-20</v>
      </c>
      <c r="S98">
        <v>67</v>
      </c>
    </row>
    <row r="99" spans="1:19" s="1" customFormat="1">
      <c r="A99" s="14">
        <v>96</v>
      </c>
      <c r="B99" s="15" t="s">
        <v>49</v>
      </c>
      <c r="C99" s="15" t="s">
        <v>13</v>
      </c>
      <c r="D99" s="15" t="s">
        <v>27</v>
      </c>
      <c r="E99" s="30">
        <v>628.07000000000005</v>
      </c>
      <c r="F99" s="19">
        <v>573.61</v>
      </c>
      <c r="G99" s="16">
        <f t="shared" si="3"/>
        <v>-9.0639770987284525</v>
      </c>
      <c r="H99" s="32">
        <f>(COUNT($G$4:G99)-(COUNTIF($G$4:G99,"&lt;-20")+COUNTIF($G$4:G99,"&gt;20")))/COUNT($G$4:G99)*100</f>
        <v>82.291666666666657</v>
      </c>
      <c r="I99" s="40">
        <v>10.616578195181697</v>
      </c>
      <c r="J99" s="21"/>
      <c r="K99" s="21"/>
      <c r="L99" s="21"/>
      <c r="M99" s="21"/>
      <c r="N99" s="21"/>
      <c r="O99" s="6"/>
      <c r="P99" s="5">
        <v>20</v>
      </c>
      <c r="Q99" s="5">
        <v>0</v>
      </c>
      <c r="R99">
        <v>-20</v>
      </c>
      <c r="S99">
        <v>67</v>
      </c>
    </row>
    <row r="100" spans="1:19" s="1" customFormat="1">
      <c r="A100" s="14">
        <v>97</v>
      </c>
      <c r="B100" s="15" t="s">
        <v>49</v>
      </c>
      <c r="C100" s="15" t="s">
        <v>14</v>
      </c>
      <c r="D100" s="15" t="s">
        <v>27</v>
      </c>
      <c r="E100" s="30">
        <v>705.21</v>
      </c>
      <c r="F100" s="19">
        <v>613.64</v>
      </c>
      <c r="G100" s="16">
        <f t="shared" ref="G100:G111" si="4">IFERROR(((F100-E100)/AVERAGE(E100:F100))*100,"")</f>
        <v>-13.886340372294054</v>
      </c>
      <c r="H100" s="32">
        <f>(COUNT($G$4:G100)-(COUNTIF($G$4:G100,"&lt;-20")+COUNTIF($G$4:G100,"&gt;20")))/COUNT($G$4:G100)*100</f>
        <v>82.474226804123703</v>
      </c>
      <c r="I100" s="39">
        <v>11.414846162644404</v>
      </c>
      <c r="J100" s="21"/>
      <c r="K100" s="21"/>
      <c r="L100" s="21"/>
      <c r="M100" s="21"/>
      <c r="N100" s="21"/>
      <c r="O100" s="6"/>
      <c r="P100" s="5">
        <v>20</v>
      </c>
      <c r="Q100" s="5">
        <v>0</v>
      </c>
      <c r="R100">
        <v>-20</v>
      </c>
      <c r="S100">
        <v>67</v>
      </c>
    </row>
    <row r="101" spans="1:19" s="1" customFormat="1">
      <c r="A101" s="14">
        <v>98</v>
      </c>
      <c r="B101" s="15" t="s">
        <v>49</v>
      </c>
      <c r="C101" s="15" t="s">
        <v>14</v>
      </c>
      <c r="D101" s="15" t="s">
        <v>39</v>
      </c>
      <c r="E101" s="30">
        <v>71.930000000000007</v>
      </c>
      <c r="F101" s="19">
        <v>60.36</v>
      </c>
      <c r="G101" s="16">
        <f t="shared" si="4"/>
        <v>-17.491873913372146</v>
      </c>
      <c r="H101" s="32">
        <f>(COUNT($G$4:G101)-(COUNTIF($G$4:G101,"&lt;-20")+COUNTIF($G$4:G101,"&gt;20")))/COUNT($G$4:G101)*100</f>
        <v>82.653061224489804</v>
      </c>
      <c r="I101" s="40">
        <v>11.656671664167915</v>
      </c>
      <c r="J101" s="21"/>
      <c r="K101" s="21"/>
      <c r="L101" s="21"/>
      <c r="M101" s="21"/>
      <c r="N101" s="21"/>
      <c r="O101" s="6"/>
      <c r="P101" s="5">
        <v>20</v>
      </c>
      <c r="Q101" s="5">
        <v>0</v>
      </c>
      <c r="R101">
        <v>-20</v>
      </c>
      <c r="S101">
        <v>67</v>
      </c>
    </row>
    <row r="102" spans="1:19">
      <c r="A102" s="14">
        <v>99</v>
      </c>
      <c r="B102" s="15" t="s">
        <v>50</v>
      </c>
      <c r="C102" s="15" t="s">
        <v>13</v>
      </c>
      <c r="D102" s="15" t="s">
        <v>27</v>
      </c>
      <c r="E102" s="30">
        <v>727.92</v>
      </c>
      <c r="F102" s="19">
        <v>764.83</v>
      </c>
      <c r="G102" s="16">
        <f t="shared" si="4"/>
        <v>4.9452353039691959</v>
      </c>
      <c r="H102" s="32">
        <f>(COUNT($G$4:G102)-(COUNTIF($G$4:G102,"&lt;-20")+COUNTIF($G$4:G102,"&gt;20")))/COUNT($G$4:G102)*100</f>
        <v>82.828282828282823</v>
      </c>
      <c r="I102" s="40">
        <v>12.489566734957133</v>
      </c>
      <c r="P102" s="5">
        <v>20</v>
      </c>
      <c r="Q102" s="5">
        <v>0</v>
      </c>
      <c r="R102">
        <v>-20</v>
      </c>
      <c r="S102">
        <v>67</v>
      </c>
    </row>
    <row r="103" spans="1:19">
      <c r="A103" s="14">
        <v>100</v>
      </c>
      <c r="B103" s="15" t="s">
        <v>50</v>
      </c>
      <c r="C103" s="15" t="s">
        <v>13</v>
      </c>
      <c r="D103" s="15" t="s">
        <v>39</v>
      </c>
      <c r="E103" s="30">
        <v>84.71</v>
      </c>
      <c r="F103" s="19">
        <v>98.76</v>
      </c>
      <c r="G103" s="16">
        <f t="shared" si="4"/>
        <v>15.315855453207622</v>
      </c>
      <c r="H103" s="32">
        <f>(COUNT($G$4:G103)-(COUNTIF($G$4:G103,"&lt;-20")+COUNTIF($G$4:G103,"&gt;20")))/COUNT($G$4:G103)*100</f>
        <v>83</v>
      </c>
      <c r="I103" s="40">
        <v>13.231044845122518</v>
      </c>
      <c r="P103" s="5">
        <v>20</v>
      </c>
      <c r="Q103" s="5">
        <v>0</v>
      </c>
      <c r="R103">
        <v>-20</v>
      </c>
      <c r="S103">
        <v>67</v>
      </c>
    </row>
    <row r="104" spans="1:19">
      <c r="A104" s="14">
        <v>101</v>
      </c>
      <c r="B104" s="15" t="s">
        <v>50</v>
      </c>
      <c r="C104" s="15" t="s">
        <v>14</v>
      </c>
      <c r="D104" s="15" t="s">
        <v>27</v>
      </c>
      <c r="E104" s="30">
        <v>1004.61</v>
      </c>
      <c r="F104" s="19">
        <v>955.26</v>
      </c>
      <c r="G104" s="16">
        <f t="shared" si="4"/>
        <v>-5.0360483093266417</v>
      </c>
      <c r="H104" s="32">
        <f>(COUNT($G$4:G104)-(COUNTIF($G$4:G104,"&lt;-20")+COUNTIF($G$4:G104,"&gt;20")))/COUNT($G$4:G104)*100</f>
        <v>83.168316831683171</v>
      </c>
      <c r="I104" s="39">
        <v>13.804809052333805</v>
      </c>
      <c r="P104" s="5">
        <v>20</v>
      </c>
      <c r="Q104" s="5">
        <v>0</v>
      </c>
      <c r="R104">
        <v>-20</v>
      </c>
      <c r="S104">
        <v>67</v>
      </c>
    </row>
    <row r="105" spans="1:19">
      <c r="A105" s="14">
        <v>102</v>
      </c>
      <c r="B105" s="15" t="s">
        <v>50</v>
      </c>
      <c r="C105" s="15" t="s">
        <v>14</v>
      </c>
      <c r="D105" s="15" t="s">
        <v>39</v>
      </c>
      <c r="E105" s="30">
        <v>105.29</v>
      </c>
      <c r="F105" s="19">
        <v>113.31</v>
      </c>
      <c r="G105" s="16">
        <f t="shared" si="4"/>
        <v>7.3376029277218615</v>
      </c>
      <c r="H105" s="32">
        <f>(COUNT($G$4:G105)-(COUNTIF($G$4:G105,"&lt;-20")+COUNTIF($G$4:G105,"&gt;20")))/COUNT($G$4:G105)*100</f>
        <v>83.333333333333343</v>
      </c>
      <c r="I105" s="40">
        <v>15.315855453207622</v>
      </c>
      <c r="P105" s="5">
        <v>20</v>
      </c>
      <c r="Q105" s="5">
        <v>0</v>
      </c>
      <c r="R105">
        <v>-20</v>
      </c>
      <c r="S105">
        <v>67</v>
      </c>
    </row>
    <row r="106" spans="1:19">
      <c r="A106" s="14">
        <v>103</v>
      </c>
      <c r="B106" s="15" t="s">
        <v>51</v>
      </c>
      <c r="C106" s="15" t="s">
        <v>13</v>
      </c>
      <c r="D106" s="15" t="s">
        <v>53</v>
      </c>
      <c r="E106" s="30">
        <v>1606.03</v>
      </c>
      <c r="F106" s="19">
        <v>1538.75</v>
      </c>
      <c r="G106" s="16">
        <f t="shared" si="4"/>
        <v>-4.2788366753795168</v>
      </c>
      <c r="H106" s="32">
        <f>(COUNT($G$4:G106)-(COUNTIF($G$4:G106,"&lt;-20")+COUNTIF($G$4:G106,"&gt;20")))/COUNT($G$4:G106)*100</f>
        <v>83.495145631067956</v>
      </c>
      <c r="I106" s="40">
        <v>16.71277206534787</v>
      </c>
      <c r="P106" s="5">
        <v>20</v>
      </c>
      <c r="Q106" s="5">
        <v>0</v>
      </c>
      <c r="R106">
        <v>-20</v>
      </c>
      <c r="S106">
        <v>67</v>
      </c>
    </row>
    <row r="107" spans="1:19">
      <c r="A107" s="14">
        <v>104</v>
      </c>
      <c r="B107" s="15" t="s">
        <v>51</v>
      </c>
      <c r="C107" s="15" t="s">
        <v>13</v>
      </c>
      <c r="D107" s="15" t="s">
        <v>33</v>
      </c>
      <c r="E107" s="30">
        <v>82.84</v>
      </c>
      <c r="F107" s="19">
        <v>88.22</v>
      </c>
      <c r="G107" s="16">
        <f t="shared" si="4"/>
        <v>6.2901905764059336</v>
      </c>
      <c r="H107" s="32">
        <f>(COUNT($G$4:G107)-(COUNTIF($G$4:G107,"&lt;-20")+COUNTIF($G$4:G107,"&gt;20")))/COUNT($G$4:G107)*100</f>
        <v>83.65384615384616</v>
      </c>
      <c r="I107" s="40">
        <v>19.859638644169035</v>
      </c>
      <c r="P107" s="5">
        <v>20</v>
      </c>
      <c r="Q107" s="5">
        <v>0</v>
      </c>
      <c r="R107">
        <v>-20</v>
      </c>
      <c r="S107">
        <v>67</v>
      </c>
    </row>
    <row r="108" spans="1:19">
      <c r="A108" s="14">
        <v>105</v>
      </c>
      <c r="B108" s="15" t="s">
        <v>51</v>
      </c>
      <c r="C108" s="15" t="s">
        <v>14</v>
      </c>
      <c r="D108" s="15" t="s">
        <v>53</v>
      </c>
      <c r="E108" s="30">
        <v>915.27</v>
      </c>
      <c r="F108" s="19">
        <v>991.35</v>
      </c>
      <c r="G108" s="16">
        <f t="shared" si="4"/>
        <v>7.9806149101551487</v>
      </c>
      <c r="H108" s="32">
        <f>(COUNT($G$4:G108)-(COUNTIF($G$4:G108,"&lt;-20")+COUNTIF($G$4:G108,"&gt;20")))/COUNT($G$4:G108)*100</f>
        <v>83.80952380952381</v>
      </c>
      <c r="I108" s="39">
        <v>21.058156623976487</v>
      </c>
      <c r="P108" s="5">
        <v>20</v>
      </c>
      <c r="Q108" s="5">
        <v>0</v>
      </c>
      <c r="R108">
        <v>-20</v>
      </c>
      <c r="S108">
        <v>67</v>
      </c>
    </row>
    <row r="109" spans="1:19">
      <c r="A109" s="14">
        <v>106</v>
      </c>
      <c r="B109" s="15" t="s">
        <v>51</v>
      </c>
      <c r="C109" s="15" t="s">
        <v>14</v>
      </c>
      <c r="D109" s="15" t="s">
        <v>33</v>
      </c>
      <c r="E109" s="30">
        <v>60.32</v>
      </c>
      <c r="F109" s="19">
        <v>73.62</v>
      </c>
      <c r="G109" s="16">
        <f t="shared" si="4"/>
        <v>19.859638644169035</v>
      </c>
      <c r="H109" s="32">
        <f>(COUNT($G$4:G109)-(COUNTIF($G$4:G109,"&lt;-20")+COUNTIF($G$4:G109,"&gt;20")))/COUNT($G$4:G109)*100</f>
        <v>83.962264150943398</v>
      </c>
      <c r="I109" s="39">
        <v>21.917808219178077</v>
      </c>
      <c r="P109" s="5">
        <v>20</v>
      </c>
      <c r="Q109" s="5">
        <v>0</v>
      </c>
      <c r="R109">
        <v>-20</v>
      </c>
      <c r="S109">
        <v>67</v>
      </c>
    </row>
    <row r="110" spans="1:19">
      <c r="A110" s="14">
        <v>107</v>
      </c>
      <c r="B110" s="15" t="s">
        <v>20</v>
      </c>
      <c r="C110" s="15" t="s">
        <v>14</v>
      </c>
      <c r="D110" s="15" t="s">
        <v>52</v>
      </c>
      <c r="E110" s="30">
        <v>183.18</v>
      </c>
      <c r="F110" s="19">
        <v>272.45</v>
      </c>
      <c r="G110" s="31">
        <f t="shared" si="4"/>
        <v>39.185303864978152</v>
      </c>
      <c r="H110" s="32">
        <f>(COUNT($G$4:G110)-(COUNTIF($G$4:G110,"&lt;-20")+COUNTIF($G$4:G110,"&gt;20")))/COUNT($G$4:G110)*100</f>
        <v>83.177570093457945</v>
      </c>
      <c r="I110" s="39">
        <v>24.110218140068877</v>
      </c>
      <c r="P110" s="5">
        <v>20</v>
      </c>
      <c r="Q110" s="5">
        <v>0</v>
      </c>
      <c r="R110">
        <v>-20</v>
      </c>
      <c r="S110">
        <v>67</v>
      </c>
    </row>
    <row r="111" spans="1:19">
      <c r="A111" s="14">
        <v>108</v>
      </c>
      <c r="B111" s="15" t="s">
        <v>20</v>
      </c>
      <c r="C111" s="15" t="s">
        <v>14</v>
      </c>
      <c r="D111" s="15" t="s">
        <v>48</v>
      </c>
      <c r="E111" s="30">
        <v>184.39</v>
      </c>
      <c r="F111" s="19">
        <v>162.19</v>
      </c>
      <c r="G111" s="16">
        <f t="shared" si="4"/>
        <v>-12.810895031450166</v>
      </c>
      <c r="H111" s="32">
        <f>(COUNT($G$4:G111)-(COUNTIF($G$4:G111,"&lt;-20")+COUNTIF($G$4:G111,"&gt;20")))/COUNT($G$4:G111)*100</f>
        <v>83.333333333333343</v>
      </c>
      <c r="I111" s="40">
        <v>39.185303864978152</v>
      </c>
      <c r="P111" s="5">
        <v>20</v>
      </c>
      <c r="Q111" s="5">
        <v>0</v>
      </c>
      <c r="R111">
        <v>-20</v>
      </c>
      <c r="S111">
        <v>67</v>
      </c>
    </row>
    <row r="112" spans="1:19">
      <c r="A112" s="14"/>
      <c r="B112" s="15"/>
      <c r="C112" s="15"/>
      <c r="D112" s="15"/>
      <c r="E112" s="30"/>
      <c r="F112" s="19"/>
      <c r="G112" s="16"/>
      <c r="H112" s="2"/>
      <c r="I112" s="7"/>
      <c r="P112" s="5"/>
      <c r="Q112" s="5"/>
    </row>
    <row r="113" spans="1:17">
      <c r="A113" s="14"/>
      <c r="B113" s="15"/>
      <c r="C113" s="15"/>
      <c r="D113" s="33" t="s">
        <v>58</v>
      </c>
      <c r="E113" s="34">
        <f>MIN(E4:E111)</f>
        <v>13</v>
      </c>
      <c r="F113" s="34">
        <f>MIN(F4:F111)</f>
        <v>10.58</v>
      </c>
      <c r="G113" s="34">
        <f>MIN(G4:G111)</f>
        <v>-36.687983843823616</v>
      </c>
      <c r="H113" s="35">
        <f>MIN(H4:H111)</f>
        <v>71.739130434782609</v>
      </c>
      <c r="I113" s="7"/>
      <c r="P113" s="5"/>
      <c r="Q113" s="5"/>
    </row>
    <row r="114" spans="1:17">
      <c r="A114" s="14"/>
      <c r="B114" s="15"/>
      <c r="C114" s="18"/>
      <c r="D114" s="33" t="s">
        <v>59</v>
      </c>
      <c r="E114" s="36">
        <f>MAX(E4:E111)</f>
        <v>1606.03</v>
      </c>
      <c r="F114" s="36">
        <f>MAX(F4:F111)</f>
        <v>1538.75</v>
      </c>
      <c r="G114" s="36">
        <f>MAX(G4:G111)</f>
        <v>39.185303864978152</v>
      </c>
      <c r="H114" s="35">
        <f>MAX(H4:H111)</f>
        <v>100</v>
      </c>
      <c r="I114" s="7"/>
      <c r="P114" s="5"/>
      <c r="Q114" s="5"/>
    </row>
    <row r="115" spans="1:17">
      <c r="A115" s="14"/>
      <c r="B115" s="15"/>
      <c r="C115" s="18"/>
      <c r="D115" s="15"/>
      <c r="E115" s="19"/>
      <c r="F115" s="19"/>
      <c r="G115" s="16"/>
      <c r="I115" s="7"/>
      <c r="P115" s="5"/>
      <c r="Q115" s="5"/>
    </row>
    <row r="116" spans="1:17">
      <c r="A116" s="14"/>
      <c r="B116" s="15"/>
      <c r="C116" s="18"/>
      <c r="D116" s="15"/>
      <c r="E116" s="19"/>
      <c r="F116" s="19"/>
      <c r="G116" s="16"/>
      <c r="I116" s="7"/>
      <c r="P116" s="5"/>
      <c r="Q116" s="5"/>
    </row>
    <row r="117" spans="1:17">
      <c r="A117" s="14"/>
      <c r="B117" s="15"/>
      <c r="C117" s="18"/>
      <c r="D117" s="15"/>
      <c r="E117" s="19"/>
      <c r="F117" s="19"/>
      <c r="G117" s="16"/>
      <c r="I117" s="7"/>
      <c r="P117" s="5"/>
      <c r="Q117" s="5"/>
    </row>
    <row r="118" spans="1:17">
      <c r="A118" s="14"/>
      <c r="B118" s="15"/>
      <c r="C118" s="18"/>
      <c r="D118" s="15"/>
      <c r="E118" s="19"/>
      <c r="F118" s="19"/>
      <c r="G118" s="16"/>
      <c r="I118" s="7"/>
      <c r="P118" s="5"/>
      <c r="Q118" s="5"/>
    </row>
    <row r="119" spans="1:17">
      <c r="A119" s="14"/>
      <c r="B119" s="15"/>
      <c r="C119" s="18"/>
      <c r="D119" s="15"/>
      <c r="E119" s="19"/>
      <c r="F119" s="19"/>
      <c r="G119" s="16"/>
      <c r="I119" s="7"/>
      <c r="P119" s="5"/>
      <c r="Q119" s="5"/>
    </row>
    <row r="120" spans="1:17">
      <c r="A120" s="14"/>
      <c r="B120" s="15"/>
      <c r="C120" s="18"/>
      <c r="D120" s="15"/>
      <c r="E120" s="19"/>
      <c r="F120" s="19"/>
      <c r="G120" s="16"/>
      <c r="I120" s="7"/>
      <c r="P120" s="5"/>
      <c r="Q120" s="5"/>
    </row>
    <row r="121" spans="1:17">
      <c r="A121" s="14"/>
      <c r="B121" s="15"/>
      <c r="C121" s="18"/>
      <c r="D121" s="15"/>
      <c r="E121" s="19"/>
      <c r="F121" s="19"/>
      <c r="G121" s="16"/>
      <c r="I121" s="7"/>
      <c r="P121" s="5"/>
      <c r="Q121" s="5"/>
    </row>
    <row r="122" spans="1:17">
      <c r="A122" s="14"/>
      <c r="B122" s="15"/>
      <c r="C122" s="18"/>
      <c r="D122" s="15"/>
      <c r="E122" s="19"/>
      <c r="F122" s="19"/>
      <c r="G122" s="16"/>
      <c r="I122" s="7"/>
      <c r="P122" s="5"/>
      <c r="Q122" s="5"/>
    </row>
    <row r="123" spans="1:17">
      <c r="A123" s="14"/>
      <c r="B123" s="15"/>
      <c r="C123" s="18"/>
      <c r="D123" s="15"/>
      <c r="E123" s="19"/>
      <c r="F123" s="19"/>
      <c r="G123" s="16"/>
      <c r="I123" s="7"/>
      <c r="P123" s="5"/>
      <c r="Q123" s="5"/>
    </row>
    <row r="124" spans="1:17">
      <c r="A124" s="14"/>
      <c r="B124" s="15"/>
      <c r="C124" s="18"/>
      <c r="D124" s="15"/>
      <c r="E124" s="19"/>
      <c r="F124" s="19"/>
      <c r="G124" s="16"/>
      <c r="I124" s="7"/>
      <c r="P124" s="5"/>
      <c r="Q124" s="5"/>
    </row>
    <row r="125" spans="1:17">
      <c r="A125" s="14"/>
      <c r="B125" s="15"/>
      <c r="C125" s="18"/>
      <c r="D125" s="15"/>
      <c r="E125" s="19"/>
      <c r="F125" s="19"/>
      <c r="G125" s="16"/>
      <c r="I125" s="7"/>
      <c r="P125" s="5"/>
      <c r="Q125" s="5"/>
    </row>
    <row r="126" spans="1:17">
      <c r="A126" s="14"/>
      <c r="B126" s="15"/>
      <c r="C126" s="18"/>
      <c r="D126" s="15"/>
      <c r="E126" s="19"/>
      <c r="F126" s="19"/>
      <c r="G126" s="16"/>
      <c r="I126" s="7"/>
      <c r="P126" s="5"/>
      <c r="Q126" s="5"/>
    </row>
    <row r="127" spans="1:17">
      <c r="A127" s="14"/>
      <c r="B127" s="15"/>
      <c r="C127" s="18"/>
      <c r="D127" s="15"/>
      <c r="E127" s="19"/>
      <c r="F127" s="19"/>
      <c r="G127" s="16"/>
      <c r="I127" s="7"/>
      <c r="P127" s="5"/>
      <c r="Q127" s="5"/>
    </row>
    <row r="128" spans="1:17">
      <c r="A128" s="14"/>
      <c r="B128" s="15"/>
      <c r="C128" s="18"/>
      <c r="D128" s="15"/>
      <c r="E128" s="19"/>
      <c r="F128" s="19"/>
      <c r="G128" s="16"/>
      <c r="I128" s="7"/>
      <c r="P128" s="5"/>
      <c r="Q128" s="5"/>
    </row>
    <row r="129" spans="1:17">
      <c r="A129" s="14"/>
      <c r="B129" s="15"/>
      <c r="C129" s="18"/>
      <c r="D129" s="15"/>
      <c r="E129" s="19"/>
      <c r="F129" s="19"/>
      <c r="G129" s="16"/>
      <c r="I129" s="7"/>
      <c r="P129" s="5"/>
      <c r="Q129" s="5"/>
    </row>
    <row r="130" spans="1:17">
      <c r="A130" s="14"/>
      <c r="B130" s="15"/>
      <c r="C130" s="18"/>
      <c r="D130" s="15"/>
      <c r="E130" s="19"/>
      <c r="F130" s="19"/>
      <c r="G130" s="16"/>
      <c r="I130" s="7"/>
      <c r="P130" s="5"/>
      <c r="Q130" s="5"/>
    </row>
    <row r="131" spans="1:17">
      <c r="A131" s="14"/>
      <c r="B131" s="15"/>
      <c r="C131" s="18"/>
      <c r="D131" s="15"/>
      <c r="E131" s="19"/>
      <c r="F131" s="19"/>
      <c r="G131" s="16"/>
      <c r="I131" s="7"/>
      <c r="P131" s="5"/>
      <c r="Q131" s="5"/>
    </row>
    <row r="132" spans="1:17">
      <c r="A132" s="14"/>
      <c r="B132" s="15"/>
      <c r="C132" s="18"/>
      <c r="D132" s="15"/>
      <c r="E132" s="19"/>
      <c r="F132" s="19"/>
      <c r="G132" s="16"/>
      <c r="I132" s="7"/>
      <c r="P132" s="5"/>
      <c r="Q132" s="5"/>
    </row>
    <row r="133" spans="1:17">
      <c r="A133" s="14"/>
      <c r="B133" s="15"/>
      <c r="C133" s="18"/>
      <c r="D133" s="15"/>
      <c r="E133" s="19"/>
      <c r="F133" s="19"/>
      <c r="G133" s="16"/>
      <c r="I133" s="7"/>
      <c r="P133" s="5"/>
      <c r="Q133" s="5"/>
    </row>
    <row r="134" spans="1:17">
      <c r="A134" s="14"/>
      <c r="B134" s="15"/>
      <c r="C134" s="18"/>
      <c r="D134" s="15"/>
      <c r="E134" s="19"/>
      <c r="F134" s="19"/>
      <c r="G134" s="16"/>
      <c r="I134" s="7"/>
      <c r="P134" s="5"/>
      <c r="Q134" s="5"/>
    </row>
    <row r="135" spans="1:17">
      <c r="A135" s="14"/>
      <c r="B135" s="15"/>
      <c r="C135" s="18"/>
      <c r="D135" s="15"/>
      <c r="E135" s="19"/>
      <c r="F135" s="19"/>
      <c r="G135" s="16"/>
      <c r="I135" s="7"/>
      <c r="P135" s="5"/>
      <c r="Q135" s="5"/>
    </row>
    <row r="136" spans="1:17">
      <c r="A136" s="14"/>
      <c r="B136" s="15"/>
      <c r="C136" s="18"/>
      <c r="D136" s="15"/>
      <c r="E136" s="19"/>
      <c r="F136" s="19"/>
      <c r="G136" s="16"/>
      <c r="I136" s="7"/>
      <c r="P136" s="5"/>
      <c r="Q136" s="5"/>
    </row>
    <row r="137" spans="1:17">
      <c r="A137" s="14"/>
      <c r="B137" s="15"/>
      <c r="C137" s="18"/>
      <c r="D137" s="15"/>
      <c r="E137" s="19"/>
      <c r="F137" s="19"/>
      <c r="G137" s="16"/>
      <c r="I137" s="7"/>
      <c r="P137" s="5"/>
      <c r="Q137" s="5"/>
    </row>
    <row r="138" spans="1:17">
      <c r="A138" s="14"/>
      <c r="B138" s="15"/>
      <c r="C138" s="18"/>
      <c r="D138" s="15"/>
      <c r="E138" s="19"/>
      <c r="F138" s="19"/>
      <c r="G138" s="16"/>
      <c r="I138" s="7"/>
      <c r="P138" s="5"/>
      <c r="Q138" s="5"/>
    </row>
    <row r="139" spans="1:17">
      <c r="A139" s="14"/>
      <c r="B139" s="15"/>
      <c r="C139" s="18"/>
      <c r="D139" s="15"/>
      <c r="E139" s="19"/>
      <c r="F139" s="19"/>
      <c r="G139" s="16"/>
      <c r="I139" s="7"/>
      <c r="P139" s="5"/>
      <c r="Q139" s="5"/>
    </row>
    <row r="140" spans="1:17">
      <c r="A140" s="14"/>
      <c r="B140" s="15"/>
      <c r="C140" s="18"/>
      <c r="D140" s="15"/>
      <c r="E140" s="19"/>
      <c r="F140" s="19"/>
      <c r="G140" s="16"/>
      <c r="I140" s="7"/>
      <c r="P140" s="5"/>
      <c r="Q140" s="5"/>
    </row>
    <row r="141" spans="1:17">
      <c r="A141" s="14"/>
      <c r="B141" s="15"/>
      <c r="C141" s="18"/>
      <c r="D141" s="15"/>
      <c r="E141" s="19"/>
      <c r="F141" s="19"/>
      <c r="G141" s="16"/>
      <c r="I141" s="7"/>
      <c r="P141" s="5"/>
      <c r="Q141" s="5"/>
    </row>
    <row r="142" spans="1:17">
      <c r="A142" s="14"/>
      <c r="B142" s="15"/>
      <c r="C142" s="18"/>
      <c r="D142" s="15"/>
      <c r="E142" s="19"/>
      <c r="F142" s="19"/>
      <c r="G142" s="16"/>
      <c r="I142" s="7"/>
      <c r="P142" s="5"/>
      <c r="Q142" s="5"/>
    </row>
    <row r="143" spans="1:17">
      <c r="A143" s="14"/>
      <c r="B143" s="15"/>
      <c r="C143" s="18"/>
      <c r="D143" s="15"/>
      <c r="E143" s="19"/>
      <c r="F143" s="19"/>
      <c r="G143" s="16"/>
      <c r="I143" s="7"/>
      <c r="P143" s="5"/>
      <c r="Q143" s="5"/>
    </row>
    <row r="144" spans="1:17">
      <c r="A144" s="14"/>
      <c r="B144" s="15"/>
      <c r="C144" s="18"/>
      <c r="D144" s="15"/>
      <c r="E144" s="19"/>
      <c r="F144" s="19"/>
      <c r="G144" s="16"/>
      <c r="I144" s="7"/>
      <c r="P144" s="5"/>
      <c r="Q144" s="5"/>
    </row>
    <row r="145" spans="1:17">
      <c r="A145" s="14"/>
      <c r="B145" s="15"/>
      <c r="C145" s="18"/>
      <c r="D145" s="15"/>
      <c r="E145" s="19"/>
      <c r="F145" s="19"/>
      <c r="G145" s="16"/>
      <c r="I145" s="7"/>
      <c r="P145" s="5"/>
      <c r="Q145" s="5"/>
    </row>
    <row r="146" spans="1:17">
      <c r="A146" s="14"/>
      <c r="B146" s="15"/>
      <c r="C146" s="18"/>
      <c r="D146" s="15"/>
      <c r="E146" s="19"/>
      <c r="F146" s="19"/>
      <c r="G146" s="16"/>
      <c r="I146" s="7"/>
      <c r="P146" s="5"/>
      <c r="Q146" s="5"/>
    </row>
    <row r="147" spans="1:17">
      <c r="A147" s="14"/>
      <c r="B147" s="15"/>
      <c r="C147" s="18"/>
      <c r="D147" s="15"/>
      <c r="E147" s="19"/>
      <c r="F147" s="19"/>
      <c r="G147" s="16"/>
      <c r="I147" s="7"/>
      <c r="P147" s="5"/>
      <c r="Q147" s="5"/>
    </row>
    <row r="148" spans="1:17">
      <c r="A148" s="14"/>
      <c r="B148" s="15"/>
      <c r="C148" s="18"/>
      <c r="D148" s="15"/>
      <c r="E148" s="19"/>
      <c r="F148" s="19"/>
      <c r="G148" s="16"/>
      <c r="I148" s="7"/>
      <c r="P148" s="5"/>
      <c r="Q148" s="5"/>
    </row>
    <row r="149" spans="1:17">
      <c r="A149" s="14"/>
      <c r="B149" s="15"/>
      <c r="C149" s="18"/>
      <c r="D149" s="15"/>
      <c r="E149" s="19"/>
      <c r="F149" s="19"/>
      <c r="G149" s="16"/>
      <c r="I149" s="7"/>
      <c r="P149" s="5"/>
      <c r="Q149" s="5"/>
    </row>
    <row r="150" spans="1:17">
      <c r="A150" s="14"/>
      <c r="B150" s="15"/>
      <c r="C150" s="18"/>
      <c r="D150" s="15"/>
      <c r="E150" s="19"/>
      <c r="F150" s="19"/>
      <c r="G150" s="16"/>
      <c r="I150" s="7"/>
      <c r="P150" s="5"/>
      <c r="Q150" s="5"/>
    </row>
    <row r="151" spans="1:17">
      <c r="A151" s="14"/>
      <c r="B151" s="15"/>
      <c r="C151" s="18"/>
      <c r="D151" s="15"/>
      <c r="E151" s="19"/>
      <c r="F151" s="19"/>
      <c r="G151" s="16"/>
      <c r="I151" s="7"/>
      <c r="P151" s="5"/>
      <c r="Q151" s="5"/>
    </row>
    <row r="152" spans="1:17">
      <c r="A152" s="14"/>
      <c r="B152" s="15"/>
      <c r="C152" s="18"/>
      <c r="D152" s="15"/>
      <c r="E152" s="19"/>
      <c r="F152" s="19"/>
      <c r="G152" s="16"/>
      <c r="I152" s="7"/>
      <c r="P152" s="5"/>
      <c r="Q152" s="5"/>
    </row>
    <row r="153" spans="1:17">
      <c r="A153" s="14"/>
      <c r="B153" s="15"/>
      <c r="C153" s="18"/>
      <c r="D153" s="15"/>
      <c r="E153" s="19"/>
      <c r="F153" s="19"/>
      <c r="G153" s="16"/>
      <c r="I153" s="7"/>
      <c r="P153" s="5"/>
      <c r="Q153" s="5"/>
    </row>
    <row r="154" spans="1:17">
      <c r="A154" s="14"/>
      <c r="B154" s="15"/>
      <c r="C154" s="18"/>
      <c r="D154" s="15"/>
      <c r="E154" s="19"/>
      <c r="F154" s="19"/>
      <c r="G154" s="16"/>
      <c r="I154" s="7"/>
      <c r="P154" s="5"/>
      <c r="Q154" s="5"/>
    </row>
    <row r="155" spans="1:17">
      <c r="A155" s="14"/>
      <c r="B155" s="15"/>
      <c r="C155" s="18"/>
      <c r="D155" s="15"/>
      <c r="E155" s="19"/>
      <c r="F155" s="19"/>
      <c r="G155" s="16"/>
      <c r="I155" s="7"/>
      <c r="P155" s="5"/>
      <c r="Q155" s="5"/>
    </row>
    <row r="156" spans="1:17">
      <c r="A156" s="14"/>
      <c r="B156" s="15"/>
      <c r="C156" s="18"/>
      <c r="D156" s="15"/>
      <c r="E156" s="19"/>
      <c r="F156" s="19"/>
      <c r="G156" s="16"/>
      <c r="I156" s="7"/>
      <c r="P156" s="5"/>
      <c r="Q156" s="5"/>
    </row>
    <row r="157" spans="1:17">
      <c r="A157" s="14"/>
      <c r="B157" s="15"/>
      <c r="C157" s="18"/>
      <c r="D157" s="15"/>
      <c r="E157" s="19"/>
      <c r="F157" s="19"/>
      <c r="G157" s="16"/>
      <c r="I157" s="7"/>
      <c r="P157" s="5"/>
      <c r="Q157" s="5"/>
    </row>
    <row r="158" spans="1:17">
      <c r="I158" s="7"/>
    </row>
  </sheetData>
  <sortState ref="J28:J34">
    <sortCondition ref="J28"/>
  </sortState>
  <mergeCells count="8">
    <mergeCell ref="A2:A3"/>
    <mergeCell ref="J54:J56"/>
    <mergeCell ref="H2:H3"/>
    <mergeCell ref="I2:I3"/>
    <mergeCell ref="B2:D2"/>
    <mergeCell ref="E2:E3"/>
    <mergeCell ref="F2:F3"/>
    <mergeCell ref="G2:G3"/>
  </mergeCells>
  <conditionalFormatting sqref="G4:G98 G115:G65536">
    <cfRule type="cellIs" dxfId="11" priority="28" stopIfTrue="1" operator="notBetween">
      <formula>20</formula>
      <formula>-20</formula>
    </cfRule>
    <cfRule type="cellIs" dxfId="10" priority="33" stopIfTrue="1" operator="greaterThan">
      <formula>20</formula>
    </cfRule>
    <cfRule type="cellIs" dxfId="9" priority="34" stopIfTrue="1" operator="lessThan">
      <formula>-20</formula>
    </cfRule>
  </conditionalFormatting>
  <conditionalFormatting sqref="G99">
    <cfRule type="cellIs" dxfId="8" priority="7" stopIfTrue="1" operator="notBetween">
      <formula>20</formula>
      <formula>-20</formula>
    </cfRule>
    <cfRule type="cellIs" dxfId="7" priority="8" stopIfTrue="1" operator="greaterThan">
      <formula>20</formula>
    </cfRule>
    <cfRule type="cellIs" dxfId="6" priority="9" stopIfTrue="1" operator="lessThan">
      <formula>-20</formula>
    </cfRule>
  </conditionalFormatting>
  <conditionalFormatting sqref="G100:G111">
    <cfRule type="cellIs" dxfId="5" priority="4" stopIfTrue="1" operator="notBetween">
      <formula>20</formula>
      <formula>-20</formula>
    </cfRule>
    <cfRule type="cellIs" dxfId="4" priority="5" stopIfTrue="1" operator="greaterThan">
      <formula>20</formula>
    </cfRule>
    <cfRule type="cellIs" dxfId="3" priority="6" stopIfTrue="1" operator="lessThan">
      <formula>-20</formula>
    </cfRule>
  </conditionalFormatting>
  <conditionalFormatting sqref="G112">
    <cfRule type="cellIs" dxfId="2" priority="1" stopIfTrue="1" operator="notBetween">
      <formula>20</formula>
      <formula>-20</formula>
    </cfRule>
    <cfRule type="cellIs" dxfId="1" priority="2" stopIfTrue="1" operator="greaterThan">
      <formula>20</formula>
    </cfRule>
    <cfRule type="cellIs" dxfId="0" priority="3" stopIfTrue="1" operator="lessThan">
      <formula>-20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1</vt:i4>
      </vt:variant>
      <vt:variant>
        <vt:lpstr>Wykresy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Arkusz1</vt:lpstr>
      <vt:lpstr>Histogram</vt:lpstr>
      <vt:lpstr>Diff vs ISR No.</vt:lpstr>
      <vt:lpstr>Diff vs ISR conc</vt:lpstr>
      <vt:lpstr>Diff vs ISR conc_log</vt:lpstr>
      <vt:lpstr>%ISR vs ISR No.</vt:lpstr>
      <vt:lpstr>Correlation</vt:lpstr>
      <vt:lpstr>Arkusz1!Obszar_wydruku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2016-09-01T09:11:02Z</dcterms:modified>
</cp:coreProperties>
</file>