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iswoJ\AppData\Roaming\OpenText\OTEdit\pbodocs-otcs\c371853\"/>
    </mc:Choice>
  </mc:AlternateContent>
  <xr:revisionPtr revIDLastSave="0" documentId="13_ncr:1_{23454920-4BCB-4BDF-83B5-5109115B7C48}" xr6:coauthVersionLast="45" xr6:coauthVersionMax="45" xr10:uidLastSave="{00000000-0000-0000-0000-000000000000}"/>
  <bookViews>
    <workbookView xWindow="28680" yWindow="-120" windowWidth="29040" windowHeight="15840" xr2:uid="{E49D7F26-01B7-43A3-B980-6B1CB5D0A2BA}"/>
  </bookViews>
  <sheets>
    <sheet name="Légende" sheetId="8" r:id="rId1"/>
    <sheet name="Protéger la santé et la sécurit" sheetId="1" r:id="rId2"/>
    <sheet name="Mesures de soutien direct" sheetId="3" r:id="rId3"/>
    <sheet name="Soutien fiscal à la liquidité" sheetId="9" r:id="rId4"/>
    <sheet name="Autres soutien à la liquidité" sheetId="10" r:id="rId5"/>
    <sheet name="Mesures absentes du énoncé" sheetId="5" r:id="rId6"/>
  </sheets>
  <definedNames>
    <definedName name="_xlnm._FilterDatabase" localSheetId="5" hidden="1">'Mesures absentes du énoncé'!$A$3:$L$24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 l="1"/>
  <c r="B41" i="1" l="1"/>
  <c r="B198" i="3" l="1"/>
  <c r="B184" i="3"/>
  <c r="B144" i="3"/>
  <c r="B143" i="3"/>
  <c r="B77" i="3"/>
  <c r="B74" i="3"/>
  <c r="B73" i="3"/>
  <c r="B70" i="3"/>
  <c r="B67" i="3"/>
  <c r="B63" i="3"/>
  <c r="B54" i="3"/>
  <c r="B34" i="3"/>
  <c r="B15" i="3"/>
  <c r="B11" i="3"/>
  <c r="B10" i="3"/>
  <c r="B9" i="3"/>
  <c r="B4" i="3"/>
  <c r="B91" i="1" l="1"/>
  <c r="B89" i="1"/>
  <c r="B85" i="1"/>
  <c r="B80" i="1"/>
  <c r="B62" i="1"/>
  <c r="B60" i="1"/>
  <c r="B56" i="1"/>
  <c r="B21" i="1"/>
  <c r="B17" i="1"/>
  <c r="B4" i="1"/>
  <c r="B31" i="5" l="1"/>
  <c r="B19" i="10"/>
  <c r="B9" i="9"/>
  <c r="B109" i="1"/>
  <c r="B208" i="3" l="1"/>
  <c r="G32" i="5"/>
  <c r="G19" i="10"/>
  <c r="G209" i="3"/>
  <c r="G43" i="1" l="1"/>
  <c r="G44" i="1"/>
  <c r="G41" i="1"/>
  <c r="G63" i="1" l="1"/>
  <c r="G62" i="1"/>
  <c r="G47" i="1"/>
  <c r="G46" i="1"/>
  <c r="G195" i="3" l="1"/>
  <c r="G160" i="3" l="1"/>
  <c r="G93" i="3"/>
  <c r="G86" i="3"/>
  <c r="G84" i="3"/>
  <c r="G33" i="3"/>
  <c r="G30" i="3"/>
  <c r="G26" i="3"/>
  <c r="G210" i="3" l="1"/>
  <c r="G208" i="3"/>
  <c r="G94" i="1"/>
  <c r="G110" i="1" s="1"/>
  <c r="G77" i="1"/>
  <c r="G73" i="1"/>
  <c r="G71" i="1"/>
  <c r="G39" i="1"/>
  <c r="G20" i="1"/>
  <c r="G12" i="1"/>
  <c r="G14" i="5"/>
  <c r="G33" i="5" s="1"/>
  <c r="G9" i="9"/>
  <c r="G109" i="1" l="1"/>
  <c r="G111" i="1"/>
  <c r="G31" i="5"/>
</calcChain>
</file>

<file path=xl/sharedStrings.xml><?xml version="1.0" encoding="utf-8"?>
<sst xmlns="http://schemas.openxmlformats.org/spreadsheetml/2006/main" count="2373" uniqueCount="550">
  <si>
    <t>IR0530</t>
  </si>
  <si>
    <t>IR0550</t>
  </si>
  <si>
    <t>IR0528</t>
  </si>
  <si>
    <t>IR0551</t>
  </si>
  <si>
    <t>IR0559</t>
  </si>
  <si>
    <t>IR0462</t>
  </si>
  <si>
    <t>IR0519</t>
  </si>
  <si>
    <t>IR0470</t>
  </si>
  <si>
    <t>IR0549</t>
  </si>
  <si>
    <t>IR0523</t>
  </si>
  <si>
    <t>IR0490</t>
  </si>
  <si>
    <t>IR0491</t>
  </si>
  <si>
    <t>IR0478</t>
  </si>
  <si>
    <t>IR0526</t>
  </si>
  <si>
    <t>IR0468</t>
  </si>
  <si>
    <t>IR0456</t>
  </si>
  <si>
    <t>IR0561</t>
  </si>
  <si>
    <t>IR0486</t>
  </si>
  <si>
    <t>IR0529</t>
  </si>
  <si>
    <t>IR0476</t>
  </si>
  <si>
    <t>IR0471</t>
  </si>
  <si>
    <t>IR0472</t>
  </si>
  <si>
    <t>IR0459</t>
  </si>
  <si>
    <t>IR0467</t>
  </si>
  <si>
    <t>IR0464</t>
  </si>
  <si>
    <t>IR0558</t>
  </si>
  <si>
    <t>IR0474</t>
  </si>
  <si>
    <t>IR0481</t>
  </si>
  <si>
    <t>IR0524</t>
  </si>
  <si>
    <t>IR0547</t>
  </si>
  <si>
    <t>IR0517</t>
  </si>
  <si>
    <t>IR0480</t>
  </si>
  <si>
    <t>IR0515</t>
  </si>
  <si>
    <t>IR0516</t>
  </si>
  <si>
    <t>IR0521</t>
  </si>
  <si>
    <t>IR0540</t>
  </si>
  <si>
    <t>IR0461</t>
  </si>
  <si>
    <t>IR0469</t>
  </si>
  <si>
    <t>IR0494</t>
  </si>
  <si>
    <t>IR0473</t>
  </si>
  <si>
    <t>IR0482</t>
  </si>
  <si>
    <t>IR0539</t>
  </si>
  <si>
    <t>IR0522</t>
  </si>
  <si>
    <t>IR0518</t>
  </si>
  <si>
    <t>IR0552</t>
  </si>
  <si>
    <t>IR0557</t>
  </si>
  <si>
    <t>IR0560</t>
  </si>
  <si>
    <t>IR0475</t>
  </si>
  <si>
    <t>IR0492</t>
  </si>
  <si>
    <t>IR0548</t>
  </si>
  <si>
    <t>IR0562</t>
  </si>
  <si>
    <t>IR0564</t>
  </si>
  <si>
    <t>IR0457</t>
  </si>
  <si>
    <t>IR0465</t>
  </si>
  <si>
    <t>IR0466</t>
  </si>
  <si>
    <t>IR0479</t>
  </si>
  <si>
    <t>IR0483</t>
  </si>
  <si>
    <t>Objectif :</t>
  </si>
  <si>
    <t>Le directeur parlementaire du budget (DPB) a développé un cadre de surveillance pour aider les parlementaires à suivre toutes les annonces et les dépenses du gouvernement liées à la COVID-19.</t>
  </si>
  <si>
    <t>Le présent document de surveillance dresse la liste des mesures liées à la COVID-19 annoncées par le gouvernement  et comprend des données de haut niveau sur la mise en œuvre et les dépenses recueillies par le DPB auprès de nombreux ministères et organismes fédéraux au moyen de demandes d'information.</t>
  </si>
  <si>
    <t xml:space="preserve">Notes : </t>
  </si>
  <si>
    <t xml:space="preserve">Le présent document de suivi n'inclut pas les estimations de coûts du DPB concernant les mesures liées à la COVID-19. </t>
  </si>
  <si>
    <t>Onglets :</t>
  </si>
  <si>
    <t>Protéger la santé et la sécurité</t>
  </si>
  <si>
    <t>Mesures de soutien direct</t>
  </si>
  <si>
    <t>Soutien fiscal à la liquidité</t>
  </si>
  <si>
    <t>Autres soutien à la liquidité</t>
  </si>
  <si>
    <t>Colonne de l’état des données :</t>
  </si>
  <si>
    <t>Fournies :</t>
  </si>
  <si>
    <t>Le DPB a reçu les données par l’intermédiaire d’une demande d’information.</t>
  </si>
  <si>
    <t>En attente :</t>
  </si>
  <si>
    <t>Les données ont été demandées au titre d’une demande d’information présentée par le DPB, mais le financement ou le programme est relativement nouveau, ou un suivi supplémentaire est nécessaire. Les données devraient être fournies dans les mises à jour futures.</t>
  </si>
  <si>
    <t>En souffrance :</t>
  </si>
  <si>
    <t>Les données ont été demandées au titre d’une demande d’information présentée par le DPB. La date limite pour répondre à la demande est passée, mais l'information n’a encore été fournie.</t>
  </si>
  <si>
    <t>Le DPB confirme les données avec le ministère:</t>
  </si>
  <si>
    <t>Les données ont été fournies. Le DPB cherche à obtenir des clarifications sur les données.</t>
  </si>
  <si>
    <t>Date de réponse non encore passée :</t>
  </si>
  <si>
    <t>Les données ont été demandées récemment au titre d’une demande d’information présentée par le DPB. La date limite pour répondre à la demande n’est pas encore passée.</t>
  </si>
  <si>
    <t>Le Secrétariat du Conseil du Trésor du Canada, Budget supplémentaire des dépenses (A), 2020-2021</t>
  </si>
  <si>
    <t>Le Secrétariat du Conseil du Trésor du Canada, Budget supplémentaire des dépenses (B), 2020-2021</t>
  </si>
  <si>
    <t>Inclus dans Supp A ou B</t>
  </si>
  <si>
    <t>Organisme</t>
  </si>
  <si>
    <t>Voté/législatif dans Supp</t>
  </si>
  <si>
    <t>Montant dans Supp (M$)</t>
  </si>
  <si>
    <t>Demande d'information du DBP envoyé</t>
  </si>
  <si>
    <t>Lien à la demande d'information du DPB</t>
  </si>
  <si>
    <t xml:space="preserve"> L’état des données</t>
  </si>
  <si>
    <t>Données</t>
  </si>
  <si>
    <t>En date du</t>
  </si>
  <si>
    <t>Soutien à la liquidité par l’ARC et l’ASFC aux entreprises et aux particuliers</t>
  </si>
  <si>
    <t>Report du paiement d’impôt sur le revenu jusqu’en septembre</t>
  </si>
  <si>
    <t>Non inclus</t>
  </si>
  <si>
    <t>Agence du revenu du Canada</t>
  </si>
  <si>
    <t>S.O.</t>
  </si>
  <si>
    <t>Oui</t>
  </si>
  <si>
    <t>Fournies</t>
  </si>
  <si>
    <t>Confidentiel</t>
  </si>
  <si>
    <t>Report des versements de la taxe de vente et des droits de douane</t>
  </si>
  <si>
    <t>Agence des services frontaliers du Canada</t>
  </si>
  <si>
    <t>Report du paiement de la TPS et des droits de douane sur les importations:  l’ASFC n’avait pas encore reçu despaiements totalisant 955 790 744 $</t>
  </si>
  <si>
    <t>15 juillet 2020</t>
  </si>
  <si>
    <t>Le report du paiement de la location pour les exploitants de boutiques hors taxes et les courtiers: lemontant du loyer renoncé se chiffre à approximativement à 49 076 $</t>
  </si>
  <si>
    <t>août 2020</t>
  </si>
  <si>
    <t>Appuyer les emplois et des activités sécuritaires dans le secteur des petites sociétés minières</t>
  </si>
  <si>
    <t>Ministère des Finances</t>
  </si>
  <si>
    <t>Total - Soutien fiscal à la liquidité</t>
  </si>
  <si>
    <t>Autres mesures de soutien à la liquidité et d'allègement liées au capital</t>
  </si>
  <si>
    <t>Garantie du Programme de crédit aux entreprises (PCE) (BDC et EDC)</t>
  </si>
  <si>
    <t>Programme de prêts pour les petites et moyennes entreprises</t>
  </si>
  <si>
    <t>Banque de Développement du Canada</t>
  </si>
  <si>
    <t>Programme de garantie  pour les petites et moyennes entreprises</t>
  </si>
  <si>
    <t xml:space="preserve">Exportation et développement Canada </t>
  </si>
  <si>
    <t>620 transactions pour 744,5 millions $ (La part d'EDC dans la garantie)</t>
  </si>
  <si>
    <t>31 octobre 2020</t>
  </si>
  <si>
    <t>Compte d’urgence pour les entreprises canadiennes</t>
  </si>
  <si>
    <t>Données concernant le CUEC</t>
  </si>
  <si>
    <t>19 novembre 2020</t>
  </si>
  <si>
    <t>Aide financière pour les moyennes entreprises dans le cadre du PCE</t>
  </si>
  <si>
    <t>Le DPB confirme les données avec le ministère</t>
  </si>
  <si>
    <t>Soutien au crédit et à la liquidité pour le secteur agricole</t>
  </si>
  <si>
    <t xml:space="preserve">Financement agricole Canada-Augmentation de sa capacité de prêt </t>
  </si>
  <si>
    <t>Financement agricole Canada</t>
  </si>
  <si>
    <t>Sursis à la mise en défaut pour le Programme de paiements anticipés</t>
  </si>
  <si>
    <t>Ministère de l’Agriculture et de l’Agroalimentaire</t>
  </si>
  <si>
    <t>Crédit d’urgence pour les grands employeurs</t>
  </si>
  <si>
    <t>Corporation de développement des investissements du Canada</t>
  </si>
  <si>
    <t>Données concernant le CUGE</t>
  </si>
  <si>
    <t>Approbation de 2 prêts pour un total de 320 millions $</t>
  </si>
  <si>
    <t>Soutien au crédit et à la liquidité par l’entremise de la Banque du Canada, de la SCHL et des prêteurs commerciaux</t>
  </si>
  <si>
    <t>Programme d’achat de prêts hypothécaires assurés du SCHL</t>
  </si>
  <si>
    <t>Societé canadienne d'hypothèques et de logement</t>
  </si>
  <si>
    <t>Achat de 31 857 titres adossés à des actifs, pour un total de 5,8 milliards $</t>
  </si>
  <si>
    <t>20 octobre 2020</t>
  </si>
  <si>
    <t>Allègements liés au capital (réserves pour stabilité intérieure, BSIF)</t>
  </si>
  <si>
    <t>Total - Autres mesures de soutien à la liquidité et d'allègement liées au capital</t>
  </si>
  <si>
    <t>Programme de crédit pour les secteurs durement touchés</t>
  </si>
  <si>
    <t>Réaffectation des ressources à l’interne pour que les entreprises de transformation d’aliments puissent mettre en œuvre des mesures d’hygiène leur permettant de maintenir la capacité nationale de production et de transformation des aliments</t>
  </si>
  <si>
    <t>Supp A</t>
  </si>
  <si>
    <t>Voté</t>
  </si>
  <si>
    <t>Non</t>
  </si>
  <si>
    <t xml:space="preserve"> Fonds pour une rentrée scolaire sécuritaire -  les écoles des Premières Nations</t>
  </si>
  <si>
    <t>Ministère des Services aux Autochtones</t>
  </si>
  <si>
    <t>En attente</t>
  </si>
  <si>
    <t xml:space="preserve"> Assurer l’approvisionnement domestique des respirateurs N95</t>
  </si>
  <si>
    <t>Supp B</t>
  </si>
  <si>
    <t>Agence de la santé publique du Canada</t>
  </si>
  <si>
    <t>Mettre sur pied un réseau multidisciplinaire de spécialistes des données dans la modélisation des maladies infectieuses émergentes pour appuyer les mesures de santé publique partout au Canada</t>
  </si>
  <si>
    <t>Conseil de recherches en sciences naturelles et en génie</t>
  </si>
  <si>
    <t>Réaffectation des ressources à l’interne pour financer le secteur de lʼespace et stimuler lʼéconomie en réponse à la COVID-19</t>
  </si>
  <si>
    <t>Agence spatiale canadienne</t>
  </si>
  <si>
    <t>Réaffectation des ressources à lʼinterne pour faire face aux répercussions de la COVID-19 sur les recettes publicitaires et les dépenses d’exploitation</t>
  </si>
  <si>
    <t>Société Radio-Canada</t>
  </si>
  <si>
    <t>Services de technologie de l’information, lʼinfrastructure et la cybersécurité</t>
  </si>
  <si>
    <t>Centre de la sécurité des télécommunications</t>
  </si>
  <si>
    <t>Services partagés Canada</t>
  </si>
  <si>
    <t>Soutenir les voyages intérieurs (Destinations Canada)</t>
  </si>
  <si>
    <t>Destinations Canada</t>
  </si>
  <si>
    <t>Centre canadien d’hygiène et de sécurité au travail</t>
  </si>
  <si>
    <t xml:space="preserve"> Financer le Réseau CanCOVID</t>
  </si>
  <si>
    <t>Ministère de la Santé</t>
  </si>
  <si>
    <t>Ministère de l’Industrie</t>
  </si>
  <si>
    <t>Créer des possibilités d’emploi pour les étudiants</t>
  </si>
  <si>
    <t>Conseil national de recherches du Canada</t>
  </si>
  <si>
    <t>Les besoins opérationnels critiques</t>
  </si>
  <si>
    <t>Conseil de la radiodiffusion et des télécommunications canadiennes</t>
  </si>
  <si>
    <t>Contribution de 9 M$, par l’entremise de Centraide, destinée aux organismes locaux (en 2019-2020)</t>
  </si>
  <si>
    <t>Ministère de l’Emploi et du Développement social</t>
  </si>
  <si>
    <t>Données concernant le programme Nouveaux Horizons pour les aînés</t>
  </si>
  <si>
    <t>Un accord de subvention avec Centraide Canada d’une valeur de 9 millions $</t>
  </si>
  <si>
    <t xml:space="preserve">Date non disponible </t>
  </si>
  <si>
    <t>Améliorations au programme Travail partagé</t>
  </si>
  <si>
    <t>Données concernant la programme de Travail partagé</t>
  </si>
  <si>
    <t xml:space="preserve">Soutenir la reprise des activités des employeurs relevant de la compétence fédérale </t>
  </si>
  <si>
    <t>Ministère des Transports</t>
  </si>
  <si>
    <t>Appuyer le programme Eureka en réponse à la COVID-19</t>
  </si>
  <si>
    <t>Ministère des Affaires étrangères, du Commerce et du Développement</t>
  </si>
  <si>
    <t>Total - Mesures absentes du énoncé</t>
  </si>
  <si>
    <t>Total Supp A - Mesures absentes du énoncé</t>
  </si>
  <si>
    <t>Total Supp B - Mesures absentes du énoncé</t>
  </si>
  <si>
    <t>Mesures absentes du énoncé économique de l’automne de 2020</t>
  </si>
  <si>
    <t>17 novembre 2020</t>
  </si>
  <si>
    <t>Entente sur la relance sécuritaire, contribution fédérale (comprend du soutien pour les soins de santé, dont la santé mentale et la consommation problématique de substances; le soutien au dépistage et à la recherche des contacts pour les groupes vulnérables; la garde d’enfants, les congés de maladie, les municipalités et l’acquisition d’équipement de protection individuelle)</t>
  </si>
  <si>
    <t>Instituts de recherche en santé du Canada</t>
  </si>
  <si>
    <t>Législatif</t>
  </si>
  <si>
    <t>30 septembre 2020</t>
  </si>
  <si>
    <t>Ministère des Travaux publics et des Services gouvernementaux</t>
  </si>
  <si>
    <t xml:space="preserve"> Fonds pour une rentrée scolaire sécuritaire</t>
  </si>
  <si>
    <t>Mesures d’aide pour les services sociaux et de santé dans les communautés du Nord
(priorités critiques, transporteurs aériens, subvention alimentaire bonifiée)</t>
  </si>
  <si>
    <t>Ministère des Relations Couronne-Autochtones et des Affaires du Nord</t>
  </si>
  <si>
    <t>Données sur l’amélioration de Nutrition Nord en souffrance</t>
  </si>
  <si>
    <t>Subventions de 89,9 millions $</t>
  </si>
  <si>
    <t>31 mai 2020</t>
  </si>
  <si>
    <t>Fonds pour la prestation des services essentiels de transport aérien aux collectivités éloignées</t>
  </si>
  <si>
    <t>Fonds de soutien aux communautés autochtones</t>
  </si>
  <si>
    <t>Versement de 296,3 millions $ à 621 collectivités et à 85 organismes</t>
  </si>
  <si>
    <t>Soutenir une relance sécuritaire dans les communautés autochtones</t>
  </si>
  <si>
    <t>Aucune activité à ce jour</t>
  </si>
  <si>
    <t>Remplacement des revenus autonomes des communautés autochtones</t>
  </si>
  <si>
    <t>Recherche médicale sur la COVID-19 et développement de vaccins (sur deux ans)</t>
  </si>
  <si>
    <t>Ministère de la Diversification économique de l’Ouest canadien</t>
  </si>
  <si>
    <t>Accord de contribution signé pour 23 millions de dollars (8 millions de dollars en 2020-21 et 15 millions de dollars en 2021-22)</t>
  </si>
  <si>
    <t>1 août 2020</t>
  </si>
  <si>
    <t>Élargissement de la capacité de biofabrication</t>
  </si>
  <si>
    <t>Recherche innovante et soutien pour les nouvelles approches et technologies</t>
  </si>
  <si>
    <t>Soutenir les activités de l’Agence de la santé publique du Canada et de Santé Canada pendant la pandémie</t>
  </si>
  <si>
    <t xml:space="preserve">Service numérique canadien </t>
  </si>
  <si>
    <t>Financement pour l’équipement de protection individuelle (EPI) et des fournitures (dont 200 M$ en 2019-2020)</t>
  </si>
  <si>
    <t>Soutien en matière d’EPI et d’équipement connexe pour les travailleurs essentiels (fonds d’approvisionnement et soutien accru)</t>
  </si>
  <si>
    <t>Approvisionnement supplémentaire en EPI et soutien pour le stockage et l’entreposage des EPI</t>
  </si>
  <si>
    <t>Allègement de la TPS/TVH sur les masques et les visières</t>
  </si>
  <si>
    <t>Améliorer la ventilation dans les immeubles publics</t>
  </si>
  <si>
    <t xml:space="preserve">Soutien aux personnes sans-abri (par l’entremise de Vers un chez-soi) </t>
  </si>
  <si>
    <t>Données concernant Vers un chez-soi</t>
  </si>
  <si>
    <t>24 accords de contribution, pour une valeur totale de 86 367 896 $</t>
  </si>
  <si>
    <t xml:space="preserve">Installations de quarantaine et mesures frontalières liées à la COVID-19 </t>
  </si>
  <si>
    <t>Soutien aux entreprises qui embauchent des travailleurs étrangers temporaires</t>
  </si>
  <si>
    <t>Extension du programme d’aide à l’isolement obligatoire pour les travailleurs étrangers temporaires</t>
  </si>
  <si>
    <t>Lutte contre l’éclosion de la COVID-19 chez les travailleurs étrangers temporaires sur les fermes</t>
  </si>
  <si>
    <t>Appuyer la réponse des Forces armées canadiennes à la crise de la COVID-19 (incluant Opération LASER)</t>
  </si>
  <si>
    <t>Ministère de la Défense nationale</t>
  </si>
  <si>
    <t>Les données ont été partagées de manière informelle par le ministère</t>
  </si>
  <si>
    <t>Veuillez voir les données complémentaires</t>
  </si>
  <si>
    <t>avril 2020</t>
  </si>
  <si>
    <t xml:space="preserve"> La formation des préposés aux bénéficiaires et les mesures visant à remédier aux pénuries de main-d’œuvre dans le secteur des soins de longue durée et à domicile</t>
  </si>
  <si>
    <t>Investissements supplémentaires dans les soins de longue durée</t>
  </si>
  <si>
    <t>Outils de soins et de santé mentale virtuels pour les Canadiens</t>
  </si>
  <si>
    <t>Appuyer les centres de détresse et le portail Espace mieux-être Canada</t>
  </si>
  <si>
    <t>Appuyer les Canadiens qui luttent contre les troubles de la consommation de substances</t>
  </si>
  <si>
    <t>Soutien à la Croix-Rouge canadienne</t>
  </si>
  <si>
    <t>Ministère de la Sécurité publique et de la Protection civile</t>
  </si>
  <si>
    <t>Accord de contribution d’une valeur de 40 680 000 $</t>
  </si>
  <si>
    <t>Effectif humanitaire civil (Croix-Rouge)</t>
  </si>
  <si>
    <t>Améliorer les mesures de santé publique dans les communautés autochtones</t>
  </si>
  <si>
    <t>Versement de 102 595 241 $ à 330 collectivités et à huit autres bénéficiaires</t>
  </si>
  <si>
    <t>8 septembre 2020</t>
  </si>
  <si>
    <t>La santé mentale des populations autochtones</t>
  </si>
  <si>
    <t>Soins dans les communautés autochtones</t>
  </si>
  <si>
    <t>Soutien aux partenaires internationaux (comprend 322,9 M$ provenant du Compte de crises de l’enveloppe de l’aide internationale ou découlant de la réaffectation de fonds)</t>
  </si>
  <si>
    <t xml:space="preserve">Intervention de santé publique immédiate (dont 25 M$ pour l’ASPC en 2019-2020) </t>
  </si>
  <si>
    <t>Réduire les coûts d’importation afin de faciliter l’accès aux produits médicaux essentiels</t>
  </si>
  <si>
    <t>Aide consulaire (dont 36 M$ en 2019-2020)</t>
  </si>
  <si>
    <t xml:space="preserve">Rapatriement : 62 580 Canadiens rapatriés, pour un total de 10,15 millions $  
Programme de prêts d’urgence COVID-19 pour les Canadiens à l’étranger : 4 856 prêts accordés, pour un total de 17,97 millions $
</t>
  </si>
  <si>
    <t>octobre 2020</t>
  </si>
  <si>
    <t>Total - Protéger la santé et la sécurité</t>
  </si>
  <si>
    <t>Subvention salariale d’urgence du Canada (du 15 mars au 19 décembre)</t>
  </si>
  <si>
    <t>Données concernant la SSUC</t>
  </si>
  <si>
    <t>Prolongation de la Subvention salariale d’urgence du Canada</t>
  </si>
  <si>
    <t>Subvention salariale d’urgence du Canada et la Subvention d’urgence du Canada pour le loyer d’urgence d’avril à juin 2021</t>
  </si>
  <si>
    <t>Annuler le délai de carence de l’assurance-emploi pour les personnes en quarantaine obligatoire</t>
  </si>
  <si>
    <t>Prestation canadienne de relance économique</t>
  </si>
  <si>
    <t>Prestation canadienne de maladie pour la relance économique</t>
  </si>
  <si>
    <t>Prestation canadienne de relance économique pour les proches aidants</t>
  </si>
  <si>
    <t>Subvention d'urgence du Canada pour le loyer (SUCL)</t>
  </si>
  <si>
    <t>Prolongation de la Subvention d’urgence du Canada pour le loyer et de la mesure de soutien en cas de confinement</t>
  </si>
  <si>
    <t xml:space="preserve">Compte d’urgence pour les entreprises canadiennes – incitatif de 25 % </t>
  </si>
  <si>
    <t>Exportation et développement Canada</t>
  </si>
  <si>
    <t>Autres soutiens au crédit pour les entreprises ̶ Agences de développement régional (Fonds d'aide et de relance régionale)</t>
  </si>
  <si>
    <t>Agence de promotion économique du Canada atlantique</t>
  </si>
  <si>
    <t>31 juillet 2020</t>
  </si>
  <si>
    <t>Agence canadienne de développement économique du Nord</t>
  </si>
  <si>
    <t>1 137 522 $ pour 54 entreprises*</t>
  </si>
  <si>
    <t>Ministère de l’Industrie : Initiative fédérale de développement économique dans le Nord de l’Ontario</t>
  </si>
  <si>
    <t>7 262 958 $ pour 400 entreprises*</t>
  </si>
  <si>
    <t>79 271 136 $ pour 970 entreprises*</t>
  </si>
  <si>
    <t>Agence de développement économique du Canada pour les régions du Québec</t>
  </si>
  <si>
    <t>15 786 894 $ pour 116 entreprises*</t>
  </si>
  <si>
    <t>Agence fédérale de développement économique pour le Sud de l’Ontario</t>
  </si>
  <si>
    <t>26 398 902 $ pour 127 entreprises*</t>
  </si>
  <si>
    <t>Autres soutiens au crédit pour les entreprises ̶ Réseau de développement des collectivités (Fonds d'aide et de relance régionale)</t>
  </si>
  <si>
    <t>$7 284 025 pour 245 entreprises*</t>
  </si>
  <si>
    <t>juillet 2020</t>
  </si>
  <si>
    <t>4 751 494 $ pour 126 entreprises*</t>
  </si>
  <si>
    <t>31 637 081 $ pour 1 880 entreprises*</t>
  </si>
  <si>
    <t>5 956 971 $ pour 211 entreprises*</t>
  </si>
  <si>
    <t>59 424 852 pour 1 674 entreprises*</t>
  </si>
  <si>
    <t>Investissements supplémentaires pour les Fonds d'aide et de relance régionale</t>
  </si>
  <si>
    <t>Soutien au développement économique dans le Nord</t>
  </si>
  <si>
    <t>Soutien aux travailleurs des secteurs des événements en direct et des arts</t>
  </si>
  <si>
    <t xml:space="preserve">Soutien au secteur de la radiodiffusion </t>
  </si>
  <si>
    <t>Soutien à l’Office national du film</t>
  </si>
  <si>
    <t xml:space="preserve"> Soutenir l’industrie audiovisuelle</t>
  </si>
  <si>
    <t>Téléfilm Canada</t>
  </si>
  <si>
    <t>Initiative du transport aérien régional</t>
  </si>
  <si>
    <t>Programme aide aux immobilisations aéroportuaires</t>
  </si>
  <si>
    <t>Soutien pour les infrastructures essentielles des grands aéroports</t>
  </si>
  <si>
    <t>Allègement du loyer des aéroports</t>
  </si>
  <si>
    <t>Soutien pour le secteur du transport aérien</t>
  </si>
  <si>
    <t xml:space="preserve">Soutien au secteur du transport aérien </t>
  </si>
  <si>
    <t>Transports Canada</t>
  </si>
  <si>
    <t>Subvention salariale temporaire de 10 % pour les entreprises</t>
  </si>
  <si>
    <t xml:space="preserve">Complément salarial pour les travailleurs essentiels </t>
  </si>
  <si>
    <t>Prestation canadienne d’urgence (PCU)</t>
  </si>
  <si>
    <t>Données concernant la PCU</t>
  </si>
  <si>
    <t>4 octobre 2020</t>
  </si>
  <si>
    <t>Frais d’administration de la Prestation canadienne d’urgence</t>
  </si>
  <si>
    <t>Prestation canadienne d'urgence pour les étudiants (PCUE)</t>
  </si>
  <si>
    <t>Approbation de 2 140 230 demandes; versement de 2,94 milliards $ en prestations</t>
  </si>
  <si>
    <t>Aide d’urgence du Canada pour le loyer commercial (AUCLC)</t>
  </si>
  <si>
    <t>Moins: Contribution des provinces pour l’AUCLC</t>
  </si>
  <si>
    <t>Soutien aux économies autochtones locales et à l’industrie du tourisme autochtone</t>
  </si>
  <si>
    <t>Tourisme : 16 millions $ versés à l’Association touristique autochtone du Canada; on compte actuellement 172 entreprises dans les trois phases d’un financement total de 3 439 000 $
Fonds d’appui aux entreprises communautaires autochtones : versement de 43 271 308 $</t>
  </si>
  <si>
    <t>juin 2020</t>
  </si>
  <si>
    <t>Allègement financier pour les Premières Nations par l’intermédiaire de l’Autorité financière des Premières Nations</t>
  </si>
  <si>
    <t>Transfert de 17,1 millions $ à l'Autorité financière des Premières nations</t>
  </si>
  <si>
    <t>novembre 2020</t>
  </si>
  <si>
    <t>Soutien aux entreprises autochtones et aux institutions financières autochtones</t>
  </si>
  <si>
    <t>Versement de 137 975 000 $ par l’intermédiaire de 3 400 prêts</t>
  </si>
  <si>
    <t>Soutien aux entreprises des rues commerçantes</t>
  </si>
  <si>
    <t>Stratégie pour les femmes en entrepreneuriat – supplément pour l’écosystème</t>
  </si>
  <si>
    <t>En souffrance</t>
  </si>
  <si>
    <t xml:space="preserve">Fonds d’urgence pour Granville Island </t>
  </si>
  <si>
    <t>Campagne de publicité : Plan d’intervention du gouvernement du Canada pour répondre à la COVID-19 - 2020-2021</t>
  </si>
  <si>
    <t>Communications et marketing en lien avec la COVID-19</t>
  </si>
  <si>
    <t>Bureau du Conseil privé</t>
  </si>
  <si>
    <t>Les demandes d'information ont été redirigées vers les ministères destinataires pour les données</t>
  </si>
  <si>
    <t>Subvention salariale pour le personnel des fonds non publics, Forces canadiennes</t>
  </si>
  <si>
    <t>Soutien pour les services d’inspection des aliments</t>
  </si>
  <si>
    <t>Agence canadienne d’inspection des aliments</t>
  </si>
  <si>
    <t>Somme de 9,5 millions $ dépensée</t>
  </si>
  <si>
    <t>Soutien aux organisations chargées de la culture, du patrimoine et du sport</t>
  </si>
  <si>
    <t>Conseil des arts du Canada</t>
  </si>
  <si>
    <t>Ministère du Patrimoine canadien</t>
  </si>
  <si>
    <t>Soutien aux musées nationaux du Canada</t>
  </si>
  <si>
    <t>Le Musée canadien des droits de la personne</t>
  </si>
  <si>
    <t>2 206 586 $ reçus</t>
  </si>
  <si>
    <t>Le Musée canadien de l’histoire</t>
  </si>
  <si>
    <t>4 256 563 $ reçus</t>
  </si>
  <si>
    <t>Le Musée canadien de l’immigration du Quai 21</t>
  </si>
  <si>
    <t>2 049 575 $ reçus</t>
  </si>
  <si>
    <t>Le Musée canadien de la nature</t>
  </si>
  <si>
    <t>5 927 263 $ reçus</t>
  </si>
  <si>
    <t>Le Musée des beaux-arts du Canada</t>
  </si>
  <si>
    <t>4 808 711 $ reçus</t>
  </si>
  <si>
    <t>Le Musée des sciences et de la technologie du Canada</t>
  </si>
  <si>
    <t>5 338 974 $ reçus</t>
  </si>
  <si>
    <t>Commission des champs de bataille nationaux</t>
  </si>
  <si>
    <t>1 112 328 $ reçus</t>
  </si>
  <si>
    <t>Soutien au Centre national des Arts du Canada pendant la pandémie de COVID-19</t>
  </si>
  <si>
    <t>Centre national des arts</t>
  </si>
  <si>
    <t xml:space="preserve">Nettoyage d’anciens puits pétroliers et gaziers </t>
  </si>
  <si>
    <t>Non budgétaire législatif</t>
  </si>
  <si>
    <t>Fonds de réduction des émissions pour le secteur pétrolier et gazier (sur deux ans)</t>
  </si>
  <si>
    <t>Ministère des Ressources naturelles</t>
  </si>
  <si>
    <t>Soutien pour les agriculteurs, les entreprises agroalimentaires et la chaîne d’approvisionnement</t>
  </si>
  <si>
    <t>Soutien aux transformateurs de poissons et de produits de la mer - Fonds canadien pour la stabilisation des produits de la mer</t>
  </si>
  <si>
    <t>Ministère des Pêches et des Océans</t>
  </si>
  <si>
    <t>Soutien aux pêcheurs du Canada</t>
  </si>
  <si>
    <t>Soutien pour milieu de la recherche universitaire du Canada</t>
  </si>
  <si>
    <t>Conseil de recherches en sciences humaines</t>
  </si>
  <si>
    <t xml:space="preserve">Soutien à la Société des ponts fédéraux Limitée </t>
  </si>
  <si>
    <t>La Société des ponts fédéraux Limitée</t>
  </si>
  <si>
    <t>Versement de 565 837 $</t>
  </si>
  <si>
    <t xml:space="preserve">Soutien aux travailleurs du secteur de l’énergie extracôtière de Terre-Neuve-et-Labrador </t>
  </si>
  <si>
    <t xml:space="preserve"> Assurer l’accès aux centres d’appels de l’Agence du revenu du Canada </t>
  </si>
  <si>
    <t>Paiements pour soutenir les mesures économiques liées à la COVID-19 (Agence du revenu du Canada)</t>
  </si>
  <si>
    <t xml:space="preserve">Bonification temporaire du crédit pour la TPS </t>
  </si>
  <si>
    <t>Bonification temporaire de l’Allocation canadienne pour enfants</t>
  </si>
  <si>
    <t>Versement unique aux bénéficiaires de la Sécurité de la vieillesse et du SRG</t>
  </si>
  <si>
    <t>6 639 851 paiements, pour un total de 2 435 808 900 $</t>
  </si>
  <si>
    <t>Soutien aux personnes handicapées (1 millions de dollars en financement existant)</t>
  </si>
  <si>
    <t>Programmes d’emploi et de perfectionnement des compétences pour les jeunes</t>
  </si>
  <si>
    <t>Ministère de l’Environnement</t>
  </si>
  <si>
    <t>Programme de prêts d’études canadiens (sur deux ans)</t>
  </si>
  <si>
    <t xml:space="preserve">Bourse canadienne pour le bénévolat étudiant </t>
  </si>
  <si>
    <t>Soutien au Programme d’aide au revenu dans les réserves</t>
  </si>
  <si>
    <t>Somme de 51 164 883 $ dépensée</t>
  </si>
  <si>
    <t>26 août 2020</t>
  </si>
  <si>
    <t>Élargissement du programme Nouveaux Horizons pour les aînés</t>
  </si>
  <si>
    <t>993 accords de subventions, pour une valeur totale de 18 837 433 $</t>
  </si>
  <si>
    <t>Soutien aux enfants et aux jeunes (Jeunesse, J’écoute)</t>
  </si>
  <si>
    <t>Réduction du montant minimal des retraits des FERR</t>
  </si>
  <si>
    <t xml:space="preserve"> Soutenir les organisations de vétérans</t>
  </si>
  <si>
    <t>Ministère des Anciens Combattants</t>
  </si>
  <si>
    <t>Soutien aux organismes de bienfaisance et à but non lucratif qui desservent les populations vulnérables (Fonds d'urgence pour l'appui communautaire)</t>
  </si>
  <si>
    <t>Données concernant les Fonds d’urgence pour l’appui communautaire (Fondations Communautaires du Canada)</t>
  </si>
  <si>
    <t>Fondations communautaires Canada : 47 917 189 $ en subventions à 169 organismes</t>
  </si>
  <si>
    <t>Données concernant les Fonds d’urgence pour l’appui communautaire (Croix-Rouge canadienne)</t>
  </si>
  <si>
    <t>Subventions à 923 organismes; somme totale en souffrance</t>
  </si>
  <si>
    <t>Données concernant les Fonds d’urgence pour l’appui communautaire (Centraide Est de l'Ontario)</t>
  </si>
  <si>
    <t>Centraide Est de l’Ontario : 4 724 774 $ en subventions à 85 organismes</t>
  </si>
  <si>
    <t>28 septembre 2020</t>
  </si>
  <si>
    <t>Soutien aux banques alimentaires et aux organisations alimentaires locales (dont 25 M$ en 2019-2020)</t>
  </si>
  <si>
    <t xml:space="preserve">Contrer la violence fondée sur le sexe </t>
  </si>
  <si>
    <t>Ministère des Femmes et de l’Égalité des genres </t>
  </si>
  <si>
    <t xml:space="preserve">Soutien aux refuges pour femmes et aux centres d’aide aux victimes d’agression sexuelle, y compris les installations dans les collectivités autochtones </t>
  </si>
  <si>
    <t>Début du financement en 2021-2022</t>
  </si>
  <si>
    <t>Protection et soutien des femmes et des filles autochtones fuyant la violence (deux premiers exercices)</t>
  </si>
  <si>
    <t xml:space="preserve">Appuyer les efforts de formation professionnelle des provinces et des territoires dans le cadre de la reprise économique liée à la COVID-19 </t>
  </si>
  <si>
    <t xml:space="preserve"> lʼInitiative pour la création rapide de logements</t>
  </si>
  <si>
    <t>Société canadienne d’hypothèques et de logement</t>
  </si>
  <si>
    <t xml:space="preserve">Financement d’urgence pour les mesures de sécurité des activités d’exploitation forestière </t>
  </si>
  <si>
    <t>Programme pour l’entrepreneuriat des communautés noires</t>
  </si>
  <si>
    <t>Appuyer les mesures de santé publique dans les établissements correctionnels</t>
  </si>
  <si>
    <t>Remplacement des recettes et allègement des loyers de Parcs Canada</t>
  </si>
  <si>
    <t>Parcs Canada</t>
  </si>
  <si>
    <t>Soutien pour la Commission de la capitale nationale</t>
  </si>
  <si>
    <t>Intégrité des programmes de Services publics et Approvisionnement Canada</t>
  </si>
  <si>
    <t>Appuyer la prestation continue des principales prestations</t>
  </si>
  <si>
    <t>Améliorer notre capacité d’atteindre tous les Canadiens</t>
  </si>
  <si>
    <t>Maintenir la capacité des services juridiques du gouvernement fédéral</t>
  </si>
  <si>
    <t>Soutien aux opérations judiciaires et accès à la justice</t>
  </si>
  <si>
    <t>Soutien à l’intégrité des paiements de la Prestation canadienne d’urgence liés à la COVID-19</t>
  </si>
  <si>
    <t>Financement pour VIA Rail Canada Inc.</t>
  </si>
  <si>
    <t>Ministère de la Justice</t>
  </si>
  <si>
    <t xml:space="preserve">1 100 000 $ utilisés à ce jour </t>
  </si>
  <si>
    <t>18 novembre 2020</t>
  </si>
  <si>
    <t>Québec : somme reçue de 7 941 254 $</t>
  </si>
  <si>
    <t>16 novembre 2020</t>
  </si>
  <si>
    <t>La législation qui fournit l'autorité législatif</t>
  </si>
  <si>
    <t xml:space="preserve">13 190 210 $ dépensés dans le cadre de 5 accords de subvention et de contribution </t>
  </si>
  <si>
    <t>Somme de 17 350 000 $ alloués à 287 145 individus à l'aide de 4 organisations</t>
  </si>
  <si>
    <t>Les mesures présentées dans ce document de suivi sont organisées de manière à correspondre au regroupement des mesures présentées dans les tableaux du Plan d’intervention économique pour répondre à la COVID-19 de l'Énoncé économique de l’automne de 2020 (à la fin des chapitres 1 et 2). Le document comprend les onglets suivants :</t>
  </si>
  <si>
    <t>Mesures absentes du énoncé de 2020</t>
  </si>
  <si>
    <t>Ministère des Finances Canada, Énoncé économique de l’automne de 2020 : Soutenir les Canadiens et lutter contre la COVID-19</t>
  </si>
  <si>
    <t>Soutien aux entreprises du Nord-Fonds de soutien aux entreprises du Nord (provenant des ressources existantes)</t>
  </si>
  <si>
    <t>125 703 388 $ en subventions</t>
  </si>
  <si>
    <t>13 858 474 $ en subventions</t>
  </si>
  <si>
    <t>10 novembre 2020</t>
  </si>
  <si>
    <t>Nombre d’avances non réglées suspendues : 481
Somme en souffrance : 53 826 015 $</t>
  </si>
  <si>
    <t>25 novembre 2020</t>
  </si>
  <si>
    <t>Dépenses de 2,2 millions $</t>
  </si>
  <si>
    <t>Somme de 27,3 millions $ dépensée</t>
  </si>
  <si>
    <t>Total Supp A - Protéger la santé et la sécurité</t>
  </si>
  <si>
    <t>Total Supp B - Protéger la santé et la sécurité</t>
  </si>
  <si>
    <t xml:space="preserve">Mesures de soutien direct </t>
  </si>
  <si>
    <t xml:space="preserve">Total Supp A - Mesures de soutien direct </t>
  </si>
  <si>
    <t xml:space="preserve">Total - Mesures de soutien direct </t>
  </si>
  <si>
    <t xml:space="preserve">Total Supp B - Mesures de soutien direct </t>
  </si>
  <si>
    <t>Le dernier onglet du document de suivi comprend les mesures liées à la COVID-19 qui ont été annoncées par le gouvernement, mais qui n’ont pas été incluses dans l'Énoncé économique de l’automne de 2020 :</t>
  </si>
  <si>
    <t>Soutien supplémentaire pour la recherche médicale, les contre-mesures et les vaccins</t>
  </si>
  <si>
    <t>Commission de la capitale nationale</t>
  </si>
  <si>
    <t>Service correctionnel Canada</t>
  </si>
  <si>
    <t>VIA Rail Canada Inc.</t>
  </si>
  <si>
    <t>Changements temporaires à l’assurance emploi pour en améliorer l’accès</t>
  </si>
  <si>
    <t>Mesures absentes du  énoncé économique de l’automne de 2020</t>
  </si>
  <si>
    <t xml:space="preserve">Somme de 999 980 000 $ transféré aux 13 provinces et territoires </t>
  </si>
  <si>
    <t>Somme de 12 230 720 000 $ transféré aux 13 provinces et territoires</t>
  </si>
  <si>
    <t>Somme de 2 538 996 000 $ transféré aux 13 provinces et territoires</t>
  </si>
  <si>
    <t>Dépenses de 10 millions $</t>
  </si>
  <si>
    <t>Dépenses de 292 400 $</t>
  </si>
  <si>
    <t>Project de loi C-13 (43e législature, 1re session) Loi concernant certaines mesures en réponse à la COVID-19</t>
  </si>
  <si>
    <t>Projet de loi C-4 (43e législature, 2e session) Loi relative à certaines mesures en réponse à la COVID-19</t>
  </si>
  <si>
    <t>Project de loi C-13 (43e législature, 1re session) Loi concernant certaines mesures en réponse à la COVID-19 et Projet de loi C-4 (43e législature, 2e session) Loi relative à certaines mesures en réponse à la COVID-19</t>
  </si>
  <si>
    <t>Projet de loi C-13 (43e législature, 1re session) Loi concernant certaines mesures en réponse à la COVID-19</t>
  </si>
  <si>
    <t>Projet de loi C-13 (43e législature, 1re session) Loi concernant certaines mesures en réponse à la COVID-19 et Projet de loi C-4 (43e législature, 2e session) Loi relative à certaines mesures en réponse à la COVID-19</t>
  </si>
  <si>
    <t>Projet de loi C-9 (43e législature, 2e session) Loi modifiant la Loi de l'impôt sur le revenu (Subvention d'urgence pour le loyer du Canada et Subvention salariale d'urgence du Canada)</t>
  </si>
  <si>
    <t>Projet de loi C-14 (43e législature, 1re session) Loi no 2 concernant certaines mesures en réponse à la COVID-19, Projet de loi C-20 (43e législature, 1re session) Loi concernant des mesures supplémentaires liées à la COVID-19, Projet de loi C-9 (43e législature, 2e session) Loi modifiant la Loi de l'impôt sur le revenu (Subvention d'urgence pour le loyer du Canada et Subvention salariale d'urgence du Canada), Projet de loi C-17 (43e législature, 1re session)</t>
  </si>
  <si>
    <t>Projet de loi C-20 (43e législature, 1re session) Loi concernant des mesures supplémentaires liées à la COVID-19</t>
  </si>
  <si>
    <t>Arrêté provisoire no 10 modifiant la Loi sur l’assurance-emploi (prestation d’assurance-emploi d’urgence)</t>
  </si>
  <si>
    <t>1 juin 2020</t>
  </si>
  <si>
    <t>décembre 2020</t>
  </si>
  <si>
    <t>Arrêté provisoire no 7 modifiant la Loi sur l’assurance-emploi (prestation d’assurance-emploi d’urgence)</t>
  </si>
  <si>
    <t>Le Décret de remise visant certaines marchandises (COVID-19)</t>
  </si>
  <si>
    <t>Loi sur les programmes de commercialisation agricole</t>
  </si>
  <si>
    <t>Loi relative aux cessions d’aéroports</t>
  </si>
  <si>
    <t>Loi de l’impôt sur le revenu</t>
  </si>
  <si>
    <t>Loi sur la taxe d’accise et Loi sur les douanes</t>
  </si>
  <si>
    <t>Données concernant le PAPHA</t>
  </si>
  <si>
    <t xml:space="preserve">Les données fournies par les ministères représentent les données sur les dépenses à une date définie, sauf indication contraire. </t>
  </si>
  <si>
    <t>Les montants indiqués dans les budget supplémentaire des dépenses représentent les montants maximums des dépenses de l'exercice en cours. Ces montants sont calculés selon la méthode de la comptabilité de caisse et représentent donc des montants qui peuvent entrer dans l'économie en 2020-21.</t>
  </si>
  <si>
    <t>Sera envoyée</t>
  </si>
  <si>
    <t xml:space="preserve">11 060 000 $ dépensés en subventions et contributions, 721 stages créés </t>
  </si>
  <si>
    <t>Paiements des prêts d’études canadiens (Moratoire)</t>
  </si>
  <si>
    <t>Fonds de réponse à la COVID-19* (dont 500 M$ pour les provinces et les territoires en 2019-2020, et 50 M$ provenant de ressources existantes)</t>
  </si>
  <si>
    <t xml:space="preserve">**La somme est plus élevée que les fonds reçus dans le Budget supplémentaire des dépenses (A) en raison des investissements supplémentaires effectués par les IRSC à partir de leur financement de base-a. </t>
  </si>
  <si>
    <t>26 757 432 $ en subventions**</t>
  </si>
  <si>
    <t>28 564 702 $ en subventions**</t>
  </si>
  <si>
    <t>*Y comprend les fonds à Santé Canada et à l’Agence de la santé publique du Canada pour améliorer la réponse du Canada à la pandémie de la COVID-19.</t>
  </si>
  <si>
    <t>L’ASFC a accordé une remise à 11 821 importateurs, dont les montants exonérés s’élèvent à 289 616 769 $ en droits et 14 062 640 $ en taxes.</t>
  </si>
  <si>
    <t>23 novembre 2020</t>
  </si>
  <si>
    <t>Dépenses de 242 366 $</t>
  </si>
  <si>
    <t>Renforcement de la préparation à la pandémie dans les établissements de soins de longue durée et les résidences pour personnes âgées</t>
  </si>
  <si>
    <t>1 821 726 $ en subventions</t>
  </si>
  <si>
    <t>13 décembre 2020</t>
  </si>
  <si>
    <t>3 893 ententes approuvées pour un nombre d'employés estimé à 118 520 . Valeur totale estimée à 1 380 167 893 $</t>
  </si>
  <si>
    <r>
      <t>Estimation du Gouvernement pour 2020-21 (trésorerie) (M$)</t>
    </r>
    <r>
      <rPr>
        <vertAlign val="superscript"/>
        <sz val="11"/>
        <color theme="0"/>
        <rFont val="Calibri"/>
        <family val="2"/>
        <scheme val="minor"/>
      </rPr>
      <t xml:space="preserve"> 1</t>
    </r>
  </si>
  <si>
    <r>
      <rPr>
        <vertAlign val="superscript"/>
        <sz val="11"/>
        <color theme="1"/>
        <rFont val="Calibri"/>
        <family val="2"/>
        <scheme val="minor"/>
      </rPr>
      <t>1</t>
    </r>
    <r>
      <rPr>
        <sz val="11"/>
        <color theme="1"/>
        <rFont val="Calibri"/>
        <family val="2"/>
        <scheme val="minor"/>
      </rPr>
      <t xml:space="preserve"> Le gouvernement a inclus des valeurs des incidences de ces mesures dans l'énoncé économique d'automne 2020.</t>
    </r>
  </si>
  <si>
    <t>Total de 763 671 800 $ payés à 1 642 304 clients</t>
  </si>
  <si>
    <t>266 100 000 $ pour soutenir 40 000 stages</t>
  </si>
  <si>
    <t>11,5 millions $ traités</t>
  </si>
  <si>
    <t>48,1 millions $ alloués</t>
  </si>
  <si>
    <t>1 122 530 743 $ transférés aux provinces et territoires</t>
  </si>
  <si>
    <r>
      <rPr>
        <vertAlign val="superscript"/>
        <sz val="11"/>
        <color theme="1"/>
        <rFont val="Calibri"/>
        <family val="2"/>
        <scheme val="minor"/>
      </rPr>
      <t>1</t>
    </r>
    <r>
      <rPr>
        <sz val="11"/>
        <color theme="1"/>
        <rFont val="Calibri"/>
        <family val="2"/>
        <scheme val="minor"/>
      </rPr>
      <t xml:space="preserve"> Les estimations présentées dans cette colonne ont été fournies par le ministère des Finances dans les demandes d'information suivantes : IR0503, IR0534 et IR0566. Il s'agit d'estimations de coûts sur la base de trésorerie pour l'exercice financier en cours. Les données fournies vont jusqu'à l'énoncé économique d'automne (30 novembre 2020).</t>
    </r>
  </si>
  <si>
    <t>Changements temporaires à l’assurance emploi pour en améliorer l’accès - Prestations d’assurance-emploi pour pêcheurs</t>
  </si>
  <si>
    <t>18 décembre 2020</t>
  </si>
  <si>
    <t>Somme reçue de 1 275 095 $ (excluant le Québec)</t>
  </si>
  <si>
    <t>Somme de 722 millions $ dépensée</t>
  </si>
  <si>
    <t>30 novembre 2020</t>
  </si>
  <si>
    <t>Somme de 1254,4 millions $ dépensée</t>
  </si>
  <si>
    <t>Somme de 1910,2 millions $ dépensée</t>
  </si>
  <si>
    <t>Somme de 41,8 millions $ dépensée</t>
  </si>
  <si>
    <t>Somme de 213,3 millions $ dépensée</t>
  </si>
  <si>
    <t>Somme de 12,6 millions $ dépensée</t>
  </si>
  <si>
    <t>Transfert de 4,2 millions $</t>
  </si>
  <si>
    <t xml:space="preserve">Versement de 405,5 millions $ par l’intermédiaire de l’aide internationale </t>
  </si>
  <si>
    <t>5 janvier 2021</t>
  </si>
  <si>
    <t>15 octobre 2020</t>
  </si>
  <si>
    <t>Versement de 246 838 490 $ à 2,238 bénéficiaires</t>
  </si>
  <si>
    <t>Autres soutiens au crédit pour les entreprises - Programme d’aide à la recherche industrielle</t>
  </si>
  <si>
    <t>Autres soutiens au crédit pour les entreprises - Futurpreneur Canada</t>
  </si>
  <si>
    <t>Versement de 497 462 089 $ à 9 820 bénéficiaires</t>
  </si>
  <si>
    <t>31 décembre 2020</t>
  </si>
  <si>
    <t>687 127 607 $ pour 9 948 entreprises</t>
  </si>
  <si>
    <t>Somme de 20,1 millions $ dépensés, pour soutenir plus de 3 200 petites entreprises</t>
  </si>
  <si>
    <t>Dépenses relatives aux phases 1 et 2 du Centre de recherche en thérapeutique en santé humaine du CNR : 8 479 909 $ dépensée</t>
  </si>
  <si>
    <t xml:space="preserve">Fonds stratégique pour l'innovation : Aucune activité à ce jour
RCanGéCO : Versement de 1,5 millions de dollars </t>
  </si>
  <si>
    <t>2 octobre 2020</t>
  </si>
  <si>
    <t>1 199 987 $ en subvention</t>
  </si>
  <si>
    <t>Approbation de 2 177 100 demandes pour 386 080 demandeurs uniques; versement de 59 2milliards $ en subventions</t>
  </si>
  <si>
    <t>17 janvier 2021</t>
  </si>
  <si>
    <t>Approbation de 7 463 040 demandes pour 1 568 010 demandeurs uniques, pour une somme de 7,46 milliards $</t>
  </si>
  <si>
    <t>Approbation de 574 410 demandes pour 337 260 demandeurs uniques, pour une somme de 287 205 000 $</t>
  </si>
  <si>
    <t>Approbation de 2 176 390 demandes pour 302 310 demandeurs uniques, pour une somme de 1,09 millards $</t>
  </si>
  <si>
    <t>14 janvier 2021</t>
  </si>
  <si>
    <t>Total des fonds approuvés pour les prêts et les majorations : 40,6 milliards $
Nombre d’entreprises ayant reçu une approbation de prêt : 815 473
Nombre d’entreprises ayant reçu une approbation de majoration : 385 257</t>
  </si>
  <si>
    <t>Traitement de 27,56 millions de demandes pour 8.9 millions demandeurs uniques ; versement de 81,64 milliards $ en prestations</t>
  </si>
  <si>
    <t>19 janvier 2021</t>
  </si>
  <si>
    <t>16 000 $ utilisés</t>
  </si>
  <si>
    <t>9 964 000$ utilisés</t>
  </si>
  <si>
    <t>2,4 millions $ utilisés</t>
  </si>
  <si>
    <t>62 528 938 $ utilisés</t>
  </si>
  <si>
    <t>*Les loyers reportés sont remboursables au Ministère et ne seront pas récupérés au cours de la durée restante des baux.</t>
  </si>
  <si>
    <t>**Ceci fait état de fonds accordés à des organisations qui les distribuent ensuite aux bénéficiaires finaux.</t>
  </si>
  <si>
    <t>Report de loyer : approbation de 32 demandes de report de loyer de locataires, pour un total d’environ 193 396 $ en loyer*
Allégement de loyer : approbation de cinq formulaires d’attestation, pour une perte de 25 343 $ en revenus de location</t>
  </si>
  <si>
    <t>Somme de 15 000 000 $ dépensée à 11 bénéficiaires**</t>
  </si>
  <si>
    <t>Pas disponible :</t>
  </si>
  <si>
    <t>Pas disponible</t>
  </si>
  <si>
    <t>155 087 $ payés</t>
  </si>
  <si>
    <t>18,2 millions $ reçus</t>
  </si>
  <si>
    <t>Le ministère a fait savoir dans sa réponse au DPB que l’information sur cette mesure n’est pas encore disponible ou ne peut être fournie.</t>
  </si>
  <si>
    <t>Sources :</t>
  </si>
  <si>
    <t>Données concernant la PCRE</t>
  </si>
  <si>
    <t>Données concernant la PCMRE</t>
  </si>
  <si>
    <t>Données concernant la PCREPA</t>
  </si>
  <si>
    <t>Données concernant la PCUE</t>
  </si>
  <si>
    <t>Reste du Canada : somme reçue de 31 133 752$</t>
  </si>
  <si>
    <t>20 novembre 2020</t>
  </si>
  <si>
    <t>65 990 prêts pour un total de 2 033 397 320 $</t>
  </si>
  <si>
    <t>111 demandes complétées pour un montant de 3 343 395 $</t>
  </si>
  <si>
    <t>Pas disponible***</t>
  </si>
  <si>
    <t xml:space="preserve">***Emploi et Développement social Canada a répondu à la demande d'information IR0549. Des données ont été fournies sur le versement total, mais le coût réel du programme n'était pas disponible. </t>
  </si>
  <si>
    <t>Versement de 36,6 millions $, représentant 2 295 demandes d’employeurs</t>
  </si>
  <si>
    <t>30 décembre 2020</t>
  </si>
  <si>
    <t>Fonds d’urgence pour la transformation : versement de 65,6 millions $</t>
  </si>
  <si>
    <t>Programme d’achat d’aliments exédentaires : Des accords avec neuf candidats ont été signés pour un montant de 49,4 millions $</t>
  </si>
  <si>
    <t>Approbation de 1 115 demandes, pour un total de 10,6 millions $ (qui devraient être versés d’ici la fin de l’exercice en cours)</t>
  </si>
  <si>
    <t>Versement de 100 millions $ à des agents de mise en œuvre régionaux pour 3 215 organismes</t>
  </si>
  <si>
    <t>Infrastructure Canada</t>
  </si>
  <si>
    <t>l’Office national du film du Canada</t>
  </si>
  <si>
    <t>Fonds d’urgence pour les vétérans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</si>
</sst>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_-* #,##0.00_-;\-* #,##0.00_-;_-* &quot;-&quot;??_-;_-@_-"/>
    <numFmt numFmtId="165" formatCode="_-* #,##0_-;\-* #,##0_-;_-* &quot;-&quot;??_-;_-@_-"/>
    <numFmt numFmtId="166" formatCode="_-* #,##0.0_-;\-* #,##0.0_-;_-*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vertAlign val="superscript"/>
      <sz val="11"/>
      <color theme="0"/>
      <name val="Calibri"/>
      <family val="2"/>
      <scheme val="minor"/>
    </font>
    <font>
      <vertAlign val="superscript"/>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s>
  <borders count="3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cellStyleXfs>
  <cellXfs count="285">
    <xf numFmtId="0" fontId="0" fillId="0" borderId="0" xfId="0"/>
    <xf numFmtId="0" fontId="0" fillId="0" borderId="0" xfId="0" applyAlignment="1">
      <alignment wrapText="1"/>
    </xf>
    <xf numFmtId="0" fontId="0" fillId="0" borderId="5" xfId="0" applyBorder="1" applyAlignment="1">
      <alignment horizontal="center" vertical="center"/>
    </xf>
    <xf numFmtId="0" fontId="0" fillId="0" borderId="7" xfId="0" applyBorder="1" applyAlignment="1">
      <alignment horizontal="center" vertical="center"/>
    </xf>
    <xf numFmtId="0" fontId="6" fillId="0" borderId="7" xfId="2" applyBorder="1" applyAlignment="1">
      <alignment horizontal="center" vertical="center"/>
    </xf>
    <xf numFmtId="0" fontId="0" fillId="0" borderId="7" xfId="0" applyBorder="1" applyAlignment="1">
      <alignment horizontal="center" vertical="center" wrapText="1"/>
    </xf>
    <xf numFmtId="0" fontId="6" fillId="0" borderId="5" xfId="2" applyFill="1" applyBorder="1" applyAlignment="1">
      <alignment horizontal="center" vertical="center"/>
    </xf>
    <xf numFmtId="0" fontId="0" fillId="0" borderId="6" xfId="0" applyBorder="1"/>
    <xf numFmtId="0" fontId="0" fillId="0" borderId="7" xfId="0" applyBorder="1" applyAlignment="1">
      <alignment horizontal="left" vertical="center" wrapText="1"/>
    </xf>
    <xf numFmtId="0" fontId="6" fillId="0" borderId="5" xfId="2" applyBorder="1" applyAlignment="1">
      <alignment horizontal="center" vertical="center"/>
    </xf>
    <xf numFmtId="0" fontId="0" fillId="0" borderId="5" xfId="0" applyBorder="1" applyAlignment="1">
      <alignment horizont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0" fontId="0" fillId="0" borderId="5" xfId="0" applyBorder="1" applyAlignment="1">
      <alignment horizontal="left" vertical="center"/>
    </xf>
    <xf numFmtId="0" fontId="0" fillId="0" borderId="5" xfId="0" applyBorder="1" applyAlignment="1">
      <alignment horizontal="left" vertical="center" wrapText="1"/>
    </xf>
    <xf numFmtId="165" fontId="0" fillId="0" borderId="0" xfId="0" applyNumberFormat="1"/>
    <xf numFmtId="0" fontId="0" fillId="0" borderId="14" xfId="0" applyBorder="1"/>
    <xf numFmtId="0" fontId="0" fillId="0" borderId="15" xfId="0" applyBorder="1"/>
    <xf numFmtId="0" fontId="0" fillId="0" borderId="5" xfId="0" applyFill="1" applyBorder="1" applyAlignment="1">
      <alignment horizontal="center" vertical="center"/>
    </xf>
    <xf numFmtId="0" fontId="3" fillId="0" borderId="13"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0" fillId="0" borderId="5" xfId="0" applyBorder="1" applyAlignment="1">
      <alignment vertical="center" wrapText="1"/>
    </xf>
    <xf numFmtId="0" fontId="0" fillId="0" borderId="0" xfId="0" applyFill="1"/>
    <xf numFmtId="0" fontId="0" fillId="0" borderId="4" xfId="0" applyBorder="1" applyAlignment="1">
      <alignment horizontal="left" vertical="center" indent="3"/>
    </xf>
    <xf numFmtId="0" fontId="6" fillId="0" borderId="5" xfId="2" applyFill="1" applyBorder="1" applyAlignment="1">
      <alignment horizontal="center" vertical="center" wrapText="1"/>
    </xf>
    <xf numFmtId="1" fontId="0" fillId="0" borderId="0" xfId="0" applyNumberFormat="1"/>
    <xf numFmtId="165" fontId="0" fillId="0" borderId="0" xfId="3" applyNumberFormat="1" applyFont="1"/>
    <xf numFmtId="0" fontId="3" fillId="0" borderId="15" xfId="0" applyFont="1" applyBorder="1"/>
    <xf numFmtId="0" fontId="3" fillId="0" borderId="14" xfId="0" applyFont="1" applyBorder="1"/>
    <xf numFmtId="165" fontId="3" fillId="0" borderId="14" xfId="0" applyNumberFormat="1" applyFont="1" applyBorder="1"/>
    <xf numFmtId="0" fontId="3" fillId="0" borderId="13" xfId="0" applyFont="1" applyBorder="1" applyAlignment="1">
      <alignment wrapText="1"/>
    </xf>
    <xf numFmtId="0" fontId="0" fillId="0" borderId="4" xfId="0" applyBorder="1" applyAlignment="1">
      <alignment vertical="center"/>
    </xf>
    <xf numFmtId="165" fontId="0" fillId="0" borderId="5" xfId="3" applyNumberFormat="1" applyFont="1" applyFill="1" applyBorder="1"/>
    <xf numFmtId="0" fontId="4" fillId="2" borderId="1" xfId="0" applyFont="1" applyFill="1" applyBorder="1"/>
    <xf numFmtId="0" fontId="11" fillId="0" borderId="12"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0" fontId="0" fillId="0" borderId="8" xfId="0" applyBorder="1"/>
    <xf numFmtId="0" fontId="10" fillId="0" borderId="4" xfId="0" applyFont="1" applyBorder="1"/>
    <xf numFmtId="165" fontId="0" fillId="0" borderId="5" xfId="3" applyNumberFormat="1" applyFont="1" applyFill="1" applyBorder="1" applyAlignment="1">
      <alignment horizontal="center" vertical="center" wrapText="1"/>
    </xf>
    <xf numFmtId="0" fontId="0" fillId="0" borderId="7" xfId="0" applyBorder="1"/>
    <xf numFmtId="165" fontId="0" fillId="0" borderId="5" xfId="3" applyNumberFormat="1" applyFont="1" applyFill="1" applyBorder="1" applyAlignment="1">
      <alignment horizontal="right" vertical="center"/>
    </xf>
    <xf numFmtId="0" fontId="4" fillId="0" borderId="9" xfId="0" applyFont="1" applyBorder="1" applyAlignment="1">
      <alignment horizontal="center"/>
    </xf>
    <xf numFmtId="165" fontId="4" fillId="0" borderId="16" xfId="3" applyNumberFormat="1" applyFont="1" applyFill="1" applyBorder="1"/>
    <xf numFmtId="15" fontId="0" fillId="0" borderId="6" xfId="3" applyNumberFormat="1" applyFont="1" applyBorder="1" applyAlignment="1">
      <alignment horizontal="center" vertical="center"/>
    </xf>
    <xf numFmtId="17" fontId="0" fillId="0" borderId="6" xfId="3" applyNumberFormat="1" applyFont="1" applyBorder="1" applyAlignment="1">
      <alignment horizontal="center" vertical="center"/>
    </xf>
    <xf numFmtId="0" fontId="0" fillId="0" borderId="11" xfId="0" applyBorder="1" applyAlignment="1">
      <alignment wrapText="1"/>
    </xf>
    <xf numFmtId="164" fontId="3" fillId="0" borderId="15" xfId="3" applyFont="1" applyBorder="1"/>
    <xf numFmtId="0" fontId="10" fillId="0" borderId="4" xfId="0" applyFont="1" applyBorder="1" applyAlignment="1">
      <alignment wrapText="1"/>
    </xf>
    <xf numFmtId="0" fontId="0" fillId="0" borderId="11" xfId="0" applyBorder="1"/>
    <xf numFmtId="0" fontId="3" fillId="0" borderId="17" xfId="0" applyFont="1" applyBorder="1" applyAlignment="1">
      <alignment wrapText="1"/>
    </xf>
    <xf numFmtId="0" fontId="4" fillId="2" borderId="2" xfId="0" applyFont="1" applyFill="1" applyBorder="1" applyAlignment="1">
      <alignment wrapText="1"/>
    </xf>
    <xf numFmtId="165" fontId="0" fillId="0" borderId="5" xfId="3" applyNumberFormat="1" applyFont="1" applyFill="1" applyBorder="1" applyAlignment="1">
      <alignment horizontal="right"/>
    </xf>
    <xf numFmtId="166" fontId="0" fillId="0" borderId="5" xfId="3" applyNumberFormat="1" applyFont="1" applyFill="1" applyBorder="1" applyAlignment="1">
      <alignment horizontal="right" vertical="center"/>
    </xf>
    <xf numFmtId="164" fontId="0" fillId="0" borderId="5" xfId="3" applyFont="1" applyFill="1" applyBorder="1" applyAlignment="1">
      <alignment horizontal="right" vertical="center"/>
    </xf>
    <xf numFmtId="165" fontId="1" fillId="0" borderId="5" xfId="3" applyNumberFormat="1" applyFill="1" applyBorder="1" applyAlignment="1">
      <alignment horizontal="right" vertical="center"/>
    </xf>
    <xf numFmtId="0" fontId="0" fillId="0" borderId="7" xfId="0" applyBorder="1" applyAlignment="1">
      <alignment horizontal="center" vertical="center"/>
    </xf>
    <xf numFmtId="0" fontId="0" fillId="0" borderId="5" xfId="0" applyFill="1" applyBorder="1" applyAlignment="1">
      <alignment horizontal="center" vertical="center" wrapText="1"/>
    </xf>
    <xf numFmtId="0" fontId="4" fillId="0" borderId="16" xfId="0" applyFont="1" applyBorder="1"/>
    <xf numFmtId="0" fontId="0" fillId="0" borderId="18" xfId="0" applyBorder="1"/>
    <xf numFmtId="165" fontId="0" fillId="0" borderId="5" xfId="3" applyNumberFormat="1" applyFont="1" applyBorder="1" applyAlignment="1">
      <alignment horizontal="center" vertical="center" wrapText="1"/>
    </xf>
    <xf numFmtId="15" fontId="0" fillId="0" borderId="6" xfId="0" applyNumberFormat="1" applyBorder="1" applyAlignment="1">
      <alignment horizontal="center" vertical="center"/>
    </xf>
    <xf numFmtId="0" fontId="0" fillId="0" borderId="5" xfId="0" applyBorder="1" applyAlignment="1">
      <alignment horizontal="center" vertical="center"/>
    </xf>
    <xf numFmtId="0" fontId="6" fillId="0" borderId="5" xfId="2"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5" xfId="0" applyBorder="1"/>
    <xf numFmtId="0" fontId="6" fillId="0" borderId="5" xfId="2" applyBorder="1" applyAlignment="1">
      <alignment horizontal="center" vertical="center" wrapText="1"/>
    </xf>
    <xf numFmtId="0" fontId="0" fillId="0" borderId="7" xfId="0" applyBorder="1" applyAlignment="1">
      <alignment horizontal="center" vertical="center"/>
    </xf>
    <xf numFmtId="165" fontId="0" fillId="0" borderId="7" xfId="3" applyNumberFormat="1" applyFont="1" applyFill="1" applyBorder="1" applyAlignment="1">
      <alignment horizontal="center" vertical="center"/>
    </xf>
    <xf numFmtId="165" fontId="0" fillId="0" borderId="7" xfId="3" applyNumberFormat="1" applyFont="1" applyFill="1" applyBorder="1" applyAlignment="1">
      <alignment horizontal="center" vertical="center" wrapText="1"/>
    </xf>
    <xf numFmtId="0" fontId="3" fillId="0" borderId="13" xfId="0" applyFont="1" applyBorder="1" applyAlignment="1">
      <alignment horizontal="left"/>
    </xf>
    <xf numFmtId="0" fontId="0" fillId="0" borderId="0" xfId="0" applyBorder="1" applyAlignment="1">
      <alignment vertical="center" wrapText="1"/>
    </xf>
    <xf numFmtId="0" fontId="3" fillId="0" borderId="19" xfId="0" applyFont="1" applyBorder="1"/>
    <xf numFmtId="0" fontId="0" fillId="0" borderId="20" xfId="0" applyBorder="1"/>
    <xf numFmtId="165" fontId="3" fillId="0" borderId="20" xfId="0" applyNumberFormat="1" applyFont="1" applyBorder="1"/>
    <xf numFmtId="0" fontId="0" fillId="0" borderId="21" xfId="0" applyBorder="1"/>
    <xf numFmtId="0" fontId="3" fillId="0" borderId="17" xfId="0" applyFont="1" applyBorder="1"/>
    <xf numFmtId="0" fontId="0" fillId="0" borderId="22" xfId="0" applyBorder="1"/>
    <xf numFmtId="165" fontId="3" fillId="0" borderId="22" xfId="0" applyNumberFormat="1" applyFont="1" applyBorder="1"/>
    <xf numFmtId="0" fontId="0" fillId="0" borderId="23" xfId="0" applyBorder="1"/>
    <xf numFmtId="0" fontId="0" fillId="0" borderId="5" xfId="0" applyBorder="1" applyAlignment="1">
      <alignment horizontal="center" vertical="center" wrapText="1"/>
    </xf>
    <xf numFmtId="0" fontId="0" fillId="0" borderId="5" xfId="0" applyBorder="1" applyAlignment="1">
      <alignment vertical="center"/>
    </xf>
    <xf numFmtId="0" fontId="0" fillId="0" borderId="7" xfId="0" applyBorder="1" applyAlignment="1">
      <alignment vertical="center"/>
    </xf>
    <xf numFmtId="165" fontId="0" fillId="0" borderId="7" xfId="3" applyNumberFormat="1" applyFont="1" applyFill="1" applyBorder="1" applyAlignment="1">
      <alignment horizontal="right" vertical="center"/>
    </xf>
    <xf numFmtId="0" fontId="6" fillId="0" borderId="7" xfId="2" applyFill="1" applyBorder="1" applyAlignment="1">
      <alignment horizontal="center" vertical="center" wrapText="1"/>
    </xf>
    <xf numFmtId="165" fontId="6" fillId="0" borderId="5" xfId="2" applyNumberFormat="1" applyFill="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center" vertical="center" wrapText="1"/>
    </xf>
    <xf numFmtId="0" fontId="0" fillId="0" borderId="7" xfId="0" applyFill="1" applyBorder="1" applyAlignment="1">
      <alignment horizontal="center" vertical="center"/>
    </xf>
    <xf numFmtId="0" fontId="0" fillId="0" borderId="25" xfId="0" applyBorder="1" applyAlignment="1">
      <alignment horizontal="center" vertical="center"/>
    </xf>
    <xf numFmtId="0" fontId="6" fillId="0" borderId="9" xfId="2" applyBorder="1" applyAlignment="1">
      <alignment horizontal="center" vertical="center" wrapText="1"/>
    </xf>
    <xf numFmtId="166" fontId="0" fillId="0" borderId="5" xfId="3" applyNumberFormat="1" applyFont="1" applyFill="1" applyBorder="1"/>
    <xf numFmtId="0" fontId="0" fillId="0" borderId="0" xfId="0" applyAlignment="1"/>
    <xf numFmtId="0" fontId="4" fillId="2" borderId="26" xfId="0" applyFont="1" applyFill="1" applyBorder="1" applyAlignment="1">
      <alignment wrapText="1"/>
    </xf>
    <xf numFmtId="0" fontId="3" fillId="0" borderId="30" xfId="0" applyFont="1" applyBorder="1"/>
    <xf numFmtId="3" fontId="3" fillId="0" borderId="29" xfId="0" applyNumberFormat="1" applyFont="1" applyBorder="1"/>
    <xf numFmtId="0" fontId="11" fillId="0" borderId="24" xfId="0" applyFont="1" applyBorder="1"/>
    <xf numFmtId="0" fontId="10" fillId="0" borderId="27" xfId="0" applyFont="1" applyBorder="1"/>
    <xf numFmtId="0" fontId="3" fillId="0" borderId="30" xfId="0" applyFont="1" applyBorder="1" applyAlignment="1">
      <alignment wrapText="1"/>
    </xf>
    <xf numFmtId="3" fontId="3" fillId="0" borderId="30" xfId="0" applyNumberFormat="1" applyFont="1" applyBorder="1"/>
    <xf numFmtId="3" fontId="0" fillId="0" borderId="27" xfId="0" applyNumberFormat="1"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10" fillId="0" borderId="27" xfId="0" applyFont="1" applyBorder="1" applyAlignment="1">
      <alignment horizontal="left"/>
    </xf>
    <xf numFmtId="165" fontId="3" fillId="0" borderId="14" xfId="3" applyNumberFormat="1" applyFont="1" applyFill="1" applyBorder="1"/>
    <xf numFmtId="0" fontId="0" fillId="0" borderId="0" xfId="0" applyFont="1" applyFill="1" applyBorder="1"/>
    <xf numFmtId="0" fontId="4" fillId="2" borderId="26" xfId="0" applyFont="1" applyFill="1" applyBorder="1" applyAlignment="1"/>
    <xf numFmtId="0" fontId="0" fillId="0" borderId="7" xfId="0" applyBorder="1" applyAlignment="1">
      <alignment horizontal="center" vertical="center" wrapText="1"/>
    </xf>
    <xf numFmtId="0" fontId="0" fillId="0" borderId="7" xfId="0" applyBorder="1" applyAlignment="1">
      <alignment horizontal="center" vertical="center"/>
    </xf>
    <xf numFmtId="164" fontId="3" fillId="0" borderId="14" xfId="3" applyFont="1" applyBorder="1"/>
    <xf numFmtId="0" fontId="3" fillId="0" borderId="13" xfId="0" applyFont="1" applyBorder="1" applyAlignment="1">
      <alignment horizontal="left" vertical="top" wrapText="1"/>
    </xf>
    <xf numFmtId="165" fontId="3" fillId="0" borderId="14" xfId="3" applyNumberFormat="1" applyFont="1" applyBorder="1" applyAlignment="1">
      <alignment horizontal="right" vertical="center"/>
    </xf>
    <xf numFmtId="165" fontId="3" fillId="0" borderId="14" xfId="3" applyNumberFormat="1" applyFont="1" applyBorder="1" applyAlignment="1">
      <alignment horizontal="center" vertical="center"/>
    </xf>
    <xf numFmtId="165" fontId="3" fillId="0" borderId="15" xfId="3" applyNumberFormat="1" applyFont="1" applyBorder="1" applyAlignment="1">
      <alignment horizontal="center" vertical="center"/>
    </xf>
    <xf numFmtId="165" fontId="0" fillId="0" borderId="5" xfId="0" applyNumberFormat="1" applyFill="1" applyBorder="1" applyAlignment="1">
      <alignment horizontal="left" vertical="center"/>
    </xf>
    <xf numFmtId="0" fontId="0" fillId="0" borderId="5" xfId="0" applyBorder="1"/>
    <xf numFmtId="0" fontId="0" fillId="0" borderId="4" xfId="0" applyFill="1" applyBorder="1" applyAlignment="1">
      <alignment horizontal="left" vertical="center" wrapText="1"/>
    </xf>
    <xf numFmtId="0" fontId="0" fillId="0" borderId="5" xfId="0" applyFill="1" applyBorder="1" applyAlignment="1">
      <alignment horizontal="left" vertical="center"/>
    </xf>
    <xf numFmtId="165" fontId="0" fillId="0" borderId="5" xfId="3" applyNumberFormat="1" applyFont="1" applyFill="1" applyBorder="1" applyAlignment="1">
      <alignment horizontal="left" vertical="center"/>
    </xf>
    <xf numFmtId="165" fontId="0" fillId="0" borderId="5" xfId="0" applyNumberFormat="1" applyFill="1" applyBorder="1" applyAlignment="1">
      <alignment horizontal="left" vertical="center" wrapText="1"/>
    </xf>
    <xf numFmtId="165" fontId="0" fillId="0" borderId="5" xfId="3" applyNumberFormat="1" applyFont="1" applyFill="1" applyBorder="1" applyAlignment="1">
      <alignment horizontal="center" vertical="center"/>
    </xf>
    <xf numFmtId="0" fontId="0" fillId="0" borderId="7" xfId="0" applyFill="1" applyBorder="1" applyAlignment="1">
      <alignment horizontal="center" vertical="center" wrapText="1"/>
    </xf>
    <xf numFmtId="165" fontId="0" fillId="0" borderId="5" xfId="0" applyNumberFormat="1" applyFill="1" applyBorder="1" applyAlignment="1">
      <alignment horizontal="right" vertical="center"/>
    </xf>
    <xf numFmtId="165" fontId="6" fillId="0" borderId="5" xfId="2" applyNumberFormat="1" applyFill="1" applyBorder="1" applyAlignment="1">
      <alignment horizontal="center" vertical="center"/>
    </xf>
    <xf numFmtId="165" fontId="0" fillId="0" borderId="6" xfId="3" applyNumberFormat="1" applyFont="1" applyFill="1" applyBorder="1" applyAlignment="1">
      <alignment horizontal="center" vertical="center"/>
    </xf>
    <xf numFmtId="165" fontId="0" fillId="0" borderId="5" xfId="3" applyNumberFormat="1" applyFont="1" applyFill="1" applyBorder="1" applyAlignment="1">
      <alignment horizontal="left" vertical="center" wrapText="1"/>
    </xf>
    <xf numFmtId="0" fontId="0" fillId="0" borderId="27" xfId="0" applyFill="1" applyBorder="1" applyAlignment="1">
      <alignment horizontal="center" vertical="center" wrapText="1"/>
    </xf>
    <xf numFmtId="0" fontId="0" fillId="0" borderId="6" xfId="0" applyFill="1" applyBorder="1" applyAlignment="1">
      <alignment horizontal="center" vertical="center"/>
    </xf>
    <xf numFmtId="1" fontId="0" fillId="0" borderId="5" xfId="0" applyNumberFormat="1" applyFill="1" applyBorder="1" applyAlignment="1">
      <alignment horizontal="right" vertical="center"/>
    </xf>
    <xf numFmtId="165" fontId="0" fillId="0" borderId="5" xfId="0" applyNumberFormat="1" applyFill="1" applyBorder="1" applyAlignment="1">
      <alignment horizontal="center" vertical="center"/>
    </xf>
    <xf numFmtId="165" fontId="0" fillId="0" borderId="6" xfId="0" applyNumberFormat="1" applyFill="1" applyBorder="1" applyAlignment="1">
      <alignment horizontal="center" vertical="center"/>
    </xf>
    <xf numFmtId="17" fontId="0" fillId="0" borderId="6" xfId="3" applyNumberFormat="1" applyFont="1" applyFill="1" applyBorder="1" applyAlignment="1">
      <alignment horizontal="center" vertical="center"/>
    </xf>
    <xf numFmtId="15" fontId="0" fillId="0" borderId="6" xfId="0" applyNumberFormat="1" applyFill="1" applyBorder="1" applyAlignment="1">
      <alignment horizontal="center" vertical="center"/>
    </xf>
    <xf numFmtId="0" fontId="0" fillId="0" borderId="5" xfId="0" applyFill="1" applyBorder="1"/>
    <xf numFmtId="0" fontId="0" fillId="0" borderId="5" xfId="0" applyFill="1" applyBorder="1" applyAlignment="1">
      <alignment horizontal="right" vertical="center"/>
    </xf>
    <xf numFmtId="0" fontId="0" fillId="0" borderId="5" xfId="0" applyFill="1" applyBorder="1" applyAlignment="1">
      <alignment vertical="center"/>
    </xf>
    <xf numFmtId="0" fontId="0" fillId="0" borderId="28" xfId="0" applyFill="1" applyBorder="1" applyAlignment="1">
      <alignment horizontal="center" vertical="center" wrapText="1"/>
    </xf>
    <xf numFmtId="165" fontId="0" fillId="0" borderId="5" xfId="1" applyNumberFormat="1" applyFont="1" applyFill="1" applyBorder="1" applyAlignment="1">
      <alignment horizontal="center" vertical="center"/>
    </xf>
    <xf numFmtId="0" fontId="0" fillId="0" borderId="4" xfId="0" applyFill="1" applyBorder="1" applyAlignment="1">
      <alignment horizontal="left" vertical="center"/>
    </xf>
    <xf numFmtId="0" fontId="0" fillId="0" borderId="5" xfId="0" applyFill="1" applyBorder="1" applyAlignment="1">
      <alignment horizontal="left" vertical="center" wrapText="1"/>
    </xf>
    <xf numFmtId="6" fontId="6" fillId="0" borderId="5" xfId="2" applyNumberFormat="1" applyFill="1" applyBorder="1" applyAlignment="1">
      <alignment horizontal="left" vertical="center" wrapText="1"/>
    </xf>
    <xf numFmtId="15" fontId="0" fillId="0" borderId="6" xfId="3" applyNumberFormat="1" applyFont="1" applyFill="1" applyBorder="1" applyAlignment="1">
      <alignment horizontal="center" vertical="center"/>
    </xf>
    <xf numFmtId="165" fontId="0" fillId="0" borderId="7" xfId="0" applyNumberFormat="1" applyFill="1" applyBorder="1" applyAlignment="1">
      <alignment horizontal="right" vertical="center"/>
    </xf>
    <xf numFmtId="3" fontId="0" fillId="0" borderId="27" xfId="0" applyNumberFormat="1" applyFill="1" applyBorder="1" applyAlignment="1">
      <alignment horizontal="center" vertical="center" wrapText="1"/>
    </xf>
    <xf numFmtId="0" fontId="0" fillId="0" borderId="5" xfId="0" applyFill="1" applyBorder="1" applyAlignment="1">
      <alignment wrapText="1"/>
    </xf>
    <xf numFmtId="3" fontId="7" fillId="0" borderId="27" xfId="0" applyNumberFormat="1" applyFont="1" applyFill="1" applyBorder="1" applyAlignment="1">
      <alignment horizontal="center" vertical="center" wrapText="1"/>
    </xf>
    <xf numFmtId="0" fontId="7" fillId="0" borderId="5" xfId="0" applyFont="1" applyFill="1" applyBorder="1" applyAlignment="1">
      <alignment horizontal="center" vertical="center"/>
    </xf>
    <xf numFmtId="0" fontId="7" fillId="0" borderId="5" xfId="0" applyFont="1" applyFill="1" applyBorder="1" applyAlignment="1">
      <alignment wrapText="1"/>
    </xf>
    <xf numFmtId="0" fontId="7" fillId="0" borderId="5" xfId="0" applyFont="1" applyFill="1" applyBorder="1"/>
    <xf numFmtId="0" fontId="7" fillId="0" borderId="5" xfId="0" applyFont="1" applyFill="1" applyBorder="1" applyAlignment="1">
      <alignment horizontal="left" vertical="center"/>
    </xf>
    <xf numFmtId="0" fontId="10" fillId="0" borderId="4" xfId="0" applyFont="1" applyFill="1" applyBorder="1" applyAlignment="1">
      <alignment horizontal="left" vertical="center" wrapText="1" indent="1"/>
    </xf>
    <xf numFmtId="0" fontId="10" fillId="0" borderId="27" xfId="0" applyFont="1" applyFill="1" applyBorder="1" applyAlignment="1">
      <alignment horizontal="center" vertical="center" wrapText="1"/>
    </xf>
    <xf numFmtId="165" fontId="0" fillId="0" borderId="5" xfId="1" applyNumberFormat="1" applyFont="1" applyFill="1" applyBorder="1" applyAlignment="1">
      <alignment horizontal="right" vertical="center"/>
    </xf>
    <xf numFmtId="1" fontId="0" fillId="0" borderId="5" xfId="0" applyNumberFormat="1" applyFill="1" applyBorder="1"/>
    <xf numFmtId="0" fontId="6" fillId="0" borderId="5" xfId="2" applyFill="1" applyBorder="1" applyAlignment="1">
      <alignment horizontal="left" vertical="center"/>
    </xf>
    <xf numFmtId="0" fontId="12" fillId="0" borderId="5" xfId="0" applyFont="1" applyFill="1" applyBorder="1" applyAlignment="1">
      <alignment horizontal="center" vertical="center" wrapText="1"/>
    </xf>
    <xf numFmtId="6" fontId="0" fillId="0" borderId="5" xfId="0" applyNumberFormat="1" applyFill="1" applyBorder="1" applyAlignment="1">
      <alignment horizontal="left" vertical="center"/>
    </xf>
    <xf numFmtId="0" fontId="0" fillId="0" borderId="7" xfId="0" applyFill="1" applyBorder="1"/>
    <xf numFmtId="0" fontId="0" fillId="0" borderId="7" xfId="0" applyFill="1" applyBorder="1" applyAlignment="1">
      <alignment wrapText="1"/>
    </xf>
    <xf numFmtId="0" fontId="0" fillId="0" borderId="7" xfId="0" applyFill="1" applyBorder="1" applyAlignment="1">
      <alignment horizontal="left" vertical="center"/>
    </xf>
    <xf numFmtId="0" fontId="0" fillId="0" borderId="11" xfId="0" applyFill="1" applyBorder="1" applyAlignment="1">
      <alignment horizontal="left" vertical="center" wrapText="1"/>
    </xf>
    <xf numFmtId="0" fontId="7" fillId="0" borderId="9" xfId="0" applyFont="1" applyFill="1" applyBorder="1" applyAlignment="1">
      <alignment horizontal="center" vertical="center"/>
    </xf>
    <xf numFmtId="0" fontId="0" fillId="0" borderId="4" xfId="0" applyFill="1" applyBorder="1" applyAlignment="1">
      <alignment vertical="center" wrapText="1"/>
    </xf>
    <xf numFmtId="0" fontId="0" fillId="0" borderId="27" xfId="0" applyFill="1" applyBorder="1" applyAlignment="1">
      <alignment horizontal="center" vertical="center"/>
    </xf>
    <xf numFmtId="0" fontId="0" fillId="0" borderId="6" xfId="0" applyFill="1" applyBorder="1"/>
    <xf numFmtId="0" fontId="0" fillId="0" borderId="27" xfId="0" applyFill="1" applyBorder="1" applyAlignment="1">
      <alignment horizontal="left" vertical="center" wrapText="1"/>
    </xf>
    <xf numFmtId="0" fontId="0" fillId="0" borderId="27" xfId="0" applyFill="1" applyBorder="1" applyAlignment="1">
      <alignment horizontal="left" vertical="center"/>
    </xf>
    <xf numFmtId="0" fontId="0" fillId="0" borderId="11" xfId="0" applyFill="1" applyBorder="1" applyAlignment="1">
      <alignment wrapText="1"/>
    </xf>
    <xf numFmtId="0" fontId="6" fillId="0" borderId="7" xfId="2" applyFill="1" applyBorder="1" applyAlignment="1">
      <alignment horizontal="center" vertical="center"/>
    </xf>
    <xf numFmtId="0" fontId="0" fillId="0" borderId="11" xfId="0" applyFill="1" applyBorder="1" applyAlignment="1">
      <alignment horizontal="left" vertical="center"/>
    </xf>
    <xf numFmtId="0" fontId="0" fillId="0" borderId="7" xfId="0" applyFill="1" applyBorder="1" applyAlignment="1">
      <alignment horizontal="left" vertical="center" wrapText="1"/>
    </xf>
    <xf numFmtId="0" fontId="0" fillId="0" borderId="28" xfId="0" applyFill="1" applyBorder="1" applyAlignment="1">
      <alignment horizontal="left" vertical="center" wrapText="1"/>
    </xf>
    <xf numFmtId="0" fontId="0" fillId="0" borderId="8" xfId="0" applyFill="1" applyBorder="1" applyAlignment="1">
      <alignment horizontal="center" vertical="center"/>
    </xf>
    <xf numFmtId="165" fontId="6" fillId="0" borderId="7" xfId="2" applyNumberFormat="1" applyFill="1" applyBorder="1" applyAlignment="1">
      <alignment horizontal="center" vertical="center"/>
    </xf>
    <xf numFmtId="0" fontId="7" fillId="0" borderId="6" xfId="0" applyFont="1" applyFill="1" applyBorder="1" applyAlignment="1">
      <alignment horizontal="center" vertical="center"/>
    </xf>
    <xf numFmtId="17" fontId="0" fillId="0" borderId="6" xfId="0" applyNumberFormat="1" applyFill="1" applyBorder="1" applyAlignment="1">
      <alignment horizontal="center" vertical="center"/>
    </xf>
    <xf numFmtId="15" fontId="0" fillId="0" borderId="6" xfId="0" applyNumberFormat="1" applyFill="1" applyBorder="1" applyAlignment="1">
      <alignment horizontal="center" vertical="center" wrapText="1"/>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6" xfId="0" applyFill="1" applyBorder="1" applyAlignment="1">
      <alignment horizontal="center" vertical="center"/>
    </xf>
    <xf numFmtId="165" fontId="6" fillId="0" borderId="5" xfId="2" applyNumberFormat="1" applyFill="1" applyBorder="1" applyAlignment="1">
      <alignment horizontal="center" vertical="center"/>
    </xf>
    <xf numFmtId="0" fontId="0" fillId="0" borderId="5" xfId="0" applyFill="1" applyBorder="1" applyAlignment="1">
      <alignment horizontal="left" vertical="center"/>
    </xf>
    <xf numFmtId="0" fontId="0" fillId="0" borderId="5" xfId="0" applyFill="1" applyBorder="1"/>
    <xf numFmtId="15" fontId="0" fillId="0" borderId="6" xfId="0" applyNumberFormat="1" applyFill="1" applyBorder="1" applyAlignment="1">
      <alignment horizontal="center" vertical="center" wrapText="1"/>
    </xf>
    <xf numFmtId="0" fontId="1" fillId="0" borderId="5" xfId="3" applyNumberFormat="1" applyFont="1" applyFill="1" applyBorder="1" applyAlignment="1">
      <alignment horizontal="left" vertical="center" wrapText="1"/>
    </xf>
    <xf numFmtId="0" fontId="1" fillId="0" borderId="7" xfId="3" applyNumberFormat="1" applyFont="1" applyFill="1" applyBorder="1" applyAlignment="1">
      <alignment horizontal="left" vertical="center" wrapText="1"/>
    </xf>
    <xf numFmtId="17" fontId="0" fillId="0" borderId="6" xfId="3" applyNumberFormat="1" applyFont="1" applyFill="1" applyBorder="1" applyAlignment="1">
      <alignment horizontal="center" vertical="center" wrapText="1"/>
    </xf>
    <xf numFmtId="0" fontId="0" fillId="0" borderId="6" xfId="3" applyNumberFormat="1" applyFont="1" applyFill="1" applyBorder="1" applyAlignment="1">
      <alignment horizontal="center" vertical="center" wrapText="1"/>
    </xf>
    <xf numFmtId="0" fontId="0" fillId="0" borderId="8" xfId="3" applyNumberFormat="1" applyFont="1" applyFill="1" applyBorder="1" applyAlignment="1">
      <alignment horizontal="center" vertical="center" wrapText="1"/>
    </xf>
    <xf numFmtId="0" fontId="0" fillId="0" borderId="4" xfId="0" applyFill="1" applyBorder="1" applyAlignment="1">
      <alignment horizontal="left" vertical="center" wrapText="1"/>
    </xf>
    <xf numFmtId="0" fontId="0" fillId="0" borderId="11" xfId="0" applyFill="1" applyBorder="1" applyAlignment="1">
      <alignment horizontal="left" vertical="center" wrapText="1"/>
    </xf>
    <xf numFmtId="165" fontId="0" fillId="0" borderId="5" xfId="3" applyNumberFormat="1" applyFont="1" applyFill="1" applyBorder="1" applyAlignment="1">
      <alignment horizontal="center" vertical="center" wrapText="1"/>
    </xf>
    <xf numFmtId="165" fontId="0" fillId="0" borderId="7" xfId="3" applyNumberFormat="1" applyFont="1" applyFill="1" applyBorder="1" applyAlignment="1">
      <alignment horizontal="center" vertical="center" wrapText="1"/>
    </xf>
    <xf numFmtId="165" fontId="6" fillId="0" borderId="5" xfId="2" applyNumberFormat="1" applyFill="1" applyBorder="1" applyAlignment="1">
      <alignment horizontal="center" vertical="center"/>
    </xf>
    <xf numFmtId="165" fontId="6" fillId="0" borderId="7" xfId="2" applyNumberFormat="1" applyFill="1" applyBorder="1" applyAlignment="1">
      <alignment horizontal="center" vertical="center"/>
    </xf>
    <xf numFmtId="165" fontId="0" fillId="0" borderId="5" xfId="0" applyNumberFormat="1" applyFill="1" applyBorder="1" applyAlignment="1">
      <alignment horizontal="center" vertical="center" wrapText="1"/>
    </xf>
    <xf numFmtId="165" fontId="0" fillId="0" borderId="5" xfId="0" applyNumberFormat="1" applyFill="1" applyBorder="1" applyAlignment="1">
      <alignment horizontal="left" vertical="center"/>
    </xf>
    <xf numFmtId="165" fontId="0" fillId="0" borderId="6" xfId="0" applyNumberFormat="1" applyFill="1" applyBorder="1" applyAlignment="1">
      <alignment horizontal="center" vertical="center"/>
    </xf>
    <xf numFmtId="165" fontId="0" fillId="0" borderId="5" xfId="0" applyNumberFormat="1" applyFill="1" applyBorder="1" applyAlignment="1">
      <alignment horizontal="center" vertical="center"/>
    </xf>
    <xf numFmtId="15" fontId="0" fillId="0" borderId="6" xfId="0" applyNumberFormat="1" applyFill="1" applyBorder="1" applyAlignment="1">
      <alignment horizontal="center" vertical="center"/>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165" fontId="0" fillId="0" borderId="5" xfId="3" applyNumberFormat="1" applyFont="1" applyFill="1" applyBorder="1" applyAlignment="1">
      <alignment horizontal="center" vertical="center"/>
    </xf>
    <xf numFmtId="165" fontId="0" fillId="0" borderId="5" xfId="3" applyNumberFormat="1" applyFont="1" applyFill="1" applyBorder="1" applyAlignment="1">
      <alignment horizontal="left" vertical="center"/>
    </xf>
    <xf numFmtId="15" fontId="0" fillId="0" borderId="6" xfId="3" applyNumberFormat="1" applyFon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wrapText="1"/>
    </xf>
    <xf numFmtId="17"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left" vertical="center"/>
    </xf>
    <xf numFmtId="0" fontId="0" fillId="0" borderId="5" xfId="0" applyFill="1" applyBorder="1"/>
    <xf numFmtId="0" fontId="6" fillId="0" borderId="5" xfId="2" applyFill="1" applyBorder="1" applyAlignment="1">
      <alignment horizontal="center" vertical="center" wrapText="1"/>
    </xf>
    <xf numFmtId="0" fontId="0" fillId="0" borderId="6" xfId="3" applyNumberFormat="1" applyFont="1" applyFill="1" applyBorder="1" applyAlignment="1">
      <alignment horizontal="center" vertical="center"/>
    </xf>
    <xf numFmtId="165" fontId="0" fillId="0" borderId="6" xfId="3" applyNumberFormat="1" applyFont="1" applyFill="1" applyBorder="1" applyAlignment="1">
      <alignment horizontal="center" vertical="center"/>
    </xf>
    <xf numFmtId="165" fontId="0" fillId="0" borderId="5" xfId="3"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165" fontId="0" fillId="0" borderId="5" xfId="0" applyNumberFormat="1" applyFill="1" applyBorder="1" applyAlignment="1">
      <alignment horizontal="left" vertical="center" wrapText="1"/>
    </xf>
    <xf numFmtId="3" fontId="0" fillId="0" borderId="7" xfId="0" applyNumberForma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7" fillId="0" borderId="9" xfId="0" applyFont="1" applyFill="1" applyBorder="1" applyAlignment="1">
      <alignment horizontal="center" vertical="center" wrapText="1"/>
    </xf>
    <xf numFmtId="3" fontId="0" fillId="0" borderId="25" xfId="0" applyNumberFormat="1" applyFill="1" applyBorder="1" applyAlignment="1">
      <alignment horizontal="center" vertical="center" wrapText="1"/>
    </xf>
    <xf numFmtId="3" fontId="0" fillId="0" borderId="9" xfId="0" applyNumberFormat="1" applyFill="1" applyBorder="1" applyAlignment="1">
      <alignment horizontal="center" vertical="center" wrapText="1"/>
    </xf>
    <xf numFmtId="0" fontId="0" fillId="0" borderId="12" xfId="0" applyFill="1" applyBorder="1" applyAlignment="1">
      <alignment horizontal="left" vertical="center" wrapText="1"/>
    </xf>
    <xf numFmtId="0" fontId="0" fillId="0" borderId="7" xfId="0" applyFill="1" applyBorder="1" applyAlignment="1">
      <alignment horizontal="center" vertical="center"/>
    </xf>
    <xf numFmtId="0" fontId="0" fillId="0" borderId="9" xfId="0" applyFill="1" applyBorder="1" applyAlignment="1">
      <alignment horizontal="center" vertical="center"/>
    </xf>
    <xf numFmtId="6" fontId="0" fillId="0" borderId="5" xfId="0" applyNumberFormat="1" applyFill="1" applyBorder="1" applyAlignment="1">
      <alignment horizontal="left" vertical="center"/>
    </xf>
    <xf numFmtId="165" fontId="0" fillId="0" borderId="4" xfId="3" applyNumberFormat="1" applyFont="1" applyFill="1" applyBorder="1" applyAlignment="1">
      <alignment horizontal="left" vertical="center" wrapText="1"/>
    </xf>
    <xf numFmtId="0" fontId="0" fillId="0" borderId="6" xfId="0" applyFill="1" applyBorder="1" applyAlignment="1">
      <alignment horizontal="center" vertical="center" wrapText="1"/>
    </xf>
    <xf numFmtId="15" fontId="0" fillId="0" borderId="6" xfId="0" applyNumberFormat="1" applyFill="1" applyBorder="1" applyAlignment="1">
      <alignment horizontal="center" vertical="center" wrapText="1"/>
    </xf>
    <xf numFmtId="0" fontId="7" fillId="0" borderId="5" xfId="2" applyFont="1" applyFill="1" applyBorder="1" applyAlignment="1">
      <alignment horizontal="center" vertical="center" wrapText="1"/>
    </xf>
    <xf numFmtId="0" fontId="7" fillId="0" borderId="5" xfId="2" applyFont="1" applyFill="1" applyBorder="1" applyAlignment="1">
      <alignment horizontal="left" vertical="center" wrapText="1"/>
    </xf>
    <xf numFmtId="15" fontId="7" fillId="0" borderId="6" xfId="2" applyNumberFormat="1" applyFont="1" applyFill="1" applyBorder="1" applyAlignment="1">
      <alignment horizontal="center" vertical="center"/>
    </xf>
    <xf numFmtId="0" fontId="7" fillId="0" borderId="6" xfId="2" applyFont="1" applyFill="1" applyBorder="1" applyAlignment="1">
      <alignment horizontal="center" vertical="center"/>
    </xf>
    <xf numFmtId="0" fontId="0" fillId="0" borderId="25" xfId="0" applyFill="1" applyBorder="1" applyAlignment="1">
      <alignment horizontal="center" vertical="center"/>
    </xf>
    <xf numFmtId="0" fontId="0" fillId="0" borderId="7" xfId="0" applyFill="1" applyBorder="1" applyAlignment="1">
      <alignment horizontal="left" vertical="center" wrapText="1"/>
    </xf>
    <xf numFmtId="0" fontId="0" fillId="0" borderId="25" xfId="0" applyFill="1" applyBorder="1" applyAlignment="1">
      <alignment horizontal="left" vertical="center" wrapText="1"/>
    </xf>
    <xf numFmtId="0" fontId="0" fillId="0" borderId="9" xfId="0" applyFill="1" applyBorder="1" applyAlignment="1">
      <alignment horizontal="left" vertical="center" wrapText="1"/>
    </xf>
    <xf numFmtId="0" fontId="6" fillId="0" borderId="7" xfId="2" applyFill="1" applyBorder="1" applyAlignment="1">
      <alignment horizontal="center" vertical="center"/>
    </xf>
    <xf numFmtId="0" fontId="6" fillId="0" borderId="25" xfId="2" applyFill="1" applyBorder="1" applyAlignment="1">
      <alignment horizontal="center" vertical="center"/>
    </xf>
    <xf numFmtId="0" fontId="6" fillId="0" borderId="9" xfId="2" applyFill="1" applyBorder="1" applyAlignment="1">
      <alignment horizontal="center" vertical="center"/>
    </xf>
    <xf numFmtId="15" fontId="0" fillId="0" borderId="8" xfId="0" applyNumberFormat="1" applyFill="1" applyBorder="1" applyAlignment="1">
      <alignment horizontal="center" vertical="center"/>
    </xf>
    <xf numFmtId="15" fontId="0" fillId="0" borderId="31" xfId="0" applyNumberFormat="1" applyFill="1" applyBorder="1" applyAlignment="1">
      <alignment horizontal="center" vertical="center"/>
    </xf>
    <xf numFmtId="15" fontId="0" fillId="0" borderId="10" xfId="0" applyNumberFormat="1" applyFill="1" applyBorder="1" applyAlignment="1">
      <alignment horizontal="center" vertical="center"/>
    </xf>
    <xf numFmtId="1" fontId="0" fillId="0" borderId="7" xfId="0" applyNumberFormat="1" applyFill="1" applyBorder="1" applyAlignment="1">
      <alignment horizontal="center" vertical="center" wrapText="1"/>
    </xf>
    <xf numFmtId="1" fontId="0" fillId="0" borderId="25" xfId="0" applyNumberFormat="1" applyFill="1" applyBorder="1" applyAlignment="1">
      <alignment horizontal="center" vertical="center" wrapText="1"/>
    </xf>
    <xf numFmtId="1" fontId="0" fillId="0" borderId="9" xfId="0" applyNumberFormat="1" applyFill="1" applyBorder="1" applyAlignment="1">
      <alignment horizontal="center" vertical="center" wrapText="1"/>
    </xf>
    <xf numFmtId="0" fontId="6" fillId="0" borderId="7" xfId="2" applyBorder="1" applyAlignment="1">
      <alignment horizontal="center" vertical="center"/>
    </xf>
    <xf numFmtId="0" fontId="6" fillId="0" borderId="9" xfId="2"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indent="3"/>
    </xf>
    <xf numFmtId="0" fontId="0" fillId="0" borderId="12" xfId="0" applyBorder="1" applyAlignment="1">
      <alignment horizontal="left" vertical="center" indent="3"/>
    </xf>
    <xf numFmtId="0" fontId="0" fillId="0" borderId="7" xfId="0" applyBorder="1" applyAlignment="1">
      <alignment horizontal="center" vertical="center" wrapText="1"/>
    </xf>
    <xf numFmtId="0" fontId="0" fillId="0" borderId="9" xfId="0" applyBorder="1" applyAlignment="1">
      <alignment horizontal="center" vertical="center" wrapText="1"/>
    </xf>
    <xf numFmtId="15" fontId="0" fillId="0" borderId="8" xfId="0" applyNumberFormat="1" applyBorder="1" applyAlignment="1">
      <alignment horizontal="center" vertical="center"/>
    </xf>
    <xf numFmtId="15" fontId="0" fillId="0" borderId="10" xfId="0" applyNumberFormat="1" applyBorder="1" applyAlignment="1">
      <alignment horizontal="center" vertical="center"/>
    </xf>
    <xf numFmtId="0" fontId="6" fillId="0" borderId="16" xfId="2" applyBorder="1" applyAlignment="1">
      <alignment horizontal="center" vertical="center"/>
    </xf>
    <xf numFmtId="3" fontId="0" fillId="0" borderId="7" xfId="0" applyNumberFormat="1" applyBorder="1" applyAlignment="1">
      <alignment horizontal="left" vertical="center" wrapText="1"/>
    </xf>
    <xf numFmtId="3" fontId="0" fillId="0" borderId="24" xfId="0" applyNumberFormat="1" applyBorder="1" applyAlignment="1">
      <alignment horizontal="left" vertical="center" wrapText="1"/>
    </xf>
    <xf numFmtId="0" fontId="0" fillId="0" borderId="11" xfId="0" applyBorder="1" applyAlignment="1">
      <alignment horizontal="left" vertical="center" wrapText="1" indent="3"/>
    </xf>
    <xf numFmtId="0" fontId="0" fillId="0" borderId="12" xfId="0" applyBorder="1" applyAlignment="1">
      <alignment horizontal="left" vertical="center" wrapText="1" indent="3"/>
    </xf>
    <xf numFmtId="0" fontId="0" fillId="0" borderId="11" xfId="0" applyBorder="1" applyAlignment="1">
      <alignment horizontal="left" vertical="center" wrapText="1"/>
    </xf>
    <xf numFmtId="0" fontId="0" fillId="0" borderId="12" xfId="0" applyBorder="1" applyAlignment="1">
      <alignment horizontal="left" vertical="center" wrapText="1"/>
    </xf>
    <xf numFmtId="0" fontId="7" fillId="0" borderId="7"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10" xfId="0" applyFont="1" applyFill="1" applyBorder="1" applyAlignment="1">
      <alignment horizontal="center" vertical="center"/>
    </xf>
    <xf numFmtId="0" fontId="0" fillId="0" borderId="6" xfId="0" applyFill="1" applyBorder="1" applyAlignment="1">
      <alignment horizontal="center"/>
    </xf>
    <xf numFmtId="0" fontId="0" fillId="0" borderId="5" xfId="0" applyFill="1" applyBorder="1" applyAlignment="1">
      <alignment horizont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pbo-dpb.gc.ca/web/default/files/Documents/Info%20Requests/2020/IR0470_ISC_COVID-19_Measures_request_f_signed.pdf" TargetMode="External"/><Relationship Id="rId18" Type="http://schemas.openxmlformats.org/officeDocument/2006/relationships/hyperlink" Target="https://www.pbo-dpb.gc.ca/web/default/files/Documents/Info%20Requests/2020/IR0549_ESDC_COVID-19_Measures_Q_request_f.pdf" TargetMode="External"/><Relationship Id="rId26" Type="http://schemas.openxmlformats.org/officeDocument/2006/relationships/hyperlink" Target="https://www.pbo-dpb.gc.ca/web/default/files/Documents/Info%20Requests/2020/IR0490_ISED_COVID-19_Measures_request_f.pdf" TargetMode="External"/><Relationship Id="rId39" Type="http://schemas.openxmlformats.org/officeDocument/2006/relationships/hyperlink" Target="https://www.pbo-dpb.gc.ca/web/default/files/Documents/Info%20Requests/2020/IR0549_ESDC_COVID-19_Measures_Q_request_f.pdf" TargetMode="External"/><Relationship Id="rId21" Type="http://schemas.openxmlformats.org/officeDocument/2006/relationships/hyperlink" Target="https://www.pbo-dpb.gc.ca/web/default/files/Documents/Info%20Requests/2020/IR0478_CIHR_COVID-19_ltr_e.pdf" TargetMode="External"/><Relationship Id="rId34" Type="http://schemas.openxmlformats.org/officeDocument/2006/relationships/hyperlink" Target="https://www.pbo-dpb.gc.ca/web/default/files/Documents/Info%20Requests/2020/IR0456_reply_f.pdf" TargetMode="External"/><Relationship Id="rId42" Type="http://schemas.openxmlformats.org/officeDocument/2006/relationships/hyperlink" Target="https://www.pbo-dpb.gc.ca/web/default/files/Documents/Info%20Requests/2020/IR0529_PSEP_COVID19_update_request_e.pdf" TargetMode="External"/><Relationship Id="rId47" Type="http://schemas.openxmlformats.org/officeDocument/2006/relationships/hyperlink" Target="https://www.pbo-dpb.gc.ca/web/default/files/Documents/Info%20Requests/2020/IR0476_GAC_ID_COVID-19_Measures_request_f_signed.pdf" TargetMode="External"/><Relationship Id="rId50" Type="http://schemas.openxmlformats.org/officeDocument/2006/relationships/hyperlink" Target="https://www.pbo-dpb.gc.ca/web/default/files/Documents/Info%20Requests/2020/IR0472_NRC_COVID-19_Measures_request_f_signed.pdf" TargetMode="External"/><Relationship Id="rId55" Type="http://schemas.openxmlformats.org/officeDocument/2006/relationships/hyperlink" Target="https://www.pbo-dpb.gc.ca/web/default/files/Documents/Info%20Requests/2020/IR0551_HC_COVID-19_Measures_request_f.pdf" TargetMode="External"/><Relationship Id="rId63" Type="http://schemas.openxmlformats.org/officeDocument/2006/relationships/hyperlink" Target="https://www.pbo-dpb.gc.ca/web/default/files/Documents/Info%20Requests/2020/IR0530_CIHR_granting_COVID-19_request_f.pdf" TargetMode="External"/><Relationship Id="rId68" Type="http://schemas.openxmlformats.org/officeDocument/2006/relationships/hyperlink" Target="https://www.pbo-dpb.gc.ca/web/default/files/Documents/Info%20Requests/2020/IR0456_reply_f.pdf" TargetMode="External"/><Relationship Id="rId7" Type="http://schemas.openxmlformats.org/officeDocument/2006/relationships/hyperlink" Target="https://www.pbo-dpb.gc.ca/web/default/files/Documents/Info%20Requests/2020/IR0550_FIN_COVID-19_Support_request_f.pdf" TargetMode="External"/><Relationship Id="rId2" Type="http://schemas.openxmlformats.org/officeDocument/2006/relationships/hyperlink" Target="https://www.pbo-dpb.gc.ca/web/default/files/Documents/Info%20Requests/2020/IR0528_PHAC_COVID19_update_request_f.pdf" TargetMode="External"/><Relationship Id="rId16" Type="http://schemas.openxmlformats.org/officeDocument/2006/relationships/hyperlink" Target="https://www.pbo-dpb.gc.ca/web/default/files/Documents/Info%20Requests/2020/IR0523_ISC_COVID19_update_2_request_f.pdf" TargetMode="External"/><Relationship Id="rId29" Type="http://schemas.openxmlformats.org/officeDocument/2006/relationships/hyperlink" Target="https://www.pbo-dpb.gc.ca/web/default/files/Documents/Info%20Requests/2020/IR0468_HC_COVID-19_Measures_request_e_signed.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f.pdf" TargetMode="External"/><Relationship Id="rId11" Type="http://schemas.openxmlformats.org/officeDocument/2006/relationships/hyperlink" Target="https://www.pbo-dpb.gc.ca/web/default/files/Documents/Info%20Requests/2020/IR0470_ISC_COVID-19_Measures_request_e_signed.pdf" TargetMode="External"/><Relationship Id="rId24" Type="http://schemas.openxmlformats.org/officeDocument/2006/relationships/hyperlink" Target="https://www.pbo-dpb.gc.ca/web/default/files/Documents/Info%20Requests/2020/IR0528_PHAC_COVID19_update_request_f.pdf" TargetMode="External"/><Relationship Id="rId32" Type="http://schemas.openxmlformats.org/officeDocument/2006/relationships/hyperlink" Target="https://search.open.canada.ca/en/gc/?sort=score%20desc&amp;page=1&amp;search_text=reaching%20home&amp;gc-search-orgs=Employment%20and%20Social%20Development%20Canada" TargetMode="External"/><Relationship Id="rId37" Type="http://schemas.openxmlformats.org/officeDocument/2006/relationships/hyperlink" Target="https://www.pbo-dpb.gc.ca/web/default/files/Documents/Info%20Requests/2020/IR0549_ESDC_COVID-19_Measures_Q_request_f.pdf" TargetMode="External"/><Relationship Id="rId40" Type="http://schemas.openxmlformats.org/officeDocument/2006/relationships/hyperlink" Target="https://www.pbo-dpb.gc.ca/web/default/files/Documents/Info%20Requests/2020/IR0486_HC_COVID-19_ltr_e.pdf" TargetMode="External"/><Relationship Id="rId45" Type="http://schemas.openxmlformats.org/officeDocument/2006/relationships/hyperlink" Target="https://www.pbo-dpb.gc.ca/web/default/files/Documents/Info%20Requests/2020/IR0561_SSC_COVID-19_Measures_request_f.pdf" TargetMode="External"/><Relationship Id="rId53" Type="http://schemas.openxmlformats.org/officeDocument/2006/relationships/hyperlink" Target="https://www.pbo-dpb.gc.ca/web/default/files/Documents/Info%20Requests/2020/IR0530_CIHR_granting_COVID-19_request_f.pdf" TargetMode="External"/><Relationship Id="rId58" Type="http://schemas.openxmlformats.org/officeDocument/2006/relationships/hyperlink" Target="https://www.pbo-dpb.gc.ca/web/default/files/Documents/Info%20Requests/2020/IR0477_GAC_Foreign_Affairs_data_repatriation_Canadians_ltr_f.pdf" TargetMode="External"/><Relationship Id="rId66" Type="http://schemas.openxmlformats.org/officeDocument/2006/relationships/hyperlink" Target="http://gazette.gc.ca/rp-pr/p2/2020/2020-05-27/html/sor-dors101-fra.html" TargetMode="External"/><Relationship Id="rId5" Type="http://schemas.openxmlformats.org/officeDocument/2006/relationships/hyperlink" Target="https://www.pbo-dpb.gc.ca/web/default/files/Documents/Info%20Requests/2020/IR0551_HC_COVID-19_Measures_request_f.pdf" TargetMode="External"/><Relationship Id="rId15" Type="http://schemas.openxmlformats.org/officeDocument/2006/relationships/hyperlink" Target="https://www.pbo-dpb.gc.ca/web/default/files/Documents/Info%20Requests/2020/IR0528_PHAC_COVID19_update_request_e.pdf" TargetMode="External"/><Relationship Id="rId23" Type="http://schemas.openxmlformats.org/officeDocument/2006/relationships/hyperlink" Target="https://www.pbo-dpb.gc.ca/web/default/files/Documents/Info%20Requests/2020/IR0528_PHAC_COVID19_update_request_e.pdf" TargetMode="External"/><Relationship Id="rId28" Type="http://schemas.openxmlformats.org/officeDocument/2006/relationships/hyperlink" Target="https://www.pbo-dpb.gc.ca/web/default/files/Documents/Info%20Requests/2020/IR0526_NRCCan_COVID19_update_2_request_f.pdf" TargetMode="External"/><Relationship Id="rId36" Type="http://schemas.openxmlformats.org/officeDocument/2006/relationships/hyperlink" Target="https://www.pbo-dpb.gc.ca/web/default/files/Documents/Info%20Requests/2020/IR0456_reply_f.pdf" TargetMode="External"/><Relationship Id="rId49" Type="http://schemas.openxmlformats.org/officeDocument/2006/relationships/hyperlink" Target="https://www.pbo-dpb.gc.ca/web/default/files/Documents/Info%20Requests/2020/IR0471_ISED_COVID-19_Measures_request_f_signed.pdf" TargetMode="External"/><Relationship Id="rId57" Type="http://schemas.openxmlformats.org/officeDocument/2006/relationships/hyperlink" Target="https://www.pbo-dpb.gc.ca/web/default/files/Documents/Info%20Requests/2020/IR0459_CBSA_COVID-19_Measures_request_f_signed.pdf" TargetMode="External"/><Relationship Id="rId61" Type="http://schemas.openxmlformats.org/officeDocument/2006/relationships/hyperlink" Target="https://www.pbo-dpb.gc.ca/web/default/files/Documents/Info%20Requests/2020/IR0528_PHAC_COVID19_update_request_f.pdf" TargetMode="External"/><Relationship Id="rId10" Type="http://schemas.openxmlformats.org/officeDocument/2006/relationships/hyperlink" Target="https://www.pbo-dpb.gc.ca/web/default/files/Documents/Info%20Requests/2020/IR0519_TC_Fed-Bridge-corp_COVID-19_request_f.pdf" TargetMode="External"/><Relationship Id="rId19" Type="http://schemas.openxmlformats.org/officeDocument/2006/relationships/hyperlink" Target="https://www.pbo-dpb.gc.ca/web/default/files/Documents/Info%20Requests/2020/IR0490_ISED_COVID-19_Measures_request_f.pdf" TargetMode="External"/><Relationship Id="rId31" Type="http://schemas.openxmlformats.org/officeDocument/2006/relationships/hyperlink" Target="https://www.pbo-dpb.gc.ca/web/default/files/Documents/Info%20Requests/2020/IR0559_PSPC_COVID-19_Safety_request_f.pdf" TargetMode="External"/><Relationship Id="rId44" Type="http://schemas.openxmlformats.org/officeDocument/2006/relationships/hyperlink" Target="https://www.pbo-dpb.gc.ca/web/default/files/Documents/Info%20Requests/2020/IR0523_ISC_COVID19_update_2_request_f.pdf" TargetMode="External"/><Relationship Id="rId52" Type="http://schemas.openxmlformats.org/officeDocument/2006/relationships/hyperlink" Target="https://www.pbo-dpb.gc.ca/web/default/files/Documents/Info%20Requests/2020/IR0468_HC_COVID-19_Measures_request_e_signed.pdf" TargetMode="External"/><Relationship Id="rId60" Type="http://schemas.openxmlformats.org/officeDocument/2006/relationships/hyperlink" Target="https://www.pbo-dpb.gc.ca/web/default/files/Documents/Info%20Requests/2020/IR0528_PHAC_COVID19_update_request_f.pdf" TargetMode="External"/><Relationship Id="rId65" Type="http://schemas.openxmlformats.org/officeDocument/2006/relationships/hyperlink" Target="https://www.pbo-dpb.gc.ca/web/default/files/Documents/Info%20Requests/2020/IR0524_ISED_COVID19_update_2_request_f.pdf" TargetMode="External"/><Relationship Id="rId4" Type="http://schemas.openxmlformats.org/officeDocument/2006/relationships/hyperlink" Target="https://www.pbo-dpb.gc.ca/web/default/files/Documents/Info%20Requests/2020/IR0550_FIN_COVID-19_Support_request_f.pdf" TargetMode="External"/><Relationship Id="rId9" Type="http://schemas.openxmlformats.org/officeDocument/2006/relationships/hyperlink" Target="https://www.pbo-dpb.gc.ca/web/default/files/Documents/Info%20Requests/2020/IR0462_CIRNAC_COVID-19_Measures_request_f_signed.pdf" TargetMode="External"/><Relationship Id="rId14" Type="http://schemas.openxmlformats.org/officeDocument/2006/relationships/hyperlink" Target="https://www.pbo-dpb.gc.ca/web/default/files/Documents/Info%20Requests/2020/IR0523_ISC_COVID19_update_2_request_e.pdf" TargetMode="External"/><Relationship Id="rId22" Type="http://schemas.openxmlformats.org/officeDocument/2006/relationships/hyperlink" Target="https://www.pbo-dpb.gc.ca/web/default/files/Documents/Info%20Requests/2020/IR0478_CIHR_COVID-19_ltr_f.pdf" TargetMode="External"/><Relationship Id="rId27" Type="http://schemas.openxmlformats.org/officeDocument/2006/relationships/hyperlink" Target="https://www.pbo-dpb.gc.ca/web/default/files/Documents/Info%20Requests/2020/IR0526_NRCCan_COVID19_update_2_request_e.pdf" TargetMode="External"/><Relationship Id="rId30" Type="http://schemas.openxmlformats.org/officeDocument/2006/relationships/hyperlink" Target="https://www.pbo-dpb.gc.ca/web/default/files/Documents/Info%20Requests/2020/IR0468_HC_COVID-19_Measures_request_f_signed.pdf" TargetMode="External"/><Relationship Id="rId35" Type="http://schemas.openxmlformats.org/officeDocument/2006/relationships/hyperlink" Target="https://www.pbo-dpb.gc.ca/web/default/files/Documents/Info%20Requests/2020/IR0456_AAFC_COVID-19_Allocations_request_e_signed.pdf" TargetMode="External"/><Relationship Id="rId43" Type="http://schemas.openxmlformats.org/officeDocument/2006/relationships/hyperlink" Target="https://www.pbo-dpb.gc.ca/web/default/files/Documents/Info%20Requests/2020/IR0529_PSEP_COVID19_update_request_f.pdf" TargetMode="External"/><Relationship Id="rId48" Type="http://schemas.openxmlformats.org/officeDocument/2006/relationships/hyperlink" Target="https://www.pbo-dpb.gc.ca/web/default/files/Documents/Info%20Requests/2020/IR0530_CIHR_granting_COVID-19_request_f.pdf" TargetMode="External"/><Relationship Id="rId56" Type="http://schemas.openxmlformats.org/officeDocument/2006/relationships/hyperlink" Target="https://www.pbo-dpb.gc.ca/web/default/files/Documents/Info%20Requests/2020/IR0490_ISED_COVID-19_Measures_request_f.pdf" TargetMode="External"/><Relationship Id="rId64" Type="http://schemas.openxmlformats.org/officeDocument/2006/relationships/hyperlink" Target="https://www.pbo-dpb.gc.ca/web/default/files/Documents/Info%20Requests/2020/IR0551_HC_COVID-19_Measures_request_f.pdf" TargetMode="External"/><Relationship Id="rId69" Type="http://schemas.openxmlformats.org/officeDocument/2006/relationships/printerSettings" Target="../printerSettings/printerSettings1.bin"/><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523_ISC_COVID19_update_2_request_f.pdf" TargetMode="External"/><Relationship Id="rId3" Type="http://schemas.openxmlformats.org/officeDocument/2006/relationships/hyperlink" Target="https://www.pbo-dpb.gc.ca/web/default/files/Documents/Info%20Requests/2020/IR0530_CIHR_granting_COVID-19_request_f.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528_PHAC_COVID19_update_request_f.pdf" TargetMode="External"/><Relationship Id="rId25" Type="http://schemas.openxmlformats.org/officeDocument/2006/relationships/hyperlink" Target="https://www.pbo-dpb.gc.ca/web/default/files/Documents/Info%20Requests/2020/IR0528_PHAC_COVID19_update_request_f.pdf" TargetMode="External"/><Relationship Id="rId33" Type="http://schemas.openxmlformats.org/officeDocument/2006/relationships/hyperlink" Target="https://rechercher.ouvert.canada.ca/fr/gc/?sort=score%20desc&amp;page=1&amp;search_text=Vers%20un%20chez-soi" TargetMode="External"/><Relationship Id="rId38" Type="http://schemas.openxmlformats.org/officeDocument/2006/relationships/hyperlink" Target="https://pbo-dpb.gc.ca/fr/blog/legislative-costing-notes--notes-evaluation-cout-mesure-legislative/LEG-2021-015-S--incremental-cost-employing-10-000-reservists-as-part-caf-readiness-efforts-in-response-to-covid-19--cout-supplementaire-lie-emploi-10-000-reservistes-dans-cadre-activites-preparation-forces-armees-canadiennes-face-covid-19" TargetMode="External"/><Relationship Id="rId46" Type="http://schemas.openxmlformats.org/officeDocument/2006/relationships/hyperlink" Target="https://www.pbo-dpb.gc.ca/web/default/files/Documents/Info%20Requests/2020/IR0523_ISC_COVID19_update_2_request_f.pdf" TargetMode="External"/><Relationship Id="rId59" Type="http://schemas.openxmlformats.org/officeDocument/2006/relationships/hyperlink" Target="https://www.pbo-dpb.gc.ca/web/default/files/Documents/Info%20Requests/2020/IR0477_GAC_Foreign_Affairs_data_repatriation_Canadians_ltr_e.pdf" TargetMode="External"/><Relationship Id="rId67" Type="http://schemas.openxmlformats.org/officeDocument/2006/relationships/hyperlink" Target="https://www.pbo-dpb.gc.ca/web/default/files/Documents/Info%20Requests/2020/IR0528_PHAC_COVID19_update_request_f.pdf" TargetMode="External"/><Relationship Id="rId20" Type="http://schemas.openxmlformats.org/officeDocument/2006/relationships/hyperlink" Target="https://www.pbo-dpb.gc.ca/web/default/files/Documents/Info%20Requests/2020/IR0491_ISED_COVID-19_Measures_request_f.pdf" TargetMode="External"/><Relationship Id="rId41" Type="http://schemas.openxmlformats.org/officeDocument/2006/relationships/hyperlink" Target="https://www.pbo-dpb.gc.ca/web/default/files/Documents/Info%20Requests/2020/IR0486_HC_COVID-19_ltr_f.pdf" TargetMode="External"/><Relationship Id="rId54" Type="http://schemas.openxmlformats.org/officeDocument/2006/relationships/hyperlink" Target="https://www.pbo-dpb.gc.ca/web/default/files/Documents/Info%20Requests/2020/IR0468_HC_COVID-19_Measures_request_f_signed.pdf" TargetMode="External"/><Relationship Id="rId62" Type="http://schemas.openxmlformats.org/officeDocument/2006/relationships/hyperlink" Target="https://www.pbo-dpb.gc.ca/web/default/files/Documents/Info%20Requests/2020/IR0530_CIHR_granting_COVID-19_request_e.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23_ISC_COVID19_update_2_request_f.pdf" TargetMode="External"/><Relationship Id="rId21" Type="http://schemas.openxmlformats.org/officeDocument/2006/relationships/hyperlink" Target="https://www.pbo-dpb.gc.ca/web/default/files/Documents/Info%20Requests/2020/IR0517_CRA_COVID19_followup_request_f.pdf" TargetMode="External"/><Relationship Id="rId42" Type="http://schemas.openxmlformats.org/officeDocument/2006/relationships/hyperlink" Target="https://www.pbo-dpb.gc.ca/web/default/files/Documents/Info%20Requests/2020/IR0469_Heritage_COVID-19_Measures_request_e_signed.pdf" TargetMode="External"/><Relationship Id="rId47" Type="http://schemas.openxmlformats.org/officeDocument/2006/relationships/hyperlink" Target="https://www.pbo-dpb.gc.ca/web/default/files/Documents/Info%20Requests/2020/IR0473_NRCan_COVID-19_Measures_request_f_signed.pdf" TargetMode="External"/><Relationship Id="rId63" Type="http://schemas.openxmlformats.org/officeDocument/2006/relationships/hyperlink" Target="https://www.pbo-dpb.gc.ca/web/default/files/Documents/Info%20Requests/2020/IR0517_CRA_COVID19_followup_request_f.pdf" TargetMode="External"/><Relationship Id="rId68" Type="http://schemas.openxmlformats.org/officeDocument/2006/relationships/hyperlink" Target="https://www.pbo-dpb.gc.ca/web/default/files/Documents/Info%20Requests/2020/IR0516_CMHC_COVID19_update_2_request_e.pdf" TargetMode="External"/><Relationship Id="rId84" Type="http://schemas.openxmlformats.org/officeDocument/2006/relationships/hyperlink" Target="https://www.pbo-dpb.gc.ca/web/default/files/Documents/Info%20Requests/2020/IR0549_ESDC_COVID-19_Measures_Q_request_f.pdf" TargetMode="External"/><Relationship Id="rId89" Type="http://schemas.openxmlformats.org/officeDocument/2006/relationships/hyperlink" Target="https://www.pbo-dpb.gc.ca/web/default/files/Documents/Info%20Requests/2020/IR0468_HC_COVID-19_Measures_request_e_signed.pdf" TargetMode="External"/><Relationship Id="rId112" Type="http://schemas.openxmlformats.org/officeDocument/2006/relationships/printerSettings" Target="../printerSettings/printerSettings2.bin"/><Relationship Id="rId2" Type="http://schemas.openxmlformats.org/officeDocument/2006/relationships/hyperlink" Target="https://www.pbo-dpb.gc.ca/web/default/files/Documents/Info%20Requests/2020/IR0481_CRA_COVID-19_ltr_f.pdf" TargetMode="External"/><Relationship Id="rId16" Type="http://schemas.openxmlformats.org/officeDocument/2006/relationships/hyperlink" Target="https://www.pbo-dpb.gc.ca/web/default/files/Documents/Info%20Requests/2020/IR0547_CRA_RRIF_request_f.pdf" TargetMode="External"/><Relationship Id="rId29" Type="http://schemas.openxmlformats.org/officeDocument/2006/relationships/hyperlink" Target="https://www.pbo-dpb.gc.ca/web/default/files/Documents/Info%20Requests/2020/IR0523_ISC_COVID19_update_2_request_f.pdf" TargetMode="External"/><Relationship Id="rId107" Type="http://schemas.openxmlformats.org/officeDocument/2006/relationships/hyperlink" Target="https://www.pbo-dpb.gc.ca/web/default/files/Documents/Info%20Requests/2020/IR0524_ISED_COVID19_update_2_request_f.pdf" TargetMode="External"/><Relationship Id="rId11" Type="http://schemas.openxmlformats.org/officeDocument/2006/relationships/hyperlink" Target="https://www.pbo-dpb.gc.ca/web/default/files/Documents/Info%20Requests/2020/IR0464_CRTC_COVID-19_Measures_request_f_signed.pdf" TargetMode="External"/><Relationship Id="rId24" Type="http://schemas.openxmlformats.org/officeDocument/2006/relationships/hyperlink" Target="https://www.pbo-dpb.gc.ca/web/default/files/Documents/Info%20Requests/2020/IR0480_CMHC_COVID-19_ltr_e.pdf" TargetMode="External"/><Relationship Id="rId32" Type="http://schemas.openxmlformats.org/officeDocument/2006/relationships/hyperlink" Target="https://www.pbo-dpb.gc.ca/web/default/files/Documents/Info%20Requests/2020/IR0516_CMHC_COVID19_update_2_request_e.pdf" TargetMode="External"/><Relationship Id="rId37" Type="http://schemas.openxmlformats.org/officeDocument/2006/relationships/hyperlink" Target="https://www.pbo-dpb.gc.ca/web/default/files/Documents/Info%20Requests/2020/IR0528_PHAC_COVID19_update_request_f.pdf" TargetMode="External"/><Relationship Id="rId40" Type="http://schemas.openxmlformats.org/officeDocument/2006/relationships/hyperlink" Target="https://www.pbo-dpb.gc.ca/web/default/files/Documents/Info%20Requests/2020/IR0549_ESDC_COVID-19_Measures_Q_request_f.pdf" TargetMode="External"/><Relationship Id="rId45" Type="http://schemas.openxmlformats.org/officeDocument/2006/relationships/hyperlink" Target="https://www.pbo-dpb.gc.ca/web/default/files/Documents/Info%20Requests/2020/IR0494_FIN_COVID-19_Measures_request_e.pdf" TargetMode="External"/><Relationship Id="rId53" Type="http://schemas.openxmlformats.org/officeDocument/2006/relationships/hyperlink" Target="https://www.pbo-dpb.gc.ca/web/default/files/Documents/Info%20Requests/2020/IR0482_FOC_COVID-19_ltr_f.pdf" TargetMode="External"/><Relationship Id="rId58" Type="http://schemas.openxmlformats.org/officeDocument/2006/relationships/hyperlink" Target="https://www.pbo-dpb.gc.ca/web/default/files/Documents/Info%20Requests/2020/IR0519_TC_Fed-Bridge-corp_COVID-19_request_f.pdf" TargetMode="External"/><Relationship Id="rId66" Type="http://schemas.openxmlformats.org/officeDocument/2006/relationships/hyperlink" Target="https://www.pbo-dpb.gc.ca/web/default/files/Documents/Info%20Requests/2020/IR0456_AAFC_COVID-19_Allocations_request_e_signed.pdf" TargetMode="External"/><Relationship Id="rId74" Type="http://schemas.openxmlformats.org/officeDocument/2006/relationships/hyperlink" Target="https://www.pbo-dpb.gc.ca/web/default/files/Documents/Info%20Requests/2020/IR0524_ISED_COVID19_update_2_request_f.pdf" TargetMode="External"/><Relationship Id="rId79" Type="http://schemas.openxmlformats.org/officeDocument/2006/relationships/hyperlink" Target="https://www.pbo-dpb.gc.ca/web/default/files/Documents/Info%20Requests/2020/IR0552_NRcan_COVID-19_Measures_request_f.pdf" TargetMode="External"/><Relationship Id="rId87" Type="http://schemas.openxmlformats.org/officeDocument/2006/relationships/hyperlink" Target="https://www.pbo-dpb.gc.ca/web/default/files/Documents/Info%20Requests/2020/IR0523_ISC_COVID19_update_2_request_f.pdf" TargetMode="External"/><Relationship Id="rId102" Type="http://schemas.openxmlformats.org/officeDocument/2006/relationships/hyperlink" Target="https://www.pbo-dpb.gc.ca/web/default/files/Documents/Info%20Requests/2020/IR0523_ISC_COVID19_update_2_request_f.pdf" TargetMode="External"/><Relationship Id="rId110" Type="http://schemas.openxmlformats.org/officeDocument/2006/relationships/hyperlink" Target="https://www.pbo-dpb.gc.ca/web/default/files/Documents/Info%20Requests/2020/IR0524_ISED_COVID19_update_2_request_f.pdf" TargetMode="External"/><Relationship Id="rId5" Type="http://schemas.openxmlformats.org/officeDocument/2006/relationships/hyperlink" Target="https://www.canada.ca/fr/agence-revenu/services/prestations/prestation-maladie-relance-economique/pcmre-statistiques.html" TargetMode="External"/><Relationship Id="rId61" Type="http://schemas.openxmlformats.org/officeDocument/2006/relationships/hyperlink" Target="https://www.pbo-dpb.gc.ca/web/default/files/Documents/Info%20Requests/2020/IR0547_CRA_RRIF_request_f.pdf" TargetMode="External"/><Relationship Id="rId82" Type="http://schemas.openxmlformats.org/officeDocument/2006/relationships/hyperlink" Target="https://www.pbo-dpb.gc.ca/web/default/files/Documents/Info%20Requests/2020/IR0558_Heritage_COVID-19_Support_request_f.pdf" TargetMode="External"/><Relationship Id="rId90" Type="http://schemas.openxmlformats.org/officeDocument/2006/relationships/hyperlink" Target="https://www.pbo-dpb.gc.ca/web/default/files/Documents/Info%20Requests/2020/IR0468_HC_COVID-19_Measures_request_f_signed.pdf" TargetMode="External"/><Relationship Id="rId95" Type="http://schemas.openxmlformats.org/officeDocument/2006/relationships/hyperlink" Target="https://communityfoundations.ca/fr/covid-19-resultats-de-la-subvention-fonds-durgence-pour-lappui-communautaire-fuac/" TargetMode="External"/><Relationship Id="rId19" Type="http://schemas.openxmlformats.org/officeDocument/2006/relationships/hyperlink" Target="https://www.canada.ca/en/services/benefits/ei/claims-report.html" TargetMode="External"/><Relationship Id="rId14" Type="http://schemas.openxmlformats.org/officeDocument/2006/relationships/hyperlink" Target="https://www.pbo-dpb.gc.ca/web/default/files/Documents/Info%20Requests/2020/IR0471_ISED_COVID-19_Measures_request_f_signed.pdf" TargetMode="External"/><Relationship Id="rId22" Type="http://schemas.openxmlformats.org/officeDocument/2006/relationships/hyperlink" Target="https://www.pbo-dpb.gc.ca/web/default/files/Documents/Info%20Requests/2020/IR0561_SSC_COVID-19_Measures_request_f.pdf" TargetMode="External"/><Relationship Id="rId27" Type="http://schemas.openxmlformats.org/officeDocument/2006/relationships/hyperlink" Target="https://www.pbo-dpb.gc.ca/web/default/files/Documents/Info%20Requests/2020/IR0515_CIRNAC_COVID-19_update_request_f.pdf" TargetMode="External"/><Relationship Id="rId30" Type="http://schemas.openxmlformats.org/officeDocument/2006/relationships/hyperlink" Target="https://www.pbo-dpb.gc.ca/web/default/files/Documents/Info%20Requests/2020/IR0524_ISED_COVID19_update_2_request_e.pdf" TargetMode="External"/><Relationship Id="rId35" Type="http://schemas.openxmlformats.org/officeDocument/2006/relationships/hyperlink" Target="https://www.pbo-dpb.gc.ca/web/default/files/Documents/Info%20Requests/2020/IR0540_PCO_COVID-19_Communications_request_e.pdf" TargetMode="External"/><Relationship Id="rId43" Type="http://schemas.openxmlformats.org/officeDocument/2006/relationships/hyperlink" Target="https://www.pbo-dpb.gc.ca/web/default/files/Documents/Info%20Requests/2020/IR0469_Heritage_COVID-19_Measures_request_e_signed.pdf" TargetMode="External"/><Relationship Id="rId48" Type="http://schemas.openxmlformats.org/officeDocument/2006/relationships/hyperlink" Target="https://www.pbo-dpb.gc.ca/web/default/files/Documents/Info%20Requests/2020/IR0456_AAFC_COVID-19_Allocations_request_e_signed.pdf" TargetMode="External"/><Relationship Id="rId56" Type="http://schemas.openxmlformats.org/officeDocument/2006/relationships/hyperlink" Target="https://www.pbo-dpb.gc.ca/web/default/files/Documents/Info%20Requests/2020/IR0522_ISEDC_Granting_Councils_COVID19_request_f.pdf" TargetMode="External"/><Relationship Id="rId64" Type="http://schemas.openxmlformats.org/officeDocument/2006/relationships/hyperlink" Target="https://www.pbo-dpb.gc.ca/web/default/files/Documents/Info%20Requests/2020/IR0518_ESDC_COVIID19_update_request_f.pdf" TargetMode="External"/><Relationship Id="rId69" Type="http://schemas.openxmlformats.org/officeDocument/2006/relationships/hyperlink" Target="https://www.pbo-dpb.gc.ca/web/default/files/Documents/Info%20Requests/2020/IR0516_CMHC_COVID19_update_2_request_f.pdf" TargetMode="External"/><Relationship Id="rId77" Type="http://schemas.openxmlformats.org/officeDocument/2006/relationships/hyperlink" Target="https://www.pbo-dpb.gc.ca/web/default/files/Documents/Info%20Requests/2020/IR0522_ISEDC_Granting_Councils_COVID19_request_f.pdf" TargetMode="External"/><Relationship Id="rId100" Type="http://schemas.openxmlformats.org/officeDocument/2006/relationships/hyperlink" Target="https://www.pbo-dpb.gc.ca/web/default/files/Documents/Info%20Requests/2020/IR0475_WAGE_COVID-19_Measures_request_f_signed.pdf" TargetMode="External"/><Relationship Id="rId105" Type="http://schemas.openxmlformats.org/officeDocument/2006/relationships/hyperlink" Target="https://www.pbo-dpb.gc.ca/web/default/files/Documents/Info%20Requests/2020/IR0516_CMHC_COVID19_update_2_request_f.pdf" TargetMode="External"/><Relationship Id="rId8" Type="http://schemas.openxmlformats.org/officeDocument/2006/relationships/hyperlink" Target="https://ceba-cuec.ca/fr/" TargetMode="External"/><Relationship Id="rId51" Type="http://schemas.openxmlformats.org/officeDocument/2006/relationships/hyperlink" Target="https://www.pbo-dpb.gc.ca/web/default/files/Documents/Info%20Requests/2020/IR0539_ISED_COVID-19_Funding_request_f.pdf" TargetMode="External"/><Relationship Id="rId72" Type="http://schemas.openxmlformats.org/officeDocument/2006/relationships/hyperlink" Target="https://www.pbo-dpb.gc.ca/web/default/files/Documents/Info%20Requests/2020/IR0523_ISC_COVID19_update_2_request_f.pdf" TargetMode="External"/><Relationship Id="rId80" Type="http://schemas.openxmlformats.org/officeDocument/2006/relationships/hyperlink" Target="https://www.pbo-dpb.gc.ca/web/default/files/Documents/Info%20Requests/2020/IR0549_ESDC_COVID-19_Measures_Q_request_f.pdf" TargetMode="External"/><Relationship Id="rId85" Type="http://schemas.openxmlformats.org/officeDocument/2006/relationships/hyperlink" Target="https://www.pbo-dpb.gc.ca/web/default/files/Documents/Info%20Requests/2020/IR0549_ESDC_COVID-19_Measures_Q_request_f.pdf" TargetMode="External"/><Relationship Id="rId93" Type="http://schemas.openxmlformats.org/officeDocument/2006/relationships/hyperlink" Target="https://www.centraideeo.ca/incidence/investissements-communautaires/" TargetMode="External"/><Relationship Id="rId98" Type="http://schemas.openxmlformats.org/officeDocument/2006/relationships/hyperlink" Target="https://www.pbo-dpb.gc.ca/web/default/files/Documents/Info%20Requests/2020/IR0475_WAGE_COVID-19_Measures_request_f_signed.pdf" TargetMode="External"/><Relationship Id="rId3" Type="http://schemas.openxmlformats.org/officeDocument/2006/relationships/hyperlink" Target="https://www.pbo-dpb.gc.ca/web/default/files/Documents/Info%20Requests/2020/IR0549_ESDC_COVID-19_Measures_Q_request_f.pdf" TargetMode="External"/><Relationship Id="rId12" Type="http://schemas.openxmlformats.org/officeDocument/2006/relationships/hyperlink" Target="https://www.pbo-dpb.gc.ca/web/default/files/Documents/Info%20Requests/2020/IR0558_Heritage_COVID-19_Support_request_f.pdf" TargetMode="External"/><Relationship Id="rId17" Type="http://schemas.openxmlformats.org/officeDocument/2006/relationships/hyperlink" Target="https://www.pbo-dpb.gc.ca/web/default/files/Documents/Info%20Requests/2020/IR0550_FIN_COVID-19_Support_request_f.pdf" TargetMode="External"/><Relationship Id="rId25" Type="http://schemas.openxmlformats.org/officeDocument/2006/relationships/hyperlink" Target="https://www.pbo-dpb.gc.ca/web/default/files/Documents/Info%20Requests/2020/IR0480_CMHC_COVID-19_ltr_f.pdf" TargetMode="External"/><Relationship Id="rId33" Type="http://schemas.openxmlformats.org/officeDocument/2006/relationships/hyperlink" Target="https://www.pbo-dpb.gc.ca/web/default/files/Documents/Info%20Requests/2020/IR0516_CMHC_COVID19_update_2_request_f.pdf" TargetMode="External"/><Relationship Id="rId38" Type="http://schemas.openxmlformats.org/officeDocument/2006/relationships/hyperlink" Target="https://www.pbo-dpb.gc.ca/web/default/files/Documents/Info%20Requests/2020/IR0550_FIN_COVID-19_Support_request_f.pdf" TargetMode="External"/><Relationship Id="rId46" Type="http://schemas.openxmlformats.org/officeDocument/2006/relationships/hyperlink" Target="https://www.pbo-dpb.gc.ca/web/default/files/Documents/Info%20Requests/2020/IR0494_FIN_COVID-19_Measures_request_f.pdf" TargetMode="External"/><Relationship Id="rId59" Type="http://schemas.openxmlformats.org/officeDocument/2006/relationships/hyperlink" Target="https://www.pbo-dpb.gc.ca/web/default/files/Documents/Info%20Requests/2020/IR0547_CRA_RRIF_request_f.pdf" TargetMode="External"/><Relationship Id="rId67" Type="http://schemas.openxmlformats.org/officeDocument/2006/relationships/hyperlink" Target="https://www.pbo-dpb.gc.ca/web/default/files/Documents/Info%20Requests/2020/IR0456_reply_f.pdf" TargetMode="External"/><Relationship Id="rId103" Type="http://schemas.openxmlformats.org/officeDocument/2006/relationships/hyperlink" Target="https://www.pbo-dpb.gc.ca/web/default/files/Documents/Info%20Requests/2020/IR0549_ESDC_COVID-19_Measures_Q_request_f.pdf" TargetMode="External"/><Relationship Id="rId108" Type="http://schemas.openxmlformats.org/officeDocument/2006/relationships/hyperlink" Target="https://www.pbo-dpb.gc.ca/web/default/files/Documents/Info%20Requests/2020/IR0492_ECC_COVID-19_Measures_request_f.pdf" TargetMode="External"/><Relationship Id="rId20" Type="http://schemas.openxmlformats.org/officeDocument/2006/relationships/hyperlink" Target="https://www.canada.ca/fr/services/prestations/ae/reclamations-rapport.html" TargetMode="External"/><Relationship Id="rId41" Type="http://schemas.openxmlformats.org/officeDocument/2006/relationships/hyperlink" Target="https://www.pbo-dpb.gc.ca/web/default/files/Documents/Info%20Requests/2020/IR0461_CFIA_COVID-19_Allocations_request_f_signed.pdf" TargetMode="External"/><Relationship Id="rId54" Type="http://schemas.openxmlformats.org/officeDocument/2006/relationships/hyperlink" Target="https://www.pbo-dpb.gc.ca/web/default/files/Documents/Info%20Requests/2020/IR0482_FOC_COVID-19_ltr_f.pdf" TargetMode="External"/><Relationship Id="rId62" Type="http://schemas.openxmlformats.org/officeDocument/2006/relationships/hyperlink" Target="https://www.pbo-dpb.gc.ca/web/default/files/Documents/Info%20Requests/2020/IR0517_CRA_COVID19_followup_request_f.pdf" TargetMode="External"/><Relationship Id="rId70" Type="http://schemas.openxmlformats.org/officeDocument/2006/relationships/hyperlink" Target="https://www.pbo-dpb.gc.ca/web/default/files/Documents/Info%20Requests/2020/IR0530_CIHR_granting_COVID-19_request_f.pdf" TargetMode="External"/><Relationship Id="rId75" Type="http://schemas.openxmlformats.org/officeDocument/2006/relationships/hyperlink" Target="https://www.pbo-dpb.gc.ca/web/default/files/Documents/Info%20Requests/2020/IR0526_NRCCan_COVID19_update_2_request_e.pdf" TargetMode="External"/><Relationship Id="rId83" Type="http://schemas.openxmlformats.org/officeDocument/2006/relationships/hyperlink" Target="https://www.pbo-dpb.gc.ca/web/default/files/Documents/Info%20Requests/2020/IR0561_SSC_COVID-19_Measures_request_f.pdf" TargetMode="External"/><Relationship Id="rId88" Type="http://schemas.openxmlformats.org/officeDocument/2006/relationships/hyperlink" Target="https://rechercher.ouvert.canada.ca/fr/gc/?sort=score%20desc&amp;page=1&amp;search_text=Nouveaux%20Horizons%20pour%20les%20a%C3%AEn%C3%A9s" TargetMode="External"/><Relationship Id="rId91" Type="http://schemas.openxmlformats.org/officeDocument/2006/relationships/hyperlink" Target="https://www.pbo-dpb.gc.ca/web/default/files/Documents/Info%20Requests/2020/IR0547_CRA_RRIF_request_f.pdf" TargetMode="External"/><Relationship Id="rId96" Type="http://schemas.openxmlformats.org/officeDocument/2006/relationships/hyperlink" Target="https://www.pbo-dpb.gc.ca/web/default/files/Documents/Info%20Requests/2020/IR0456_AAFC_COVID-19_Allocations_request_e_signed.pdf" TargetMode="External"/><Relationship Id="rId111" Type="http://schemas.openxmlformats.org/officeDocument/2006/relationships/hyperlink" Target="https://www.pbo-dpb.gc.ca/web/default/files/Documents/Info%20Requests/2020/IR0524_ISED_COVID19_update_2_request_f.pdf" TargetMode="External"/><Relationship Id="rId1" Type="http://schemas.openxmlformats.org/officeDocument/2006/relationships/hyperlink" Target="https://www.canada.ca/fr/agence-revenu/services/subvention/subvention-salariale-urgence/ssuc-statistiques.html" TargetMode="External"/><Relationship Id="rId6" Type="http://schemas.openxmlformats.org/officeDocument/2006/relationships/hyperlink" Target="https://www.canada.ca/fr/agence-revenu/services/prestations/prestation-relance-economique-proches-aidants/pcrepa-statistiques.html" TargetMode="External"/><Relationship Id="rId15" Type="http://schemas.openxmlformats.org/officeDocument/2006/relationships/hyperlink" Target="https://www.pbo-dpb.gc.ca/web/default/files/Documents/Info%20Requests/2020/IR0490_ISED_COVID-19_Measures_request_f.pdf" TargetMode="External"/><Relationship Id="rId23" Type="http://schemas.openxmlformats.org/officeDocument/2006/relationships/hyperlink" Target="https://www.canada.ca/fr/agence-revenu/services/prestations/prestation-urgence-etudiants/pcue-statistiques.html" TargetMode="External"/><Relationship Id="rId28" Type="http://schemas.openxmlformats.org/officeDocument/2006/relationships/hyperlink" Target="https://www.pbo-dpb.gc.ca/web/default/files/Documents/Info%20Requests/2020/IR0523_ISC_COVID19_update_2_request_e.pdf" TargetMode="External"/><Relationship Id="rId36" Type="http://schemas.openxmlformats.org/officeDocument/2006/relationships/hyperlink" Target="https://www.pbo-dpb.gc.ca/web/default/files/Documents/Info%20Requests/2020/IR0540_PCO_COVID-19_Communications_request_f.pdf" TargetMode="External"/><Relationship Id="rId49" Type="http://schemas.openxmlformats.org/officeDocument/2006/relationships/hyperlink" Target="https://www.pbo-dpb.gc.ca/web/default/files/Documents/Info%20Requests/2020/IR0456_reply_f.pdf" TargetMode="External"/><Relationship Id="rId57" Type="http://schemas.openxmlformats.org/officeDocument/2006/relationships/hyperlink" Target="https://www.pbo-dpb.gc.ca/web/default/files/Documents/Info%20Requests/2020/IR0519_TC_Fed-Bridge-corp_COVID-19_request_e.pdf" TargetMode="External"/><Relationship Id="rId106" Type="http://schemas.openxmlformats.org/officeDocument/2006/relationships/hyperlink" Target="https://www.pbo-dpb.gc.ca/web/default/files/Documents/Info%20Requests/2020/IR0552_NRcan_COVID-19_Measures_request_f.pdf" TargetMode="External"/><Relationship Id="rId10" Type="http://schemas.openxmlformats.org/officeDocument/2006/relationships/hyperlink" Target="https://www.pbo-dpb.gc.ca/web/default/files/Documents/Info%20Requests/2020/IR0471_ISED_COVID-19_Measures_request_f_signed.pdf" TargetMode="External"/><Relationship Id="rId31" Type="http://schemas.openxmlformats.org/officeDocument/2006/relationships/hyperlink" Target="https://www.pbo-dpb.gc.ca/web/default/files/Documents/Info%20Requests/2020/IR0524_ISED_COVID19_update_2_request_f.pdf" TargetMode="External"/><Relationship Id="rId44" Type="http://schemas.openxmlformats.org/officeDocument/2006/relationships/hyperlink" Target="https://www.pbo-dpb.gc.ca/web/default/files/Documents/Info%20Requests/2020/IR0469_Heritage_COVID-19_Measures_request_f_signed.pdf" TargetMode="External"/><Relationship Id="rId52" Type="http://schemas.openxmlformats.org/officeDocument/2006/relationships/hyperlink" Target="https://www.pbo-dpb.gc.ca/web/default/files/Documents/Info%20Requests/2020/IR0482_FOC_COVID-19_ltr_e.pdf" TargetMode="External"/><Relationship Id="rId60" Type="http://schemas.openxmlformats.org/officeDocument/2006/relationships/hyperlink" Target="https://www.pbo-dpb.gc.ca/web/default/files/Documents/Info%20Requests/2020/IR0561_SSC_COVID-19_Measures_request_f.pdf" TargetMode="External"/><Relationship Id="rId65" Type="http://schemas.openxmlformats.org/officeDocument/2006/relationships/hyperlink" Target="https://www.pbo-dpb.gc.ca/web/default/files/Documents/Info%20Requests/2020/IR0549_ESDC_COVID-19_Measures_Q_request_f.pdf" TargetMode="External"/><Relationship Id="rId73" Type="http://schemas.openxmlformats.org/officeDocument/2006/relationships/hyperlink" Target="https://www.pbo-dpb.gc.ca/web/default/files/Documents/Info%20Requests/2020/IR0524_ISED_COVID19_update_2_request_e.pdf" TargetMode="External"/><Relationship Id="rId78" Type="http://schemas.openxmlformats.org/officeDocument/2006/relationships/hyperlink" Target="https://www.pbo-dpb.gc.ca/web/default/files/Documents/Info%20Requests/2020/IR0522_ISEDC_Granting_Councils_COVID19_request_f.pdf" TargetMode="External"/><Relationship Id="rId81" Type="http://schemas.openxmlformats.org/officeDocument/2006/relationships/hyperlink" Target="https://www.pbo-dpb.gc.ca/web/default/files/Documents/Info%20Requests/2020/IR0557_ECCC_COVID-19_Measures_request_f.pdf" TargetMode="External"/><Relationship Id="rId86" Type="http://schemas.openxmlformats.org/officeDocument/2006/relationships/hyperlink" Target="https://www.pbo-dpb.gc.ca/web/default/files/Documents/Info%20Requests/2020/IR0523_ISC_COVID19_update_2_request_e.pdf" TargetMode="External"/><Relationship Id="rId94" Type="http://schemas.openxmlformats.org/officeDocument/2006/relationships/hyperlink" Target="https://www.croixrouge.ca/nos-champs-d-action/interventions-en-cours/covid-19-%e2%80%93-nouveau-coronavirus/aide-d-urgence-aux-organismes-communautaires-en-reponse-a-la-covid-19/programme-de-subventions-d-urgence-aux-osbl-en-reponse-a-la-covid-19/fonds-d-urgence-pour-l-appui-communautaire?lang=fr-CA&amp;_ga=2.47225703.1391764166.1605659457-17732546.1605041127" TargetMode="External"/><Relationship Id="rId99" Type="http://schemas.openxmlformats.org/officeDocument/2006/relationships/hyperlink" Target="https://www.pbo-dpb.gc.ca/web/default/files/Documents/Info%20Requests/2020/IR0475_WAGE_COVID-19_Measures_request_e_signed.pdf" TargetMode="External"/><Relationship Id="rId101" Type="http://schemas.openxmlformats.org/officeDocument/2006/relationships/hyperlink" Target="https://www.pbo-dpb.gc.ca/web/default/files/Documents/Info%20Requests/2020/IR0523_ISC_COVID19_update_2_request_f.pdf" TargetMode="External"/><Relationship Id="rId4" Type="http://schemas.openxmlformats.org/officeDocument/2006/relationships/hyperlink" Target="https://www.canada.ca/fr/agence-revenu/services/prestations/prestation-relance-economique/pcre-statistiques.html" TargetMode="External"/><Relationship Id="rId9" Type="http://schemas.openxmlformats.org/officeDocument/2006/relationships/hyperlink" Target="https://www.pbo-dpb.gc.ca/web/default/files/Documents/Info%20Requests/2020/IR0471_ISED_COVID-19_Measures_request_e_signed.pdf" TargetMode="External"/><Relationship Id="rId13" Type="http://schemas.openxmlformats.org/officeDocument/2006/relationships/hyperlink" Target="https://www.pbo-dpb.gc.ca/web/default/files/Documents/Info%20Requests/2020/IR0474_TC_COVID-19_Measures_request_f_signed.pdf" TargetMode="External"/><Relationship Id="rId18" Type="http://schemas.openxmlformats.org/officeDocument/2006/relationships/hyperlink" Target="https://www.pbo-dpb.gc.ca/web/default/files/Documents/Info%20Requests/2020/IR0517_CRA_COVID19_followup_request_e.pdf" TargetMode="External"/><Relationship Id="rId39" Type="http://schemas.openxmlformats.org/officeDocument/2006/relationships/hyperlink" Target="https://www.pbo-dpb.gc.ca/web/default/files/Documents/Info%20Requests/2020/IR0551_HC_COVID-19_Measures_request_f.pdf" TargetMode="External"/><Relationship Id="rId109" Type="http://schemas.openxmlformats.org/officeDocument/2006/relationships/hyperlink" Target="http://www.gazette.gc.ca/rp-pr/p2/2020/2020-10-14/html/sor-dors208-fra.html" TargetMode="External"/><Relationship Id="rId34" Type="http://schemas.openxmlformats.org/officeDocument/2006/relationships/hyperlink" Target="https://www.pbo-dpb.gc.ca/web/default/files/Documents/Info%20Requests/2020/IR0521_Finance_Canada_COVID19_update_request_f.pdf" TargetMode="External"/><Relationship Id="rId50" Type="http://schemas.openxmlformats.org/officeDocument/2006/relationships/hyperlink" Target="https://www.pbo-dpb.gc.ca/web/default/files/Documents/Info%20Requests/2020/IR0539_ISED_COVID-19_Funding_request_e.pdf" TargetMode="External"/><Relationship Id="rId55" Type="http://schemas.openxmlformats.org/officeDocument/2006/relationships/hyperlink" Target="https://www.pbo-dpb.gc.ca/web/default/files/Documents/Info%20Requests/2020/IR0522_ISEDC_Granting_Councils_COVID19_request_e.pdf" TargetMode="External"/><Relationship Id="rId76" Type="http://schemas.openxmlformats.org/officeDocument/2006/relationships/hyperlink" Target="https://www.pbo-dpb.gc.ca/web/default/files/Documents/Info%20Requests/2020/IR0526_NRCCan_COVID19_update_2_request_f.pdf" TargetMode="External"/><Relationship Id="rId97" Type="http://schemas.openxmlformats.org/officeDocument/2006/relationships/hyperlink" Target="https://www.pbo-dpb.gc.ca/web/default/files/Documents/Info%20Requests/2020/IR0456_reply_f.pdf" TargetMode="External"/><Relationship Id="rId104" Type="http://schemas.openxmlformats.org/officeDocument/2006/relationships/hyperlink" Target="https://www.pbo-dpb.gc.ca/web/default/files/Documents/Info%20Requests/2020/IR0516_CMHC_COVID19_update_2_request_e.pdf" TargetMode="External"/><Relationship Id="rId7" Type="http://schemas.openxmlformats.org/officeDocument/2006/relationships/hyperlink" Target="https://www.pbo-dpb.gc.ca/web/default/files/Documents/Info%20Requests/2020/IR0465_EDC_COVID-19%20Measures_request_f_signed.pdf" TargetMode="External"/><Relationship Id="rId71" Type="http://schemas.openxmlformats.org/officeDocument/2006/relationships/hyperlink" Target="https://www.pbo-dpb.gc.ca/web/default/files/Documents/Info%20Requests/2020/IR0523_ISC_COVID19_update_2_request_e.pdf" TargetMode="External"/><Relationship Id="rId92" Type="http://schemas.openxmlformats.org/officeDocument/2006/relationships/hyperlink" Target="https://www.pbo-dpb.gc.ca/web/default/files/Documents/Info%20Requests/2020/IR0560_VA_COVID-19_Measures_request_f.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f.pdf" TargetMode="External"/><Relationship Id="rId2" Type="http://schemas.openxmlformats.org/officeDocument/2006/relationships/hyperlink" Target="https://www.pbo-dpb.gc.ca/web/default/files/Documents/Info%20Requests/2020/IR0459_CBSA_COVID-19_Measures_request_f_signed.pdf" TargetMode="External"/><Relationship Id="rId1" Type="http://schemas.openxmlformats.org/officeDocument/2006/relationships/hyperlink" Target="https://www.pbo-dpb.gc.ca/web/default/files/Documents/Info%20Requests/2020/IR0517_CRA_COVID19_followup_request_f.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57_BDC_COVID-19_Measures_request_f_signed.pdf" TargetMode="External"/><Relationship Id="rId13" Type="http://schemas.openxmlformats.org/officeDocument/2006/relationships/printerSettings" Target="../printerSettings/printerSettings4.bin"/><Relationship Id="rId3" Type="http://schemas.openxmlformats.org/officeDocument/2006/relationships/hyperlink" Target="https://www.pbo-dpb.gc.ca/web/default/files/Documents/Info%20Requests/2020/IR0457_BDC_COVID-19_Measures_request_f_signed.pdf" TargetMode="External"/><Relationship Id="rId7" Type="http://schemas.openxmlformats.org/officeDocument/2006/relationships/hyperlink" Target="https://www.pbo-dpb.gc.ca/web/default/files/Documents/Info%20Requests/2020/IR0465_EDC_COVID-19%20Measures_request_f_signed.pdf" TargetMode="External"/><Relationship Id="rId12" Type="http://schemas.openxmlformats.org/officeDocument/2006/relationships/hyperlink" Target="https://www.cmhc-schl.gc.ca/fr/finance-and-investing/insured-mortgage-purchase-program" TargetMode="External"/><Relationship Id="rId2" Type="http://schemas.openxmlformats.org/officeDocument/2006/relationships/hyperlink" Target="https://www.pbo-dpb.gc.ca/web/default/files/Documents/Info%20Requests/2020/IR0465_EDC_COVID-19%20Measures_request_f_signed.pdf" TargetMode="External"/><Relationship Id="rId1" Type="http://schemas.openxmlformats.org/officeDocument/2006/relationships/hyperlink" Target="https://ceba-cuec.ca/fr/" TargetMode="External"/><Relationship Id="rId6" Type="http://schemas.openxmlformats.org/officeDocument/2006/relationships/hyperlink" Target="https://www.pbo-dpb.gc.ca/web/default/files/Documents/Info%20Requests/2020/IR0456_AAFC_COVID-19_Allocations_request_f_signed.pdf" TargetMode="External"/><Relationship Id="rId11" Type="http://schemas.openxmlformats.org/officeDocument/2006/relationships/hyperlink" Target="https://www.pbo-dpb.gc.ca/web/default/files/Documents/Info%20Requests/2020/IR0480_CMHC_COVID-19_ltr_f.pdf" TargetMode="External"/><Relationship Id="rId5" Type="http://schemas.openxmlformats.org/officeDocument/2006/relationships/hyperlink" Target="https://www.pbo-dpb.gc.ca/web/default/files/Documents/Info%20Requests/2020/IR0479_CDIC_COVID-19_ltr_f.pdf" TargetMode="External"/><Relationship Id="rId10" Type="http://schemas.openxmlformats.org/officeDocument/2006/relationships/hyperlink" Target="https://www.ceefc-cfuec.ca/fr/prets-approuves/" TargetMode="External"/><Relationship Id="rId4" Type="http://schemas.openxmlformats.org/officeDocument/2006/relationships/hyperlink" Target="https://www.pbo-dpb.gc.ca/web/default/files/Documents/Info%20Requests/2020/IR0466_FCC_COVID-19_Measures_request_f_signed.pdf" TargetMode="External"/><Relationship Id="rId9" Type="http://schemas.openxmlformats.org/officeDocument/2006/relationships/hyperlink" Target="https://www.pbo-dpb.gc.ca/web/default/files/Documents/Info%20Requests/2020/IR0465_EDC_COVID-19%20Measures_request_f_signed.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4_ISED_COVID19_update_2_request_f.pdf" TargetMode="External"/><Relationship Id="rId13" Type="http://schemas.openxmlformats.org/officeDocument/2006/relationships/hyperlink" Target="https://www.pbo-dpb.gc.ca/web/default/files/Documents/Info%20Requests/2020/IR0519_TC_Fed-Bridge-corp_COVID-19_request_f.pdf" TargetMode="External"/><Relationship Id="rId18" Type="http://schemas.openxmlformats.org/officeDocument/2006/relationships/hyperlink" Target="https://www.pbo-dpb.gc.ca/web/default/files/Documents/Info%20Requests/2020/IR0524_ISED_COVID19_update_2_request_f.pdf" TargetMode="External"/><Relationship Id="rId3" Type="http://schemas.openxmlformats.org/officeDocument/2006/relationships/hyperlink" Target="https://www.pbo-dpb.gc.ca/web/default/files/Documents/Info%20Requests/2020/IR0522_ISEDC_Granting_Councils_COVID19_request_f.pdf" TargetMode="External"/><Relationship Id="rId21" Type="http://schemas.openxmlformats.org/officeDocument/2006/relationships/printerSettings" Target="../printerSettings/printerSettings5.bin"/><Relationship Id="rId7" Type="http://schemas.openxmlformats.org/officeDocument/2006/relationships/hyperlink" Target="https://www.pbo-dpb.gc.ca/web/default/files/Documents/Info%20Requests/2020/IR0524_ISED_COVID19_update_2_request_f.pdf" TargetMode="External"/><Relationship Id="rId12" Type="http://schemas.openxmlformats.org/officeDocument/2006/relationships/hyperlink" Target="https://www.canada.ca/fr/emploi-developpement-social/services/travail-partage/statistiques.html" TargetMode="External"/><Relationship Id="rId17" Type="http://schemas.openxmlformats.org/officeDocument/2006/relationships/hyperlink" Target="https://www.pbo-dpb.gc.ca/web/default/files/Documents/Info%20Requests/2020/IR0526_NRCCan_COVID19_update_2_request_f.pdf" TargetMode="External"/><Relationship Id="rId2" Type="http://schemas.openxmlformats.org/officeDocument/2006/relationships/hyperlink" Target="https://www.pbo-dpb.gc.ca/web/default/files/Documents/Info%20Requests/2020/IR0528_PHAC_COVID19_update_request_f.pdf" TargetMode="External"/><Relationship Id="rId16" Type="http://schemas.openxmlformats.org/officeDocument/2006/relationships/hyperlink" Target="https://www.pbo-dpb.gc.ca/web/default/files/Documents/Info%20Requests/2020/IR0526_NRCCan_COVID19_update_2_request_e.pdf" TargetMode="External"/><Relationship Id="rId20" Type="http://schemas.openxmlformats.org/officeDocument/2006/relationships/hyperlink" Target="https://www.pbo-dpb.gc.ca/web/default/files/Documents/Info%20Requests/2020/IR0530_CIHR_granting_COVID-19_request_f.pdf" TargetMode="External"/><Relationship Id="rId1" Type="http://schemas.openxmlformats.org/officeDocument/2006/relationships/hyperlink" Target="https://www.pbo-dpb.gc.ca/web/default/files/Documents/Info%20Requests/2020/IR0523_ISC_COVID19_update_2_request_f.pdf" TargetMode="External"/><Relationship Id="rId6" Type="http://schemas.openxmlformats.org/officeDocument/2006/relationships/hyperlink" Target="https://www.pbo-dpb.gc.ca/web/default/files/Documents/Info%20Requests/2020/IR0524_ISED_COVID19_update_2_request_e.pdf" TargetMode="External"/><Relationship Id="rId11" Type="http://schemas.openxmlformats.org/officeDocument/2006/relationships/hyperlink" Target="https://www.pbo-dpb.gc.ca/web/default/files/Documents/Info%20Requests/2020/IR0483_ESDC_COVID-19_ltr_f.pdf" TargetMode="External"/><Relationship Id="rId5" Type="http://schemas.openxmlformats.org/officeDocument/2006/relationships/hyperlink" Target="https://www.pbo-dpb.gc.ca/web/default/files/Documents/Info%20Requests/2020/IR0548_Des-Can_COVID-19_Measures_request_f.pdf" TargetMode="External"/><Relationship Id="rId15" Type="http://schemas.openxmlformats.org/officeDocument/2006/relationships/hyperlink" Target="https://www.pbo-dpb.gc.ca/web/default/files/Documents/Info%20Requests/2020/IR0564_ESDC_COVID-19_Measures_T_request_f.pdf" TargetMode="External"/><Relationship Id="rId10" Type="http://schemas.openxmlformats.org/officeDocument/2006/relationships/hyperlink" Target="https://rechercher.ouvert.canada.ca/fr/gc/?sort=score%20desc&amp;page=1&amp;search_text=Nouveaux%20Horizons%20pour%20les%20a%C3%AEn%C3%A9s" TargetMode="External"/><Relationship Id="rId19" Type="http://schemas.openxmlformats.org/officeDocument/2006/relationships/hyperlink" Target="http://gazette.gc.ca/rp-pr/p2/2020/2020-08-19/html/sor-dors173-fra.html" TargetMode="External"/><Relationship Id="rId4" Type="http://schemas.openxmlformats.org/officeDocument/2006/relationships/hyperlink" Target="https://www.pbo-dpb.gc.ca/web/default/files/Documents/Info%20Requests/2020/IR0561_SSC_COVID-19_Measures_request_f.pdf" TargetMode="External"/><Relationship Id="rId9" Type="http://schemas.openxmlformats.org/officeDocument/2006/relationships/hyperlink" Target="https://www.pbo-dpb.gc.ca/web/default/files/Documents/Info%20Requests/2020/IR0526_NRCCan_COVID19_update_2_request_f.pdf" TargetMode="External"/><Relationship Id="rId14" Type="http://schemas.openxmlformats.org/officeDocument/2006/relationships/hyperlink" Target="https://www.pbo-dpb.gc.ca/web/default/files/Documents/Info%20Requests/2020/IR0562_CCOHS_COVID-19_Measures_request_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61D9-26A6-45B2-A1C1-6260105879D9}">
  <dimension ref="A1:B30"/>
  <sheetViews>
    <sheetView showGridLines="0" tabSelected="1" zoomScale="80" zoomScaleNormal="80" workbookViewId="0"/>
  </sheetViews>
  <sheetFormatPr defaultRowHeight="15" x14ac:dyDescent="0.25"/>
  <cols>
    <col min="1" max="1" width="42.5703125" customWidth="1"/>
  </cols>
  <sheetData>
    <row r="1" spans="1:1" ht="18.75" x14ac:dyDescent="0.3">
      <c r="A1" s="11" t="s">
        <v>57</v>
      </c>
    </row>
    <row r="2" spans="1:1" x14ac:dyDescent="0.25">
      <c r="A2" t="s">
        <v>58</v>
      </c>
    </row>
    <row r="3" spans="1:1" x14ac:dyDescent="0.25">
      <c r="A3" t="s">
        <v>59</v>
      </c>
    </row>
    <row r="5" spans="1:1" ht="15.75" x14ac:dyDescent="0.25">
      <c r="A5" s="12" t="s">
        <v>60</v>
      </c>
    </row>
    <row r="6" spans="1:1" x14ac:dyDescent="0.25">
      <c r="A6" t="s">
        <v>61</v>
      </c>
    </row>
    <row r="7" spans="1:1" x14ac:dyDescent="0.25">
      <c r="A7" t="s">
        <v>459</v>
      </c>
    </row>
    <row r="8" spans="1:1" x14ac:dyDescent="0.25">
      <c r="A8" t="s">
        <v>458</v>
      </c>
    </row>
    <row r="10" spans="1:1" ht="15.75" x14ac:dyDescent="0.25">
      <c r="A10" s="12" t="s">
        <v>62</v>
      </c>
    </row>
    <row r="11" spans="1:1" x14ac:dyDescent="0.25">
      <c r="A11" t="s">
        <v>411</v>
      </c>
    </row>
    <row r="12" spans="1:1" x14ac:dyDescent="0.25">
      <c r="A12" s="13" t="s">
        <v>63</v>
      </c>
    </row>
    <row r="13" spans="1:1" x14ac:dyDescent="0.25">
      <c r="A13" s="13" t="s">
        <v>64</v>
      </c>
    </row>
    <row r="14" spans="1:1" x14ac:dyDescent="0.25">
      <c r="A14" s="13" t="s">
        <v>65</v>
      </c>
    </row>
    <row r="15" spans="1:1" x14ac:dyDescent="0.25">
      <c r="A15" s="13" t="s">
        <v>66</v>
      </c>
    </row>
    <row r="16" spans="1:1" x14ac:dyDescent="0.25">
      <c r="A16" t="s">
        <v>428</v>
      </c>
    </row>
    <row r="17" spans="1:2" x14ac:dyDescent="0.25">
      <c r="A17" s="14" t="s">
        <v>412</v>
      </c>
    </row>
    <row r="19" spans="1:2" ht="15.75" x14ac:dyDescent="0.25">
      <c r="A19" s="12" t="s">
        <v>67</v>
      </c>
    </row>
    <row r="20" spans="1:2" x14ac:dyDescent="0.25">
      <c r="A20" s="15" t="s">
        <v>68</v>
      </c>
      <c r="B20" t="s">
        <v>69</v>
      </c>
    </row>
    <row r="21" spans="1:2" x14ac:dyDescent="0.25">
      <c r="A21" s="15" t="s">
        <v>70</v>
      </c>
      <c r="B21" t="s">
        <v>71</v>
      </c>
    </row>
    <row r="22" spans="1:2" x14ac:dyDescent="0.25">
      <c r="A22" s="15" t="s">
        <v>72</v>
      </c>
      <c r="B22" t="s">
        <v>73</v>
      </c>
    </row>
    <row r="23" spans="1:2" x14ac:dyDescent="0.25">
      <c r="A23" s="15" t="s">
        <v>74</v>
      </c>
      <c r="B23" t="s">
        <v>75</v>
      </c>
    </row>
    <row r="24" spans="1:2" x14ac:dyDescent="0.25">
      <c r="A24" s="15" t="s">
        <v>76</v>
      </c>
      <c r="B24" t="s">
        <v>77</v>
      </c>
    </row>
    <row r="25" spans="1:2" x14ac:dyDescent="0.25">
      <c r="A25" s="15" t="s">
        <v>525</v>
      </c>
      <c r="B25" t="s">
        <v>529</v>
      </c>
    </row>
    <row r="26" spans="1:2" x14ac:dyDescent="0.25">
      <c r="A26" s="15"/>
    </row>
    <row r="27" spans="1:2" ht="15.75" x14ac:dyDescent="0.25">
      <c r="A27" s="16" t="s">
        <v>530</v>
      </c>
    </row>
    <row r="28" spans="1:2" x14ac:dyDescent="0.25">
      <c r="A28" t="s">
        <v>413</v>
      </c>
    </row>
    <row r="29" spans="1:2" x14ac:dyDescent="0.25">
      <c r="A29" t="s">
        <v>78</v>
      </c>
    </row>
    <row r="30" spans="1:2" x14ac:dyDescent="0.25">
      <c r="A30"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L115"/>
  <sheetViews>
    <sheetView showGridLines="0" zoomScale="60" zoomScaleNormal="60" workbookViewId="0"/>
  </sheetViews>
  <sheetFormatPr defaultRowHeight="15" x14ac:dyDescent="0.25"/>
  <cols>
    <col min="1" max="1" width="68.7109375" bestFit="1" customWidth="1"/>
    <col min="2" max="2" width="63.42578125" bestFit="1" customWidth="1"/>
    <col min="3" max="3" width="26.140625" bestFit="1" customWidth="1"/>
    <col min="4" max="4" width="42.7109375" customWidth="1"/>
    <col min="5" max="5" width="26.7109375" bestFit="1" customWidth="1"/>
    <col min="6" max="6" width="67.140625" customWidth="1"/>
    <col min="7" max="7" width="32.42578125" bestFit="1" customWidth="1"/>
    <col min="8" max="8" width="38.85546875" bestFit="1" customWidth="1"/>
    <col min="9" max="9" width="39.5703125" bestFit="1" customWidth="1"/>
    <col min="10" max="10" width="26.28515625" customWidth="1"/>
    <col min="11" max="11" width="43.28515625" customWidth="1"/>
    <col min="12" max="12" width="19.7109375" customWidth="1"/>
  </cols>
  <sheetData>
    <row r="1" spans="1:12" x14ac:dyDescent="0.25">
      <c r="A1" s="24" t="s">
        <v>63</v>
      </c>
      <c r="B1" s="24"/>
    </row>
    <row r="2" spans="1:12" ht="15.75" thickBot="1" x14ac:dyDescent="0.3">
      <c r="A2" s="1"/>
      <c r="B2" s="1"/>
    </row>
    <row r="3" spans="1:12" ht="17.25" x14ac:dyDescent="0.25">
      <c r="A3" s="25" t="s">
        <v>63</v>
      </c>
      <c r="B3" s="103" t="s">
        <v>475</v>
      </c>
      <c r="C3" s="26" t="s">
        <v>80</v>
      </c>
      <c r="D3" s="26" t="s">
        <v>81</v>
      </c>
      <c r="E3" s="26" t="s">
        <v>82</v>
      </c>
      <c r="F3" s="26" t="s">
        <v>408</v>
      </c>
      <c r="G3" s="26" t="s">
        <v>83</v>
      </c>
      <c r="H3" s="27" t="s">
        <v>84</v>
      </c>
      <c r="I3" s="27" t="s">
        <v>85</v>
      </c>
      <c r="J3" s="27" t="s">
        <v>86</v>
      </c>
      <c r="K3" s="27" t="s">
        <v>87</v>
      </c>
      <c r="L3" s="28" t="s">
        <v>88</v>
      </c>
    </row>
    <row r="4" spans="1:12" ht="60.75" customHeight="1" x14ac:dyDescent="0.25">
      <c r="A4" s="200" t="s">
        <v>181</v>
      </c>
      <c r="B4" s="232">
        <f>14000+4809</f>
        <v>18809</v>
      </c>
      <c r="C4" s="130" t="s">
        <v>144</v>
      </c>
      <c r="D4" s="66" t="s">
        <v>182</v>
      </c>
      <c r="E4" s="22" t="s">
        <v>183</v>
      </c>
      <c r="F4" s="66" t="s">
        <v>442</v>
      </c>
      <c r="G4" s="132">
        <v>1.2</v>
      </c>
      <c r="H4" s="130" t="s">
        <v>94</v>
      </c>
      <c r="I4" s="133" t="s">
        <v>0</v>
      </c>
      <c r="J4" s="130" t="s">
        <v>95</v>
      </c>
      <c r="K4" s="128" t="s">
        <v>507</v>
      </c>
      <c r="L4" s="134" t="s">
        <v>495</v>
      </c>
    </row>
    <row r="5" spans="1:12" ht="60" customHeight="1" x14ac:dyDescent="0.25">
      <c r="A5" s="200"/>
      <c r="B5" s="212"/>
      <c r="C5" s="130" t="s">
        <v>144</v>
      </c>
      <c r="D5" s="66" t="s">
        <v>104</v>
      </c>
      <c r="E5" s="22" t="s">
        <v>183</v>
      </c>
      <c r="F5" s="66" t="s">
        <v>442</v>
      </c>
      <c r="G5" s="132">
        <v>12276.726000000001</v>
      </c>
      <c r="H5" s="214" t="s">
        <v>94</v>
      </c>
      <c r="I5" s="204" t="s">
        <v>1</v>
      </c>
      <c r="J5" s="202" t="s">
        <v>95</v>
      </c>
      <c r="K5" s="229" t="s">
        <v>436</v>
      </c>
      <c r="L5" s="228" t="s">
        <v>116</v>
      </c>
    </row>
    <row r="6" spans="1:12" x14ac:dyDescent="0.25">
      <c r="A6" s="200"/>
      <c r="B6" s="212"/>
      <c r="C6" s="130" t="s">
        <v>144</v>
      </c>
      <c r="D6" s="130" t="s">
        <v>104</v>
      </c>
      <c r="E6" s="22" t="s">
        <v>138</v>
      </c>
      <c r="F6" s="66" t="s">
        <v>93</v>
      </c>
      <c r="G6" s="132">
        <v>700</v>
      </c>
      <c r="H6" s="214"/>
      <c r="I6" s="204"/>
      <c r="J6" s="202"/>
      <c r="K6" s="229"/>
      <c r="L6" s="228"/>
    </row>
    <row r="7" spans="1:12" ht="63" customHeight="1" x14ac:dyDescent="0.25">
      <c r="A7" s="200"/>
      <c r="B7" s="212"/>
      <c r="C7" s="130" t="s">
        <v>144</v>
      </c>
      <c r="D7" s="66" t="s">
        <v>145</v>
      </c>
      <c r="E7" s="22" t="s">
        <v>183</v>
      </c>
      <c r="F7" s="66" t="s">
        <v>442</v>
      </c>
      <c r="G7" s="132">
        <v>622.26666599999999</v>
      </c>
      <c r="H7" s="214" t="s">
        <v>94</v>
      </c>
      <c r="I7" s="204" t="s">
        <v>2</v>
      </c>
      <c r="J7" s="214" t="s">
        <v>95</v>
      </c>
      <c r="K7" s="215" t="s">
        <v>489</v>
      </c>
      <c r="L7" s="216" t="s">
        <v>487</v>
      </c>
    </row>
    <row r="8" spans="1:12" ht="57.75" customHeight="1" x14ac:dyDescent="0.25">
      <c r="A8" s="200"/>
      <c r="B8" s="212"/>
      <c r="C8" s="130" t="s">
        <v>144</v>
      </c>
      <c r="D8" s="66" t="s">
        <v>145</v>
      </c>
      <c r="E8" s="22" t="s">
        <v>183</v>
      </c>
      <c r="F8" s="66" t="s">
        <v>442</v>
      </c>
      <c r="G8" s="132">
        <v>3347.0251779999999</v>
      </c>
      <c r="H8" s="214"/>
      <c r="I8" s="204"/>
      <c r="J8" s="214"/>
      <c r="K8" s="215"/>
      <c r="L8" s="227"/>
    </row>
    <row r="9" spans="1:12" x14ac:dyDescent="0.25">
      <c r="A9" s="200"/>
      <c r="B9" s="212"/>
      <c r="C9" s="130" t="s">
        <v>144</v>
      </c>
      <c r="D9" s="66" t="s">
        <v>145</v>
      </c>
      <c r="E9" s="22" t="s">
        <v>138</v>
      </c>
      <c r="F9" s="66" t="s">
        <v>93</v>
      </c>
      <c r="G9" s="132">
        <v>2202.8748220000002</v>
      </c>
      <c r="H9" s="214"/>
      <c r="I9" s="204"/>
      <c r="J9" s="214"/>
      <c r="K9" s="215"/>
      <c r="L9" s="227"/>
    </row>
    <row r="10" spans="1:12" x14ac:dyDescent="0.25">
      <c r="A10" s="200"/>
      <c r="B10" s="212"/>
      <c r="C10" s="130" t="s">
        <v>144</v>
      </c>
      <c r="D10" s="66" t="s">
        <v>145</v>
      </c>
      <c r="E10" s="22" t="s">
        <v>138</v>
      </c>
      <c r="F10" s="66" t="s">
        <v>93</v>
      </c>
      <c r="G10" s="132">
        <v>320.13333399999999</v>
      </c>
      <c r="H10" s="214"/>
      <c r="I10" s="204"/>
      <c r="J10" s="214"/>
      <c r="K10" s="215"/>
      <c r="L10" s="227"/>
    </row>
    <row r="11" spans="1:12" ht="60.75" customHeight="1" x14ac:dyDescent="0.25">
      <c r="A11" s="200"/>
      <c r="B11" s="212"/>
      <c r="C11" s="130" t="s">
        <v>144</v>
      </c>
      <c r="D11" s="66" t="s">
        <v>159</v>
      </c>
      <c r="E11" s="22" t="s">
        <v>183</v>
      </c>
      <c r="F11" s="66" t="s">
        <v>442</v>
      </c>
      <c r="G11" s="132">
        <v>18.5</v>
      </c>
      <c r="H11" s="214" t="s">
        <v>94</v>
      </c>
      <c r="I11" s="204" t="s">
        <v>3</v>
      </c>
      <c r="J11" s="202" t="s">
        <v>118</v>
      </c>
      <c r="K11" s="215"/>
      <c r="L11" s="228"/>
    </row>
    <row r="12" spans="1:12" x14ac:dyDescent="0.25">
      <c r="A12" s="200"/>
      <c r="B12" s="212"/>
      <c r="C12" s="130" t="s">
        <v>144</v>
      </c>
      <c r="D12" s="66" t="s">
        <v>159</v>
      </c>
      <c r="E12" s="22" t="s">
        <v>138</v>
      </c>
      <c r="F12" s="66" t="s">
        <v>93</v>
      </c>
      <c r="G12" s="132">
        <f>202.625+112.426062</f>
        <v>315.051062</v>
      </c>
      <c r="H12" s="214"/>
      <c r="I12" s="204"/>
      <c r="J12" s="202"/>
      <c r="K12" s="215"/>
      <c r="L12" s="228"/>
    </row>
    <row r="13" spans="1:12" ht="60" customHeight="1" x14ac:dyDescent="0.25">
      <c r="A13" s="200"/>
      <c r="B13" s="212"/>
      <c r="C13" s="130" t="s">
        <v>144</v>
      </c>
      <c r="D13" s="66" t="s">
        <v>185</v>
      </c>
      <c r="E13" s="22" t="s">
        <v>183</v>
      </c>
      <c r="F13" s="66" t="s">
        <v>442</v>
      </c>
      <c r="G13" s="132">
        <v>100</v>
      </c>
      <c r="H13" s="214" t="s">
        <v>94</v>
      </c>
      <c r="I13" s="204" t="s">
        <v>4</v>
      </c>
      <c r="J13" s="202" t="s">
        <v>309</v>
      </c>
      <c r="K13" s="215"/>
      <c r="L13" s="228"/>
    </row>
    <row r="14" spans="1:12" ht="30" x14ac:dyDescent="0.25">
      <c r="A14" s="200"/>
      <c r="B14" s="223"/>
      <c r="C14" s="22" t="s">
        <v>144</v>
      </c>
      <c r="D14" s="66" t="s">
        <v>185</v>
      </c>
      <c r="E14" s="22" t="s">
        <v>138</v>
      </c>
      <c r="F14" s="66" t="s">
        <v>93</v>
      </c>
      <c r="G14" s="132">
        <v>400</v>
      </c>
      <c r="H14" s="214"/>
      <c r="I14" s="204"/>
      <c r="J14" s="202"/>
      <c r="K14" s="215"/>
      <c r="L14" s="228"/>
    </row>
    <row r="15" spans="1:12" ht="30" customHeight="1" x14ac:dyDescent="0.25">
      <c r="A15" s="200" t="s">
        <v>186</v>
      </c>
      <c r="B15" s="232">
        <v>2000</v>
      </c>
      <c r="C15" s="22" t="s">
        <v>144</v>
      </c>
      <c r="D15" s="66" t="s">
        <v>104</v>
      </c>
      <c r="E15" s="22" t="s">
        <v>183</v>
      </c>
      <c r="F15" s="66" t="s">
        <v>440</v>
      </c>
      <c r="G15" s="132">
        <v>1000</v>
      </c>
      <c r="H15" s="217" t="s">
        <v>94</v>
      </c>
      <c r="I15" s="218" t="s">
        <v>1</v>
      </c>
      <c r="J15" s="219" t="s">
        <v>95</v>
      </c>
      <c r="K15" s="220" t="s">
        <v>435</v>
      </c>
      <c r="L15" s="222" t="s">
        <v>116</v>
      </c>
    </row>
    <row r="16" spans="1:12" x14ac:dyDescent="0.25">
      <c r="A16" s="200"/>
      <c r="B16" s="223"/>
      <c r="C16" s="22" t="s">
        <v>144</v>
      </c>
      <c r="D16" s="66" t="s">
        <v>104</v>
      </c>
      <c r="E16" s="22" t="s">
        <v>138</v>
      </c>
      <c r="F16" s="66" t="s">
        <v>93</v>
      </c>
      <c r="G16" s="132">
        <v>1000</v>
      </c>
      <c r="H16" s="217"/>
      <c r="I16" s="218"/>
      <c r="J16" s="219"/>
      <c r="K16" s="220"/>
      <c r="L16" s="222"/>
    </row>
    <row r="17" spans="1:12" ht="30" x14ac:dyDescent="0.25">
      <c r="A17" s="200" t="s">
        <v>187</v>
      </c>
      <c r="B17" s="211">
        <f>115+65</f>
        <v>180</v>
      </c>
      <c r="C17" s="130" t="s">
        <v>137</v>
      </c>
      <c r="D17" s="66" t="s">
        <v>188</v>
      </c>
      <c r="E17" s="22" t="s">
        <v>183</v>
      </c>
      <c r="F17" s="66" t="s">
        <v>440</v>
      </c>
      <c r="G17" s="132">
        <v>25</v>
      </c>
      <c r="H17" s="214" t="s">
        <v>94</v>
      </c>
      <c r="I17" s="204" t="s">
        <v>5</v>
      </c>
      <c r="J17" s="214" t="s">
        <v>95</v>
      </c>
      <c r="K17" s="135" t="s">
        <v>189</v>
      </c>
      <c r="L17" s="134"/>
    </row>
    <row r="18" spans="1:12" ht="30" x14ac:dyDescent="0.25">
      <c r="A18" s="200"/>
      <c r="B18" s="212"/>
      <c r="C18" s="130" t="s">
        <v>137</v>
      </c>
      <c r="D18" s="66" t="s">
        <v>188</v>
      </c>
      <c r="E18" s="22" t="s">
        <v>183</v>
      </c>
      <c r="F18" s="66" t="s">
        <v>440</v>
      </c>
      <c r="G18" s="132">
        <v>17.3</v>
      </c>
      <c r="H18" s="214"/>
      <c r="I18" s="204"/>
      <c r="J18" s="214"/>
      <c r="K18" s="229" t="s">
        <v>190</v>
      </c>
      <c r="L18" s="216" t="s">
        <v>191</v>
      </c>
    </row>
    <row r="19" spans="1:12" ht="30" x14ac:dyDescent="0.25">
      <c r="A19" s="200"/>
      <c r="B19" s="223"/>
      <c r="C19" s="130" t="s">
        <v>137</v>
      </c>
      <c r="D19" s="66" t="s">
        <v>188</v>
      </c>
      <c r="E19" s="22" t="s">
        <v>183</v>
      </c>
      <c r="F19" s="66" t="s">
        <v>440</v>
      </c>
      <c r="G19" s="132">
        <v>72.599999999999994</v>
      </c>
      <c r="H19" s="214"/>
      <c r="I19" s="204"/>
      <c r="J19" s="214"/>
      <c r="K19" s="229"/>
      <c r="L19" s="227"/>
    </row>
    <row r="20" spans="1:12" ht="30" x14ac:dyDescent="0.25">
      <c r="A20" s="126" t="s">
        <v>192</v>
      </c>
      <c r="B20" s="136">
        <v>115</v>
      </c>
      <c r="C20" s="22" t="s">
        <v>144</v>
      </c>
      <c r="D20" s="22" t="s">
        <v>173</v>
      </c>
      <c r="E20" s="22" t="s">
        <v>138</v>
      </c>
      <c r="F20" s="66" t="s">
        <v>93</v>
      </c>
      <c r="G20" s="132">
        <f>115.782133</f>
        <v>115.782133</v>
      </c>
      <c r="H20" s="22" t="s">
        <v>94</v>
      </c>
      <c r="I20" s="6" t="s">
        <v>6</v>
      </c>
      <c r="J20" s="22" t="s">
        <v>142</v>
      </c>
      <c r="K20" s="127"/>
      <c r="L20" s="137"/>
    </row>
    <row r="21" spans="1:12" ht="30.75" customHeight="1" x14ac:dyDescent="0.25">
      <c r="A21" s="230" t="s">
        <v>193</v>
      </c>
      <c r="B21" s="233">
        <f>305+380+380</f>
        <v>1065</v>
      </c>
      <c r="C21" s="22" t="s">
        <v>137</v>
      </c>
      <c r="D21" s="66" t="s">
        <v>141</v>
      </c>
      <c r="E21" s="22" t="s">
        <v>183</v>
      </c>
      <c r="F21" s="66" t="s">
        <v>440</v>
      </c>
      <c r="G21" s="50">
        <v>305</v>
      </c>
      <c r="H21" s="217" t="s">
        <v>94</v>
      </c>
      <c r="I21" s="218" t="s">
        <v>7</v>
      </c>
      <c r="J21" s="219" t="s">
        <v>95</v>
      </c>
      <c r="K21" s="220" t="s">
        <v>194</v>
      </c>
      <c r="L21" s="210" t="s">
        <v>449</v>
      </c>
    </row>
    <row r="22" spans="1:12" ht="30" x14ac:dyDescent="0.25">
      <c r="A22" s="230"/>
      <c r="B22" s="234"/>
      <c r="C22" s="22" t="s">
        <v>137</v>
      </c>
      <c r="D22" s="66" t="s">
        <v>141</v>
      </c>
      <c r="E22" s="22" t="s">
        <v>183</v>
      </c>
      <c r="F22" s="66" t="s">
        <v>440</v>
      </c>
      <c r="G22" s="50">
        <v>75</v>
      </c>
      <c r="H22" s="217"/>
      <c r="I22" s="218"/>
      <c r="J22" s="219"/>
      <c r="K22" s="220"/>
      <c r="L22" s="222"/>
    </row>
    <row r="23" spans="1:12" ht="60.75" customHeight="1" x14ac:dyDescent="0.25">
      <c r="A23" s="230"/>
      <c r="B23" s="235"/>
      <c r="C23" s="22" t="s">
        <v>144</v>
      </c>
      <c r="D23" s="66" t="s">
        <v>141</v>
      </c>
      <c r="E23" s="22" t="s">
        <v>183</v>
      </c>
      <c r="F23" s="66" t="s">
        <v>442</v>
      </c>
      <c r="G23" s="50">
        <v>305</v>
      </c>
      <c r="H23" s="217"/>
      <c r="I23" s="218"/>
      <c r="J23" s="219"/>
      <c r="K23" s="220"/>
      <c r="L23" s="222"/>
    </row>
    <row r="24" spans="1:12" ht="30" x14ac:dyDescent="0.25">
      <c r="A24" s="200" t="s">
        <v>195</v>
      </c>
      <c r="B24" s="211">
        <v>205</v>
      </c>
      <c r="C24" s="22" t="s">
        <v>144</v>
      </c>
      <c r="D24" s="66" t="s">
        <v>166</v>
      </c>
      <c r="E24" s="22" t="s">
        <v>183</v>
      </c>
      <c r="F24" s="66" t="s">
        <v>441</v>
      </c>
      <c r="G24" s="50">
        <v>63.9</v>
      </c>
      <c r="H24" s="22" t="s">
        <v>94</v>
      </c>
      <c r="I24" s="6" t="s">
        <v>8</v>
      </c>
      <c r="J24" s="66" t="s">
        <v>95</v>
      </c>
      <c r="K24" s="127" t="s">
        <v>480</v>
      </c>
      <c r="L24" s="137" t="s">
        <v>450</v>
      </c>
    </row>
    <row r="25" spans="1:12" ht="30" x14ac:dyDescent="0.25">
      <c r="A25" s="200"/>
      <c r="B25" s="212"/>
      <c r="C25" s="22" t="s">
        <v>144</v>
      </c>
      <c r="D25" s="22" t="s">
        <v>141</v>
      </c>
      <c r="E25" s="22" t="s">
        <v>183</v>
      </c>
      <c r="F25" s="66" t="s">
        <v>441</v>
      </c>
      <c r="G25" s="50">
        <v>237.3</v>
      </c>
      <c r="H25" s="217" t="s">
        <v>94</v>
      </c>
      <c r="I25" s="218" t="s">
        <v>9</v>
      </c>
      <c r="J25" s="217" t="s">
        <v>142</v>
      </c>
      <c r="K25" s="224"/>
      <c r="L25" s="222"/>
    </row>
    <row r="26" spans="1:12" x14ac:dyDescent="0.25">
      <c r="A26" s="200"/>
      <c r="B26" s="212"/>
      <c r="C26" s="22" t="s">
        <v>144</v>
      </c>
      <c r="D26" s="66" t="s">
        <v>141</v>
      </c>
      <c r="E26" s="22" t="s">
        <v>138</v>
      </c>
      <c r="F26" s="66" t="s">
        <v>93</v>
      </c>
      <c r="G26" s="50">
        <v>8.1</v>
      </c>
      <c r="H26" s="217"/>
      <c r="I26" s="218"/>
      <c r="J26" s="217"/>
      <c r="K26" s="224"/>
      <c r="L26" s="222"/>
    </row>
    <row r="27" spans="1:12" ht="30" x14ac:dyDescent="0.25">
      <c r="A27" s="200"/>
      <c r="B27" s="212"/>
      <c r="C27" s="22" t="s">
        <v>144</v>
      </c>
      <c r="D27" s="66" t="s">
        <v>145</v>
      </c>
      <c r="E27" s="22" t="s">
        <v>183</v>
      </c>
      <c r="F27" s="66" t="s">
        <v>441</v>
      </c>
      <c r="G27" s="132">
        <v>0.6</v>
      </c>
      <c r="H27" s="217" t="s">
        <v>94</v>
      </c>
      <c r="I27" s="218" t="s">
        <v>2</v>
      </c>
      <c r="J27" s="217" t="s">
        <v>95</v>
      </c>
      <c r="K27" s="224" t="s">
        <v>196</v>
      </c>
      <c r="L27" s="210" t="s">
        <v>487</v>
      </c>
    </row>
    <row r="28" spans="1:12" x14ac:dyDescent="0.25">
      <c r="A28" s="200"/>
      <c r="B28" s="223"/>
      <c r="C28" s="22" t="s">
        <v>144</v>
      </c>
      <c r="D28" s="66" t="s">
        <v>145</v>
      </c>
      <c r="E28" s="22" t="s">
        <v>138</v>
      </c>
      <c r="F28" s="66" t="s">
        <v>93</v>
      </c>
      <c r="G28" s="132">
        <v>8.1999999999999993</v>
      </c>
      <c r="H28" s="217"/>
      <c r="I28" s="218"/>
      <c r="J28" s="217"/>
      <c r="K28" s="224"/>
      <c r="L28" s="210"/>
    </row>
    <row r="29" spans="1:12" ht="37.5" customHeight="1" x14ac:dyDescent="0.25">
      <c r="A29" s="126" t="s">
        <v>197</v>
      </c>
      <c r="B29" s="136">
        <v>0</v>
      </c>
      <c r="C29" s="22" t="s">
        <v>91</v>
      </c>
      <c r="D29" s="66"/>
      <c r="E29" s="22"/>
      <c r="F29" s="66"/>
      <c r="G29" s="138"/>
      <c r="H29" s="22" t="s">
        <v>460</v>
      </c>
      <c r="I29" s="6"/>
      <c r="J29" s="22"/>
      <c r="K29" s="127"/>
      <c r="L29" s="137"/>
    </row>
    <row r="30" spans="1:12" ht="60" x14ac:dyDescent="0.25">
      <c r="A30" s="200" t="s">
        <v>198</v>
      </c>
      <c r="B30" s="211">
        <v>727</v>
      </c>
      <c r="C30" s="130" t="s">
        <v>137</v>
      </c>
      <c r="D30" s="66" t="s">
        <v>160</v>
      </c>
      <c r="E30" s="22" t="s">
        <v>138</v>
      </c>
      <c r="F30" s="66" t="s">
        <v>93</v>
      </c>
      <c r="G30" s="132">
        <v>375.06649900000002</v>
      </c>
      <c r="H30" s="139" t="s">
        <v>94</v>
      </c>
      <c r="I30" s="133" t="s">
        <v>10</v>
      </c>
      <c r="J30" s="139" t="s">
        <v>95</v>
      </c>
      <c r="K30" s="129" t="s">
        <v>505</v>
      </c>
      <c r="L30" s="140" t="s">
        <v>506</v>
      </c>
    </row>
    <row r="31" spans="1:12" ht="45" x14ac:dyDescent="0.25">
      <c r="A31" s="200"/>
      <c r="B31" s="212"/>
      <c r="C31" s="130" t="s">
        <v>137</v>
      </c>
      <c r="D31" s="66" t="s">
        <v>199</v>
      </c>
      <c r="E31" s="22" t="s">
        <v>138</v>
      </c>
      <c r="F31" s="66" t="s">
        <v>93</v>
      </c>
      <c r="G31" s="132">
        <v>8</v>
      </c>
      <c r="H31" s="139" t="s">
        <v>94</v>
      </c>
      <c r="I31" s="133" t="s">
        <v>10</v>
      </c>
      <c r="J31" s="139" t="s">
        <v>95</v>
      </c>
      <c r="K31" s="129" t="s">
        <v>200</v>
      </c>
      <c r="L31" s="141" t="s">
        <v>201</v>
      </c>
    </row>
    <row r="32" spans="1:12" ht="45" x14ac:dyDescent="0.25">
      <c r="A32" s="200"/>
      <c r="B32" s="212"/>
      <c r="C32" s="130" t="s">
        <v>137</v>
      </c>
      <c r="D32" s="66" t="s">
        <v>162</v>
      </c>
      <c r="E32" s="22" t="s">
        <v>138</v>
      </c>
      <c r="F32" s="66" t="s">
        <v>93</v>
      </c>
      <c r="G32" s="132">
        <v>17.090800000000002</v>
      </c>
      <c r="H32" s="139" t="s">
        <v>94</v>
      </c>
      <c r="I32" s="133" t="s">
        <v>11</v>
      </c>
      <c r="J32" s="139" t="s">
        <v>95</v>
      </c>
      <c r="K32" s="129" t="s">
        <v>504</v>
      </c>
      <c r="L32" s="142" t="s">
        <v>487</v>
      </c>
    </row>
    <row r="33" spans="1:12" ht="15" customHeight="1" x14ac:dyDescent="0.25">
      <c r="A33" s="200"/>
      <c r="B33" s="212"/>
      <c r="C33" s="130" t="s">
        <v>137</v>
      </c>
      <c r="D33" s="66" t="s">
        <v>182</v>
      </c>
      <c r="E33" s="22" t="s">
        <v>138</v>
      </c>
      <c r="F33" s="66" t="s">
        <v>93</v>
      </c>
      <c r="G33" s="132">
        <v>1.78</v>
      </c>
      <c r="H33" s="209" t="s">
        <v>94</v>
      </c>
      <c r="I33" s="204" t="s">
        <v>12</v>
      </c>
      <c r="J33" s="206" t="s">
        <v>95</v>
      </c>
      <c r="K33" s="231" t="s">
        <v>415</v>
      </c>
      <c r="L33" s="210" t="s">
        <v>304</v>
      </c>
    </row>
    <row r="34" spans="1:12" ht="30" x14ac:dyDescent="0.25">
      <c r="A34" s="200"/>
      <c r="B34" s="212"/>
      <c r="C34" s="130" t="s">
        <v>137</v>
      </c>
      <c r="D34" s="66" t="s">
        <v>182</v>
      </c>
      <c r="E34" s="22" t="s">
        <v>183</v>
      </c>
      <c r="F34" s="66" t="s">
        <v>440</v>
      </c>
      <c r="G34" s="132">
        <v>112.7</v>
      </c>
      <c r="H34" s="209"/>
      <c r="I34" s="204"/>
      <c r="J34" s="206"/>
      <c r="K34" s="231"/>
      <c r="L34" s="222"/>
    </row>
    <row r="35" spans="1:12" x14ac:dyDescent="0.25">
      <c r="A35" s="200"/>
      <c r="B35" s="212"/>
      <c r="C35" s="130" t="s">
        <v>137</v>
      </c>
      <c r="D35" s="66" t="s">
        <v>145</v>
      </c>
      <c r="E35" s="22" t="s">
        <v>138</v>
      </c>
      <c r="F35" s="66" t="s">
        <v>93</v>
      </c>
      <c r="G35" s="132">
        <v>1.6896629999999999</v>
      </c>
      <c r="H35" s="209" t="s">
        <v>94</v>
      </c>
      <c r="I35" s="204" t="s">
        <v>2</v>
      </c>
      <c r="J35" s="209" t="s">
        <v>95</v>
      </c>
      <c r="K35" s="207" t="s">
        <v>492</v>
      </c>
      <c r="L35" s="210" t="s">
        <v>487</v>
      </c>
    </row>
    <row r="36" spans="1:12" x14ac:dyDescent="0.25">
      <c r="A36" s="200"/>
      <c r="B36" s="212"/>
      <c r="C36" s="130" t="s">
        <v>137</v>
      </c>
      <c r="D36" s="66" t="s">
        <v>145</v>
      </c>
      <c r="E36" s="22" t="s">
        <v>138</v>
      </c>
      <c r="F36" s="66" t="s">
        <v>93</v>
      </c>
      <c r="G36" s="132">
        <v>3.3615650000000001</v>
      </c>
      <c r="H36" s="209"/>
      <c r="I36" s="204"/>
      <c r="J36" s="209"/>
      <c r="K36" s="207"/>
      <c r="L36" s="210"/>
    </row>
    <row r="37" spans="1:12" ht="30" x14ac:dyDescent="0.25">
      <c r="A37" s="200"/>
      <c r="B37" s="212"/>
      <c r="C37" s="130" t="s">
        <v>137</v>
      </c>
      <c r="D37" s="66" t="s">
        <v>145</v>
      </c>
      <c r="E37" s="22" t="s">
        <v>183</v>
      </c>
      <c r="F37" s="66" t="s">
        <v>440</v>
      </c>
      <c r="G37" s="132">
        <v>200</v>
      </c>
      <c r="H37" s="209"/>
      <c r="I37" s="204"/>
      <c r="J37" s="209"/>
      <c r="K37" s="207"/>
      <c r="L37" s="210"/>
    </row>
    <row r="38" spans="1:12" ht="30" x14ac:dyDescent="0.25">
      <c r="A38" s="200"/>
      <c r="B38" s="212"/>
      <c r="C38" s="130" t="s">
        <v>144</v>
      </c>
      <c r="D38" s="66" t="s">
        <v>145</v>
      </c>
      <c r="E38" s="22" t="s">
        <v>183</v>
      </c>
      <c r="F38" s="66" t="s">
        <v>440</v>
      </c>
      <c r="G38" s="132">
        <v>-101.549187</v>
      </c>
      <c r="H38" s="209"/>
      <c r="I38" s="204"/>
      <c r="J38" s="209"/>
      <c r="K38" s="207"/>
      <c r="L38" s="210"/>
    </row>
    <row r="39" spans="1:12" x14ac:dyDescent="0.25">
      <c r="A39" s="200"/>
      <c r="B39" s="212"/>
      <c r="C39" s="130" t="s">
        <v>144</v>
      </c>
      <c r="D39" s="66" t="s">
        <v>145</v>
      </c>
      <c r="E39" s="22" t="s">
        <v>138</v>
      </c>
      <c r="F39" s="66" t="s">
        <v>93</v>
      </c>
      <c r="G39" s="132">
        <f>58+31.150038</f>
        <v>89.150037999999995</v>
      </c>
      <c r="H39" s="209"/>
      <c r="I39" s="204"/>
      <c r="J39" s="209"/>
      <c r="K39" s="207"/>
      <c r="L39" s="210"/>
    </row>
    <row r="40" spans="1:12" x14ac:dyDescent="0.25">
      <c r="A40" s="200"/>
      <c r="B40" s="223"/>
      <c r="C40" s="22" t="s">
        <v>144</v>
      </c>
      <c r="D40" s="66" t="s">
        <v>182</v>
      </c>
      <c r="E40" s="22" t="s">
        <v>138</v>
      </c>
      <c r="F40" s="66" t="s">
        <v>93</v>
      </c>
      <c r="G40" s="50">
        <v>12.399149</v>
      </c>
      <c r="H40" s="139" t="s">
        <v>94</v>
      </c>
      <c r="I40" s="133" t="s">
        <v>2</v>
      </c>
      <c r="J40" s="139" t="s">
        <v>95</v>
      </c>
      <c r="K40" s="129" t="s">
        <v>416</v>
      </c>
      <c r="L40" s="142" t="s">
        <v>304</v>
      </c>
    </row>
    <row r="41" spans="1:12" x14ac:dyDescent="0.25">
      <c r="A41" s="200" t="s">
        <v>429</v>
      </c>
      <c r="B41" s="232">
        <f>4223-2806</f>
        <v>1417</v>
      </c>
      <c r="C41" s="22" t="s">
        <v>144</v>
      </c>
      <c r="D41" s="66" t="s">
        <v>182</v>
      </c>
      <c r="E41" s="22" t="s">
        <v>138</v>
      </c>
      <c r="F41" s="66" t="s">
        <v>93</v>
      </c>
      <c r="G41" s="50">
        <f>0.403571+10</f>
        <v>10.403570999999999</v>
      </c>
      <c r="H41" s="217" t="s">
        <v>94</v>
      </c>
      <c r="I41" s="218" t="s">
        <v>0</v>
      </c>
      <c r="J41" s="217" t="s">
        <v>95</v>
      </c>
      <c r="K41" s="231" t="s">
        <v>196</v>
      </c>
      <c r="L41" s="210" t="s">
        <v>304</v>
      </c>
    </row>
    <row r="42" spans="1:12" ht="64.5" customHeight="1" x14ac:dyDescent="0.25">
      <c r="A42" s="200"/>
      <c r="B42" s="236"/>
      <c r="C42" s="22" t="s">
        <v>144</v>
      </c>
      <c r="D42" s="66" t="s">
        <v>182</v>
      </c>
      <c r="E42" s="22" t="s">
        <v>183</v>
      </c>
      <c r="F42" s="66" t="s">
        <v>442</v>
      </c>
      <c r="G42" s="50">
        <v>133.69999999999999</v>
      </c>
      <c r="H42" s="217"/>
      <c r="I42" s="218"/>
      <c r="J42" s="217"/>
      <c r="K42" s="231"/>
      <c r="L42" s="210"/>
    </row>
    <row r="43" spans="1:12" ht="30" x14ac:dyDescent="0.25">
      <c r="A43" s="200"/>
      <c r="B43" s="236"/>
      <c r="C43" s="22" t="s">
        <v>144</v>
      </c>
      <c r="D43" s="22" t="s">
        <v>160</v>
      </c>
      <c r="E43" s="22" t="s">
        <v>138</v>
      </c>
      <c r="F43" s="66" t="s">
        <v>93</v>
      </c>
      <c r="G43" s="50">
        <f>1+14</f>
        <v>15</v>
      </c>
      <c r="H43" s="22" t="s">
        <v>94</v>
      </c>
      <c r="I43" s="6" t="s">
        <v>28</v>
      </c>
      <c r="J43" s="66" t="s">
        <v>118</v>
      </c>
      <c r="K43" s="129"/>
      <c r="L43" s="142"/>
    </row>
    <row r="44" spans="1:12" x14ac:dyDescent="0.25">
      <c r="A44" s="200"/>
      <c r="B44" s="236"/>
      <c r="C44" s="22" t="s">
        <v>144</v>
      </c>
      <c r="D44" s="66" t="s">
        <v>159</v>
      </c>
      <c r="E44" s="22" t="s">
        <v>138</v>
      </c>
      <c r="F44" s="66" t="s">
        <v>93</v>
      </c>
      <c r="G44" s="50">
        <f>318.492543+0.45</f>
        <v>318.942543</v>
      </c>
      <c r="H44" s="217" t="s">
        <v>94</v>
      </c>
      <c r="I44" s="218" t="s">
        <v>3</v>
      </c>
      <c r="J44" s="219" t="s">
        <v>118</v>
      </c>
      <c r="K44" s="231"/>
      <c r="L44" s="210"/>
    </row>
    <row r="45" spans="1:12" ht="62.25" customHeight="1" x14ac:dyDescent="0.25">
      <c r="A45" s="200"/>
      <c r="B45" s="236"/>
      <c r="C45" s="22" t="s">
        <v>144</v>
      </c>
      <c r="D45" s="66" t="s">
        <v>159</v>
      </c>
      <c r="E45" s="22" t="s">
        <v>183</v>
      </c>
      <c r="F45" s="66" t="s">
        <v>442</v>
      </c>
      <c r="G45" s="50">
        <v>308.37196399999999</v>
      </c>
      <c r="H45" s="217"/>
      <c r="I45" s="218"/>
      <c r="J45" s="219"/>
      <c r="K45" s="231"/>
      <c r="L45" s="210"/>
    </row>
    <row r="46" spans="1:12" x14ac:dyDescent="0.25">
      <c r="A46" s="200"/>
      <c r="B46" s="236"/>
      <c r="C46" s="130" t="s">
        <v>144</v>
      </c>
      <c r="D46" s="66" t="s">
        <v>145</v>
      </c>
      <c r="E46" s="22" t="s">
        <v>138</v>
      </c>
      <c r="F46" s="66" t="s">
        <v>93</v>
      </c>
      <c r="G46" s="132">
        <f>5378.297032+776.076667+6.75+21.4+68.6+46.199588+25+7.533544+5.3016</f>
        <v>6335.1584310000007</v>
      </c>
      <c r="H46" s="217" t="s">
        <v>94</v>
      </c>
      <c r="I46" s="218" t="s">
        <v>2</v>
      </c>
      <c r="J46" s="217" t="s">
        <v>95</v>
      </c>
      <c r="K46" s="224" t="s">
        <v>486</v>
      </c>
      <c r="L46" s="222" t="s">
        <v>487</v>
      </c>
    </row>
    <row r="47" spans="1:12" ht="62.25" customHeight="1" x14ac:dyDescent="0.25">
      <c r="A47" s="200"/>
      <c r="B47" s="237"/>
      <c r="C47" s="130" t="s">
        <v>144</v>
      </c>
      <c r="D47" s="66" t="s">
        <v>145</v>
      </c>
      <c r="E47" s="22" t="s">
        <v>183</v>
      </c>
      <c r="F47" s="66" t="s">
        <v>442</v>
      </c>
      <c r="G47" s="132">
        <f>3821.702968+536.473333+298.400412+13.4984+7.7+5.275384</f>
        <v>4683.0504970000002</v>
      </c>
      <c r="H47" s="217"/>
      <c r="I47" s="218"/>
      <c r="J47" s="217"/>
      <c r="K47" s="224"/>
      <c r="L47" s="222"/>
    </row>
    <row r="48" spans="1:12" ht="30" x14ac:dyDescent="0.25">
      <c r="A48" s="200" t="s">
        <v>202</v>
      </c>
      <c r="B48" s="211">
        <v>90</v>
      </c>
      <c r="C48" s="22" t="s">
        <v>144</v>
      </c>
      <c r="D48" s="66" t="s">
        <v>162</v>
      </c>
      <c r="E48" s="22" t="s">
        <v>183</v>
      </c>
      <c r="F48" s="66" t="s">
        <v>441</v>
      </c>
      <c r="G48" s="132">
        <v>40.020000000000003</v>
      </c>
      <c r="H48" s="217" t="s">
        <v>94</v>
      </c>
      <c r="I48" s="218" t="s">
        <v>13</v>
      </c>
      <c r="J48" s="219" t="s">
        <v>118</v>
      </c>
      <c r="K48" s="224"/>
      <c r="L48" s="222"/>
    </row>
    <row r="49" spans="1:12" x14ac:dyDescent="0.25">
      <c r="A49" s="200"/>
      <c r="B49" s="223"/>
      <c r="C49" s="22" t="s">
        <v>144</v>
      </c>
      <c r="D49" s="66" t="s">
        <v>162</v>
      </c>
      <c r="E49" s="22" t="s">
        <v>138</v>
      </c>
      <c r="F49" s="66" t="s">
        <v>93</v>
      </c>
      <c r="G49" s="132">
        <v>50</v>
      </c>
      <c r="H49" s="217"/>
      <c r="I49" s="218"/>
      <c r="J49" s="219"/>
      <c r="K49" s="224"/>
      <c r="L49" s="222"/>
    </row>
    <row r="50" spans="1:12" ht="33" customHeight="1" x14ac:dyDescent="0.25">
      <c r="A50" s="126" t="s">
        <v>203</v>
      </c>
      <c r="B50" s="136">
        <v>530</v>
      </c>
      <c r="C50" s="22" t="s">
        <v>91</v>
      </c>
      <c r="D50" s="143"/>
      <c r="E50" s="143"/>
      <c r="F50" s="66"/>
      <c r="G50" s="144"/>
      <c r="H50" s="22" t="s">
        <v>460</v>
      </c>
      <c r="I50" s="143"/>
      <c r="J50" s="145"/>
      <c r="K50" s="127"/>
      <c r="L50" s="137"/>
    </row>
    <row r="51" spans="1:12" ht="30" customHeight="1" x14ac:dyDescent="0.25">
      <c r="A51" s="201" t="s">
        <v>204</v>
      </c>
      <c r="B51" s="211">
        <v>255</v>
      </c>
      <c r="C51" s="239" t="s">
        <v>91</v>
      </c>
      <c r="D51" s="187" t="s">
        <v>145</v>
      </c>
      <c r="E51" s="143"/>
      <c r="F51" s="66"/>
      <c r="G51" s="144"/>
      <c r="H51" s="22" t="s">
        <v>94</v>
      </c>
      <c r="I51" s="191" t="s">
        <v>2</v>
      </c>
      <c r="J51" s="187" t="s">
        <v>142</v>
      </c>
      <c r="K51" s="127"/>
      <c r="L51" s="137"/>
    </row>
    <row r="52" spans="1:12" x14ac:dyDescent="0.25">
      <c r="A52" s="238"/>
      <c r="B52" s="223"/>
      <c r="C52" s="240"/>
      <c r="D52" s="187" t="s">
        <v>159</v>
      </c>
      <c r="E52" s="193"/>
      <c r="F52" s="189"/>
      <c r="G52" s="144"/>
      <c r="H52" s="187" t="s">
        <v>460</v>
      </c>
      <c r="I52" s="193"/>
      <c r="J52" s="145"/>
      <c r="K52" s="192"/>
      <c r="L52" s="190"/>
    </row>
    <row r="53" spans="1:12" x14ac:dyDescent="0.25">
      <c r="A53" s="126" t="s">
        <v>205</v>
      </c>
      <c r="B53" s="136">
        <v>5</v>
      </c>
      <c r="C53" s="22" t="s">
        <v>91</v>
      </c>
      <c r="D53" s="143"/>
      <c r="E53" s="143"/>
      <c r="F53" s="66"/>
      <c r="G53" s="144"/>
      <c r="H53" s="22" t="s">
        <v>460</v>
      </c>
      <c r="I53" s="143"/>
      <c r="J53" s="145"/>
      <c r="K53" s="127"/>
      <c r="L53" s="137"/>
    </row>
    <row r="54" spans="1:12" ht="59.25" customHeight="1" x14ac:dyDescent="0.25">
      <c r="A54" s="200" t="s">
        <v>206</v>
      </c>
      <c r="B54" s="232">
        <v>1800</v>
      </c>
      <c r="C54" s="130" t="s">
        <v>137</v>
      </c>
      <c r="D54" s="66" t="s">
        <v>145</v>
      </c>
      <c r="E54" s="22" t="s">
        <v>183</v>
      </c>
      <c r="F54" s="66" t="s">
        <v>442</v>
      </c>
      <c r="G54" s="132">
        <v>1800</v>
      </c>
      <c r="H54" s="214" t="s">
        <v>94</v>
      </c>
      <c r="I54" s="204" t="s">
        <v>14</v>
      </c>
      <c r="J54" s="214" t="s">
        <v>95</v>
      </c>
      <c r="K54" s="215" t="s">
        <v>488</v>
      </c>
      <c r="L54" s="216" t="s">
        <v>487</v>
      </c>
    </row>
    <row r="55" spans="1:12" x14ac:dyDescent="0.25">
      <c r="A55" s="200"/>
      <c r="B55" s="223"/>
      <c r="C55" s="130" t="s">
        <v>137</v>
      </c>
      <c r="D55" s="66" t="s">
        <v>145</v>
      </c>
      <c r="E55" s="22" t="s">
        <v>138</v>
      </c>
      <c r="F55" s="66" t="s">
        <v>93</v>
      </c>
      <c r="G55" s="132">
        <v>37.200000000000003</v>
      </c>
      <c r="H55" s="214"/>
      <c r="I55" s="204"/>
      <c r="J55" s="214"/>
      <c r="K55" s="215"/>
      <c r="L55" s="216"/>
    </row>
    <row r="56" spans="1:12" ht="63" customHeight="1" x14ac:dyDescent="0.25">
      <c r="A56" s="126" t="s">
        <v>207</v>
      </c>
      <c r="B56" s="136">
        <f>11+500</f>
        <v>511</v>
      </c>
      <c r="C56" s="130" t="s">
        <v>137</v>
      </c>
      <c r="D56" s="66" t="s">
        <v>185</v>
      </c>
      <c r="E56" s="22" t="s">
        <v>183</v>
      </c>
      <c r="F56" s="66" t="s">
        <v>442</v>
      </c>
      <c r="G56" s="132">
        <v>500</v>
      </c>
      <c r="H56" s="130" t="s">
        <v>94</v>
      </c>
      <c r="I56" s="133" t="s">
        <v>4</v>
      </c>
      <c r="J56" s="48" t="s">
        <v>309</v>
      </c>
      <c r="K56" s="128"/>
      <c r="L56" s="134"/>
    </row>
    <row r="57" spans="1:12" ht="30" x14ac:dyDescent="0.25">
      <c r="A57" s="126" t="s">
        <v>208</v>
      </c>
      <c r="B57" s="136">
        <v>1000</v>
      </c>
      <c r="C57" s="147" t="s">
        <v>91</v>
      </c>
      <c r="D57" s="143"/>
      <c r="E57" s="143"/>
      <c r="F57" s="66"/>
      <c r="G57" s="144"/>
      <c r="H57" s="22" t="s">
        <v>460</v>
      </c>
      <c r="I57" s="143"/>
      <c r="J57" s="145"/>
      <c r="K57" s="127"/>
      <c r="L57" s="137"/>
    </row>
    <row r="58" spans="1:12" x14ac:dyDescent="0.25">
      <c r="A58" s="148" t="s">
        <v>209</v>
      </c>
      <c r="B58" s="136">
        <v>20</v>
      </c>
      <c r="C58" s="147" t="s">
        <v>91</v>
      </c>
      <c r="D58" s="143"/>
      <c r="E58" s="143"/>
      <c r="F58" s="66"/>
      <c r="G58" s="144"/>
      <c r="H58" s="22" t="s">
        <v>460</v>
      </c>
      <c r="I58" s="143"/>
      <c r="J58" s="145"/>
      <c r="K58" s="127"/>
      <c r="L58" s="137"/>
    </row>
    <row r="59" spans="1:12" x14ac:dyDescent="0.25">
      <c r="A59" s="148" t="s">
        <v>210</v>
      </c>
      <c r="B59" s="136">
        <v>30</v>
      </c>
      <c r="C59" s="147" t="s">
        <v>91</v>
      </c>
      <c r="D59" s="187" t="s">
        <v>547</v>
      </c>
      <c r="E59" s="143"/>
      <c r="F59" s="66"/>
      <c r="G59" s="144"/>
      <c r="H59" s="22" t="s">
        <v>460</v>
      </c>
      <c r="I59" s="143"/>
      <c r="J59" s="145"/>
      <c r="K59" s="127"/>
      <c r="L59" s="137"/>
    </row>
    <row r="60" spans="1:12" ht="30" x14ac:dyDescent="0.25">
      <c r="A60" s="200" t="s">
        <v>211</v>
      </c>
      <c r="B60" s="211">
        <f>158+237</f>
        <v>395</v>
      </c>
      <c r="C60" s="22" t="s">
        <v>137</v>
      </c>
      <c r="D60" s="66" t="s">
        <v>166</v>
      </c>
      <c r="E60" s="22" t="s">
        <v>183</v>
      </c>
      <c r="F60" s="66" t="s">
        <v>440</v>
      </c>
      <c r="G60" s="50">
        <v>157.5</v>
      </c>
      <c r="H60" s="217" t="s">
        <v>139</v>
      </c>
      <c r="I60" s="225"/>
      <c r="J60" s="226" t="s">
        <v>212</v>
      </c>
      <c r="K60" s="220" t="s">
        <v>213</v>
      </c>
      <c r="L60" s="222" t="s">
        <v>169</v>
      </c>
    </row>
    <row r="61" spans="1:12" ht="30" x14ac:dyDescent="0.25">
      <c r="A61" s="200"/>
      <c r="B61" s="223"/>
      <c r="C61" s="22" t="s">
        <v>144</v>
      </c>
      <c r="D61" s="66" t="s">
        <v>166</v>
      </c>
      <c r="E61" s="22" t="s">
        <v>183</v>
      </c>
      <c r="F61" s="66" t="s">
        <v>441</v>
      </c>
      <c r="G61" s="50">
        <v>236.7</v>
      </c>
      <c r="H61" s="217"/>
      <c r="I61" s="225"/>
      <c r="J61" s="226"/>
      <c r="K61" s="220"/>
      <c r="L61" s="222"/>
    </row>
    <row r="62" spans="1:12" ht="28.5" customHeight="1" x14ac:dyDescent="0.25">
      <c r="A62" s="200" t="s">
        <v>214</v>
      </c>
      <c r="B62" s="211">
        <f>509</f>
        <v>509</v>
      </c>
      <c r="C62" s="130" t="s">
        <v>144</v>
      </c>
      <c r="D62" s="66" t="s">
        <v>145</v>
      </c>
      <c r="E62" s="22" t="s">
        <v>138</v>
      </c>
      <c r="F62" s="66" t="s">
        <v>93</v>
      </c>
      <c r="G62" s="50">
        <f>196.016667+34.744768</f>
        <v>230.76143500000001</v>
      </c>
      <c r="H62" s="217" t="s">
        <v>94</v>
      </c>
      <c r="I62" s="218" t="s">
        <v>2</v>
      </c>
      <c r="J62" s="217" t="s">
        <v>95</v>
      </c>
      <c r="K62" s="224" t="s">
        <v>490</v>
      </c>
      <c r="L62" s="222" t="s">
        <v>487</v>
      </c>
    </row>
    <row r="63" spans="1:12" ht="62.25" customHeight="1" x14ac:dyDescent="0.25">
      <c r="A63" s="200"/>
      <c r="B63" s="223"/>
      <c r="C63" s="130" t="s">
        <v>144</v>
      </c>
      <c r="D63" s="66" t="s">
        <v>145</v>
      </c>
      <c r="E63" s="22" t="s">
        <v>183</v>
      </c>
      <c r="F63" s="66" t="s">
        <v>442</v>
      </c>
      <c r="G63" s="50">
        <f>278.038565</f>
        <v>278.03856500000001</v>
      </c>
      <c r="H63" s="217"/>
      <c r="I63" s="218"/>
      <c r="J63" s="217"/>
      <c r="K63" s="224"/>
      <c r="L63" s="222"/>
    </row>
    <row r="64" spans="1:12" ht="60.75" customHeight="1" x14ac:dyDescent="0.25">
      <c r="A64" s="200" t="s">
        <v>215</v>
      </c>
      <c r="B64" s="211">
        <v>54</v>
      </c>
      <c r="C64" s="22" t="s">
        <v>137</v>
      </c>
      <c r="D64" s="66" t="s">
        <v>123</v>
      </c>
      <c r="E64" s="22" t="s">
        <v>183</v>
      </c>
      <c r="F64" s="66" t="s">
        <v>442</v>
      </c>
      <c r="G64" s="50">
        <v>50</v>
      </c>
      <c r="H64" s="22" t="s">
        <v>94</v>
      </c>
      <c r="I64" s="6" t="s">
        <v>15</v>
      </c>
      <c r="J64" s="66" t="s">
        <v>95</v>
      </c>
      <c r="K64" s="149" t="s">
        <v>541</v>
      </c>
      <c r="L64" s="142" t="s">
        <v>542</v>
      </c>
    </row>
    <row r="65" spans="1:12" ht="63" customHeight="1" x14ac:dyDescent="0.25">
      <c r="A65" s="200"/>
      <c r="B65" s="223"/>
      <c r="C65" s="22" t="s">
        <v>144</v>
      </c>
      <c r="D65" s="66" t="s">
        <v>166</v>
      </c>
      <c r="E65" s="22" t="s">
        <v>183</v>
      </c>
      <c r="F65" s="66" t="s">
        <v>442</v>
      </c>
      <c r="G65" s="50">
        <v>4</v>
      </c>
      <c r="H65" s="22" t="s">
        <v>460</v>
      </c>
      <c r="I65" s="6"/>
      <c r="J65" s="66"/>
      <c r="K65" s="127"/>
      <c r="L65" s="137"/>
    </row>
    <row r="66" spans="1:12" ht="30" x14ac:dyDescent="0.25">
      <c r="A66" s="126" t="s">
        <v>216</v>
      </c>
      <c r="B66" s="136">
        <v>34</v>
      </c>
      <c r="C66" s="22" t="s">
        <v>91</v>
      </c>
      <c r="D66" s="189" t="s">
        <v>123</v>
      </c>
      <c r="E66" s="143"/>
      <c r="F66" s="66"/>
      <c r="G66" s="144"/>
      <c r="H66" s="187" t="s">
        <v>94</v>
      </c>
      <c r="I66" s="188" t="s">
        <v>15</v>
      </c>
      <c r="J66" s="187" t="s">
        <v>142</v>
      </c>
      <c r="K66" s="127"/>
      <c r="L66" s="137"/>
    </row>
    <row r="67" spans="1:12" ht="15" customHeight="1" x14ac:dyDescent="0.25">
      <c r="A67" s="200" t="s">
        <v>217</v>
      </c>
      <c r="B67" s="211">
        <v>59</v>
      </c>
      <c r="C67" s="22" t="s">
        <v>144</v>
      </c>
      <c r="D67" s="189" t="s">
        <v>123</v>
      </c>
      <c r="E67" s="22" t="s">
        <v>138</v>
      </c>
      <c r="F67" s="66" t="s">
        <v>93</v>
      </c>
      <c r="G67" s="50">
        <v>30.004252000000001</v>
      </c>
      <c r="H67" s="217" t="s">
        <v>94</v>
      </c>
      <c r="I67" s="218" t="s">
        <v>15</v>
      </c>
      <c r="J67" s="219" t="s">
        <v>95</v>
      </c>
      <c r="K67" s="224" t="s">
        <v>196</v>
      </c>
      <c r="L67" s="222" t="s">
        <v>542</v>
      </c>
    </row>
    <row r="68" spans="1:12" ht="30" x14ac:dyDescent="0.25">
      <c r="A68" s="200"/>
      <c r="B68" s="212"/>
      <c r="C68" s="22" t="s">
        <v>144</v>
      </c>
      <c r="D68" s="66" t="s">
        <v>123</v>
      </c>
      <c r="E68" s="22" t="s">
        <v>183</v>
      </c>
      <c r="F68" s="66" t="s">
        <v>441</v>
      </c>
      <c r="G68" s="50">
        <v>5</v>
      </c>
      <c r="H68" s="217"/>
      <c r="I68" s="218"/>
      <c r="J68" s="219"/>
      <c r="K68" s="224"/>
      <c r="L68" s="222"/>
    </row>
    <row r="69" spans="1:12" ht="30" x14ac:dyDescent="0.25">
      <c r="A69" s="200"/>
      <c r="B69" s="212"/>
      <c r="C69" s="22" t="s">
        <v>144</v>
      </c>
      <c r="D69" s="66" t="s">
        <v>166</v>
      </c>
      <c r="E69" s="22" t="s">
        <v>183</v>
      </c>
      <c r="F69" s="66" t="s">
        <v>441</v>
      </c>
      <c r="G69" s="50">
        <v>15.495009</v>
      </c>
      <c r="H69" s="217" t="s">
        <v>94</v>
      </c>
      <c r="I69" s="218" t="s">
        <v>8</v>
      </c>
      <c r="J69" s="219" t="s">
        <v>95</v>
      </c>
      <c r="K69" s="224" t="s">
        <v>196</v>
      </c>
      <c r="L69" s="222" t="s">
        <v>450</v>
      </c>
    </row>
    <row r="70" spans="1:12" ht="30" x14ac:dyDescent="0.25">
      <c r="A70" s="200"/>
      <c r="B70" s="223"/>
      <c r="C70" s="22" t="s">
        <v>144</v>
      </c>
      <c r="D70" s="66" t="s">
        <v>166</v>
      </c>
      <c r="E70" s="22" t="s">
        <v>138</v>
      </c>
      <c r="F70" s="66" t="s">
        <v>93</v>
      </c>
      <c r="G70" s="50">
        <v>6.9344419999999998</v>
      </c>
      <c r="H70" s="217"/>
      <c r="I70" s="218"/>
      <c r="J70" s="219"/>
      <c r="K70" s="224"/>
      <c r="L70" s="222"/>
    </row>
    <row r="71" spans="1:12" ht="45" x14ac:dyDescent="0.25">
      <c r="A71" s="126" t="s">
        <v>218</v>
      </c>
      <c r="B71" s="136">
        <v>292</v>
      </c>
      <c r="C71" s="22" t="s">
        <v>144</v>
      </c>
      <c r="D71" s="22" t="s">
        <v>219</v>
      </c>
      <c r="E71" s="22" t="s">
        <v>138</v>
      </c>
      <c r="F71" s="66" t="s">
        <v>93</v>
      </c>
      <c r="G71" s="50">
        <f>234.707427+21.265071</f>
        <v>255.972498</v>
      </c>
      <c r="H71" s="22" t="s">
        <v>139</v>
      </c>
      <c r="I71" s="6"/>
      <c r="J71" s="66" t="s">
        <v>220</v>
      </c>
      <c r="K71" s="150" t="s">
        <v>221</v>
      </c>
      <c r="L71" s="137" t="s">
        <v>222</v>
      </c>
    </row>
    <row r="72" spans="1:12" ht="30" x14ac:dyDescent="0.25">
      <c r="A72" s="200" t="s">
        <v>223</v>
      </c>
      <c r="B72" s="211">
        <v>25</v>
      </c>
      <c r="C72" s="22" t="s">
        <v>144</v>
      </c>
      <c r="D72" s="66" t="s">
        <v>166</v>
      </c>
      <c r="E72" s="22" t="s">
        <v>183</v>
      </c>
      <c r="F72" s="66" t="s">
        <v>441</v>
      </c>
      <c r="G72" s="50">
        <v>12.65</v>
      </c>
      <c r="H72" s="217" t="s">
        <v>94</v>
      </c>
      <c r="I72" s="218" t="s">
        <v>8</v>
      </c>
      <c r="J72" s="219" t="s">
        <v>95</v>
      </c>
      <c r="K72" s="224" t="s">
        <v>479</v>
      </c>
      <c r="L72" s="222" t="s">
        <v>450</v>
      </c>
    </row>
    <row r="73" spans="1:12" ht="30" x14ac:dyDescent="0.25">
      <c r="A73" s="200"/>
      <c r="B73" s="223"/>
      <c r="C73" s="22" t="s">
        <v>144</v>
      </c>
      <c r="D73" s="66" t="s">
        <v>166</v>
      </c>
      <c r="E73" s="22" t="s">
        <v>138</v>
      </c>
      <c r="F73" s="66" t="s">
        <v>93</v>
      </c>
      <c r="G73" s="50">
        <f>11.5+0.97319</f>
        <v>12.473190000000001</v>
      </c>
      <c r="H73" s="217"/>
      <c r="I73" s="218"/>
      <c r="J73" s="219"/>
      <c r="K73" s="224"/>
      <c r="L73" s="222"/>
    </row>
    <row r="74" spans="1:12" x14ac:dyDescent="0.25">
      <c r="A74" s="148" t="s">
        <v>224</v>
      </c>
      <c r="B74" s="136">
        <v>506</v>
      </c>
      <c r="C74" s="22" t="s">
        <v>91</v>
      </c>
      <c r="D74" s="143"/>
      <c r="E74" s="143"/>
      <c r="F74" s="66"/>
      <c r="G74" s="144"/>
      <c r="H74" s="22" t="s">
        <v>460</v>
      </c>
      <c r="I74" s="143"/>
      <c r="J74" s="145"/>
      <c r="K74" s="127"/>
      <c r="L74" s="137"/>
    </row>
    <row r="75" spans="1:12" ht="60" customHeight="1" x14ac:dyDescent="0.25">
      <c r="A75" s="200" t="s">
        <v>225</v>
      </c>
      <c r="B75" s="211">
        <v>241</v>
      </c>
      <c r="C75" s="130" t="s">
        <v>137</v>
      </c>
      <c r="D75" s="66" t="s">
        <v>159</v>
      </c>
      <c r="E75" s="22" t="s">
        <v>183</v>
      </c>
      <c r="F75" s="66" t="s">
        <v>442</v>
      </c>
      <c r="G75" s="132">
        <v>253.264557</v>
      </c>
      <c r="H75" s="214" t="s">
        <v>94</v>
      </c>
      <c r="I75" s="204" t="s">
        <v>17</v>
      </c>
      <c r="J75" s="214" t="s">
        <v>95</v>
      </c>
      <c r="K75" s="215" t="s">
        <v>421</v>
      </c>
      <c r="L75" s="216" t="s">
        <v>419</v>
      </c>
    </row>
    <row r="76" spans="1:12" ht="62.25" customHeight="1" x14ac:dyDescent="0.25">
      <c r="A76" s="200"/>
      <c r="B76" s="212"/>
      <c r="C76" s="130" t="s">
        <v>144</v>
      </c>
      <c r="D76" s="66" t="s">
        <v>159</v>
      </c>
      <c r="E76" s="22" t="s">
        <v>183</v>
      </c>
      <c r="F76" s="66" t="s">
        <v>442</v>
      </c>
      <c r="G76" s="132">
        <v>-101.336512</v>
      </c>
      <c r="H76" s="214"/>
      <c r="I76" s="204"/>
      <c r="J76" s="214"/>
      <c r="K76" s="215"/>
      <c r="L76" s="216"/>
    </row>
    <row r="77" spans="1:12" x14ac:dyDescent="0.25">
      <c r="A77" s="200"/>
      <c r="B77" s="223"/>
      <c r="C77" s="130" t="s">
        <v>144</v>
      </c>
      <c r="D77" s="66" t="s">
        <v>159</v>
      </c>
      <c r="E77" s="22" t="s">
        <v>138</v>
      </c>
      <c r="F77" s="66" t="s">
        <v>93</v>
      </c>
      <c r="G77" s="132">
        <f>14.975267+85</f>
        <v>99.975267000000002</v>
      </c>
      <c r="H77" s="214"/>
      <c r="I77" s="204"/>
      <c r="J77" s="214"/>
      <c r="K77" s="215"/>
      <c r="L77" s="216"/>
    </row>
    <row r="78" spans="1:12" x14ac:dyDescent="0.25">
      <c r="A78" s="148" t="s">
        <v>226</v>
      </c>
      <c r="B78" s="136">
        <v>93</v>
      </c>
      <c r="C78" s="147" t="s">
        <v>91</v>
      </c>
      <c r="D78" s="189" t="s">
        <v>159</v>
      </c>
      <c r="E78" s="143"/>
      <c r="F78" s="66"/>
      <c r="G78" s="144"/>
      <c r="H78" s="22" t="s">
        <v>460</v>
      </c>
      <c r="I78" s="143"/>
      <c r="J78" s="145"/>
      <c r="K78" s="127"/>
      <c r="L78" s="137"/>
    </row>
    <row r="79" spans="1:12" ht="30" x14ac:dyDescent="0.25">
      <c r="A79" s="126" t="s">
        <v>227</v>
      </c>
      <c r="B79" s="136">
        <v>21</v>
      </c>
      <c r="C79" s="147" t="s">
        <v>91</v>
      </c>
      <c r="D79" s="143"/>
      <c r="E79" s="143"/>
      <c r="F79" s="66"/>
      <c r="G79" s="144"/>
      <c r="H79" s="22" t="s">
        <v>460</v>
      </c>
      <c r="I79" s="143"/>
      <c r="J79" s="145"/>
      <c r="K79" s="127"/>
      <c r="L79" s="137"/>
    </row>
    <row r="80" spans="1:12" ht="30" x14ac:dyDescent="0.25">
      <c r="A80" s="200" t="s">
        <v>228</v>
      </c>
      <c r="B80" s="211">
        <f>100+35</f>
        <v>135</v>
      </c>
      <c r="C80" s="22" t="s">
        <v>137</v>
      </c>
      <c r="D80" s="66" t="s">
        <v>229</v>
      </c>
      <c r="E80" s="22" t="s">
        <v>138</v>
      </c>
      <c r="F80" s="66" t="s">
        <v>93</v>
      </c>
      <c r="G80" s="50">
        <v>59.32</v>
      </c>
      <c r="H80" s="217" t="s">
        <v>94</v>
      </c>
      <c r="I80" s="218" t="s">
        <v>18</v>
      </c>
      <c r="J80" s="219" t="s">
        <v>95</v>
      </c>
      <c r="K80" s="220" t="s">
        <v>230</v>
      </c>
      <c r="L80" s="221" t="s">
        <v>102</v>
      </c>
    </row>
    <row r="81" spans="1:12" ht="30" x14ac:dyDescent="0.25">
      <c r="A81" s="200"/>
      <c r="B81" s="212"/>
      <c r="C81" s="22" t="s">
        <v>137</v>
      </c>
      <c r="D81" s="66" t="s">
        <v>229</v>
      </c>
      <c r="E81" s="22" t="s">
        <v>183</v>
      </c>
      <c r="F81" s="66" t="s">
        <v>440</v>
      </c>
      <c r="G81" s="50">
        <v>40.68</v>
      </c>
      <c r="H81" s="217"/>
      <c r="I81" s="218"/>
      <c r="J81" s="219"/>
      <c r="K81" s="220"/>
      <c r="L81" s="222"/>
    </row>
    <row r="82" spans="1:12" ht="30" x14ac:dyDescent="0.25">
      <c r="A82" s="200"/>
      <c r="B82" s="212"/>
      <c r="C82" s="22" t="s">
        <v>144</v>
      </c>
      <c r="D82" s="66" t="s">
        <v>229</v>
      </c>
      <c r="E82" s="22" t="s">
        <v>183</v>
      </c>
      <c r="F82" s="66" t="s">
        <v>440</v>
      </c>
      <c r="G82" s="50">
        <v>-1.2203999999999999</v>
      </c>
      <c r="H82" s="217"/>
      <c r="I82" s="218"/>
      <c r="J82" s="219"/>
      <c r="K82" s="220"/>
      <c r="L82" s="222"/>
    </row>
    <row r="83" spans="1:12" ht="30" x14ac:dyDescent="0.25">
      <c r="A83" s="200"/>
      <c r="B83" s="223"/>
      <c r="C83" s="22" t="s">
        <v>144</v>
      </c>
      <c r="D83" s="66" t="s">
        <v>229</v>
      </c>
      <c r="E83" s="22" t="s">
        <v>138</v>
      </c>
      <c r="F83" s="66" t="s">
        <v>93</v>
      </c>
      <c r="G83" s="50">
        <v>1.2203999999999999</v>
      </c>
      <c r="H83" s="217"/>
      <c r="I83" s="218"/>
      <c r="J83" s="219"/>
      <c r="K83" s="220"/>
      <c r="L83" s="222"/>
    </row>
    <row r="84" spans="1:12" x14ac:dyDescent="0.25">
      <c r="A84" s="126" t="s">
        <v>231</v>
      </c>
      <c r="B84" s="136">
        <v>0</v>
      </c>
      <c r="C84" s="22" t="s">
        <v>91</v>
      </c>
      <c r="D84" s="143"/>
      <c r="E84" s="143"/>
      <c r="F84" s="66"/>
      <c r="G84" s="144"/>
      <c r="H84" s="22" t="s">
        <v>460</v>
      </c>
      <c r="I84" s="143"/>
      <c r="J84" s="145"/>
      <c r="K84" s="127"/>
      <c r="L84" s="137"/>
    </row>
    <row r="85" spans="1:12" ht="60.75" customHeight="1" x14ac:dyDescent="0.25">
      <c r="A85" s="200" t="s">
        <v>232</v>
      </c>
      <c r="B85" s="211">
        <f>285+537</f>
        <v>822</v>
      </c>
      <c r="C85" s="130" t="s">
        <v>137</v>
      </c>
      <c r="D85" s="66" t="s">
        <v>141</v>
      </c>
      <c r="E85" s="22" t="s">
        <v>183</v>
      </c>
      <c r="F85" s="66" t="s">
        <v>442</v>
      </c>
      <c r="G85" s="132">
        <v>280.536</v>
      </c>
      <c r="H85" s="130" t="s">
        <v>94</v>
      </c>
      <c r="I85" s="133" t="s">
        <v>9</v>
      </c>
      <c r="J85" s="130" t="s">
        <v>95</v>
      </c>
      <c r="K85" s="135" t="s">
        <v>233</v>
      </c>
      <c r="L85" s="151" t="s">
        <v>234</v>
      </c>
    </row>
    <row r="86" spans="1:12" ht="67.5" customHeight="1" x14ac:dyDescent="0.25">
      <c r="A86" s="200"/>
      <c r="B86" s="223"/>
      <c r="C86" s="130" t="s">
        <v>144</v>
      </c>
      <c r="D86" s="66" t="s">
        <v>154</v>
      </c>
      <c r="E86" s="22" t="s">
        <v>183</v>
      </c>
      <c r="F86" s="66" t="s">
        <v>442</v>
      </c>
      <c r="G86" s="132">
        <v>1.1000000000000001</v>
      </c>
      <c r="H86" s="130" t="s">
        <v>94</v>
      </c>
      <c r="I86" s="6" t="s">
        <v>16</v>
      </c>
      <c r="J86" s="48" t="s">
        <v>95</v>
      </c>
      <c r="K86" s="128" t="s">
        <v>404</v>
      </c>
      <c r="L86" s="134" t="s">
        <v>501</v>
      </c>
    </row>
    <row r="87" spans="1:12" ht="30" x14ac:dyDescent="0.25">
      <c r="A87" s="126" t="s">
        <v>235</v>
      </c>
      <c r="B87" s="136">
        <v>83</v>
      </c>
      <c r="C87" s="22" t="s">
        <v>144</v>
      </c>
      <c r="D87" s="22" t="s">
        <v>141</v>
      </c>
      <c r="E87" s="22" t="s">
        <v>183</v>
      </c>
      <c r="F87" s="66" t="s">
        <v>440</v>
      </c>
      <c r="G87" s="138">
        <v>82.5</v>
      </c>
      <c r="H87" s="22" t="s">
        <v>94</v>
      </c>
      <c r="I87" s="6" t="s">
        <v>9</v>
      </c>
      <c r="J87" s="22" t="s">
        <v>142</v>
      </c>
      <c r="K87" s="127"/>
      <c r="L87" s="137"/>
    </row>
    <row r="88" spans="1:12" x14ac:dyDescent="0.25">
      <c r="A88" s="148" t="s">
        <v>236</v>
      </c>
      <c r="B88" s="136">
        <v>64</v>
      </c>
      <c r="C88" s="22" t="s">
        <v>91</v>
      </c>
      <c r="D88" s="143"/>
      <c r="E88" s="143"/>
      <c r="F88" s="66"/>
      <c r="G88" s="144"/>
      <c r="H88" s="22" t="s">
        <v>460</v>
      </c>
      <c r="I88" s="143"/>
      <c r="J88" s="145"/>
      <c r="K88" s="127"/>
      <c r="L88" s="137"/>
    </row>
    <row r="89" spans="1:12" ht="45" x14ac:dyDescent="0.25">
      <c r="A89" s="126" t="s">
        <v>237</v>
      </c>
      <c r="B89" s="136">
        <f>299+400</f>
        <v>699</v>
      </c>
      <c r="C89" s="130" t="s">
        <v>91</v>
      </c>
      <c r="D89" s="48" t="s">
        <v>175</v>
      </c>
      <c r="E89" s="22" t="s">
        <v>93</v>
      </c>
      <c r="F89" s="66" t="s">
        <v>93</v>
      </c>
      <c r="G89" s="50" t="s">
        <v>93</v>
      </c>
      <c r="H89" s="130" t="s">
        <v>94</v>
      </c>
      <c r="I89" s="133" t="s">
        <v>19</v>
      </c>
      <c r="J89" s="130" t="s">
        <v>95</v>
      </c>
      <c r="K89" s="135" t="s">
        <v>494</v>
      </c>
      <c r="L89" s="151" t="s">
        <v>495</v>
      </c>
    </row>
    <row r="90" spans="1:12" ht="31.5" customHeight="1" x14ac:dyDescent="0.25">
      <c r="A90" s="126" t="s">
        <v>238</v>
      </c>
      <c r="B90" s="136">
        <v>25</v>
      </c>
      <c r="C90" s="130" t="s">
        <v>137</v>
      </c>
      <c r="D90" s="66" t="s">
        <v>182</v>
      </c>
      <c r="E90" s="22" t="s">
        <v>138</v>
      </c>
      <c r="F90" s="66" t="s">
        <v>93</v>
      </c>
      <c r="G90" s="132">
        <v>12.5</v>
      </c>
      <c r="H90" s="130" t="s">
        <v>94</v>
      </c>
      <c r="I90" s="133" t="s">
        <v>0</v>
      </c>
      <c r="J90" s="48" t="s">
        <v>95</v>
      </c>
      <c r="K90" s="128" t="s">
        <v>465</v>
      </c>
      <c r="L90" s="151" t="s">
        <v>304</v>
      </c>
    </row>
    <row r="91" spans="1:12" x14ac:dyDescent="0.25">
      <c r="A91" s="200" t="s">
        <v>463</v>
      </c>
      <c r="B91" s="211">
        <f>513+88</f>
        <v>601</v>
      </c>
      <c r="C91" s="130" t="s">
        <v>137</v>
      </c>
      <c r="D91" s="66" t="s">
        <v>182</v>
      </c>
      <c r="E91" s="22" t="s">
        <v>138</v>
      </c>
      <c r="F91" s="66" t="s">
        <v>93</v>
      </c>
      <c r="G91" s="132">
        <v>25.795292</v>
      </c>
      <c r="H91" s="139" t="s">
        <v>94</v>
      </c>
      <c r="I91" s="133" t="s">
        <v>0</v>
      </c>
      <c r="J91" s="48" t="s">
        <v>95</v>
      </c>
      <c r="K91" s="124" t="s">
        <v>466</v>
      </c>
      <c r="L91" s="140" t="s">
        <v>304</v>
      </c>
    </row>
    <row r="92" spans="1:12" ht="45" customHeight="1" x14ac:dyDescent="0.25">
      <c r="A92" s="200"/>
      <c r="B92" s="212"/>
      <c r="C92" s="130" t="s">
        <v>137</v>
      </c>
      <c r="D92" s="66" t="s">
        <v>160</v>
      </c>
      <c r="E92" s="22" t="s">
        <v>138</v>
      </c>
      <c r="F92" s="66" t="s">
        <v>93</v>
      </c>
      <c r="G92" s="132">
        <v>192.20470800000001</v>
      </c>
      <c r="H92" s="139" t="s">
        <v>94</v>
      </c>
      <c r="I92" s="133" t="s">
        <v>20</v>
      </c>
      <c r="J92" s="139" t="s">
        <v>95</v>
      </c>
      <c r="K92" s="129" t="s">
        <v>196</v>
      </c>
      <c r="L92" s="142" t="s">
        <v>184</v>
      </c>
    </row>
    <row r="93" spans="1:12" ht="30" x14ac:dyDescent="0.25">
      <c r="A93" s="200"/>
      <c r="B93" s="212"/>
      <c r="C93" s="130" t="s">
        <v>137</v>
      </c>
      <c r="D93" s="66" t="s">
        <v>199</v>
      </c>
      <c r="E93" s="22" t="s">
        <v>138</v>
      </c>
      <c r="F93" s="66" t="s">
        <v>93</v>
      </c>
      <c r="G93" s="132">
        <v>12</v>
      </c>
      <c r="H93" s="139" t="s">
        <v>94</v>
      </c>
      <c r="I93" s="133" t="s">
        <v>10</v>
      </c>
      <c r="J93" s="48" t="s">
        <v>118</v>
      </c>
      <c r="K93" s="124"/>
      <c r="L93" s="140"/>
    </row>
    <row r="94" spans="1:12" ht="45" x14ac:dyDescent="0.25">
      <c r="A94" s="200"/>
      <c r="B94" s="212"/>
      <c r="C94" s="130" t="s">
        <v>137</v>
      </c>
      <c r="D94" s="66" t="s">
        <v>162</v>
      </c>
      <c r="E94" s="22" t="s">
        <v>138</v>
      </c>
      <c r="F94" s="66" t="s">
        <v>93</v>
      </c>
      <c r="G94" s="132">
        <f>24.5133+20</f>
        <v>44.513300000000001</v>
      </c>
      <c r="H94" s="139" t="s">
        <v>94</v>
      </c>
      <c r="I94" s="133" t="s">
        <v>21</v>
      </c>
      <c r="J94" s="139" t="s">
        <v>95</v>
      </c>
      <c r="K94" s="129" t="s">
        <v>504</v>
      </c>
      <c r="L94" s="142" t="s">
        <v>487</v>
      </c>
    </row>
    <row r="95" spans="1:12" ht="57.75" customHeight="1" x14ac:dyDescent="0.25">
      <c r="A95" s="200"/>
      <c r="B95" s="212"/>
      <c r="C95" s="130" t="s">
        <v>137</v>
      </c>
      <c r="D95" s="66" t="s">
        <v>159</v>
      </c>
      <c r="E95" s="22" t="s">
        <v>183</v>
      </c>
      <c r="F95" s="66" t="s">
        <v>442</v>
      </c>
      <c r="G95" s="132">
        <v>9.2881850000000004</v>
      </c>
      <c r="H95" s="209" t="s">
        <v>94</v>
      </c>
      <c r="I95" s="204" t="s">
        <v>3</v>
      </c>
      <c r="J95" s="206" t="s">
        <v>118</v>
      </c>
      <c r="K95" s="207"/>
      <c r="L95" s="208"/>
    </row>
    <row r="96" spans="1:12" ht="62.25" customHeight="1" x14ac:dyDescent="0.25">
      <c r="A96" s="200"/>
      <c r="B96" s="212"/>
      <c r="C96" s="130" t="s">
        <v>144</v>
      </c>
      <c r="D96" s="66" t="s">
        <v>159</v>
      </c>
      <c r="E96" s="22" t="s">
        <v>183</v>
      </c>
      <c r="F96" s="66" t="s">
        <v>442</v>
      </c>
      <c r="G96" s="132">
        <v>-4.3365270000000002</v>
      </c>
      <c r="H96" s="209"/>
      <c r="I96" s="204"/>
      <c r="J96" s="206"/>
      <c r="K96" s="207"/>
      <c r="L96" s="208"/>
    </row>
    <row r="97" spans="1:12" x14ac:dyDescent="0.25">
      <c r="A97" s="200"/>
      <c r="B97" s="212"/>
      <c r="C97" s="130" t="s">
        <v>144</v>
      </c>
      <c r="D97" s="66" t="s">
        <v>159</v>
      </c>
      <c r="E97" s="22" t="s">
        <v>138</v>
      </c>
      <c r="F97" s="66" t="s">
        <v>93</v>
      </c>
      <c r="G97" s="132">
        <v>3.6606359999999998</v>
      </c>
      <c r="H97" s="209"/>
      <c r="I97" s="204"/>
      <c r="J97" s="206"/>
      <c r="K97" s="207"/>
      <c r="L97" s="208"/>
    </row>
    <row r="98" spans="1:12" ht="66.75" customHeight="1" x14ac:dyDescent="0.25">
      <c r="A98" s="200"/>
      <c r="B98" s="212"/>
      <c r="C98" s="130" t="s">
        <v>137</v>
      </c>
      <c r="D98" s="66" t="s">
        <v>141</v>
      </c>
      <c r="E98" s="22" t="s">
        <v>183</v>
      </c>
      <c r="F98" s="66" t="s">
        <v>442</v>
      </c>
      <c r="G98" s="132">
        <v>10</v>
      </c>
      <c r="H98" s="130" t="s">
        <v>94</v>
      </c>
      <c r="I98" s="133" t="s">
        <v>9</v>
      </c>
      <c r="J98" s="130" t="s">
        <v>142</v>
      </c>
      <c r="K98" s="124"/>
      <c r="L98" s="140"/>
    </row>
    <row r="99" spans="1:12" ht="66.75" customHeight="1" x14ac:dyDescent="0.25">
      <c r="A99" s="200"/>
      <c r="B99" s="212"/>
      <c r="C99" s="130" t="s">
        <v>137</v>
      </c>
      <c r="D99" s="66" t="s">
        <v>145</v>
      </c>
      <c r="E99" s="22" t="s">
        <v>183</v>
      </c>
      <c r="F99" s="66" t="s">
        <v>442</v>
      </c>
      <c r="G99" s="132">
        <v>177.06880000000001</v>
      </c>
      <c r="H99" s="209" t="s">
        <v>94</v>
      </c>
      <c r="I99" s="204" t="s">
        <v>14</v>
      </c>
      <c r="J99" s="209" t="s">
        <v>95</v>
      </c>
      <c r="K99" s="207" t="s">
        <v>491</v>
      </c>
      <c r="L99" s="210" t="s">
        <v>487</v>
      </c>
    </row>
    <row r="100" spans="1:12" ht="66.75" customHeight="1" x14ac:dyDescent="0.25">
      <c r="A100" s="200"/>
      <c r="B100" s="212"/>
      <c r="C100" s="130" t="s">
        <v>144</v>
      </c>
      <c r="D100" s="66" t="s">
        <v>145</v>
      </c>
      <c r="E100" s="22" t="s">
        <v>183</v>
      </c>
      <c r="F100" s="66" t="s">
        <v>442</v>
      </c>
      <c r="G100" s="132">
        <v>-33.982059999999997</v>
      </c>
      <c r="H100" s="209"/>
      <c r="I100" s="204"/>
      <c r="J100" s="209"/>
      <c r="K100" s="207"/>
      <c r="L100" s="210"/>
    </row>
    <row r="101" spans="1:12" x14ac:dyDescent="0.25">
      <c r="A101" s="200"/>
      <c r="B101" s="212"/>
      <c r="C101" s="22" t="s">
        <v>144</v>
      </c>
      <c r="D101" s="66" t="s">
        <v>145</v>
      </c>
      <c r="E101" s="22" t="s">
        <v>138</v>
      </c>
      <c r="F101" s="66" t="s">
        <v>93</v>
      </c>
      <c r="G101" s="132">
        <v>33.982059999999997</v>
      </c>
      <c r="H101" s="209"/>
      <c r="I101" s="204"/>
      <c r="J101" s="209"/>
      <c r="K101" s="207"/>
      <c r="L101" s="210"/>
    </row>
    <row r="102" spans="1:12" ht="62.25" customHeight="1" x14ac:dyDescent="0.25">
      <c r="A102" s="200"/>
      <c r="B102" s="212"/>
      <c r="C102" s="130" t="s">
        <v>137</v>
      </c>
      <c r="D102" s="66" t="s">
        <v>145</v>
      </c>
      <c r="E102" s="22" t="s">
        <v>183</v>
      </c>
      <c r="F102" s="66" t="s">
        <v>442</v>
      </c>
      <c r="G102" s="132">
        <v>74.7</v>
      </c>
      <c r="H102" s="209"/>
      <c r="I102" s="204"/>
      <c r="J102" s="209"/>
      <c r="K102" s="207"/>
      <c r="L102" s="210"/>
    </row>
    <row r="103" spans="1:12" ht="65.25" customHeight="1" x14ac:dyDescent="0.25">
      <c r="A103" s="200"/>
      <c r="B103" s="212"/>
      <c r="C103" s="130" t="s">
        <v>144</v>
      </c>
      <c r="D103" s="66" t="s">
        <v>145</v>
      </c>
      <c r="E103" s="22" t="s">
        <v>183</v>
      </c>
      <c r="F103" s="66" t="s">
        <v>442</v>
      </c>
      <c r="G103" s="132">
        <v>-16.7</v>
      </c>
      <c r="H103" s="209"/>
      <c r="I103" s="204"/>
      <c r="J103" s="209"/>
      <c r="K103" s="207"/>
      <c r="L103" s="210"/>
    </row>
    <row r="104" spans="1:12" x14ac:dyDescent="0.25">
      <c r="A104" s="200"/>
      <c r="B104" s="223"/>
      <c r="C104" s="130" t="s">
        <v>144</v>
      </c>
      <c r="D104" s="66" t="s">
        <v>145</v>
      </c>
      <c r="E104" s="22" t="s">
        <v>138</v>
      </c>
      <c r="F104" s="66" t="s">
        <v>93</v>
      </c>
      <c r="G104" s="132">
        <v>16.7</v>
      </c>
      <c r="H104" s="209"/>
      <c r="I104" s="204"/>
      <c r="J104" s="209"/>
      <c r="K104" s="207"/>
      <c r="L104" s="210"/>
    </row>
    <row r="105" spans="1:12" ht="60" x14ac:dyDescent="0.25">
      <c r="A105" s="126" t="s">
        <v>239</v>
      </c>
      <c r="B105" s="136">
        <v>194</v>
      </c>
      <c r="C105" s="66" t="s">
        <v>91</v>
      </c>
      <c r="D105" s="48" t="s">
        <v>98</v>
      </c>
      <c r="E105" s="130" t="s">
        <v>93</v>
      </c>
      <c r="F105" s="95" t="s">
        <v>452</v>
      </c>
      <c r="G105" s="50" t="s">
        <v>93</v>
      </c>
      <c r="H105" s="130" t="s">
        <v>94</v>
      </c>
      <c r="I105" s="133" t="s">
        <v>22</v>
      </c>
      <c r="J105" s="130" t="s">
        <v>95</v>
      </c>
      <c r="K105" s="135" t="s">
        <v>468</v>
      </c>
      <c r="L105" s="137" t="s">
        <v>469</v>
      </c>
    </row>
    <row r="106" spans="1:12" ht="59.25" customHeight="1" x14ac:dyDescent="0.25">
      <c r="A106" s="200" t="s">
        <v>240</v>
      </c>
      <c r="B106" s="211">
        <v>64</v>
      </c>
      <c r="C106" s="130" t="s">
        <v>137</v>
      </c>
      <c r="D106" s="48" t="s">
        <v>175</v>
      </c>
      <c r="E106" s="22" t="s">
        <v>183</v>
      </c>
      <c r="F106" s="66" t="s">
        <v>442</v>
      </c>
      <c r="G106" s="132">
        <v>41</v>
      </c>
      <c r="H106" s="202" t="s">
        <v>94</v>
      </c>
      <c r="I106" s="204" t="s">
        <v>23</v>
      </c>
      <c r="J106" s="202" t="s">
        <v>95</v>
      </c>
      <c r="K106" s="195" t="s">
        <v>241</v>
      </c>
      <c r="L106" s="197" t="s">
        <v>242</v>
      </c>
    </row>
    <row r="107" spans="1:12" ht="30" x14ac:dyDescent="0.25">
      <c r="A107" s="200"/>
      <c r="B107" s="212"/>
      <c r="C107" s="130" t="s">
        <v>144</v>
      </c>
      <c r="D107" s="48" t="s">
        <v>175</v>
      </c>
      <c r="E107" s="22" t="s">
        <v>138</v>
      </c>
      <c r="F107" s="66" t="s">
        <v>93</v>
      </c>
      <c r="G107" s="132">
        <v>3.25</v>
      </c>
      <c r="H107" s="202"/>
      <c r="I107" s="204"/>
      <c r="J107" s="202"/>
      <c r="K107" s="195"/>
      <c r="L107" s="198"/>
    </row>
    <row r="108" spans="1:12" ht="30.75" thickBot="1" x14ac:dyDescent="0.3">
      <c r="A108" s="201"/>
      <c r="B108" s="213"/>
      <c r="C108" s="78" t="s">
        <v>144</v>
      </c>
      <c r="D108" s="79" t="s">
        <v>175</v>
      </c>
      <c r="E108" s="98" t="s">
        <v>183</v>
      </c>
      <c r="F108" s="131" t="s">
        <v>441</v>
      </c>
      <c r="G108" s="152">
        <v>18.05</v>
      </c>
      <c r="H108" s="203"/>
      <c r="I108" s="205"/>
      <c r="J108" s="203"/>
      <c r="K108" s="196"/>
      <c r="L108" s="199"/>
    </row>
    <row r="109" spans="1:12" ht="15.75" thickBot="1" x14ac:dyDescent="0.3">
      <c r="A109" s="82" t="s">
        <v>243</v>
      </c>
      <c r="B109" s="105">
        <f>SUM(B4:B108)</f>
        <v>33675</v>
      </c>
      <c r="C109" s="83"/>
      <c r="D109" s="83"/>
      <c r="E109" s="83"/>
      <c r="F109" s="83"/>
      <c r="G109" s="84">
        <f>SUM(G4:G108)</f>
        <v>41120.357824999985</v>
      </c>
      <c r="H109" s="83"/>
      <c r="I109" s="83"/>
      <c r="J109" s="83"/>
      <c r="K109" s="83"/>
      <c r="L109" s="85"/>
    </row>
    <row r="110" spans="1:12" ht="15.75" thickBot="1" x14ac:dyDescent="0.3">
      <c r="A110" s="23" t="s">
        <v>422</v>
      </c>
      <c r="B110" s="104"/>
      <c r="C110" s="20"/>
      <c r="D110" s="20"/>
      <c r="E110" s="20"/>
      <c r="F110" s="20"/>
      <c r="G110" s="37">
        <f>SUMIF(C4:C108,"*Supp A*",G4:G108)</f>
        <v>4992.159369</v>
      </c>
      <c r="H110" s="20"/>
      <c r="I110" s="20"/>
      <c r="J110" s="20"/>
      <c r="K110" s="20"/>
      <c r="L110" s="21"/>
    </row>
    <row r="111" spans="1:12" ht="15.75" thickBot="1" x14ac:dyDescent="0.3">
      <c r="A111" s="23" t="s">
        <v>423</v>
      </c>
      <c r="B111" s="104"/>
      <c r="C111" s="20"/>
      <c r="D111" s="20"/>
      <c r="E111" s="20"/>
      <c r="F111" s="20"/>
      <c r="G111" s="37">
        <f>SUMIF(C4:C108,"*Supp B*",G4:G108)</f>
        <v>36128.198455999991</v>
      </c>
      <c r="H111" s="20"/>
      <c r="I111" s="20"/>
      <c r="J111" s="20"/>
      <c r="K111" s="20"/>
      <c r="L111" s="21"/>
    </row>
    <row r="113" spans="1:2" ht="17.25" x14ac:dyDescent="0.25">
      <c r="A113" s="115" t="s">
        <v>482</v>
      </c>
    </row>
    <row r="114" spans="1:2" x14ac:dyDescent="0.25">
      <c r="A114" s="102" t="s">
        <v>467</v>
      </c>
      <c r="B114" s="102"/>
    </row>
    <row r="115" spans="1:2" x14ac:dyDescent="0.25">
      <c r="A115" t="s">
        <v>464</v>
      </c>
    </row>
  </sheetData>
  <mergeCells count="171">
    <mergeCell ref="A51:A52"/>
    <mergeCell ref="B51:B52"/>
    <mergeCell ref="C51:C52"/>
    <mergeCell ref="B62:B63"/>
    <mergeCell ref="B4:B14"/>
    <mergeCell ref="B15:B16"/>
    <mergeCell ref="B17:B19"/>
    <mergeCell ref="B21:B23"/>
    <mergeCell ref="B24:B28"/>
    <mergeCell ref="B30:B40"/>
    <mergeCell ref="B41:B47"/>
    <mergeCell ref="B48:B49"/>
    <mergeCell ref="B54:B55"/>
    <mergeCell ref="J41:J42"/>
    <mergeCell ref="A41:A47"/>
    <mergeCell ref="H44:H45"/>
    <mergeCell ref="I44:I45"/>
    <mergeCell ref="J44:J45"/>
    <mergeCell ref="K41:K42"/>
    <mergeCell ref="L41:L42"/>
    <mergeCell ref="K44:K45"/>
    <mergeCell ref="L44:L45"/>
    <mergeCell ref="A48:A49"/>
    <mergeCell ref="L33:L34"/>
    <mergeCell ref="H35:H39"/>
    <mergeCell ref="I35:I39"/>
    <mergeCell ref="J35:J39"/>
    <mergeCell ref="K35:K39"/>
    <mergeCell ref="L35:L39"/>
    <mergeCell ref="A30:A40"/>
    <mergeCell ref="H33:H34"/>
    <mergeCell ref="I33:I34"/>
    <mergeCell ref="J33:J34"/>
    <mergeCell ref="K33:K34"/>
    <mergeCell ref="H48:H49"/>
    <mergeCell ref="I48:I49"/>
    <mergeCell ref="J48:J49"/>
    <mergeCell ref="K48:K49"/>
    <mergeCell ref="L48:L49"/>
    <mergeCell ref="H46:H47"/>
    <mergeCell ref="I46:I47"/>
    <mergeCell ref="J46:J47"/>
    <mergeCell ref="K46:K47"/>
    <mergeCell ref="L46:L47"/>
    <mergeCell ref="H41:H42"/>
    <mergeCell ref="I41:I42"/>
    <mergeCell ref="A24:A28"/>
    <mergeCell ref="J21:J23"/>
    <mergeCell ref="K21:K23"/>
    <mergeCell ref="L21:L23"/>
    <mergeCell ref="H25:H26"/>
    <mergeCell ref="I25:I26"/>
    <mergeCell ref="J25:J26"/>
    <mergeCell ref="K25:K26"/>
    <mergeCell ref="L25:L26"/>
    <mergeCell ref="I21:I23"/>
    <mergeCell ref="H27:H28"/>
    <mergeCell ref="I27:I28"/>
    <mergeCell ref="J27:J28"/>
    <mergeCell ref="K27:K28"/>
    <mergeCell ref="L27:L28"/>
    <mergeCell ref="A17:A19"/>
    <mergeCell ref="H17:H19"/>
    <mergeCell ref="I17:I19"/>
    <mergeCell ref="J17:J19"/>
    <mergeCell ref="K18:K19"/>
    <mergeCell ref="L18:L19"/>
    <mergeCell ref="A21:A23"/>
    <mergeCell ref="H21:H23"/>
    <mergeCell ref="H13:H14"/>
    <mergeCell ref="I13:I14"/>
    <mergeCell ref="J13:J14"/>
    <mergeCell ref="K13:K14"/>
    <mergeCell ref="L13:L14"/>
    <mergeCell ref="A15:A16"/>
    <mergeCell ref="H15:H16"/>
    <mergeCell ref="I15:I16"/>
    <mergeCell ref="J15:J16"/>
    <mergeCell ref="K15:K16"/>
    <mergeCell ref="A4:A14"/>
    <mergeCell ref="H5:H6"/>
    <mergeCell ref="I5:I6"/>
    <mergeCell ref="J5:J6"/>
    <mergeCell ref="K5:K6"/>
    <mergeCell ref="L5:L6"/>
    <mergeCell ref="L15:L16"/>
    <mergeCell ref="L7:L10"/>
    <mergeCell ref="H11:H12"/>
    <mergeCell ref="I11:I12"/>
    <mergeCell ref="J11:J12"/>
    <mergeCell ref="K11:K12"/>
    <mergeCell ref="L11:L12"/>
    <mergeCell ref="H7:H10"/>
    <mergeCell ref="I7:I10"/>
    <mergeCell ref="J7:J10"/>
    <mergeCell ref="K7:K10"/>
    <mergeCell ref="A64:A65"/>
    <mergeCell ref="A67:A70"/>
    <mergeCell ref="H67:H68"/>
    <mergeCell ref="I67:I68"/>
    <mergeCell ref="K54:K55"/>
    <mergeCell ref="L54:L55"/>
    <mergeCell ref="A60:A61"/>
    <mergeCell ref="H60:H61"/>
    <mergeCell ref="I60:I61"/>
    <mergeCell ref="J60:J61"/>
    <mergeCell ref="K60:K61"/>
    <mergeCell ref="L60:L61"/>
    <mergeCell ref="A54:A55"/>
    <mergeCell ref="H54:H55"/>
    <mergeCell ref="I54:I55"/>
    <mergeCell ref="J54:J55"/>
    <mergeCell ref="A62:A63"/>
    <mergeCell ref="H62:H63"/>
    <mergeCell ref="I62:I63"/>
    <mergeCell ref="J62:J63"/>
    <mergeCell ref="K62:K63"/>
    <mergeCell ref="L62:L63"/>
    <mergeCell ref="B60:B61"/>
    <mergeCell ref="B64:B65"/>
    <mergeCell ref="A72:A73"/>
    <mergeCell ref="A75:A77"/>
    <mergeCell ref="H75:H77"/>
    <mergeCell ref="H72:H73"/>
    <mergeCell ref="I72:I73"/>
    <mergeCell ref="J72:J73"/>
    <mergeCell ref="K72:K73"/>
    <mergeCell ref="L72:L73"/>
    <mergeCell ref="J67:J68"/>
    <mergeCell ref="K67:K68"/>
    <mergeCell ref="L67:L68"/>
    <mergeCell ref="H69:H70"/>
    <mergeCell ref="I69:I70"/>
    <mergeCell ref="J69:J70"/>
    <mergeCell ref="K69:K70"/>
    <mergeCell ref="L69:L70"/>
    <mergeCell ref="B67:B70"/>
    <mergeCell ref="B75:B77"/>
    <mergeCell ref="B72:B73"/>
    <mergeCell ref="A85:A86"/>
    <mergeCell ref="A91:A104"/>
    <mergeCell ref="H95:H97"/>
    <mergeCell ref="I75:I77"/>
    <mergeCell ref="J75:J77"/>
    <mergeCell ref="K75:K77"/>
    <mergeCell ref="L75:L77"/>
    <mergeCell ref="A80:A83"/>
    <mergeCell ref="H80:H83"/>
    <mergeCell ref="I80:I83"/>
    <mergeCell ref="J80:J83"/>
    <mergeCell ref="K80:K83"/>
    <mergeCell ref="L80:L83"/>
    <mergeCell ref="B80:B83"/>
    <mergeCell ref="B85:B86"/>
    <mergeCell ref="B91:B104"/>
    <mergeCell ref="K106:K108"/>
    <mergeCell ref="L106:L108"/>
    <mergeCell ref="A106:A108"/>
    <mergeCell ref="H106:H108"/>
    <mergeCell ref="I106:I108"/>
    <mergeCell ref="J106:J108"/>
    <mergeCell ref="I95:I97"/>
    <mergeCell ref="J95:J97"/>
    <mergeCell ref="K95:K97"/>
    <mergeCell ref="L95:L97"/>
    <mergeCell ref="H99:H104"/>
    <mergeCell ref="I99:I104"/>
    <mergeCell ref="J99:J104"/>
    <mergeCell ref="K99:K104"/>
    <mergeCell ref="L99:L104"/>
    <mergeCell ref="B106:B108"/>
  </mergeCells>
  <hyperlinks>
    <hyperlink ref="I7" r:id="rId1" display="https://www.pbo-dpb.gc.ca/web/default/files/Documents/Info%20Requests/2020/IR0528_PHAC_COVID19_update_request_e.pdf" xr:uid="{CA7E0551-6C09-4C0B-B928-AD4C8BAD4398}"/>
    <hyperlink ref="I7:I10" r:id="rId2" display="IR0528" xr:uid="{9B703FE6-9CB9-42A7-B271-86B47847DF01}"/>
    <hyperlink ref="I4" r:id="rId3" xr:uid="{60230957-29ED-408D-BF42-580AA0046E68}"/>
    <hyperlink ref="I5:I6" r:id="rId4" display="IR0550" xr:uid="{7428E0F2-E703-48E4-947E-AFF5AACCEE91}"/>
    <hyperlink ref="I11:I12" r:id="rId5" display="IR0551" xr:uid="{31C37137-AAB9-4133-B57C-8D3EEA08B648}"/>
    <hyperlink ref="I13:I14" r:id="rId6" display="IR0559" xr:uid="{520BBD59-889E-4CAA-BEAD-C1F10158E0CB}"/>
    <hyperlink ref="I15:I16" r:id="rId7" display="IR0550" xr:uid="{5E629453-E8A5-4369-8637-AB1FB48689C3}"/>
    <hyperlink ref="I17" r:id="rId8" display="https://www.pbo-dpb.gc.ca/web/default/files/Documents/Info%20Requests/2020/IR0462_CIRNAC_COVID-19_Measures_request_e_signed.pdf" xr:uid="{647DE3C0-353D-4D86-B377-46BFC9C5BBF8}"/>
    <hyperlink ref="I17:I19" r:id="rId9" display="IR0462" xr:uid="{8C44CA07-9CD9-4B67-BAA4-3DE19260F6B4}"/>
    <hyperlink ref="I20" r:id="rId10" xr:uid="{512766BD-C76F-4344-8013-E63F88ADF447}"/>
    <hyperlink ref="I21" r:id="rId11" display="https://www.pbo-dpb.gc.ca/web/default/files/Documents/Info%20Requests/2020/IR0470_ISC_COVID-19_Measures_request_e_signed.pdf" xr:uid="{2C580271-E7BE-44D8-B58E-9DB1DFF67857}"/>
    <hyperlink ref="I21:I22" r:id="rId12" display="IR0470" xr:uid="{5E9688F1-B4BA-4D86-B507-9F4F2503F968}"/>
    <hyperlink ref="I21:I23" r:id="rId13" display="IR0470" xr:uid="{8BC2ECE4-C46C-4601-A3B4-B465F4ABC73D}"/>
    <hyperlink ref="I25" r:id="rId14" xr:uid="{4620E562-4AB0-4DCF-B769-DFD6B9272137}"/>
    <hyperlink ref="I27" r:id="rId15" xr:uid="{5E7F0D65-9F59-44F5-A4B0-8D26FA0A468D}"/>
    <hyperlink ref="I25:I26" r:id="rId16" display="IR0523" xr:uid="{3CA026B5-E3F6-4C60-8398-7A3C8336DB40}"/>
    <hyperlink ref="I27:I28" r:id="rId17" display="IR0528" xr:uid="{8C6EA590-6960-48E6-8C55-CF0B466BAABB}"/>
    <hyperlink ref="I24" r:id="rId18" xr:uid="{F2D819BA-B687-4FD1-B0EA-1A0618D37594}"/>
    <hyperlink ref="I30" r:id="rId19" xr:uid="{870ACA58-488A-4601-9C9B-C9F1259D3F6A}"/>
    <hyperlink ref="I32" r:id="rId20" xr:uid="{A5D52470-DCD1-4C20-A898-0F896BB7EDE8}"/>
    <hyperlink ref="I33" r:id="rId21" display="https://www.pbo-dpb.gc.ca/web/default/files/Documents/Info%20Requests/2020/IR0478_CIHR_COVID-19_ltr_e.pdf" xr:uid="{014C5E9B-16C3-4514-B757-66EA5B41BB78}"/>
    <hyperlink ref="I33:I34" r:id="rId22" display="IR0478" xr:uid="{23543D20-8A33-4FB0-A509-59152D76232F}"/>
    <hyperlink ref="I35" r:id="rId23" display="https://www.pbo-dpb.gc.ca/web/default/files/Documents/Info%20Requests/2020/IR0528_PHAC_COVID19_update_request_e.pdf" xr:uid="{074AFA6C-843F-4B5D-B2FA-6D4E904226AB}"/>
    <hyperlink ref="I40" r:id="rId24" xr:uid="{76715A11-826A-47F4-B5F8-5A01ABECA9E1}"/>
    <hyperlink ref="I35:I39" r:id="rId25" display="IR0528" xr:uid="{73DE6E3B-9342-4BB0-B7A4-17768B79DD9D}"/>
    <hyperlink ref="I31" r:id="rId26" xr:uid="{16DE1FBB-A9FC-409C-8170-67A792561752}"/>
    <hyperlink ref="I48" r:id="rId27" xr:uid="{4F37040B-C659-4E5C-8A7E-B428E24977F1}"/>
    <hyperlink ref="I48:I49" r:id="rId28" display="IR0526" xr:uid="{814A0749-D342-4FF7-9FD2-95B8163EE5CA}"/>
    <hyperlink ref="I54" r:id="rId29" xr:uid="{D4C8D435-4B7F-4F5C-9279-329B566C96C6}"/>
    <hyperlink ref="I54:I55" r:id="rId30" display="IR0468" xr:uid="{C85C3B5F-91C1-4AA6-8416-597C34B21EC9}"/>
    <hyperlink ref="I56" r:id="rId31" xr:uid="{DF55FC85-CEEA-4920-A6AE-7BC71CAFD97A}"/>
    <hyperlink ref="J60" r:id="rId32" display="Reaching Home Contributions data" xr:uid="{2271362E-1A10-4B5A-8391-66BDD3581D30}"/>
    <hyperlink ref="J60:J61" r:id="rId33" display="Donnees concernant Vers un chez-soi" xr:uid="{E2A4CDAD-465E-4460-912B-E7BE6CCFBB67}"/>
    <hyperlink ref="I64" r:id="rId34" xr:uid="{6530ECA0-61FF-4966-A360-83D953739B64}"/>
    <hyperlink ref="I67" r:id="rId35" display="https://www.pbo-dpb.gc.ca/web/default/files/Documents/Info%20Requests/2020/IR0456_AAFC_COVID-19_Allocations_request_e_signed.pdf" xr:uid="{2F157B90-9258-44A6-A183-97A513DBE4B6}"/>
    <hyperlink ref="I67:I68" r:id="rId36" display="IR0456" xr:uid="{E76FE1B1-3642-4989-B1BF-8277769DF1EA}"/>
    <hyperlink ref="I69:I70" r:id="rId37" display="IR0549" xr:uid="{167AE3B7-1E6F-4701-B455-26414E0DD03A}"/>
    <hyperlink ref="K71" r:id="rId38" xr:uid="{E711CED3-175B-4E57-B762-4618E9E03EA9}"/>
    <hyperlink ref="I72:I73" r:id="rId39" display="IR0549" xr:uid="{61E7EB19-550D-40B0-ADE3-AE73731897B5}"/>
    <hyperlink ref="I75" r:id="rId40" xr:uid="{82B32398-6BA2-4881-89C4-B2E0E4F6EB9A}"/>
    <hyperlink ref="I75:I77" r:id="rId41" display="IR0486" xr:uid="{5D89B456-458D-4954-AFDD-BC704B7D618E}"/>
    <hyperlink ref="I80" r:id="rId42" display="https://www.pbo-dpb.gc.ca/web/default/files/Documents/Info%20Requests/2020/IR0529_PSEP_COVID19_update_request_e.pdf" xr:uid="{8A2E00BE-503F-4393-A49D-9E854BF1F781}"/>
    <hyperlink ref="I80:I83" r:id="rId43" display="IR0529" xr:uid="{239FB51F-B46E-435A-A4EB-0E528E17F700}"/>
    <hyperlink ref="I85" r:id="rId44" xr:uid="{C670F989-111D-4FEA-9027-46F41265474F}"/>
    <hyperlink ref="I86" r:id="rId45" xr:uid="{6B90C7B3-D49C-4D15-8238-4FB194D21DC9}"/>
    <hyperlink ref="I87" r:id="rId46" xr:uid="{93B68D8F-2B64-457A-8E83-BB9D03DE19DF}"/>
    <hyperlink ref="I89" r:id="rId47" xr:uid="{D812A2FD-628F-4421-88AE-8CCAB2ADEDC7}"/>
    <hyperlink ref="I90" r:id="rId48" xr:uid="{60B84070-848C-462D-A010-CE307A55300E}"/>
    <hyperlink ref="I92" r:id="rId49" xr:uid="{B50998DE-B148-4718-B7B2-807169C28F3C}"/>
    <hyperlink ref="I94" r:id="rId50" xr:uid="{0B8E8E5D-99EB-4916-9F90-1D7A1883639E}"/>
    <hyperlink ref="I98" r:id="rId51" xr:uid="{A88E7AEA-5126-429C-8A7F-E877304A47F9}"/>
    <hyperlink ref="I99" r:id="rId52" xr:uid="{5FAD3A2B-C35D-4D82-8972-2257344286FF}"/>
    <hyperlink ref="I91" r:id="rId53" xr:uid="{F45124C0-15FC-42CC-BEFA-9BDF6F4B4A54}"/>
    <hyperlink ref="I99:I104" r:id="rId54" display="IR0468" xr:uid="{6E07E1CF-CE3D-4242-BF26-D1063397D7BE}"/>
    <hyperlink ref="I95:I97" r:id="rId55" display="IR0551" xr:uid="{92B1BF2C-AFA7-4A47-AE67-1E6A3FEB9D83}"/>
    <hyperlink ref="I93" r:id="rId56" xr:uid="{4036D1C6-5614-4346-883C-F1A47ADD6762}"/>
    <hyperlink ref="I105" r:id="rId57" xr:uid="{7FB11F5E-2464-4BF8-AAD3-2F807320B88A}"/>
    <hyperlink ref="I106:I108" r:id="rId58" display="IR0467" xr:uid="{188320F2-7C3F-4D91-90F7-8D282C6E0C25}"/>
    <hyperlink ref="I106" r:id="rId59" display="IR0477" xr:uid="{11A6252A-229B-4BFE-8F16-F81009BC0B4B}"/>
    <hyperlink ref="I46" r:id="rId60" xr:uid="{52EF3BC5-4B10-4BA4-9CEB-B34765D4336F}"/>
    <hyperlink ref="I62" r:id="rId61" xr:uid="{44A32F69-23B7-4EBB-AC5F-2371886F64D2}"/>
    <hyperlink ref="I41" r:id="rId62" xr:uid="{91E69CC6-AF82-4D76-9209-9BBCC60D2A50}"/>
    <hyperlink ref="I41:I42" r:id="rId63" display="IR0530" xr:uid="{341F8542-2415-4886-A708-0CA4472648ED}"/>
    <hyperlink ref="I44:I45" r:id="rId64" display="IR0551" xr:uid="{30A9BE50-020F-4C8A-962C-DCD77239E387}"/>
    <hyperlink ref="I43" r:id="rId65" xr:uid="{D6112CB6-B59A-4D84-B6A0-54248115EB7C}"/>
    <hyperlink ref="F105" r:id="rId66" xr:uid="{B24B26F8-E20C-4205-8A8E-7376280DC188}"/>
    <hyperlink ref="I51" r:id="rId67" xr:uid="{0ABC8F49-35DB-42C6-8EE7-DA56BA4F7E78}"/>
    <hyperlink ref="I66" r:id="rId68" xr:uid="{E53AED5B-5233-4753-8561-FA0FFF6DA56F}"/>
  </hyperlinks>
  <pageMargins left="0.7" right="0.7" top="0.75" bottom="0.75" header="0.3" footer="0.3"/>
  <pageSetup orientation="portrait" r:id="rId6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L215"/>
  <sheetViews>
    <sheetView showGridLines="0" zoomScale="60" zoomScaleNormal="60" workbookViewId="0">
      <selection activeCell="D157" sqref="D157"/>
    </sheetView>
  </sheetViews>
  <sheetFormatPr defaultRowHeight="15" x14ac:dyDescent="0.25"/>
  <cols>
    <col min="1" max="1" width="68.28515625" bestFit="1" customWidth="1"/>
    <col min="2" max="2" width="63.42578125" bestFit="1" customWidth="1"/>
    <col min="3" max="3" width="24.42578125" bestFit="1" customWidth="1"/>
    <col min="4" max="4" width="35.140625" customWidth="1"/>
    <col min="5" max="5" width="25" customWidth="1"/>
    <col min="6" max="6" width="56.5703125" customWidth="1"/>
    <col min="7" max="7" width="32.42578125" bestFit="1" customWidth="1"/>
    <col min="8" max="8" width="39.140625" bestFit="1" customWidth="1"/>
    <col min="9" max="9" width="39.42578125" bestFit="1" customWidth="1"/>
    <col min="10" max="10" width="36.42578125" customWidth="1"/>
    <col min="11" max="11" width="77.140625" customWidth="1"/>
    <col min="12" max="12" width="26.85546875" customWidth="1"/>
  </cols>
  <sheetData>
    <row r="1" spans="1:12" x14ac:dyDescent="0.25">
      <c r="A1" s="24" t="s">
        <v>64</v>
      </c>
      <c r="B1" s="24"/>
      <c r="D1" s="1"/>
    </row>
    <row r="2" spans="1:12" ht="15.75" thickBot="1" x14ac:dyDescent="0.3">
      <c r="A2" s="1"/>
      <c r="B2" s="1"/>
      <c r="D2" s="1"/>
    </row>
    <row r="3" spans="1:12" ht="17.25" x14ac:dyDescent="0.25">
      <c r="A3" s="25" t="s">
        <v>424</v>
      </c>
      <c r="B3" s="116" t="s">
        <v>475</v>
      </c>
      <c r="C3" s="26" t="s">
        <v>80</v>
      </c>
      <c r="D3" s="60" t="s">
        <v>81</v>
      </c>
      <c r="E3" s="26" t="s">
        <v>82</v>
      </c>
      <c r="F3" s="26" t="s">
        <v>408</v>
      </c>
      <c r="G3" s="26" t="s">
        <v>83</v>
      </c>
      <c r="H3" s="27" t="s">
        <v>84</v>
      </c>
      <c r="I3" s="27" t="s">
        <v>85</v>
      </c>
      <c r="J3" s="27" t="s">
        <v>86</v>
      </c>
      <c r="K3" s="27" t="s">
        <v>87</v>
      </c>
      <c r="L3" s="28" t="s">
        <v>88</v>
      </c>
    </row>
    <row r="4" spans="1:12" ht="133.5" customHeight="1" x14ac:dyDescent="0.25">
      <c r="A4" s="126" t="s">
        <v>244</v>
      </c>
      <c r="B4" s="153">
        <f>82305-13550</f>
        <v>68755</v>
      </c>
      <c r="C4" s="22" t="s">
        <v>91</v>
      </c>
      <c r="D4" s="66" t="s">
        <v>92</v>
      </c>
      <c r="E4" s="22" t="s">
        <v>93</v>
      </c>
      <c r="F4" s="66" t="s">
        <v>446</v>
      </c>
      <c r="G4" s="50" t="s">
        <v>93</v>
      </c>
      <c r="H4" s="22" t="s">
        <v>94</v>
      </c>
      <c r="I4" s="6" t="s">
        <v>27</v>
      </c>
      <c r="J4" s="32" t="s">
        <v>245</v>
      </c>
      <c r="K4" s="149" t="s">
        <v>508</v>
      </c>
      <c r="L4" s="142" t="s">
        <v>509</v>
      </c>
    </row>
    <row r="5" spans="1:12" x14ac:dyDescent="0.25">
      <c r="A5" s="126" t="s">
        <v>246</v>
      </c>
      <c r="B5" s="153">
        <v>14790</v>
      </c>
      <c r="C5" s="22" t="s">
        <v>91</v>
      </c>
      <c r="D5" s="189" t="s">
        <v>92</v>
      </c>
      <c r="E5" s="143"/>
      <c r="F5" s="154"/>
      <c r="G5" s="143"/>
      <c r="H5" s="22" t="s">
        <v>460</v>
      </c>
      <c r="I5" s="143"/>
      <c r="J5" s="143"/>
      <c r="K5" s="127"/>
      <c r="L5" s="137"/>
    </row>
    <row r="6" spans="1:12" ht="30" x14ac:dyDescent="0.25">
      <c r="A6" s="126" t="s">
        <v>247</v>
      </c>
      <c r="B6" s="136">
        <v>0</v>
      </c>
      <c r="C6" s="22" t="s">
        <v>91</v>
      </c>
      <c r="D6" s="189" t="s">
        <v>92</v>
      </c>
      <c r="E6" s="143"/>
      <c r="F6" s="154"/>
      <c r="G6" s="143"/>
      <c r="H6" s="22" t="s">
        <v>460</v>
      </c>
      <c r="I6" s="143"/>
      <c r="J6" s="143"/>
      <c r="K6" s="127"/>
      <c r="L6" s="137"/>
    </row>
    <row r="7" spans="1:12" s="30" customFormat="1" ht="29.25" customHeight="1" x14ac:dyDescent="0.25">
      <c r="A7" s="126" t="s">
        <v>433</v>
      </c>
      <c r="B7" s="155">
        <f>1997+775+353</f>
        <v>3125</v>
      </c>
      <c r="C7" s="156" t="s">
        <v>91</v>
      </c>
      <c r="D7" s="189" t="s">
        <v>166</v>
      </c>
      <c r="E7" s="158"/>
      <c r="F7" s="157"/>
      <c r="G7" s="158"/>
      <c r="H7" s="22" t="s">
        <v>460</v>
      </c>
      <c r="I7" s="158"/>
      <c r="J7" s="158"/>
      <c r="K7" s="159"/>
      <c r="L7" s="184"/>
    </row>
    <row r="8" spans="1:12" s="30" customFormat="1" ht="30" x14ac:dyDescent="0.25">
      <c r="A8" s="126" t="s">
        <v>248</v>
      </c>
      <c r="B8" s="136">
        <v>5</v>
      </c>
      <c r="C8" s="22" t="s">
        <v>91</v>
      </c>
      <c r="D8" s="66" t="s">
        <v>166</v>
      </c>
      <c r="E8" s="22" t="s">
        <v>93</v>
      </c>
      <c r="F8" s="32" t="s">
        <v>448</v>
      </c>
      <c r="G8" s="50" t="s">
        <v>93</v>
      </c>
      <c r="H8" s="22" t="s">
        <v>94</v>
      </c>
      <c r="I8" s="6" t="s">
        <v>8</v>
      </c>
      <c r="J8" s="66" t="s">
        <v>95</v>
      </c>
      <c r="K8" s="127" t="s">
        <v>196</v>
      </c>
      <c r="L8" s="137" t="s">
        <v>450</v>
      </c>
    </row>
    <row r="9" spans="1:12" s="30" customFormat="1" ht="30" x14ac:dyDescent="0.25">
      <c r="A9" s="126" t="s">
        <v>249</v>
      </c>
      <c r="B9" s="155">
        <f>3974+2674-353</f>
        <v>6295</v>
      </c>
      <c r="C9" s="22" t="s">
        <v>91</v>
      </c>
      <c r="D9" s="66" t="s">
        <v>166</v>
      </c>
      <c r="E9" s="22" t="s">
        <v>93</v>
      </c>
      <c r="F9" s="66" t="s">
        <v>441</v>
      </c>
      <c r="G9" s="50" t="s">
        <v>93</v>
      </c>
      <c r="H9" s="22" t="s">
        <v>139</v>
      </c>
      <c r="I9" s="22"/>
      <c r="J9" s="6" t="s">
        <v>531</v>
      </c>
      <c r="K9" s="149" t="s">
        <v>510</v>
      </c>
      <c r="L9" s="142" t="s">
        <v>509</v>
      </c>
    </row>
    <row r="10" spans="1:12" ht="30" x14ac:dyDescent="0.25">
      <c r="A10" s="126" t="s">
        <v>250</v>
      </c>
      <c r="B10" s="153">
        <f>1477+1103</f>
        <v>2580</v>
      </c>
      <c r="C10" s="22" t="s">
        <v>91</v>
      </c>
      <c r="D10" s="66" t="s">
        <v>166</v>
      </c>
      <c r="E10" s="22" t="s">
        <v>93</v>
      </c>
      <c r="F10" s="66" t="s">
        <v>441</v>
      </c>
      <c r="G10" s="50" t="s">
        <v>93</v>
      </c>
      <c r="H10" s="22" t="s">
        <v>139</v>
      </c>
      <c r="I10" s="22"/>
      <c r="J10" s="6" t="s">
        <v>532</v>
      </c>
      <c r="K10" s="149" t="s">
        <v>511</v>
      </c>
      <c r="L10" s="142" t="s">
        <v>509</v>
      </c>
    </row>
    <row r="11" spans="1:12" ht="30" x14ac:dyDescent="0.25">
      <c r="A11" s="126" t="s">
        <v>251</v>
      </c>
      <c r="B11" s="153">
        <f>5470-573</f>
        <v>4897</v>
      </c>
      <c r="C11" s="22" t="s">
        <v>91</v>
      </c>
      <c r="D11" s="66" t="s">
        <v>166</v>
      </c>
      <c r="E11" s="22" t="s">
        <v>93</v>
      </c>
      <c r="F11" s="66" t="s">
        <v>441</v>
      </c>
      <c r="G11" s="50" t="s">
        <v>93</v>
      </c>
      <c r="H11" s="22" t="s">
        <v>139</v>
      </c>
      <c r="I11" s="22"/>
      <c r="J11" s="6" t="s">
        <v>533</v>
      </c>
      <c r="K11" s="149" t="s">
        <v>512</v>
      </c>
      <c r="L11" s="142" t="s">
        <v>509</v>
      </c>
    </row>
    <row r="12" spans="1:12" ht="60" customHeight="1" x14ac:dyDescent="0.25">
      <c r="A12" s="126" t="s">
        <v>252</v>
      </c>
      <c r="B12" s="153">
        <v>2180</v>
      </c>
      <c r="C12" s="22" t="s">
        <v>91</v>
      </c>
      <c r="D12" s="66" t="s">
        <v>92</v>
      </c>
      <c r="E12" s="22"/>
      <c r="F12" s="66" t="s">
        <v>445</v>
      </c>
      <c r="G12" s="50" t="s">
        <v>93</v>
      </c>
      <c r="H12" s="22" t="s">
        <v>460</v>
      </c>
      <c r="I12" s="6"/>
      <c r="J12" s="66"/>
      <c r="K12" s="127"/>
      <c r="L12" s="137"/>
    </row>
    <row r="13" spans="1:12" ht="30" x14ac:dyDescent="0.25">
      <c r="A13" s="126" t="s">
        <v>253</v>
      </c>
      <c r="B13" s="153">
        <v>2180</v>
      </c>
      <c r="C13" s="22" t="s">
        <v>91</v>
      </c>
      <c r="D13" s="189" t="s">
        <v>92</v>
      </c>
      <c r="E13" s="143"/>
      <c r="F13" s="154"/>
      <c r="G13" s="143"/>
      <c r="H13" s="22" t="s">
        <v>460</v>
      </c>
      <c r="I13" s="143"/>
      <c r="J13" s="143"/>
      <c r="K13" s="127"/>
      <c r="L13" s="137"/>
    </row>
    <row r="14" spans="1:12" ht="45" x14ac:dyDescent="0.25">
      <c r="A14" s="126" t="s">
        <v>254</v>
      </c>
      <c r="B14" s="153">
        <v>14558</v>
      </c>
      <c r="C14" s="22" t="s">
        <v>91</v>
      </c>
      <c r="D14" s="66" t="s">
        <v>255</v>
      </c>
      <c r="E14" s="22" t="s">
        <v>93</v>
      </c>
      <c r="F14" s="66" t="s">
        <v>443</v>
      </c>
      <c r="G14" s="50" t="s">
        <v>93</v>
      </c>
      <c r="H14" s="22" t="s">
        <v>94</v>
      </c>
      <c r="I14" s="6" t="s">
        <v>53</v>
      </c>
      <c r="J14" s="32" t="s">
        <v>115</v>
      </c>
      <c r="K14" s="149" t="s">
        <v>514</v>
      </c>
      <c r="L14" s="142" t="s">
        <v>513</v>
      </c>
    </row>
    <row r="15" spans="1:12" ht="30" x14ac:dyDescent="0.25">
      <c r="A15" s="200" t="s">
        <v>256</v>
      </c>
      <c r="B15" s="232">
        <f>666+455.7</f>
        <v>1121.7</v>
      </c>
      <c r="C15" s="22" t="s">
        <v>137</v>
      </c>
      <c r="D15" s="66" t="s">
        <v>257</v>
      </c>
      <c r="E15" s="22" t="s">
        <v>183</v>
      </c>
      <c r="F15" s="66" t="s">
        <v>443</v>
      </c>
      <c r="G15" s="50">
        <v>31</v>
      </c>
      <c r="H15" s="239" t="s">
        <v>94</v>
      </c>
      <c r="I15" s="253" t="s">
        <v>20</v>
      </c>
      <c r="J15" s="239" t="s">
        <v>95</v>
      </c>
      <c r="K15" s="239" t="s">
        <v>502</v>
      </c>
      <c r="L15" s="239" t="s">
        <v>184</v>
      </c>
    </row>
    <row r="16" spans="1:12" ht="30" x14ac:dyDescent="0.25">
      <c r="A16" s="200"/>
      <c r="B16" s="236"/>
      <c r="C16" s="22" t="s">
        <v>137</v>
      </c>
      <c r="D16" s="66" t="s">
        <v>257</v>
      </c>
      <c r="E16" s="22" t="s">
        <v>138</v>
      </c>
      <c r="F16" s="66" t="s">
        <v>93</v>
      </c>
      <c r="G16" s="50">
        <v>35.580812000000002</v>
      </c>
      <c r="H16" s="249"/>
      <c r="I16" s="254"/>
      <c r="J16" s="249"/>
      <c r="K16" s="249"/>
      <c r="L16" s="249"/>
    </row>
    <row r="17" spans="1:12" ht="45" x14ac:dyDescent="0.25">
      <c r="A17" s="200"/>
      <c r="B17" s="236"/>
      <c r="C17" s="22" t="s">
        <v>137</v>
      </c>
      <c r="D17" s="66" t="s">
        <v>259</v>
      </c>
      <c r="E17" s="22" t="s">
        <v>183</v>
      </c>
      <c r="F17" s="66" t="s">
        <v>443</v>
      </c>
      <c r="G17" s="50">
        <v>2.5</v>
      </c>
      <c r="H17" s="249"/>
      <c r="I17" s="254"/>
      <c r="J17" s="249"/>
      <c r="K17" s="249" t="s">
        <v>260</v>
      </c>
      <c r="L17" s="249" t="s">
        <v>258</v>
      </c>
    </row>
    <row r="18" spans="1:12" ht="45" x14ac:dyDescent="0.25">
      <c r="A18" s="200"/>
      <c r="B18" s="236"/>
      <c r="C18" s="22" t="s">
        <v>137</v>
      </c>
      <c r="D18" s="66" t="s">
        <v>259</v>
      </c>
      <c r="E18" s="22" t="s">
        <v>138</v>
      </c>
      <c r="F18" s="66" t="s">
        <v>93</v>
      </c>
      <c r="G18" s="50">
        <v>20</v>
      </c>
      <c r="H18" s="249"/>
      <c r="I18" s="254"/>
      <c r="J18" s="249"/>
      <c r="K18" s="249"/>
      <c r="L18" s="249"/>
    </row>
    <row r="19" spans="1:12" ht="60" x14ac:dyDescent="0.25">
      <c r="A19" s="200"/>
      <c r="B19" s="236"/>
      <c r="C19" s="22" t="s">
        <v>137</v>
      </c>
      <c r="D19" s="66" t="s">
        <v>261</v>
      </c>
      <c r="E19" s="22" t="s">
        <v>138</v>
      </c>
      <c r="F19" s="66" t="s">
        <v>93</v>
      </c>
      <c r="G19" s="50">
        <v>23.826981</v>
      </c>
      <c r="H19" s="249"/>
      <c r="I19" s="254"/>
      <c r="J19" s="249"/>
      <c r="K19" s="249" t="s">
        <v>262</v>
      </c>
      <c r="L19" s="249" t="s">
        <v>258</v>
      </c>
    </row>
    <row r="20" spans="1:12" ht="30" x14ac:dyDescent="0.25">
      <c r="A20" s="200"/>
      <c r="B20" s="236"/>
      <c r="C20" s="22" t="s">
        <v>137</v>
      </c>
      <c r="D20" s="66" t="s">
        <v>199</v>
      </c>
      <c r="E20" s="22" t="s">
        <v>183</v>
      </c>
      <c r="F20" s="66" t="s">
        <v>443</v>
      </c>
      <c r="G20" s="50">
        <v>202.755</v>
      </c>
      <c r="H20" s="249"/>
      <c r="I20" s="254"/>
      <c r="J20" s="249"/>
      <c r="K20" s="249" t="s">
        <v>263</v>
      </c>
      <c r="L20" s="249" t="s">
        <v>258</v>
      </c>
    </row>
    <row r="21" spans="1:12" ht="30" x14ac:dyDescent="0.25">
      <c r="A21" s="200"/>
      <c r="B21" s="236"/>
      <c r="C21" s="22" t="s">
        <v>137</v>
      </c>
      <c r="D21" s="66" t="s">
        <v>199</v>
      </c>
      <c r="E21" s="22" t="s">
        <v>138</v>
      </c>
      <c r="F21" s="66" t="s">
        <v>93</v>
      </c>
      <c r="G21" s="50">
        <v>5.1315189999999999</v>
      </c>
      <c r="H21" s="249"/>
      <c r="I21" s="254"/>
      <c r="J21" s="249"/>
      <c r="K21" s="249"/>
      <c r="L21" s="249"/>
    </row>
    <row r="22" spans="1:12" ht="45" x14ac:dyDescent="0.25">
      <c r="A22" s="200"/>
      <c r="B22" s="236"/>
      <c r="C22" s="22" t="s">
        <v>137</v>
      </c>
      <c r="D22" s="66" t="s">
        <v>264</v>
      </c>
      <c r="E22" s="22" t="s">
        <v>183</v>
      </c>
      <c r="F22" s="66" t="s">
        <v>443</v>
      </c>
      <c r="G22" s="50">
        <v>25</v>
      </c>
      <c r="H22" s="249"/>
      <c r="I22" s="254"/>
      <c r="J22" s="249"/>
      <c r="K22" s="249" t="s">
        <v>265</v>
      </c>
      <c r="L22" s="249" t="s">
        <v>258</v>
      </c>
    </row>
    <row r="23" spans="1:12" ht="45" x14ac:dyDescent="0.25">
      <c r="A23" s="200"/>
      <c r="B23" s="236"/>
      <c r="C23" s="22" t="s">
        <v>137</v>
      </c>
      <c r="D23" s="66" t="s">
        <v>264</v>
      </c>
      <c r="E23" s="22" t="s">
        <v>138</v>
      </c>
      <c r="F23" s="66" t="s">
        <v>93</v>
      </c>
      <c r="G23" s="50">
        <v>114.82145800000001</v>
      </c>
      <c r="H23" s="249"/>
      <c r="I23" s="254"/>
      <c r="J23" s="249"/>
      <c r="K23" s="249"/>
      <c r="L23" s="249"/>
    </row>
    <row r="24" spans="1:12" ht="30" x14ac:dyDescent="0.25">
      <c r="A24" s="200"/>
      <c r="B24" s="236"/>
      <c r="C24" s="22" t="s">
        <v>137</v>
      </c>
      <c r="D24" s="66" t="s">
        <v>266</v>
      </c>
      <c r="E24" s="22" t="s">
        <v>183</v>
      </c>
      <c r="F24" s="66" t="s">
        <v>443</v>
      </c>
      <c r="G24" s="50">
        <v>109.37899899999999</v>
      </c>
      <c r="H24" s="249"/>
      <c r="I24" s="254"/>
      <c r="J24" s="249"/>
      <c r="K24" s="249" t="s">
        <v>267</v>
      </c>
      <c r="L24" s="249" t="s">
        <v>258</v>
      </c>
    </row>
    <row r="25" spans="1:12" ht="30" x14ac:dyDescent="0.25">
      <c r="A25" s="200"/>
      <c r="B25" s="236"/>
      <c r="C25" s="22" t="s">
        <v>137</v>
      </c>
      <c r="D25" s="66" t="s">
        <v>266</v>
      </c>
      <c r="E25" s="22" t="s">
        <v>138</v>
      </c>
      <c r="F25" s="66" t="s">
        <v>93</v>
      </c>
      <c r="G25" s="50">
        <v>103.03525</v>
      </c>
      <c r="H25" s="249"/>
      <c r="I25" s="254"/>
      <c r="J25" s="249"/>
      <c r="K25" s="249"/>
      <c r="L25" s="249"/>
    </row>
    <row r="26" spans="1:12" ht="30" x14ac:dyDescent="0.25">
      <c r="A26" s="200"/>
      <c r="B26" s="236"/>
      <c r="C26" s="22" t="s">
        <v>144</v>
      </c>
      <c r="D26" s="66" t="s">
        <v>257</v>
      </c>
      <c r="E26" s="22" t="s">
        <v>138</v>
      </c>
      <c r="F26" s="66" t="s">
        <v>93</v>
      </c>
      <c r="G26" s="50">
        <f>0.354884+41.778</f>
        <v>42.132883999999997</v>
      </c>
      <c r="H26" s="249"/>
      <c r="I26" s="254"/>
      <c r="J26" s="249"/>
      <c r="K26" s="249"/>
      <c r="L26" s="249"/>
    </row>
    <row r="27" spans="1:12" ht="60" x14ac:dyDescent="0.25">
      <c r="A27" s="200"/>
      <c r="B27" s="236"/>
      <c r="C27" s="22" t="s">
        <v>144</v>
      </c>
      <c r="D27" s="66" t="s">
        <v>160</v>
      </c>
      <c r="E27" s="22" t="s">
        <v>183</v>
      </c>
      <c r="F27" s="66" t="s">
        <v>444</v>
      </c>
      <c r="G27" s="50">
        <v>8</v>
      </c>
      <c r="H27" s="249"/>
      <c r="I27" s="254"/>
      <c r="J27" s="249"/>
      <c r="K27" s="249"/>
      <c r="L27" s="249"/>
    </row>
    <row r="28" spans="1:12" x14ac:dyDescent="0.25">
      <c r="A28" s="200"/>
      <c r="B28" s="236"/>
      <c r="C28" s="22" t="s">
        <v>144</v>
      </c>
      <c r="D28" s="66" t="s">
        <v>160</v>
      </c>
      <c r="E28" s="22" t="s">
        <v>138</v>
      </c>
      <c r="F28" s="66" t="s">
        <v>93</v>
      </c>
      <c r="G28" s="50">
        <v>8.3000000000000007</v>
      </c>
      <c r="H28" s="249"/>
      <c r="I28" s="254"/>
      <c r="J28" s="249"/>
      <c r="K28" s="249"/>
      <c r="L28" s="249"/>
    </row>
    <row r="29" spans="1:12" ht="60" x14ac:dyDescent="0.25">
      <c r="A29" s="200"/>
      <c r="B29" s="236"/>
      <c r="C29" s="22" t="s">
        <v>144</v>
      </c>
      <c r="D29" s="66" t="s">
        <v>199</v>
      </c>
      <c r="E29" s="22" t="s">
        <v>183</v>
      </c>
      <c r="F29" s="66" t="s">
        <v>444</v>
      </c>
      <c r="G29" s="50">
        <v>131.19999999999999</v>
      </c>
      <c r="H29" s="249"/>
      <c r="I29" s="254"/>
      <c r="J29" s="249"/>
      <c r="K29" s="249"/>
      <c r="L29" s="249"/>
    </row>
    <row r="30" spans="1:12" ht="30" x14ac:dyDescent="0.25">
      <c r="A30" s="200"/>
      <c r="B30" s="236"/>
      <c r="C30" s="22" t="s">
        <v>144</v>
      </c>
      <c r="D30" s="66" t="s">
        <v>199</v>
      </c>
      <c r="E30" s="22" t="s">
        <v>138</v>
      </c>
      <c r="F30" s="66" t="s">
        <v>93</v>
      </c>
      <c r="G30" s="50">
        <f>3.594906+61.566</f>
        <v>65.160905999999997</v>
      </c>
      <c r="H30" s="249"/>
      <c r="I30" s="254"/>
      <c r="J30" s="249"/>
      <c r="K30" s="249"/>
      <c r="L30" s="249"/>
    </row>
    <row r="31" spans="1:12" ht="45" x14ac:dyDescent="0.25">
      <c r="A31" s="200"/>
      <c r="B31" s="236"/>
      <c r="C31" s="22" t="s">
        <v>144</v>
      </c>
      <c r="D31" s="66" t="s">
        <v>264</v>
      </c>
      <c r="E31" s="22" t="s">
        <v>138</v>
      </c>
      <c r="F31" s="66" t="s">
        <v>93</v>
      </c>
      <c r="G31" s="50">
        <v>46.5</v>
      </c>
      <c r="H31" s="249"/>
      <c r="I31" s="254"/>
      <c r="J31" s="249"/>
      <c r="K31" s="249"/>
      <c r="L31" s="249"/>
    </row>
    <row r="32" spans="1:12" ht="60" x14ac:dyDescent="0.25">
      <c r="A32" s="200"/>
      <c r="B32" s="236"/>
      <c r="C32" s="22" t="s">
        <v>144</v>
      </c>
      <c r="D32" s="66" t="s">
        <v>266</v>
      </c>
      <c r="E32" s="22" t="s">
        <v>183</v>
      </c>
      <c r="F32" s="66" t="s">
        <v>444</v>
      </c>
      <c r="G32" s="50">
        <v>88.2</v>
      </c>
      <c r="H32" s="249"/>
      <c r="I32" s="254"/>
      <c r="J32" s="249"/>
      <c r="K32" s="249"/>
      <c r="L32" s="249"/>
    </row>
    <row r="33" spans="1:12" ht="30" x14ac:dyDescent="0.25">
      <c r="A33" s="200"/>
      <c r="B33" s="237"/>
      <c r="C33" s="22" t="s">
        <v>144</v>
      </c>
      <c r="D33" s="66" t="s">
        <v>266</v>
      </c>
      <c r="E33" s="22" t="s">
        <v>138</v>
      </c>
      <c r="F33" s="66" t="s">
        <v>93</v>
      </c>
      <c r="G33" s="50">
        <f>1.943603+63.631</f>
        <v>65.574602999999996</v>
      </c>
      <c r="H33" s="249"/>
      <c r="I33" s="254"/>
      <c r="J33" s="249"/>
      <c r="K33" s="249"/>
      <c r="L33" s="249"/>
    </row>
    <row r="34" spans="1:12" ht="30" x14ac:dyDescent="0.25">
      <c r="A34" s="200" t="s">
        <v>268</v>
      </c>
      <c r="B34" s="259">
        <f>287+144.3</f>
        <v>431.3</v>
      </c>
      <c r="C34" s="22" t="s">
        <v>137</v>
      </c>
      <c r="D34" s="66" t="s">
        <v>257</v>
      </c>
      <c r="E34" s="22" t="s">
        <v>183</v>
      </c>
      <c r="F34" s="66" t="s">
        <v>443</v>
      </c>
      <c r="G34" s="50">
        <v>9</v>
      </c>
      <c r="H34" s="249"/>
      <c r="I34" s="254"/>
      <c r="J34" s="249"/>
      <c r="K34" s="249" t="s">
        <v>269</v>
      </c>
      <c r="L34" s="249" t="s">
        <v>270</v>
      </c>
    </row>
    <row r="35" spans="1:12" ht="30" x14ac:dyDescent="0.25">
      <c r="A35" s="200"/>
      <c r="B35" s="260"/>
      <c r="C35" s="22" t="s">
        <v>137</v>
      </c>
      <c r="D35" s="66" t="s">
        <v>257</v>
      </c>
      <c r="E35" s="22" t="s">
        <v>138</v>
      </c>
      <c r="F35" s="66" t="s">
        <v>93</v>
      </c>
      <c r="G35" s="50">
        <v>34.299999999999997</v>
      </c>
      <c r="H35" s="249"/>
      <c r="I35" s="254"/>
      <c r="J35" s="249"/>
      <c r="K35" s="249"/>
      <c r="L35" s="249"/>
    </row>
    <row r="36" spans="1:12" ht="45" x14ac:dyDescent="0.25">
      <c r="A36" s="200"/>
      <c r="B36" s="260"/>
      <c r="C36" s="22" t="s">
        <v>137</v>
      </c>
      <c r="D36" s="66" t="s">
        <v>259</v>
      </c>
      <c r="E36" s="22" t="s">
        <v>183</v>
      </c>
      <c r="F36" s="66" t="s">
        <v>443</v>
      </c>
      <c r="G36" s="50">
        <v>2.5</v>
      </c>
      <c r="H36" s="249"/>
      <c r="I36" s="254"/>
      <c r="J36" s="249"/>
      <c r="K36" s="249" t="s">
        <v>196</v>
      </c>
      <c r="L36" s="249" t="s">
        <v>270</v>
      </c>
    </row>
    <row r="37" spans="1:12" ht="45" x14ac:dyDescent="0.25">
      <c r="A37" s="200"/>
      <c r="B37" s="260"/>
      <c r="C37" s="22" t="s">
        <v>137</v>
      </c>
      <c r="D37" s="66" t="s">
        <v>259</v>
      </c>
      <c r="E37" s="22" t="s">
        <v>138</v>
      </c>
      <c r="F37" s="66" t="s">
        <v>93</v>
      </c>
      <c r="G37" s="50">
        <v>9.3000000000000007</v>
      </c>
      <c r="H37" s="249"/>
      <c r="I37" s="254"/>
      <c r="J37" s="249"/>
      <c r="K37" s="249"/>
      <c r="L37" s="249"/>
    </row>
    <row r="38" spans="1:12" ht="60" x14ac:dyDescent="0.25">
      <c r="A38" s="200"/>
      <c r="B38" s="260"/>
      <c r="C38" s="22" t="s">
        <v>137</v>
      </c>
      <c r="D38" s="66" t="s">
        <v>261</v>
      </c>
      <c r="E38" s="22" t="s">
        <v>138</v>
      </c>
      <c r="F38" s="66" t="s">
        <v>93</v>
      </c>
      <c r="G38" s="50">
        <v>25.5</v>
      </c>
      <c r="H38" s="249"/>
      <c r="I38" s="254"/>
      <c r="J38" s="249"/>
      <c r="K38" s="249" t="s">
        <v>271</v>
      </c>
      <c r="L38" s="249" t="s">
        <v>270</v>
      </c>
    </row>
    <row r="39" spans="1:12" ht="45" x14ac:dyDescent="0.25">
      <c r="A39" s="200"/>
      <c r="B39" s="260"/>
      <c r="C39" s="22" t="s">
        <v>137</v>
      </c>
      <c r="D39" s="66" t="s">
        <v>264</v>
      </c>
      <c r="E39" s="22" t="s">
        <v>183</v>
      </c>
      <c r="F39" s="66" t="s">
        <v>443</v>
      </c>
      <c r="G39" s="50">
        <v>53</v>
      </c>
      <c r="H39" s="249"/>
      <c r="I39" s="254"/>
      <c r="J39" s="249"/>
      <c r="K39" s="249" t="s">
        <v>272</v>
      </c>
      <c r="L39" s="249" t="s">
        <v>270</v>
      </c>
    </row>
    <row r="40" spans="1:12" ht="45" x14ac:dyDescent="0.25">
      <c r="A40" s="200"/>
      <c r="B40" s="260"/>
      <c r="C40" s="22" t="s">
        <v>137</v>
      </c>
      <c r="D40" s="66" t="s">
        <v>264</v>
      </c>
      <c r="E40" s="22" t="s">
        <v>138</v>
      </c>
      <c r="F40" s="66" t="s">
        <v>93</v>
      </c>
      <c r="G40" s="50">
        <v>18.3</v>
      </c>
      <c r="H40" s="249"/>
      <c r="I40" s="254"/>
      <c r="J40" s="249"/>
      <c r="K40" s="249"/>
      <c r="L40" s="249"/>
    </row>
    <row r="41" spans="1:12" ht="30" x14ac:dyDescent="0.25">
      <c r="A41" s="200"/>
      <c r="B41" s="260"/>
      <c r="C41" s="22" t="s">
        <v>137</v>
      </c>
      <c r="D41" s="66" t="s">
        <v>266</v>
      </c>
      <c r="E41" s="22" t="s">
        <v>183</v>
      </c>
      <c r="F41" s="66" t="s">
        <v>443</v>
      </c>
      <c r="G41" s="50">
        <v>39.4</v>
      </c>
      <c r="H41" s="249"/>
      <c r="I41" s="254"/>
      <c r="J41" s="249"/>
      <c r="K41" s="249" t="s">
        <v>273</v>
      </c>
      <c r="L41" s="249" t="s">
        <v>270</v>
      </c>
    </row>
    <row r="42" spans="1:12" ht="30" x14ac:dyDescent="0.25">
      <c r="A42" s="200"/>
      <c r="B42" s="260"/>
      <c r="C42" s="22" t="s">
        <v>137</v>
      </c>
      <c r="D42" s="66" t="s">
        <v>199</v>
      </c>
      <c r="E42" s="22" t="s">
        <v>183</v>
      </c>
      <c r="F42" s="66" t="s">
        <v>443</v>
      </c>
      <c r="G42" s="50">
        <v>95.7</v>
      </c>
      <c r="H42" s="249"/>
      <c r="I42" s="254"/>
      <c r="J42" s="249"/>
      <c r="K42" s="249" t="s">
        <v>274</v>
      </c>
      <c r="L42" s="249" t="s">
        <v>270</v>
      </c>
    </row>
    <row r="43" spans="1:12" ht="30" x14ac:dyDescent="0.25">
      <c r="A43" s="200"/>
      <c r="B43" s="260"/>
      <c r="C43" s="22" t="s">
        <v>144</v>
      </c>
      <c r="D43" s="66" t="s">
        <v>257</v>
      </c>
      <c r="E43" s="22" t="s">
        <v>138</v>
      </c>
      <c r="F43" s="66" t="s">
        <v>93</v>
      </c>
      <c r="G43" s="50">
        <v>18</v>
      </c>
      <c r="H43" s="249"/>
      <c r="I43" s="254"/>
      <c r="J43" s="249"/>
      <c r="K43" s="249"/>
      <c r="L43" s="249"/>
    </row>
    <row r="44" spans="1:12" ht="60" x14ac:dyDescent="0.25">
      <c r="A44" s="200"/>
      <c r="B44" s="260"/>
      <c r="C44" s="22" t="s">
        <v>144</v>
      </c>
      <c r="D44" s="66" t="s">
        <v>264</v>
      </c>
      <c r="E44" s="22" t="s">
        <v>183</v>
      </c>
      <c r="F44" s="66" t="s">
        <v>444</v>
      </c>
      <c r="G44" s="50">
        <v>12</v>
      </c>
      <c r="H44" s="249"/>
      <c r="I44" s="254"/>
      <c r="J44" s="249"/>
      <c r="K44" s="249"/>
      <c r="L44" s="249"/>
    </row>
    <row r="45" spans="1:12" ht="45" x14ac:dyDescent="0.25">
      <c r="A45" s="200"/>
      <c r="B45" s="260"/>
      <c r="C45" s="22" t="s">
        <v>144</v>
      </c>
      <c r="D45" s="66" t="s">
        <v>264</v>
      </c>
      <c r="E45" s="22" t="s">
        <v>138</v>
      </c>
      <c r="F45" s="66" t="s">
        <v>93</v>
      </c>
      <c r="G45" s="50">
        <v>11.3</v>
      </c>
      <c r="H45" s="249"/>
      <c r="I45" s="254"/>
      <c r="J45" s="249"/>
      <c r="K45" s="249"/>
      <c r="L45" s="249"/>
    </row>
    <row r="46" spans="1:12" ht="60" x14ac:dyDescent="0.25">
      <c r="A46" s="200"/>
      <c r="B46" s="260"/>
      <c r="C46" s="22" t="s">
        <v>144</v>
      </c>
      <c r="D46" s="66" t="s">
        <v>266</v>
      </c>
      <c r="E46" s="22" t="s">
        <v>183</v>
      </c>
      <c r="F46" s="66" t="s">
        <v>444</v>
      </c>
      <c r="G46" s="50">
        <v>15</v>
      </c>
      <c r="H46" s="249"/>
      <c r="I46" s="254"/>
      <c r="J46" s="249"/>
      <c r="K46" s="249"/>
      <c r="L46" s="249"/>
    </row>
    <row r="47" spans="1:12" ht="30" x14ac:dyDescent="0.25">
      <c r="A47" s="200"/>
      <c r="B47" s="260"/>
      <c r="C47" s="22" t="s">
        <v>144</v>
      </c>
      <c r="D47" s="66" t="s">
        <v>266</v>
      </c>
      <c r="E47" s="22" t="s">
        <v>138</v>
      </c>
      <c r="F47" s="66" t="s">
        <v>93</v>
      </c>
      <c r="G47" s="50">
        <v>15</v>
      </c>
      <c r="H47" s="249"/>
      <c r="I47" s="254"/>
      <c r="J47" s="249"/>
      <c r="K47" s="249"/>
      <c r="L47" s="249"/>
    </row>
    <row r="48" spans="1:12" ht="60" x14ac:dyDescent="0.25">
      <c r="A48" s="200"/>
      <c r="B48" s="260"/>
      <c r="C48" s="22" t="s">
        <v>144</v>
      </c>
      <c r="D48" s="66" t="s">
        <v>160</v>
      </c>
      <c r="E48" s="22" t="s">
        <v>183</v>
      </c>
      <c r="F48" s="66" t="s">
        <v>444</v>
      </c>
      <c r="G48" s="50">
        <v>6</v>
      </c>
      <c r="H48" s="249"/>
      <c r="I48" s="254"/>
      <c r="J48" s="249"/>
      <c r="K48" s="249"/>
      <c r="L48" s="249"/>
    </row>
    <row r="49" spans="1:12" ht="60" x14ac:dyDescent="0.25">
      <c r="A49" s="200"/>
      <c r="B49" s="261"/>
      <c r="C49" s="22" t="s">
        <v>144</v>
      </c>
      <c r="D49" s="66" t="s">
        <v>199</v>
      </c>
      <c r="E49" s="22" t="s">
        <v>183</v>
      </c>
      <c r="F49" s="66" t="s">
        <v>444</v>
      </c>
      <c r="G49" s="50">
        <v>67</v>
      </c>
      <c r="H49" s="240"/>
      <c r="I49" s="255"/>
      <c r="J49" s="240"/>
      <c r="K49" s="240"/>
      <c r="L49" s="240"/>
    </row>
    <row r="50" spans="1:12" ht="30" x14ac:dyDescent="0.25">
      <c r="A50" s="126" t="s">
        <v>275</v>
      </c>
      <c r="B50" s="136">
        <v>165</v>
      </c>
      <c r="C50" s="22" t="s">
        <v>91</v>
      </c>
      <c r="D50" s="154"/>
      <c r="E50" s="143"/>
      <c r="F50" s="154"/>
      <c r="G50" s="143"/>
      <c r="H50" s="22" t="s">
        <v>94</v>
      </c>
      <c r="I50" s="188" t="s">
        <v>28</v>
      </c>
      <c r="J50" s="187" t="s">
        <v>142</v>
      </c>
      <c r="K50" s="127"/>
      <c r="L50" s="137"/>
    </row>
    <row r="51" spans="1:12" ht="22.5" customHeight="1" x14ac:dyDescent="0.25">
      <c r="A51" s="126" t="s">
        <v>276</v>
      </c>
      <c r="B51" s="136">
        <v>3</v>
      </c>
      <c r="C51" s="22" t="s">
        <v>91</v>
      </c>
      <c r="D51" s="189" t="s">
        <v>259</v>
      </c>
      <c r="E51" s="143"/>
      <c r="F51" s="154"/>
      <c r="G51" s="143"/>
      <c r="H51" s="187" t="s">
        <v>94</v>
      </c>
      <c r="I51" s="188" t="s">
        <v>28</v>
      </c>
      <c r="J51" s="187" t="s">
        <v>142</v>
      </c>
      <c r="K51" s="127"/>
      <c r="L51" s="137"/>
    </row>
    <row r="52" spans="1:12" x14ac:dyDescent="0.25">
      <c r="A52" s="201" t="s">
        <v>277</v>
      </c>
      <c r="B52" s="211">
        <v>0</v>
      </c>
      <c r="C52" s="239" t="s">
        <v>91</v>
      </c>
      <c r="D52" s="154" t="s">
        <v>321</v>
      </c>
      <c r="E52" s="143"/>
      <c r="F52" s="154"/>
      <c r="G52" s="143"/>
      <c r="H52" s="22" t="s">
        <v>460</v>
      </c>
      <c r="I52" s="143"/>
      <c r="J52" s="143"/>
      <c r="K52" s="127"/>
      <c r="L52" s="137"/>
    </row>
    <row r="53" spans="1:12" x14ac:dyDescent="0.25">
      <c r="A53" s="238"/>
      <c r="B53" s="223"/>
      <c r="C53" s="240"/>
      <c r="D53" s="189" t="s">
        <v>320</v>
      </c>
      <c r="E53" s="193"/>
      <c r="F53" s="154"/>
      <c r="G53" s="193"/>
      <c r="H53" s="187" t="s">
        <v>460</v>
      </c>
      <c r="I53" s="193"/>
      <c r="J53" s="193"/>
      <c r="K53" s="192"/>
      <c r="L53" s="190"/>
    </row>
    <row r="54" spans="1:12" ht="30" x14ac:dyDescent="0.25">
      <c r="A54" s="126" t="s">
        <v>278</v>
      </c>
      <c r="B54" s="136">
        <f>30+5+50</f>
        <v>85</v>
      </c>
      <c r="C54" s="22" t="s">
        <v>137</v>
      </c>
      <c r="D54" s="66" t="s">
        <v>164</v>
      </c>
      <c r="E54" s="22" t="s">
        <v>138</v>
      </c>
      <c r="F54" s="66" t="s">
        <v>93</v>
      </c>
      <c r="G54" s="50">
        <v>22.2</v>
      </c>
      <c r="H54" s="22" t="s">
        <v>94</v>
      </c>
      <c r="I54" s="6" t="s">
        <v>24</v>
      </c>
      <c r="J54" s="66" t="s">
        <v>95</v>
      </c>
      <c r="K54" s="127" t="s">
        <v>96</v>
      </c>
      <c r="L54" s="137"/>
    </row>
    <row r="55" spans="1:12" x14ac:dyDescent="0.25">
      <c r="A55" s="126" t="s">
        <v>279</v>
      </c>
      <c r="B55" s="136">
        <v>5</v>
      </c>
      <c r="C55" s="22" t="s">
        <v>91</v>
      </c>
      <c r="D55" s="189" t="s">
        <v>548</v>
      </c>
      <c r="E55" s="143"/>
      <c r="F55" s="154"/>
      <c r="G55" s="143"/>
      <c r="H55" s="22" t="s">
        <v>460</v>
      </c>
      <c r="I55" s="143"/>
      <c r="J55" s="143"/>
      <c r="K55" s="127"/>
      <c r="L55" s="137"/>
    </row>
    <row r="56" spans="1:12" ht="30" x14ac:dyDescent="0.25">
      <c r="A56" s="126" t="s">
        <v>280</v>
      </c>
      <c r="B56" s="136">
        <v>50</v>
      </c>
      <c r="C56" s="22" t="s">
        <v>144</v>
      </c>
      <c r="D56" s="66" t="s">
        <v>281</v>
      </c>
      <c r="E56" s="22" t="s">
        <v>183</v>
      </c>
      <c r="F56" s="66" t="s">
        <v>443</v>
      </c>
      <c r="G56" s="50">
        <v>50</v>
      </c>
      <c r="H56" s="22" t="s">
        <v>94</v>
      </c>
      <c r="I56" s="6" t="s">
        <v>25</v>
      </c>
      <c r="J56" s="66" t="s">
        <v>95</v>
      </c>
      <c r="K56" s="127" t="s">
        <v>196</v>
      </c>
      <c r="L56" s="137" t="s">
        <v>405</v>
      </c>
    </row>
    <row r="57" spans="1:12" x14ac:dyDescent="0.25">
      <c r="A57" s="126" t="s">
        <v>282</v>
      </c>
      <c r="B57" s="136">
        <v>50</v>
      </c>
      <c r="C57" s="22" t="s">
        <v>91</v>
      </c>
      <c r="D57" s="189" t="s">
        <v>288</v>
      </c>
      <c r="E57" s="143"/>
      <c r="F57" s="154"/>
      <c r="G57" s="143"/>
      <c r="H57" s="22" t="s">
        <v>460</v>
      </c>
      <c r="I57" s="143"/>
      <c r="J57" s="143"/>
      <c r="K57" s="127"/>
      <c r="L57" s="137"/>
    </row>
    <row r="58" spans="1:12" x14ac:dyDescent="0.25">
      <c r="A58" s="126" t="s">
        <v>283</v>
      </c>
      <c r="B58" s="136">
        <v>0</v>
      </c>
      <c r="C58" s="22" t="s">
        <v>91</v>
      </c>
      <c r="D58" s="189" t="s">
        <v>288</v>
      </c>
      <c r="E58" s="143"/>
      <c r="F58" s="154"/>
      <c r="G58" s="143"/>
      <c r="H58" s="22" t="s">
        <v>460</v>
      </c>
      <c r="I58" s="143"/>
      <c r="J58" s="143"/>
      <c r="K58" s="127"/>
      <c r="L58" s="137"/>
    </row>
    <row r="59" spans="1:12" x14ac:dyDescent="0.25">
      <c r="A59" s="126" t="s">
        <v>284</v>
      </c>
      <c r="B59" s="136">
        <v>0</v>
      </c>
      <c r="C59" s="22" t="s">
        <v>91</v>
      </c>
      <c r="D59" s="189" t="s">
        <v>288</v>
      </c>
      <c r="E59" s="143"/>
      <c r="F59" s="154"/>
      <c r="G59" s="143"/>
      <c r="H59" s="22" t="s">
        <v>460</v>
      </c>
      <c r="I59" s="143"/>
      <c r="J59" s="143"/>
      <c r="K59" s="127"/>
      <c r="L59" s="137"/>
    </row>
    <row r="60" spans="1:12" x14ac:dyDescent="0.25">
      <c r="A60" s="126" t="s">
        <v>285</v>
      </c>
      <c r="B60" s="136">
        <v>57</v>
      </c>
      <c r="C60" s="22" t="s">
        <v>91</v>
      </c>
      <c r="D60" s="189" t="s">
        <v>288</v>
      </c>
      <c r="E60" s="143"/>
      <c r="F60" s="154"/>
      <c r="G60" s="143"/>
      <c r="H60" s="22" t="s">
        <v>460</v>
      </c>
      <c r="I60" s="143"/>
      <c r="J60" s="143"/>
      <c r="K60" s="127"/>
      <c r="L60" s="137"/>
    </row>
    <row r="61" spans="1:12" x14ac:dyDescent="0.25">
      <c r="A61" s="126" t="s">
        <v>286</v>
      </c>
      <c r="B61" s="136">
        <v>0</v>
      </c>
      <c r="C61" s="22" t="s">
        <v>91</v>
      </c>
      <c r="D61" s="189" t="s">
        <v>288</v>
      </c>
      <c r="E61" s="143"/>
      <c r="F61" s="154"/>
      <c r="G61" s="143"/>
      <c r="H61" s="22" t="s">
        <v>460</v>
      </c>
      <c r="I61" s="143"/>
      <c r="J61" s="143"/>
      <c r="K61" s="127"/>
      <c r="L61" s="137"/>
    </row>
    <row r="62" spans="1:12" ht="60" x14ac:dyDescent="0.25">
      <c r="A62" s="126" t="s">
        <v>287</v>
      </c>
      <c r="B62" s="136">
        <v>331</v>
      </c>
      <c r="C62" s="22" t="s">
        <v>91</v>
      </c>
      <c r="D62" s="66" t="s">
        <v>288</v>
      </c>
      <c r="E62" s="22" t="s">
        <v>93</v>
      </c>
      <c r="F62" s="66" t="s">
        <v>454</v>
      </c>
      <c r="G62" s="50" t="s">
        <v>93</v>
      </c>
      <c r="H62" s="22" t="s">
        <v>94</v>
      </c>
      <c r="I62" s="6" t="s">
        <v>26</v>
      </c>
      <c r="J62" s="66" t="s">
        <v>95</v>
      </c>
      <c r="K62" s="149" t="s">
        <v>523</v>
      </c>
      <c r="L62" s="185" t="s">
        <v>102</v>
      </c>
    </row>
    <row r="63" spans="1:12" ht="30" x14ac:dyDescent="0.25">
      <c r="A63" s="200" t="s">
        <v>498</v>
      </c>
      <c r="B63" s="211">
        <f>250+155</f>
        <v>405</v>
      </c>
      <c r="C63" s="22" t="s">
        <v>137</v>
      </c>
      <c r="D63" s="66" t="s">
        <v>162</v>
      </c>
      <c r="E63" s="22" t="s">
        <v>183</v>
      </c>
      <c r="F63" s="66" t="s">
        <v>443</v>
      </c>
      <c r="G63" s="50">
        <v>250</v>
      </c>
      <c r="H63" s="239" t="s">
        <v>94</v>
      </c>
      <c r="I63" s="253" t="s">
        <v>20</v>
      </c>
      <c r="J63" s="239" t="s">
        <v>95</v>
      </c>
      <c r="K63" s="250" t="s">
        <v>497</v>
      </c>
      <c r="L63" s="256" t="s">
        <v>496</v>
      </c>
    </row>
    <row r="64" spans="1:12" ht="30" x14ac:dyDescent="0.25">
      <c r="A64" s="200"/>
      <c r="B64" s="212"/>
      <c r="C64" s="22" t="s">
        <v>144</v>
      </c>
      <c r="D64" s="66" t="s">
        <v>162</v>
      </c>
      <c r="E64" s="22" t="s">
        <v>183</v>
      </c>
      <c r="F64" s="66" t="s">
        <v>441</v>
      </c>
      <c r="G64" s="61">
        <v>124.16</v>
      </c>
      <c r="H64" s="249"/>
      <c r="I64" s="254"/>
      <c r="J64" s="249"/>
      <c r="K64" s="251"/>
      <c r="L64" s="257"/>
    </row>
    <row r="65" spans="1:12" ht="30" x14ac:dyDescent="0.25">
      <c r="A65" s="200"/>
      <c r="B65" s="223"/>
      <c r="C65" s="22" t="s">
        <v>144</v>
      </c>
      <c r="D65" s="66" t="s">
        <v>162</v>
      </c>
      <c r="E65" s="22" t="s">
        <v>138</v>
      </c>
      <c r="F65" s="66" t="s">
        <v>93</v>
      </c>
      <c r="G65" s="61">
        <v>31.04</v>
      </c>
      <c r="H65" s="240"/>
      <c r="I65" s="255"/>
      <c r="J65" s="240"/>
      <c r="K65" s="252"/>
      <c r="L65" s="258"/>
    </row>
    <row r="66" spans="1:12" x14ac:dyDescent="0.25">
      <c r="A66" s="126" t="s">
        <v>499</v>
      </c>
      <c r="B66" s="136">
        <v>20</v>
      </c>
      <c r="C66" s="22" t="s">
        <v>137</v>
      </c>
      <c r="D66" s="66" t="s">
        <v>160</v>
      </c>
      <c r="E66" s="22" t="s">
        <v>138</v>
      </c>
      <c r="F66" s="66" t="s">
        <v>93</v>
      </c>
      <c r="G66" s="50">
        <v>11.154370999999999</v>
      </c>
      <c r="H66" s="22" t="s">
        <v>94</v>
      </c>
      <c r="I66" s="6" t="s">
        <v>10</v>
      </c>
      <c r="J66" s="22" t="s">
        <v>95</v>
      </c>
      <c r="K66" s="149" t="s">
        <v>503</v>
      </c>
      <c r="L66" s="142" t="s">
        <v>184</v>
      </c>
    </row>
    <row r="67" spans="1:12" ht="30" x14ac:dyDescent="0.25">
      <c r="A67" s="126" t="s">
        <v>289</v>
      </c>
      <c r="B67" s="153">
        <f>2080+425</f>
        <v>2505</v>
      </c>
      <c r="C67" s="22" t="s">
        <v>91</v>
      </c>
      <c r="D67" s="66" t="s">
        <v>92</v>
      </c>
      <c r="E67" s="22" t="s">
        <v>93</v>
      </c>
      <c r="F67" s="66" t="s">
        <v>443</v>
      </c>
      <c r="G67" s="50" t="s">
        <v>93</v>
      </c>
      <c r="H67" s="22" t="s">
        <v>94</v>
      </c>
      <c r="I67" s="6" t="s">
        <v>29</v>
      </c>
      <c r="J67" s="66" t="s">
        <v>526</v>
      </c>
      <c r="K67" s="127"/>
      <c r="L67" s="137"/>
    </row>
    <row r="68" spans="1:12" ht="31.5" customHeight="1" x14ac:dyDescent="0.25">
      <c r="A68" s="200" t="s">
        <v>290</v>
      </c>
      <c r="B68" s="232">
        <v>3000</v>
      </c>
      <c r="C68" s="22" t="s">
        <v>144</v>
      </c>
      <c r="D68" s="66" t="s">
        <v>104</v>
      </c>
      <c r="E68" s="22" t="s">
        <v>183</v>
      </c>
      <c r="F68" s="66" t="s">
        <v>443</v>
      </c>
      <c r="G68" s="50">
        <v>2538.9999889999999</v>
      </c>
      <c r="H68" s="217" t="s">
        <v>94</v>
      </c>
      <c r="I68" s="218" t="s">
        <v>1</v>
      </c>
      <c r="J68" s="219" t="s">
        <v>95</v>
      </c>
      <c r="K68" s="220" t="s">
        <v>437</v>
      </c>
      <c r="L68" s="222" t="s">
        <v>116</v>
      </c>
    </row>
    <row r="69" spans="1:12" x14ac:dyDescent="0.25">
      <c r="A69" s="200"/>
      <c r="B69" s="223"/>
      <c r="C69" s="22" t="s">
        <v>144</v>
      </c>
      <c r="D69" s="66" t="s">
        <v>104</v>
      </c>
      <c r="E69" s="22" t="s">
        <v>138</v>
      </c>
      <c r="F69" s="66" t="s">
        <v>93</v>
      </c>
      <c r="G69" s="50">
        <v>461.00001099999997</v>
      </c>
      <c r="H69" s="217"/>
      <c r="I69" s="218"/>
      <c r="J69" s="219"/>
      <c r="K69" s="220"/>
      <c r="L69" s="222"/>
    </row>
    <row r="70" spans="1:12" ht="30" x14ac:dyDescent="0.25">
      <c r="A70" s="200" t="s">
        <v>291</v>
      </c>
      <c r="B70" s="232">
        <f>72625+8000-4570</f>
        <v>76055</v>
      </c>
      <c r="C70" s="22" t="s">
        <v>137</v>
      </c>
      <c r="D70" s="66" t="s">
        <v>166</v>
      </c>
      <c r="E70" s="22" t="s">
        <v>183</v>
      </c>
      <c r="F70" s="66" t="s">
        <v>443</v>
      </c>
      <c r="G70" s="50">
        <v>60000</v>
      </c>
      <c r="H70" s="217" t="s">
        <v>94</v>
      </c>
      <c r="I70" s="218" t="s">
        <v>30</v>
      </c>
      <c r="J70" s="226" t="s">
        <v>292</v>
      </c>
      <c r="K70" s="220" t="s">
        <v>515</v>
      </c>
      <c r="L70" s="210" t="s">
        <v>293</v>
      </c>
    </row>
    <row r="71" spans="1:12" ht="30" x14ac:dyDescent="0.25">
      <c r="A71" s="200"/>
      <c r="B71" s="223"/>
      <c r="C71" s="22" t="s">
        <v>144</v>
      </c>
      <c r="D71" s="66" t="s">
        <v>166</v>
      </c>
      <c r="E71" s="22" t="s">
        <v>183</v>
      </c>
      <c r="F71" s="66" t="s">
        <v>443</v>
      </c>
      <c r="G71" s="50">
        <v>28467.769</v>
      </c>
      <c r="H71" s="217"/>
      <c r="I71" s="218"/>
      <c r="J71" s="226"/>
      <c r="K71" s="220"/>
      <c r="L71" s="222"/>
    </row>
    <row r="72" spans="1:12" ht="30" x14ac:dyDescent="0.25">
      <c r="A72" s="126" t="s">
        <v>294</v>
      </c>
      <c r="B72" s="136">
        <v>473</v>
      </c>
      <c r="C72" s="22" t="s">
        <v>144</v>
      </c>
      <c r="D72" s="66" t="s">
        <v>154</v>
      </c>
      <c r="E72" s="22" t="s">
        <v>183</v>
      </c>
      <c r="F72" s="66" t="s">
        <v>443</v>
      </c>
      <c r="G72" s="50">
        <v>9.9640000000000004</v>
      </c>
      <c r="H72" s="22" t="s">
        <v>94</v>
      </c>
      <c r="I72" s="6" t="s">
        <v>16</v>
      </c>
      <c r="J72" s="66" t="s">
        <v>95</v>
      </c>
      <c r="K72" s="127" t="s">
        <v>518</v>
      </c>
      <c r="L72" s="137" t="s">
        <v>501</v>
      </c>
    </row>
    <row r="73" spans="1:12" ht="60" x14ac:dyDescent="0.25">
      <c r="A73" s="126" t="s">
        <v>295</v>
      </c>
      <c r="B73" s="153">
        <f>5250-2240+20</f>
        <v>3030</v>
      </c>
      <c r="C73" s="22" t="s">
        <v>137</v>
      </c>
      <c r="D73" s="66" t="s">
        <v>166</v>
      </c>
      <c r="E73" s="22" t="s">
        <v>183</v>
      </c>
      <c r="F73" s="66" t="s">
        <v>444</v>
      </c>
      <c r="G73" s="50">
        <v>5250</v>
      </c>
      <c r="H73" s="22" t="s">
        <v>139</v>
      </c>
      <c r="I73" s="22"/>
      <c r="J73" s="32" t="s">
        <v>534</v>
      </c>
      <c r="K73" s="149" t="s">
        <v>296</v>
      </c>
      <c r="L73" s="142" t="s">
        <v>132</v>
      </c>
    </row>
    <row r="74" spans="1:12" ht="60" x14ac:dyDescent="0.25">
      <c r="A74" s="200" t="s">
        <v>297</v>
      </c>
      <c r="B74" s="232">
        <f>2974-811</f>
        <v>2163</v>
      </c>
      <c r="C74" s="22" t="s">
        <v>137</v>
      </c>
      <c r="D74" s="66" t="s">
        <v>130</v>
      </c>
      <c r="E74" s="22" t="s">
        <v>183</v>
      </c>
      <c r="F74" s="66" t="s">
        <v>444</v>
      </c>
      <c r="G74" s="50">
        <v>2972.9</v>
      </c>
      <c r="H74" s="217" t="s">
        <v>94</v>
      </c>
      <c r="I74" s="218" t="s">
        <v>31</v>
      </c>
      <c r="J74" s="245" t="s">
        <v>95</v>
      </c>
      <c r="K74" s="246" t="s">
        <v>537</v>
      </c>
      <c r="L74" s="247" t="s">
        <v>516</v>
      </c>
    </row>
    <row r="75" spans="1:12" ht="60" x14ac:dyDescent="0.25">
      <c r="A75" s="200"/>
      <c r="B75" s="236"/>
      <c r="C75" s="22" t="s">
        <v>144</v>
      </c>
      <c r="D75" s="66" t="s">
        <v>130</v>
      </c>
      <c r="E75" s="22" t="s">
        <v>183</v>
      </c>
      <c r="F75" s="66" t="s">
        <v>444</v>
      </c>
      <c r="G75" s="50">
        <v>-5</v>
      </c>
      <c r="H75" s="217"/>
      <c r="I75" s="218"/>
      <c r="J75" s="245"/>
      <c r="K75" s="246"/>
      <c r="L75" s="248"/>
    </row>
    <row r="76" spans="1:12" ht="30" x14ac:dyDescent="0.25">
      <c r="A76" s="200"/>
      <c r="B76" s="237"/>
      <c r="C76" s="22" t="s">
        <v>144</v>
      </c>
      <c r="D76" s="66" t="s">
        <v>130</v>
      </c>
      <c r="E76" s="22" t="s">
        <v>138</v>
      </c>
      <c r="F76" s="66" t="s">
        <v>93</v>
      </c>
      <c r="G76" s="50">
        <v>5</v>
      </c>
      <c r="H76" s="217"/>
      <c r="I76" s="218"/>
      <c r="J76" s="245"/>
      <c r="K76" s="246"/>
      <c r="L76" s="248"/>
    </row>
    <row r="77" spans="1:12" x14ac:dyDescent="0.25">
      <c r="A77" s="160" t="s">
        <v>298</v>
      </c>
      <c r="B77" s="161">
        <f>-569+62</f>
        <v>-507</v>
      </c>
      <c r="C77" s="22"/>
      <c r="D77" s="154"/>
      <c r="E77" s="143"/>
      <c r="F77" s="154"/>
      <c r="G77" s="143"/>
      <c r="H77" s="143"/>
      <c r="I77" s="143"/>
      <c r="J77" s="143"/>
      <c r="K77" s="127"/>
      <c r="L77" s="137"/>
    </row>
    <row r="78" spans="1:12" ht="104.25" customHeight="1" x14ac:dyDescent="0.25">
      <c r="A78" s="126" t="s">
        <v>299</v>
      </c>
      <c r="B78" s="136">
        <v>133</v>
      </c>
      <c r="C78" s="22" t="s">
        <v>91</v>
      </c>
      <c r="D78" s="66" t="s">
        <v>141</v>
      </c>
      <c r="E78" s="22" t="s">
        <v>93</v>
      </c>
      <c r="F78" s="66" t="s">
        <v>93</v>
      </c>
      <c r="G78" s="50" t="s">
        <v>93</v>
      </c>
      <c r="H78" s="22" t="s">
        <v>94</v>
      </c>
      <c r="I78" s="6" t="s">
        <v>9</v>
      </c>
      <c r="J78" s="22" t="s">
        <v>95</v>
      </c>
      <c r="K78" s="149" t="s">
        <v>300</v>
      </c>
      <c r="L78" s="185" t="s">
        <v>301</v>
      </c>
    </row>
    <row r="79" spans="1:12" ht="30" x14ac:dyDescent="0.25">
      <c r="A79" s="126" t="s">
        <v>302</v>
      </c>
      <c r="B79" s="136">
        <v>17</v>
      </c>
      <c r="C79" s="22" t="s">
        <v>91</v>
      </c>
      <c r="D79" s="66" t="s">
        <v>188</v>
      </c>
      <c r="E79" s="22" t="s">
        <v>93</v>
      </c>
      <c r="F79" s="66" t="s">
        <v>93</v>
      </c>
      <c r="G79" s="50" t="s">
        <v>93</v>
      </c>
      <c r="H79" s="22" t="s">
        <v>94</v>
      </c>
      <c r="I79" s="6" t="s">
        <v>32</v>
      </c>
      <c r="J79" s="22" t="s">
        <v>95</v>
      </c>
      <c r="K79" s="149" t="s">
        <v>303</v>
      </c>
      <c r="L79" s="185" t="s">
        <v>304</v>
      </c>
    </row>
    <row r="80" spans="1:12" ht="30" x14ac:dyDescent="0.25">
      <c r="A80" s="200" t="s">
        <v>305</v>
      </c>
      <c r="B80" s="211">
        <v>307</v>
      </c>
      <c r="C80" s="22" t="s">
        <v>144</v>
      </c>
      <c r="D80" s="66" t="s">
        <v>141</v>
      </c>
      <c r="E80" s="22" t="s">
        <v>183</v>
      </c>
      <c r="F80" s="66" t="s">
        <v>443</v>
      </c>
      <c r="G80" s="50">
        <v>75</v>
      </c>
      <c r="H80" s="217" t="s">
        <v>94</v>
      </c>
      <c r="I80" s="218" t="s">
        <v>9</v>
      </c>
      <c r="J80" s="217" t="s">
        <v>95</v>
      </c>
      <c r="K80" s="220" t="s">
        <v>306</v>
      </c>
      <c r="L80" s="221" t="s">
        <v>301</v>
      </c>
    </row>
    <row r="81" spans="1:12" ht="30" x14ac:dyDescent="0.25">
      <c r="A81" s="200"/>
      <c r="B81" s="223"/>
      <c r="C81" s="22" t="s">
        <v>144</v>
      </c>
      <c r="D81" s="66" t="s">
        <v>141</v>
      </c>
      <c r="E81" s="22" t="s">
        <v>138</v>
      </c>
      <c r="F81" s="66" t="s">
        <v>93</v>
      </c>
      <c r="G81" s="50">
        <v>298.3</v>
      </c>
      <c r="H81" s="217"/>
      <c r="I81" s="218"/>
      <c r="J81" s="217"/>
      <c r="K81" s="220"/>
      <c r="L81" s="222"/>
    </row>
    <row r="82" spans="1:12" x14ac:dyDescent="0.25">
      <c r="A82" s="126" t="s">
        <v>307</v>
      </c>
      <c r="B82" s="136">
        <v>46</v>
      </c>
      <c r="C82" s="22" t="s">
        <v>91</v>
      </c>
      <c r="D82" s="66"/>
      <c r="E82" s="22"/>
      <c r="F82" s="66"/>
      <c r="G82" s="162"/>
      <c r="H82" s="22" t="s">
        <v>460</v>
      </c>
      <c r="I82" s="6"/>
      <c r="J82" s="22"/>
      <c r="K82" s="149"/>
      <c r="L82" s="137"/>
    </row>
    <row r="83" spans="1:12" ht="30" x14ac:dyDescent="0.25">
      <c r="A83" s="200" t="s">
        <v>308</v>
      </c>
      <c r="B83" s="211">
        <v>16</v>
      </c>
      <c r="C83" s="22" t="s">
        <v>144</v>
      </c>
      <c r="D83" s="66" t="s">
        <v>257</v>
      </c>
      <c r="E83" s="22" t="s">
        <v>138</v>
      </c>
      <c r="F83" s="66" t="s">
        <v>93</v>
      </c>
      <c r="G83" s="50">
        <v>1.1479999999999999</v>
      </c>
      <c r="H83" s="217" t="s">
        <v>94</v>
      </c>
      <c r="I83" s="218" t="s">
        <v>28</v>
      </c>
      <c r="J83" s="219" t="s">
        <v>118</v>
      </c>
      <c r="K83" s="224"/>
      <c r="L83" s="222"/>
    </row>
    <row r="84" spans="1:12" ht="45" x14ac:dyDescent="0.25">
      <c r="A84" s="200"/>
      <c r="B84" s="212"/>
      <c r="C84" s="22" t="s">
        <v>144</v>
      </c>
      <c r="D84" s="66" t="s">
        <v>259</v>
      </c>
      <c r="E84" s="22" t="s">
        <v>138</v>
      </c>
      <c r="F84" s="66" t="s">
        <v>93</v>
      </c>
      <c r="G84" s="62">
        <f>0.008+0.143</f>
        <v>0.151</v>
      </c>
      <c r="H84" s="217"/>
      <c r="I84" s="218"/>
      <c r="J84" s="219"/>
      <c r="K84" s="224"/>
      <c r="L84" s="222"/>
    </row>
    <row r="85" spans="1:12" x14ac:dyDescent="0.25">
      <c r="A85" s="200"/>
      <c r="B85" s="212"/>
      <c r="C85" s="22" t="s">
        <v>144</v>
      </c>
      <c r="D85" s="66" t="s">
        <v>160</v>
      </c>
      <c r="E85" s="22" t="s">
        <v>138</v>
      </c>
      <c r="F85" s="66" t="s">
        <v>93</v>
      </c>
      <c r="G85" s="50">
        <v>0.86299999999999999</v>
      </c>
      <c r="H85" s="217"/>
      <c r="I85" s="218"/>
      <c r="J85" s="219"/>
      <c r="K85" s="224"/>
      <c r="L85" s="222"/>
    </row>
    <row r="86" spans="1:12" ht="30" x14ac:dyDescent="0.25">
      <c r="A86" s="200"/>
      <c r="B86" s="212"/>
      <c r="C86" s="22" t="s">
        <v>144</v>
      </c>
      <c r="D86" s="66" t="s">
        <v>199</v>
      </c>
      <c r="E86" s="22" t="s">
        <v>138</v>
      </c>
      <c r="F86" s="66" t="s">
        <v>93</v>
      </c>
      <c r="G86" s="50">
        <f>0.191667+5</f>
        <v>5.1916669999999998</v>
      </c>
      <c r="H86" s="217"/>
      <c r="I86" s="218"/>
      <c r="J86" s="219"/>
      <c r="K86" s="224"/>
      <c r="L86" s="222"/>
    </row>
    <row r="87" spans="1:12" ht="45" x14ac:dyDescent="0.25">
      <c r="A87" s="200"/>
      <c r="B87" s="212"/>
      <c r="C87" s="22" t="s">
        <v>144</v>
      </c>
      <c r="D87" s="66" t="s">
        <v>264</v>
      </c>
      <c r="E87" s="22" t="s">
        <v>138</v>
      </c>
      <c r="F87" s="66" t="s">
        <v>93</v>
      </c>
      <c r="G87" s="50">
        <v>3.1459999999999999</v>
      </c>
      <c r="H87" s="217"/>
      <c r="I87" s="218"/>
      <c r="J87" s="219"/>
      <c r="K87" s="224"/>
      <c r="L87" s="222"/>
    </row>
    <row r="88" spans="1:12" ht="30" x14ac:dyDescent="0.25">
      <c r="A88" s="200"/>
      <c r="B88" s="223"/>
      <c r="C88" s="22" t="s">
        <v>144</v>
      </c>
      <c r="D88" s="66" t="s">
        <v>266</v>
      </c>
      <c r="E88" s="22" t="s">
        <v>138</v>
      </c>
      <c r="F88" s="66" t="s">
        <v>93</v>
      </c>
      <c r="G88" s="50">
        <v>4.7</v>
      </c>
      <c r="H88" s="217"/>
      <c r="I88" s="218"/>
      <c r="J88" s="219"/>
      <c r="K88" s="224"/>
      <c r="L88" s="222"/>
    </row>
    <row r="89" spans="1:12" ht="60" x14ac:dyDescent="0.25">
      <c r="A89" s="200" t="s">
        <v>310</v>
      </c>
      <c r="B89" s="211">
        <v>17</v>
      </c>
      <c r="C89" s="22" t="s">
        <v>144</v>
      </c>
      <c r="D89" s="66" t="s">
        <v>130</v>
      </c>
      <c r="E89" s="22" t="s">
        <v>183</v>
      </c>
      <c r="F89" s="66" t="s">
        <v>444</v>
      </c>
      <c r="G89" s="50">
        <v>11.105299</v>
      </c>
      <c r="H89" s="217" t="s">
        <v>94</v>
      </c>
      <c r="I89" s="218" t="s">
        <v>33</v>
      </c>
      <c r="J89" s="219" t="s">
        <v>95</v>
      </c>
      <c r="K89" s="220" t="s">
        <v>538</v>
      </c>
      <c r="L89" s="222" t="s">
        <v>516</v>
      </c>
    </row>
    <row r="90" spans="1:12" ht="30" x14ac:dyDescent="0.25">
      <c r="A90" s="200"/>
      <c r="B90" s="223"/>
      <c r="C90" s="22" t="s">
        <v>144</v>
      </c>
      <c r="D90" s="66" t="s">
        <v>130</v>
      </c>
      <c r="E90" s="22" t="s">
        <v>138</v>
      </c>
      <c r="F90" s="66" t="s">
        <v>93</v>
      </c>
      <c r="G90" s="50">
        <v>5.5947009999999997</v>
      </c>
      <c r="H90" s="217"/>
      <c r="I90" s="218"/>
      <c r="J90" s="219"/>
      <c r="K90" s="220"/>
      <c r="L90" s="222"/>
    </row>
    <row r="91" spans="1:12" ht="30" x14ac:dyDescent="0.25">
      <c r="A91" s="126" t="s">
        <v>311</v>
      </c>
      <c r="B91" s="136">
        <v>10</v>
      </c>
      <c r="C91" s="22" t="s">
        <v>137</v>
      </c>
      <c r="D91" s="66" t="s">
        <v>104</v>
      </c>
      <c r="E91" s="22" t="s">
        <v>183</v>
      </c>
      <c r="F91" s="66" t="s">
        <v>443</v>
      </c>
      <c r="G91" s="50">
        <v>10</v>
      </c>
      <c r="H91" s="22" t="s">
        <v>94</v>
      </c>
      <c r="I91" s="6" t="s">
        <v>34</v>
      </c>
      <c r="J91" s="66" t="s">
        <v>95</v>
      </c>
      <c r="K91" s="127" t="s">
        <v>438</v>
      </c>
      <c r="L91" s="142" t="s">
        <v>116</v>
      </c>
    </row>
    <row r="92" spans="1:12" ht="15" customHeight="1" x14ac:dyDescent="0.25">
      <c r="A92" s="200" t="s">
        <v>312</v>
      </c>
      <c r="B92" s="211">
        <v>50</v>
      </c>
      <c r="C92" s="22" t="s">
        <v>137</v>
      </c>
      <c r="D92" s="66" t="s">
        <v>313</v>
      </c>
      <c r="E92" s="22" t="s">
        <v>138</v>
      </c>
      <c r="F92" s="66" t="s">
        <v>93</v>
      </c>
      <c r="G92" s="50">
        <v>48.710504</v>
      </c>
      <c r="H92" s="217" t="s">
        <v>94</v>
      </c>
      <c r="I92" s="218" t="s">
        <v>35</v>
      </c>
      <c r="J92" s="219" t="s">
        <v>314</v>
      </c>
      <c r="K92" s="224"/>
      <c r="L92" s="222"/>
    </row>
    <row r="93" spans="1:12" x14ac:dyDescent="0.25">
      <c r="A93" s="200"/>
      <c r="B93" s="212"/>
      <c r="C93" s="22" t="s">
        <v>144</v>
      </c>
      <c r="D93" s="66" t="s">
        <v>313</v>
      </c>
      <c r="E93" s="22" t="s">
        <v>138</v>
      </c>
      <c r="F93" s="66" t="s">
        <v>93</v>
      </c>
      <c r="G93" s="50">
        <f>-12+-10+-10+-0.9</f>
        <v>-32.9</v>
      </c>
      <c r="H93" s="217"/>
      <c r="I93" s="218"/>
      <c r="J93" s="219"/>
      <c r="K93" s="224"/>
      <c r="L93" s="222"/>
    </row>
    <row r="94" spans="1:12" ht="30" x14ac:dyDescent="0.25">
      <c r="A94" s="200"/>
      <c r="B94" s="212"/>
      <c r="C94" s="22" t="s">
        <v>144</v>
      </c>
      <c r="D94" s="66" t="s">
        <v>166</v>
      </c>
      <c r="E94" s="22" t="s">
        <v>138</v>
      </c>
      <c r="F94" s="66" t="s">
        <v>93</v>
      </c>
      <c r="G94" s="50">
        <v>0.9</v>
      </c>
      <c r="H94" s="22" t="s">
        <v>94</v>
      </c>
      <c r="I94" s="6" t="s">
        <v>8</v>
      </c>
      <c r="J94" s="66" t="s">
        <v>142</v>
      </c>
      <c r="K94" s="127" t="s">
        <v>470</v>
      </c>
      <c r="L94" s="142" t="s">
        <v>180</v>
      </c>
    </row>
    <row r="95" spans="1:12" x14ac:dyDescent="0.25">
      <c r="A95" s="200"/>
      <c r="B95" s="212"/>
      <c r="C95" s="22" t="s">
        <v>144</v>
      </c>
      <c r="D95" s="66" t="s">
        <v>104</v>
      </c>
      <c r="E95" s="22" t="s">
        <v>138</v>
      </c>
      <c r="F95" s="66" t="s">
        <v>93</v>
      </c>
      <c r="G95" s="50">
        <v>12</v>
      </c>
      <c r="H95" s="22" t="s">
        <v>94</v>
      </c>
      <c r="I95" s="6" t="s">
        <v>1</v>
      </c>
      <c r="J95" s="66" t="s">
        <v>95</v>
      </c>
      <c r="K95" s="127" t="s">
        <v>439</v>
      </c>
      <c r="L95" s="142" t="s">
        <v>116</v>
      </c>
    </row>
    <row r="96" spans="1:12" x14ac:dyDescent="0.25">
      <c r="A96" s="200"/>
      <c r="B96" s="212"/>
      <c r="C96" s="22" t="s">
        <v>144</v>
      </c>
      <c r="D96" s="66" t="s">
        <v>159</v>
      </c>
      <c r="E96" s="22" t="s">
        <v>138</v>
      </c>
      <c r="F96" s="66" t="s">
        <v>93</v>
      </c>
      <c r="G96" s="50">
        <v>10</v>
      </c>
      <c r="H96" s="22" t="s">
        <v>94</v>
      </c>
      <c r="I96" s="6" t="s">
        <v>3</v>
      </c>
      <c r="J96" s="66" t="s">
        <v>95</v>
      </c>
      <c r="K96" s="127" t="s">
        <v>420</v>
      </c>
      <c r="L96" s="142" t="s">
        <v>419</v>
      </c>
    </row>
    <row r="97" spans="1:12" ht="30" x14ac:dyDescent="0.25">
      <c r="A97" s="200"/>
      <c r="B97" s="223"/>
      <c r="C97" s="22" t="s">
        <v>144</v>
      </c>
      <c r="D97" s="66" t="s">
        <v>145</v>
      </c>
      <c r="E97" s="22" t="s">
        <v>138</v>
      </c>
      <c r="F97" s="66" t="s">
        <v>93</v>
      </c>
      <c r="G97" s="50">
        <v>10</v>
      </c>
      <c r="H97" s="22" t="s">
        <v>94</v>
      </c>
      <c r="I97" s="6" t="s">
        <v>2</v>
      </c>
      <c r="J97" s="66" t="s">
        <v>95</v>
      </c>
      <c r="K97" s="127" t="s">
        <v>196</v>
      </c>
      <c r="L97" s="142" t="s">
        <v>487</v>
      </c>
    </row>
    <row r="98" spans="1:12" ht="30" x14ac:dyDescent="0.25">
      <c r="A98" s="126" t="s">
        <v>315</v>
      </c>
      <c r="B98" s="136">
        <v>6</v>
      </c>
      <c r="C98" s="22" t="s">
        <v>91</v>
      </c>
      <c r="D98" s="66"/>
      <c r="E98" s="22"/>
      <c r="F98" s="66"/>
      <c r="G98" s="50"/>
      <c r="H98" s="22" t="s">
        <v>139</v>
      </c>
      <c r="I98" s="22"/>
      <c r="J98" s="66"/>
      <c r="K98" s="127"/>
      <c r="L98" s="137"/>
    </row>
    <row r="99" spans="1:12" ht="30" x14ac:dyDescent="0.25">
      <c r="A99" s="126" t="s">
        <v>316</v>
      </c>
      <c r="B99" s="136">
        <v>20</v>
      </c>
      <c r="C99" s="22" t="s">
        <v>137</v>
      </c>
      <c r="D99" s="66" t="s">
        <v>317</v>
      </c>
      <c r="E99" s="22" t="s">
        <v>138</v>
      </c>
      <c r="F99" s="66" t="s">
        <v>93</v>
      </c>
      <c r="G99" s="50">
        <v>16.147818999999998</v>
      </c>
      <c r="H99" s="22" t="s">
        <v>94</v>
      </c>
      <c r="I99" s="6" t="s">
        <v>36</v>
      </c>
      <c r="J99" s="66" t="s">
        <v>95</v>
      </c>
      <c r="K99" s="127" t="s">
        <v>318</v>
      </c>
      <c r="L99" s="142" t="s">
        <v>184</v>
      </c>
    </row>
    <row r="100" spans="1:12" ht="60" x14ac:dyDescent="0.25">
      <c r="A100" s="200" t="s">
        <v>319</v>
      </c>
      <c r="B100" s="211">
        <v>500</v>
      </c>
      <c r="C100" s="22" t="s">
        <v>137</v>
      </c>
      <c r="D100" s="66" t="s">
        <v>320</v>
      </c>
      <c r="E100" s="22" t="s">
        <v>183</v>
      </c>
      <c r="F100" s="66" t="s">
        <v>444</v>
      </c>
      <c r="G100" s="50">
        <v>55</v>
      </c>
      <c r="H100" s="217" t="s">
        <v>94</v>
      </c>
      <c r="I100" s="218" t="s">
        <v>37</v>
      </c>
      <c r="J100" s="219" t="s">
        <v>95</v>
      </c>
      <c r="K100" s="220" t="s">
        <v>500</v>
      </c>
      <c r="L100" s="210" t="s">
        <v>501</v>
      </c>
    </row>
    <row r="101" spans="1:12" ht="60" x14ac:dyDescent="0.25">
      <c r="A101" s="200"/>
      <c r="B101" s="212"/>
      <c r="C101" s="22" t="s">
        <v>144</v>
      </c>
      <c r="D101" s="66" t="s">
        <v>320</v>
      </c>
      <c r="E101" s="22" t="s">
        <v>183</v>
      </c>
      <c r="F101" s="66" t="s">
        <v>444</v>
      </c>
      <c r="G101" s="50">
        <v>7.8</v>
      </c>
      <c r="H101" s="217"/>
      <c r="I101" s="218"/>
      <c r="J101" s="219"/>
      <c r="K101" s="220"/>
      <c r="L101" s="222"/>
    </row>
    <row r="102" spans="1:12" ht="60" x14ac:dyDescent="0.25">
      <c r="A102" s="200"/>
      <c r="B102" s="212"/>
      <c r="C102" s="22" t="s">
        <v>137</v>
      </c>
      <c r="D102" s="66" t="s">
        <v>321</v>
      </c>
      <c r="E102" s="22" t="s">
        <v>183</v>
      </c>
      <c r="F102" s="66" t="s">
        <v>444</v>
      </c>
      <c r="G102" s="50">
        <v>418</v>
      </c>
      <c r="H102" s="217"/>
      <c r="I102" s="218"/>
      <c r="J102" s="219"/>
      <c r="K102" s="220"/>
      <c r="L102" s="222"/>
    </row>
    <row r="103" spans="1:12" ht="60" x14ac:dyDescent="0.25">
      <c r="A103" s="200"/>
      <c r="B103" s="212"/>
      <c r="C103" s="22" t="s">
        <v>144</v>
      </c>
      <c r="D103" s="66" t="s">
        <v>321</v>
      </c>
      <c r="E103" s="22" t="s">
        <v>183</v>
      </c>
      <c r="F103" s="66" t="s">
        <v>444</v>
      </c>
      <c r="G103" s="50">
        <v>-10.555</v>
      </c>
      <c r="H103" s="217"/>
      <c r="I103" s="218"/>
      <c r="J103" s="219"/>
      <c r="K103" s="220"/>
      <c r="L103" s="222"/>
    </row>
    <row r="104" spans="1:12" ht="60" x14ac:dyDescent="0.25">
      <c r="A104" s="200"/>
      <c r="B104" s="212"/>
      <c r="C104" s="22" t="s">
        <v>137</v>
      </c>
      <c r="D104" s="66" t="s">
        <v>281</v>
      </c>
      <c r="E104" s="22" t="s">
        <v>183</v>
      </c>
      <c r="F104" s="66" t="s">
        <v>444</v>
      </c>
      <c r="G104" s="50">
        <v>27</v>
      </c>
      <c r="H104" s="217"/>
      <c r="I104" s="218"/>
      <c r="J104" s="219"/>
      <c r="K104" s="220"/>
      <c r="L104" s="222"/>
    </row>
    <row r="105" spans="1:12" ht="60" x14ac:dyDescent="0.25">
      <c r="A105" s="200"/>
      <c r="B105" s="223"/>
      <c r="C105" s="22" t="s">
        <v>144</v>
      </c>
      <c r="D105" s="66" t="s">
        <v>281</v>
      </c>
      <c r="E105" s="22" t="s">
        <v>183</v>
      </c>
      <c r="F105" s="66" t="s">
        <v>444</v>
      </c>
      <c r="G105" s="50">
        <v>2.7549999999999999</v>
      </c>
      <c r="H105" s="217"/>
      <c r="I105" s="218"/>
      <c r="J105" s="219"/>
      <c r="K105" s="220"/>
      <c r="L105" s="222"/>
    </row>
    <row r="106" spans="1:12" ht="30" x14ac:dyDescent="0.25">
      <c r="A106" s="200" t="s">
        <v>322</v>
      </c>
      <c r="B106" s="211">
        <v>26</v>
      </c>
      <c r="C106" s="22" t="s">
        <v>144</v>
      </c>
      <c r="D106" s="66" t="s">
        <v>323</v>
      </c>
      <c r="E106" s="22" t="s">
        <v>183</v>
      </c>
      <c r="F106" s="66" t="s">
        <v>443</v>
      </c>
      <c r="G106" s="50">
        <v>2.2065860000000002</v>
      </c>
      <c r="H106" s="22" t="s">
        <v>139</v>
      </c>
      <c r="I106" s="22"/>
      <c r="J106" s="66"/>
      <c r="K106" s="127" t="s">
        <v>324</v>
      </c>
      <c r="L106" s="221" t="s">
        <v>102</v>
      </c>
    </row>
    <row r="107" spans="1:12" ht="30" x14ac:dyDescent="0.25">
      <c r="A107" s="200"/>
      <c r="B107" s="212"/>
      <c r="C107" s="22" t="s">
        <v>144</v>
      </c>
      <c r="D107" s="66" t="s">
        <v>325</v>
      </c>
      <c r="E107" s="22" t="s">
        <v>183</v>
      </c>
      <c r="F107" s="66" t="s">
        <v>443</v>
      </c>
      <c r="G107" s="50">
        <v>4.2565629999999999</v>
      </c>
      <c r="H107" s="22" t="s">
        <v>139</v>
      </c>
      <c r="I107" s="22"/>
      <c r="J107" s="66"/>
      <c r="K107" s="127" t="s">
        <v>326</v>
      </c>
      <c r="L107" s="222"/>
    </row>
    <row r="108" spans="1:12" ht="30" x14ac:dyDescent="0.25">
      <c r="A108" s="200"/>
      <c r="B108" s="212"/>
      <c r="C108" s="22" t="s">
        <v>144</v>
      </c>
      <c r="D108" s="66" t="s">
        <v>327</v>
      </c>
      <c r="E108" s="22" t="s">
        <v>183</v>
      </c>
      <c r="F108" s="66" t="s">
        <v>443</v>
      </c>
      <c r="G108" s="50">
        <v>2.0495749999999999</v>
      </c>
      <c r="H108" s="22" t="s">
        <v>139</v>
      </c>
      <c r="I108" s="22"/>
      <c r="J108" s="66"/>
      <c r="K108" s="127" t="s">
        <v>328</v>
      </c>
      <c r="L108" s="222"/>
    </row>
    <row r="109" spans="1:12" ht="30" x14ac:dyDescent="0.25">
      <c r="A109" s="200"/>
      <c r="B109" s="212"/>
      <c r="C109" s="22" t="s">
        <v>144</v>
      </c>
      <c r="D109" s="66" t="s">
        <v>329</v>
      </c>
      <c r="E109" s="22" t="s">
        <v>183</v>
      </c>
      <c r="F109" s="66" t="s">
        <v>443</v>
      </c>
      <c r="G109" s="50">
        <v>5.9272629999999999</v>
      </c>
      <c r="H109" s="22" t="s">
        <v>139</v>
      </c>
      <c r="I109" s="22"/>
      <c r="J109" s="66"/>
      <c r="K109" s="127" t="s">
        <v>330</v>
      </c>
      <c r="L109" s="222"/>
    </row>
    <row r="110" spans="1:12" ht="30" x14ac:dyDescent="0.25">
      <c r="A110" s="200"/>
      <c r="B110" s="212"/>
      <c r="C110" s="22" t="s">
        <v>144</v>
      </c>
      <c r="D110" s="66" t="s">
        <v>331</v>
      </c>
      <c r="E110" s="22" t="s">
        <v>183</v>
      </c>
      <c r="F110" s="66" t="s">
        <v>443</v>
      </c>
      <c r="G110" s="50">
        <v>4.8087109999999997</v>
      </c>
      <c r="H110" s="22" t="s">
        <v>139</v>
      </c>
      <c r="I110" s="22"/>
      <c r="J110" s="66"/>
      <c r="K110" s="127" t="s">
        <v>332</v>
      </c>
      <c r="L110" s="222"/>
    </row>
    <row r="111" spans="1:12" ht="30" x14ac:dyDescent="0.25">
      <c r="A111" s="200"/>
      <c r="B111" s="212"/>
      <c r="C111" s="22" t="s">
        <v>144</v>
      </c>
      <c r="D111" s="66" t="s">
        <v>333</v>
      </c>
      <c r="E111" s="22" t="s">
        <v>183</v>
      </c>
      <c r="F111" s="66" t="s">
        <v>443</v>
      </c>
      <c r="G111" s="50">
        <v>5.3389740000000003</v>
      </c>
      <c r="H111" s="22" t="s">
        <v>139</v>
      </c>
      <c r="I111" s="22"/>
      <c r="J111" s="66"/>
      <c r="K111" s="127" t="s">
        <v>334</v>
      </c>
      <c r="L111" s="222"/>
    </row>
    <row r="112" spans="1:12" ht="30" x14ac:dyDescent="0.25">
      <c r="A112" s="200"/>
      <c r="B112" s="223"/>
      <c r="C112" s="22" t="s">
        <v>144</v>
      </c>
      <c r="D112" s="66" t="s">
        <v>335</v>
      </c>
      <c r="E112" s="22" t="s">
        <v>183</v>
      </c>
      <c r="F112" s="66" t="s">
        <v>443</v>
      </c>
      <c r="G112" s="50">
        <v>1.112328</v>
      </c>
      <c r="H112" s="22" t="s">
        <v>139</v>
      </c>
      <c r="I112" s="22"/>
      <c r="J112" s="66"/>
      <c r="K112" s="127" t="s">
        <v>336</v>
      </c>
      <c r="L112" s="222"/>
    </row>
    <row r="113" spans="1:12" ht="30" x14ac:dyDescent="0.25">
      <c r="A113" s="126" t="s">
        <v>337</v>
      </c>
      <c r="B113" s="136">
        <v>18</v>
      </c>
      <c r="C113" s="22" t="s">
        <v>144</v>
      </c>
      <c r="D113" s="66" t="s">
        <v>338</v>
      </c>
      <c r="E113" s="22" t="s">
        <v>183</v>
      </c>
      <c r="F113" s="66" t="s">
        <v>443</v>
      </c>
      <c r="G113" s="50">
        <v>18.2</v>
      </c>
      <c r="H113" s="22" t="s">
        <v>139</v>
      </c>
      <c r="I113" s="6"/>
      <c r="J113" s="66"/>
      <c r="K113" s="127" t="s">
        <v>528</v>
      </c>
      <c r="L113" s="185" t="s">
        <v>242</v>
      </c>
    </row>
    <row r="114" spans="1:12" ht="15" customHeight="1" x14ac:dyDescent="0.25">
      <c r="A114" s="200" t="s">
        <v>339</v>
      </c>
      <c r="B114" s="232">
        <v>1720</v>
      </c>
      <c r="C114" s="22" t="s">
        <v>137</v>
      </c>
      <c r="D114" s="66" t="s">
        <v>104</v>
      </c>
      <c r="E114" s="66" t="s">
        <v>340</v>
      </c>
      <c r="F114" s="66" t="s">
        <v>443</v>
      </c>
      <c r="G114" s="50">
        <v>200</v>
      </c>
      <c r="H114" s="217" t="s">
        <v>94</v>
      </c>
      <c r="I114" s="218" t="s">
        <v>38</v>
      </c>
      <c r="J114" s="219" t="s">
        <v>526</v>
      </c>
      <c r="K114" s="220"/>
      <c r="L114" s="243"/>
    </row>
    <row r="115" spans="1:12" ht="30" x14ac:dyDescent="0.25">
      <c r="A115" s="200"/>
      <c r="B115" s="212"/>
      <c r="C115" s="22" t="s">
        <v>137</v>
      </c>
      <c r="D115" s="66" t="s">
        <v>104</v>
      </c>
      <c r="E115" s="22" t="s">
        <v>183</v>
      </c>
      <c r="F115" s="66" t="s">
        <v>443</v>
      </c>
      <c r="G115" s="50">
        <v>1000</v>
      </c>
      <c r="H115" s="217"/>
      <c r="I115" s="218"/>
      <c r="J115" s="219"/>
      <c r="K115" s="220"/>
      <c r="L115" s="243"/>
    </row>
    <row r="116" spans="1:12" ht="30" x14ac:dyDescent="0.25">
      <c r="A116" s="200"/>
      <c r="B116" s="212"/>
      <c r="C116" s="22" t="s">
        <v>144</v>
      </c>
      <c r="D116" s="66" t="s">
        <v>104</v>
      </c>
      <c r="E116" s="22" t="s">
        <v>183</v>
      </c>
      <c r="F116" s="66" t="s">
        <v>443</v>
      </c>
      <c r="G116" s="50">
        <v>-1000</v>
      </c>
      <c r="H116" s="217"/>
      <c r="I116" s="218"/>
      <c r="J116" s="219"/>
      <c r="K116" s="220"/>
      <c r="L116" s="243"/>
    </row>
    <row r="117" spans="1:12" x14ac:dyDescent="0.25">
      <c r="A117" s="200"/>
      <c r="B117" s="212"/>
      <c r="C117" s="22" t="s">
        <v>144</v>
      </c>
      <c r="D117" s="66" t="s">
        <v>104</v>
      </c>
      <c r="E117" s="22" t="s">
        <v>138</v>
      </c>
      <c r="F117" s="66" t="s">
        <v>93</v>
      </c>
      <c r="G117" s="50">
        <v>1000</v>
      </c>
      <c r="H117" s="217"/>
      <c r="I117" s="218"/>
      <c r="J117" s="219"/>
      <c r="K117" s="220"/>
      <c r="L117" s="243"/>
    </row>
    <row r="118" spans="1:12" ht="30" x14ac:dyDescent="0.25">
      <c r="A118" s="200"/>
      <c r="B118" s="212"/>
      <c r="C118" s="22" t="s">
        <v>137</v>
      </c>
      <c r="D118" s="66" t="s">
        <v>104</v>
      </c>
      <c r="E118" s="22" t="s">
        <v>183</v>
      </c>
      <c r="F118" s="66" t="s">
        <v>443</v>
      </c>
      <c r="G118" s="50">
        <v>120</v>
      </c>
      <c r="H118" s="217"/>
      <c r="I118" s="218"/>
      <c r="J118" s="219"/>
      <c r="K118" s="220"/>
      <c r="L118" s="243"/>
    </row>
    <row r="119" spans="1:12" ht="30" x14ac:dyDescent="0.25">
      <c r="A119" s="200"/>
      <c r="B119" s="223"/>
      <c r="C119" s="22" t="s">
        <v>137</v>
      </c>
      <c r="D119" s="66" t="s">
        <v>104</v>
      </c>
      <c r="E119" s="22" t="s">
        <v>183</v>
      </c>
      <c r="F119" s="66" t="s">
        <v>443</v>
      </c>
      <c r="G119" s="50">
        <v>400</v>
      </c>
      <c r="H119" s="217"/>
      <c r="I119" s="218"/>
      <c r="J119" s="219"/>
      <c r="K119" s="220"/>
      <c r="L119" s="243"/>
    </row>
    <row r="120" spans="1:12" ht="31.5" customHeight="1" x14ac:dyDescent="0.25">
      <c r="A120" s="126" t="s">
        <v>341</v>
      </c>
      <c r="B120" s="136">
        <v>376</v>
      </c>
      <c r="C120" s="22" t="s">
        <v>91</v>
      </c>
      <c r="D120" s="66" t="s">
        <v>342</v>
      </c>
      <c r="E120" s="22" t="s">
        <v>93</v>
      </c>
      <c r="F120" s="66"/>
      <c r="G120" s="50" t="s">
        <v>93</v>
      </c>
      <c r="H120" s="22" t="s">
        <v>94</v>
      </c>
      <c r="I120" s="6" t="s">
        <v>39</v>
      </c>
      <c r="J120" s="66" t="s">
        <v>526</v>
      </c>
      <c r="K120" s="127"/>
      <c r="L120" s="137"/>
    </row>
    <row r="121" spans="1:12" ht="60" x14ac:dyDescent="0.25">
      <c r="A121" s="200" t="s">
        <v>343</v>
      </c>
      <c r="B121" s="211">
        <v>253</v>
      </c>
      <c r="C121" s="22" t="s">
        <v>137</v>
      </c>
      <c r="D121" s="66" t="s">
        <v>123</v>
      </c>
      <c r="E121" s="22" t="s">
        <v>183</v>
      </c>
      <c r="F121" s="66" t="s">
        <v>444</v>
      </c>
      <c r="G121" s="50">
        <v>50</v>
      </c>
      <c r="H121" s="219" t="s">
        <v>94</v>
      </c>
      <c r="I121" s="226" t="s">
        <v>15</v>
      </c>
      <c r="J121" s="219" t="s">
        <v>95</v>
      </c>
      <c r="K121" s="149" t="s">
        <v>544</v>
      </c>
      <c r="L121" s="194" t="s">
        <v>542</v>
      </c>
    </row>
    <row r="122" spans="1:12" ht="30" x14ac:dyDescent="0.25">
      <c r="A122" s="200"/>
      <c r="B122" s="212"/>
      <c r="C122" s="22" t="s">
        <v>137</v>
      </c>
      <c r="D122" s="66" t="s">
        <v>123</v>
      </c>
      <c r="E122" s="22" t="s">
        <v>138</v>
      </c>
      <c r="F122" s="66" t="s">
        <v>93</v>
      </c>
      <c r="G122" s="50">
        <v>15</v>
      </c>
      <c r="H122" s="219"/>
      <c r="I122" s="226"/>
      <c r="J122" s="219"/>
      <c r="K122" s="220" t="s">
        <v>543</v>
      </c>
      <c r="L122" s="244" t="s">
        <v>542</v>
      </c>
    </row>
    <row r="123" spans="1:12" ht="60" x14ac:dyDescent="0.25">
      <c r="A123" s="200"/>
      <c r="B123" s="223"/>
      <c r="C123" s="22" t="s">
        <v>137</v>
      </c>
      <c r="D123" s="66" t="s">
        <v>123</v>
      </c>
      <c r="E123" s="22" t="s">
        <v>183</v>
      </c>
      <c r="F123" s="66" t="s">
        <v>444</v>
      </c>
      <c r="G123" s="50">
        <v>62.5</v>
      </c>
      <c r="H123" s="219"/>
      <c r="I123" s="226"/>
      <c r="J123" s="219"/>
      <c r="K123" s="220"/>
      <c r="L123" s="243"/>
    </row>
    <row r="124" spans="1:12" ht="60" customHeight="1" x14ac:dyDescent="0.25">
      <c r="A124" s="242" t="s">
        <v>344</v>
      </c>
      <c r="B124" s="211">
        <v>63</v>
      </c>
      <c r="C124" s="22" t="s">
        <v>137</v>
      </c>
      <c r="D124" s="66" t="s">
        <v>345</v>
      </c>
      <c r="E124" s="22" t="s">
        <v>183</v>
      </c>
      <c r="F124" s="66" t="s">
        <v>444</v>
      </c>
      <c r="G124" s="50">
        <v>62.5</v>
      </c>
      <c r="H124" s="217" t="s">
        <v>94</v>
      </c>
      <c r="I124" s="218" t="s">
        <v>40</v>
      </c>
      <c r="J124" s="219" t="s">
        <v>526</v>
      </c>
      <c r="K124" s="224"/>
      <c r="L124" s="222"/>
    </row>
    <row r="125" spans="1:12" ht="60" x14ac:dyDescent="0.25">
      <c r="A125" s="242"/>
      <c r="B125" s="212"/>
      <c r="C125" s="22" t="s">
        <v>144</v>
      </c>
      <c r="D125" s="66" t="s">
        <v>345</v>
      </c>
      <c r="E125" s="22" t="s">
        <v>183</v>
      </c>
      <c r="F125" s="66" t="s">
        <v>444</v>
      </c>
      <c r="G125" s="50">
        <v>-56.8</v>
      </c>
      <c r="H125" s="217"/>
      <c r="I125" s="218"/>
      <c r="J125" s="219"/>
      <c r="K125" s="224"/>
      <c r="L125" s="222"/>
    </row>
    <row r="126" spans="1:12" ht="30" x14ac:dyDescent="0.25">
      <c r="A126" s="242"/>
      <c r="B126" s="212"/>
      <c r="C126" s="22" t="s">
        <v>144</v>
      </c>
      <c r="D126" s="66" t="s">
        <v>257</v>
      </c>
      <c r="E126" s="22" t="s">
        <v>138</v>
      </c>
      <c r="F126" s="66" t="s">
        <v>93</v>
      </c>
      <c r="G126" s="50">
        <v>17.037134999999999</v>
      </c>
      <c r="H126" s="217" t="s">
        <v>94</v>
      </c>
      <c r="I126" s="218" t="s">
        <v>41</v>
      </c>
      <c r="J126" s="219" t="s">
        <v>118</v>
      </c>
      <c r="K126" s="224"/>
      <c r="L126" s="222"/>
    </row>
    <row r="127" spans="1:12" ht="60" x14ac:dyDescent="0.25">
      <c r="A127" s="242"/>
      <c r="B127" s="212"/>
      <c r="C127" s="22" t="s">
        <v>144</v>
      </c>
      <c r="D127" s="66" t="s">
        <v>257</v>
      </c>
      <c r="E127" s="22" t="s">
        <v>183</v>
      </c>
      <c r="F127" s="66" t="s">
        <v>444</v>
      </c>
      <c r="G127" s="50">
        <v>21.102865000000001</v>
      </c>
      <c r="H127" s="217"/>
      <c r="I127" s="218"/>
      <c r="J127" s="219"/>
      <c r="K127" s="224"/>
      <c r="L127" s="222"/>
    </row>
    <row r="128" spans="1:12" ht="45" customHeight="1" x14ac:dyDescent="0.25">
      <c r="A128" s="242"/>
      <c r="B128" s="212"/>
      <c r="C128" s="22" t="s">
        <v>144</v>
      </c>
      <c r="D128" s="66" t="s">
        <v>264</v>
      </c>
      <c r="E128" s="22" t="s">
        <v>138</v>
      </c>
      <c r="F128" s="66" t="s">
        <v>93</v>
      </c>
      <c r="G128" s="50">
        <v>6.992</v>
      </c>
      <c r="H128" s="217"/>
      <c r="I128" s="218"/>
      <c r="J128" s="219"/>
      <c r="K128" s="224"/>
      <c r="L128" s="222"/>
    </row>
    <row r="129" spans="1:12" ht="60" x14ac:dyDescent="0.25">
      <c r="A129" s="242"/>
      <c r="B129" s="212"/>
      <c r="C129" s="22" t="s">
        <v>144</v>
      </c>
      <c r="D129" s="66" t="s">
        <v>264</v>
      </c>
      <c r="E129" s="22" t="s">
        <v>183</v>
      </c>
      <c r="F129" s="66" t="s">
        <v>444</v>
      </c>
      <c r="G129" s="50">
        <v>2.15</v>
      </c>
      <c r="H129" s="217"/>
      <c r="I129" s="218"/>
      <c r="J129" s="219"/>
      <c r="K129" s="224"/>
      <c r="L129" s="222"/>
    </row>
    <row r="130" spans="1:12" ht="60" x14ac:dyDescent="0.25">
      <c r="A130" s="242"/>
      <c r="B130" s="223"/>
      <c r="C130" s="22" t="s">
        <v>144</v>
      </c>
      <c r="D130" s="66" t="s">
        <v>199</v>
      </c>
      <c r="E130" s="22" t="s">
        <v>183</v>
      </c>
      <c r="F130" s="66" t="s">
        <v>444</v>
      </c>
      <c r="G130" s="50">
        <v>9.5180000000000007</v>
      </c>
      <c r="H130" s="217"/>
      <c r="I130" s="218"/>
      <c r="J130" s="219"/>
      <c r="K130" s="224"/>
      <c r="L130" s="222"/>
    </row>
    <row r="131" spans="1:12" ht="60" x14ac:dyDescent="0.25">
      <c r="A131" s="126" t="s">
        <v>346</v>
      </c>
      <c r="B131" s="136">
        <v>469</v>
      </c>
      <c r="C131" s="22" t="s">
        <v>137</v>
      </c>
      <c r="D131" s="66" t="s">
        <v>345</v>
      </c>
      <c r="E131" s="22" t="s">
        <v>183</v>
      </c>
      <c r="F131" s="66" t="s">
        <v>444</v>
      </c>
      <c r="G131" s="50">
        <v>469.4</v>
      </c>
      <c r="H131" s="22" t="s">
        <v>94</v>
      </c>
      <c r="I131" s="6" t="s">
        <v>40</v>
      </c>
      <c r="J131" s="66" t="s">
        <v>526</v>
      </c>
      <c r="K131" s="127"/>
      <c r="L131" s="137"/>
    </row>
    <row r="132" spans="1:12" ht="60" x14ac:dyDescent="0.25">
      <c r="A132" s="200" t="s">
        <v>347</v>
      </c>
      <c r="B132" s="211">
        <v>450</v>
      </c>
      <c r="C132" s="22" t="s">
        <v>144</v>
      </c>
      <c r="D132" s="66" t="s">
        <v>348</v>
      </c>
      <c r="E132" s="22" t="s">
        <v>183</v>
      </c>
      <c r="F132" s="66" t="s">
        <v>444</v>
      </c>
      <c r="G132" s="50">
        <v>325</v>
      </c>
      <c r="H132" s="217" t="s">
        <v>94</v>
      </c>
      <c r="I132" s="218" t="s">
        <v>42</v>
      </c>
      <c r="J132" s="219" t="s">
        <v>118</v>
      </c>
      <c r="K132" s="224"/>
      <c r="L132" s="222"/>
    </row>
    <row r="133" spans="1:12" ht="30" x14ac:dyDescent="0.25">
      <c r="A133" s="200"/>
      <c r="B133" s="223"/>
      <c r="C133" s="22" t="s">
        <v>144</v>
      </c>
      <c r="D133" s="66" t="s">
        <v>348</v>
      </c>
      <c r="E133" s="22" t="s">
        <v>138</v>
      </c>
      <c r="F133" s="66" t="s">
        <v>93</v>
      </c>
      <c r="G133" s="50">
        <v>125</v>
      </c>
      <c r="H133" s="217"/>
      <c r="I133" s="218"/>
      <c r="J133" s="219"/>
      <c r="K133" s="224"/>
      <c r="L133" s="222"/>
    </row>
    <row r="134" spans="1:12" ht="60" x14ac:dyDescent="0.25">
      <c r="A134" s="200" t="s">
        <v>349</v>
      </c>
      <c r="B134" s="211">
        <v>2</v>
      </c>
      <c r="C134" s="22" t="s">
        <v>144</v>
      </c>
      <c r="D134" s="66" t="s">
        <v>350</v>
      </c>
      <c r="E134" s="22" t="s">
        <v>183</v>
      </c>
      <c r="F134" s="66" t="s">
        <v>444</v>
      </c>
      <c r="G134" s="50">
        <v>1.7242409999999999</v>
      </c>
      <c r="H134" s="217" t="s">
        <v>94</v>
      </c>
      <c r="I134" s="218" t="s">
        <v>6</v>
      </c>
      <c r="J134" s="219" t="s">
        <v>95</v>
      </c>
      <c r="K134" s="241" t="s">
        <v>351</v>
      </c>
      <c r="L134" s="221" t="s">
        <v>270</v>
      </c>
    </row>
    <row r="135" spans="1:12" ht="30" x14ac:dyDescent="0.25">
      <c r="A135" s="200"/>
      <c r="B135" s="223"/>
      <c r="C135" s="22" t="s">
        <v>144</v>
      </c>
      <c r="D135" s="66" t="s">
        <v>350</v>
      </c>
      <c r="E135" s="22" t="s">
        <v>138</v>
      </c>
      <c r="F135" s="66" t="s">
        <v>93</v>
      </c>
      <c r="G135" s="50">
        <v>0.83208300000000002</v>
      </c>
      <c r="H135" s="217"/>
      <c r="I135" s="218"/>
      <c r="J135" s="219"/>
      <c r="K135" s="224"/>
      <c r="L135" s="222"/>
    </row>
    <row r="136" spans="1:12" ht="30" x14ac:dyDescent="0.25">
      <c r="A136" s="126" t="s">
        <v>352</v>
      </c>
      <c r="B136" s="136">
        <v>320</v>
      </c>
      <c r="C136" s="22" t="s">
        <v>91</v>
      </c>
      <c r="D136" s="154"/>
      <c r="E136" s="143"/>
      <c r="F136" s="154"/>
      <c r="G136" s="143"/>
      <c r="H136" s="22" t="s">
        <v>460</v>
      </c>
      <c r="I136" s="143"/>
      <c r="J136" s="143"/>
      <c r="K136" s="127"/>
      <c r="L136" s="137"/>
    </row>
    <row r="137" spans="1:12" ht="30" customHeight="1" x14ac:dyDescent="0.25">
      <c r="A137" s="200" t="s">
        <v>353</v>
      </c>
      <c r="B137" s="211">
        <v>99</v>
      </c>
      <c r="C137" s="22" t="s">
        <v>144</v>
      </c>
      <c r="D137" s="66" t="s">
        <v>92</v>
      </c>
      <c r="E137" s="22" t="s">
        <v>138</v>
      </c>
      <c r="F137" s="66" t="s">
        <v>93</v>
      </c>
      <c r="G137" s="163">
        <v>9.7100000000000009</v>
      </c>
      <c r="H137" s="217" t="s">
        <v>94</v>
      </c>
      <c r="I137" s="218" t="s">
        <v>29</v>
      </c>
      <c r="J137" s="219" t="s">
        <v>95</v>
      </c>
      <c r="K137" s="224" t="s">
        <v>96</v>
      </c>
      <c r="L137" s="222"/>
    </row>
    <row r="138" spans="1:12" ht="30" x14ac:dyDescent="0.25">
      <c r="A138" s="200"/>
      <c r="B138" s="212"/>
      <c r="C138" s="22" t="s">
        <v>144</v>
      </c>
      <c r="D138" s="66" t="s">
        <v>92</v>
      </c>
      <c r="E138" s="22" t="s">
        <v>183</v>
      </c>
      <c r="F138" s="66" t="s">
        <v>441</v>
      </c>
      <c r="G138" s="163">
        <v>87.39</v>
      </c>
      <c r="H138" s="217"/>
      <c r="I138" s="218"/>
      <c r="J138" s="219"/>
      <c r="K138" s="224"/>
      <c r="L138" s="222"/>
    </row>
    <row r="139" spans="1:12" ht="30" x14ac:dyDescent="0.25">
      <c r="A139" s="200"/>
      <c r="B139" s="223"/>
      <c r="C139" s="22" t="s">
        <v>144</v>
      </c>
      <c r="D139" s="66" t="s">
        <v>154</v>
      </c>
      <c r="E139" s="22" t="s">
        <v>183</v>
      </c>
      <c r="F139" s="66" t="s">
        <v>441</v>
      </c>
      <c r="G139" s="163">
        <v>2.4</v>
      </c>
      <c r="H139" s="22" t="s">
        <v>94</v>
      </c>
      <c r="I139" s="6" t="s">
        <v>16</v>
      </c>
      <c r="J139" s="66" t="s">
        <v>95</v>
      </c>
      <c r="K139" s="127" t="s">
        <v>519</v>
      </c>
      <c r="L139" s="137" t="s">
        <v>501</v>
      </c>
    </row>
    <row r="140" spans="1:12" ht="30" x14ac:dyDescent="0.25">
      <c r="A140" s="126" t="s">
        <v>354</v>
      </c>
      <c r="B140" s="136">
        <v>130</v>
      </c>
      <c r="C140" s="22" t="s">
        <v>144</v>
      </c>
      <c r="D140" s="66" t="s">
        <v>92</v>
      </c>
      <c r="E140" s="22" t="s">
        <v>183</v>
      </c>
      <c r="F140" s="66" t="s">
        <v>441</v>
      </c>
      <c r="G140" s="163">
        <v>60.2</v>
      </c>
      <c r="H140" s="22" t="s">
        <v>94</v>
      </c>
      <c r="I140" s="6" t="s">
        <v>29</v>
      </c>
      <c r="J140" s="66" t="s">
        <v>95</v>
      </c>
      <c r="K140" s="127" t="s">
        <v>96</v>
      </c>
      <c r="L140" s="137"/>
    </row>
    <row r="141" spans="1:12" ht="30" x14ac:dyDescent="0.25">
      <c r="A141" s="126" t="s">
        <v>355</v>
      </c>
      <c r="B141" s="153">
        <v>5515</v>
      </c>
      <c r="C141" s="22" t="s">
        <v>91</v>
      </c>
      <c r="D141" s="66" t="s">
        <v>92</v>
      </c>
      <c r="E141" s="22" t="s">
        <v>93</v>
      </c>
      <c r="F141" s="66" t="s">
        <v>443</v>
      </c>
      <c r="G141" s="50" t="s">
        <v>93</v>
      </c>
      <c r="H141" s="22" t="s">
        <v>94</v>
      </c>
      <c r="I141" s="6" t="s">
        <v>30</v>
      </c>
      <c r="J141" s="66" t="s">
        <v>95</v>
      </c>
      <c r="K141" s="127" t="s">
        <v>96</v>
      </c>
      <c r="L141" s="137"/>
    </row>
    <row r="142" spans="1:12" ht="30" x14ac:dyDescent="0.25">
      <c r="A142" s="126" t="s">
        <v>356</v>
      </c>
      <c r="B142" s="153">
        <v>1997</v>
      </c>
      <c r="C142" s="22" t="s">
        <v>91</v>
      </c>
      <c r="D142" s="66" t="s">
        <v>92</v>
      </c>
      <c r="E142" s="22" t="s">
        <v>93</v>
      </c>
      <c r="F142" s="66" t="s">
        <v>443</v>
      </c>
      <c r="G142" s="50" t="s">
        <v>93</v>
      </c>
      <c r="H142" s="22" t="s">
        <v>94</v>
      </c>
      <c r="I142" s="6" t="s">
        <v>30</v>
      </c>
      <c r="J142" s="66" t="s">
        <v>95</v>
      </c>
      <c r="K142" s="127" t="s">
        <v>96</v>
      </c>
      <c r="L142" s="137"/>
    </row>
    <row r="143" spans="1:12" ht="30" x14ac:dyDescent="0.25">
      <c r="A143" s="126" t="s">
        <v>357</v>
      </c>
      <c r="B143" s="153">
        <f>2509-54</f>
        <v>2455</v>
      </c>
      <c r="C143" s="22" t="s">
        <v>137</v>
      </c>
      <c r="D143" s="66" t="s">
        <v>166</v>
      </c>
      <c r="E143" s="22" t="s">
        <v>183</v>
      </c>
      <c r="F143" s="66" t="s">
        <v>443</v>
      </c>
      <c r="G143" s="50">
        <v>2501.3000000000002</v>
      </c>
      <c r="H143" s="22" t="s">
        <v>94</v>
      </c>
      <c r="I143" s="6" t="s">
        <v>43</v>
      </c>
      <c r="J143" s="66" t="s">
        <v>95</v>
      </c>
      <c r="K143" s="149" t="s">
        <v>358</v>
      </c>
      <c r="L143" s="142" t="s">
        <v>258</v>
      </c>
    </row>
    <row r="144" spans="1:12" ht="30" x14ac:dyDescent="0.25">
      <c r="A144" s="200" t="s">
        <v>359</v>
      </c>
      <c r="B144" s="211">
        <f>292+572</f>
        <v>864</v>
      </c>
      <c r="C144" s="22" t="s">
        <v>144</v>
      </c>
      <c r="D144" s="66" t="s">
        <v>166</v>
      </c>
      <c r="E144" s="22" t="s">
        <v>183</v>
      </c>
      <c r="F144" s="66" t="s">
        <v>441</v>
      </c>
      <c r="G144" s="50">
        <v>15</v>
      </c>
      <c r="H144" s="217" t="s">
        <v>94</v>
      </c>
      <c r="I144" s="218" t="s">
        <v>8</v>
      </c>
      <c r="J144" s="219" t="s">
        <v>95</v>
      </c>
      <c r="K144" s="220" t="s">
        <v>477</v>
      </c>
      <c r="L144" s="222" t="s">
        <v>407</v>
      </c>
    </row>
    <row r="145" spans="1:12" ht="30" x14ac:dyDescent="0.25">
      <c r="A145" s="200"/>
      <c r="B145" s="223"/>
      <c r="C145" s="22" t="s">
        <v>144</v>
      </c>
      <c r="D145" s="66" t="s">
        <v>166</v>
      </c>
      <c r="E145" s="22" t="s">
        <v>183</v>
      </c>
      <c r="F145" s="66" t="s">
        <v>447</v>
      </c>
      <c r="G145" s="50">
        <v>848.6</v>
      </c>
      <c r="H145" s="217"/>
      <c r="I145" s="218"/>
      <c r="J145" s="219"/>
      <c r="K145" s="220"/>
      <c r="L145" s="222"/>
    </row>
    <row r="146" spans="1:12" x14ac:dyDescent="0.25">
      <c r="A146" s="126" t="s">
        <v>549</v>
      </c>
      <c r="B146" s="136">
        <v>1</v>
      </c>
      <c r="C146" s="22" t="s">
        <v>91</v>
      </c>
      <c r="D146" s="189" t="s">
        <v>372</v>
      </c>
      <c r="E146" s="143"/>
      <c r="F146" s="154"/>
      <c r="G146" s="143"/>
      <c r="H146" s="22" t="s">
        <v>460</v>
      </c>
      <c r="I146" s="143"/>
      <c r="J146" s="143"/>
      <c r="K146" s="127"/>
      <c r="L146" s="137"/>
    </row>
    <row r="147" spans="1:12" ht="60" x14ac:dyDescent="0.25">
      <c r="A147" s="200" t="s">
        <v>360</v>
      </c>
      <c r="B147" s="232">
        <v>1023</v>
      </c>
      <c r="C147" s="22" t="s">
        <v>137</v>
      </c>
      <c r="D147" s="66" t="s">
        <v>166</v>
      </c>
      <c r="E147" s="22" t="s">
        <v>183</v>
      </c>
      <c r="F147" s="66" t="s">
        <v>444</v>
      </c>
      <c r="G147" s="50">
        <v>728</v>
      </c>
      <c r="H147" s="217" t="s">
        <v>94</v>
      </c>
      <c r="I147" s="218" t="s">
        <v>8</v>
      </c>
      <c r="J147" s="219" t="s">
        <v>95</v>
      </c>
      <c r="K147" s="224" t="s">
        <v>478</v>
      </c>
      <c r="L147" s="222" t="s">
        <v>450</v>
      </c>
    </row>
    <row r="148" spans="1:12" ht="60" x14ac:dyDescent="0.25">
      <c r="A148" s="200"/>
      <c r="B148" s="212"/>
      <c r="C148" s="22" t="s">
        <v>144</v>
      </c>
      <c r="D148" s="66" t="s">
        <v>166</v>
      </c>
      <c r="E148" s="22" t="s">
        <v>183</v>
      </c>
      <c r="F148" s="66" t="s">
        <v>444</v>
      </c>
      <c r="G148" s="50">
        <v>-269.19883299999998</v>
      </c>
      <c r="H148" s="217"/>
      <c r="I148" s="218"/>
      <c r="J148" s="219"/>
      <c r="K148" s="224"/>
      <c r="L148" s="222"/>
    </row>
    <row r="149" spans="1:12" ht="66.75" customHeight="1" x14ac:dyDescent="0.25">
      <c r="A149" s="200"/>
      <c r="B149" s="212"/>
      <c r="C149" s="22" t="s">
        <v>144</v>
      </c>
      <c r="D149" s="66" t="s">
        <v>123</v>
      </c>
      <c r="E149" s="22" t="s">
        <v>183</v>
      </c>
      <c r="F149" s="66" t="s">
        <v>444</v>
      </c>
      <c r="G149" s="50">
        <v>5</v>
      </c>
      <c r="H149" s="217" t="s">
        <v>94</v>
      </c>
      <c r="I149" s="218" t="s">
        <v>15</v>
      </c>
      <c r="J149" s="219" t="s">
        <v>95</v>
      </c>
      <c r="K149" s="220" t="s">
        <v>545</v>
      </c>
      <c r="L149" s="210" t="s">
        <v>542</v>
      </c>
    </row>
    <row r="150" spans="1:12" ht="30" x14ac:dyDescent="0.25">
      <c r="A150" s="200"/>
      <c r="B150" s="212"/>
      <c r="C150" s="22" t="s">
        <v>144</v>
      </c>
      <c r="D150" s="66" t="s">
        <v>123</v>
      </c>
      <c r="E150" s="22" t="s">
        <v>138</v>
      </c>
      <c r="F150" s="66" t="s">
        <v>93</v>
      </c>
      <c r="G150" s="50">
        <v>4.2</v>
      </c>
      <c r="H150" s="217"/>
      <c r="I150" s="218"/>
      <c r="J150" s="219"/>
      <c r="K150" s="220"/>
      <c r="L150" s="222"/>
    </row>
    <row r="151" spans="1:12" ht="30" x14ac:dyDescent="0.25">
      <c r="A151" s="200"/>
      <c r="B151" s="212"/>
      <c r="C151" s="22" t="s">
        <v>144</v>
      </c>
      <c r="D151" s="66" t="s">
        <v>130</v>
      </c>
      <c r="E151" s="22" t="s">
        <v>138</v>
      </c>
      <c r="F151" s="66" t="s">
        <v>93</v>
      </c>
      <c r="G151" s="50">
        <v>1.5</v>
      </c>
      <c r="H151" s="217" t="s">
        <v>94</v>
      </c>
      <c r="I151" s="218" t="s">
        <v>33</v>
      </c>
      <c r="J151" s="219" t="s">
        <v>142</v>
      </c>
      <c r="K151" s="224"/>
      <c r="L151" s="222"/>
    </row>
    <row r="152" spans="1:12" ht="60" x14ac:dyDescent="0.25">
      <c r="A152" s="200"/>
      <c r="B152" s="212"/>
      <c r="C152" s="22" t="s">
        <v>144</v>
      </c>
      <c r="D152" s="66" t="s">
        <v>130</v>
      </c>
      <c r="E152" s="22" t="s">
        <v>183</v>
      </c>
      <c r="F152" s="66" t="s">
        <v>444</v>
      </c>
      <c r="G152" s="50">
        <v>2.5</v>
      </c>
      <c r="H152" s="217"/>
      <c r="I152" s="218"/>
      <c r="J152" s="219"/>
      <c r="K152" s="224"/>
      <c r="L152" s="222"/>
    </row>
    <row r="153" spans="1:12" ht="60" x14ac:dyDescent="0.25">
      <c r="A153" s="200"/>
      <c r="B153" s="212"/>
      <c r="C153" s="22" t="s">
        <v>144</v>
      </c>
      <c r="D153" s="66" t="s">
        <v>182</v>
      </c>
      <c r="E153" s="22" t="s">
        <v>183</v>
      </c>
      <c r="F153" s="66" t="s">
        <v>444</v>
      </c>
      <c r="G153" s="50">
        <v>87.5</v>
      </c>
      <c r="H153" s="22" t="s">
        <v>94</v>
      </c>
      <c r="I153" s="6" t="s">
        <v>0</v>
      </c>
      <c r="J153" s="66" t="s">
        <v>118</v>
      </c>
      <c r="K153" s="127"/>
      <c r="L153" s="137"/>
    </row>
    <row r="154" spans="1:12" ht="60" x14ac:dyDescent="0.25">
      <c r="A154" s="200"/>
      <c r="B154" s="212"/>
      <c r="C154" s="22" t="s">
        <v>144</v>
      </c>
      <c r="D154" s="66" t="s">
        <v>321</v>
      </c>
      <c r="E154" s="22" t="s">
        <v>183</v>
      </c>
      <c r="F154" s="66" t="s">
        <v>444</v>
      </c>
      <c r="G154" s="50">
        <v>15</v>
      </c>
      <c r="H154" s="22" t="s">
        <v>94</v>
      </c>
      <c r="I154" s="6" t="s">
        <v>25</v>
      </c>
      <c r="J154" s="66" t="s">
        <v>95</v>
      </c>
      <c r="K154" s="149" t="s">
        <v>524</v>
      </c>
      <c r="L154" s="137" t="s">
        <v>405</v>
      </c>
    </row>
    <row r="155" spans="1:12" ht="60" x14ac:dyDescent="0.25">
      <c r="A155" s="200"/>
      <c r="B155" s="212"/>
      <c r="C155" s="22" t="s">
        <v>144</v>
      </c>
      <c r="D155" s="66" t="s">
        <v>141</v>
      </c>
      <c r="E155" s="22" t="s">
        <v>183</v>
      </c>
      <c r="F155" s="66" t="s">
        <v>444</v>
      </c>
      <c r="G155" s="50">
        <v>90.021000000000001</v>
      </c>
      <c r="H155" s="217" t="s">
        <v>94</v>
      </c>
      <c r="I155" s="218" t="s">
        <v>9</v>
      </c>
      <c r="J155" s="219" t="s">
        <v>142</v>
      </c>
      <c r="K155" s="224"/>
      <c r="L155" s="222"/>
    </row>
    <row r="156" spans="1:12" ht="30" x14ac:dyDescent="0.25">
      <c r="A156" s="200"/>
      <c r="B156" s="212"/>
      <c r="C156" s="22" t="s">
        <v>144</v>
      </c>
      <c r="D156" s="66" t="s">
        <v>141</v>
      </c>
      <c r="E156" s="22" t="s">
        <v>138</v>
      </c>
      <c r="F156" s="66" t="s">
        <v>93</v>
      </c>
      <c r="G156" s="50">
        <v>15.879</v>
      </c>
      <c r="H156" s="217"/>
      <c r="I156" s="218"/>
      <c r="J156" s="219"/>
      <c r="K156" s="224"/>
      <c r="L156" s="222"/>
    </row>
    <row r="157" spans="1:12" ht="58.5" customHeight="1" x14ac:dyDescent="0.25">
      <c r="A157" s="200"/>
      <c r="B157" s="212"/>
      <c r="C157" s="22" t="s">
        <v>144</v>
      </c>
      <c r="D157" s="66" t="s">
        <v>160</v>
      </c>
      <c r="E157" s="22" t="s">
        <v>183</v>
      </c>
      <c r="F157" s="66" t="s">
        <v>444</v>
      </c>
      <c r="G157" s="50">
        <v>26.923988000000001</v>
      </c>
      <c r="H157" s="217" t="s">
        <v>94</v>
      </c>
      <c r="I157" s="218" t="s">
        <v>28</v>
      </c>
      <c r="J157" s="219" t="s">
        <v>118</v>
      </c>
      <c r="K157" s="220"/>
      <c r="L157" s="222"/>
    </row>
    <row r="158" spans="1:12" x14ac:dyDescent="0.25">
      <c r="A158" s="200"/>
      <c r="B158" s="212"/>
      <c r="C158" s="22" t="s">
        <v>144</v>
      </c>
      <c r="D158" s="66" t="s">
        <v>160</v>
      </c>
      <c r="E158" s="22" t="s">
        <v>138</v>
      </c>
      <c r="F158" s="66" t="s">
        <v>93</v>
      </c>
      <c r="G158" s="50">
        <v>19.776012000000001</v>
      </c>
      <c r="H158" s="217"/>
      <c r="I158" s="218"/>
      <c r="J158" s="219"/>
      <c r="K158" s="220"/>
      <c r="L158" s="222"/>
    </row>
    <row r="159" spans="1:12" ht="60" customHeight="1" x14ac:dyDescent="0.25">
      <c r="A159" s="200"/>
      <c r="B159" s="212"/>
      <c r="C159" s="22" t="s">
        <v>144</v>
      </c>
      <c r="D159" s="66" t="s">
        <v>342</v>
      </c>
      <c r="E159" s="22" t="s">
        <v>183</v>
      </c>
      <c r="F159" s="66" t="s">
        <v>444</v>
      </c>
      <c r="G159" s="50">
        <v>14.522803</v>
      </c>
      <c r="H159" s="217" t="s">
        <v>94</v>
      </c>
      <c r="I159" s="218" t="s">
        <v>44</v>
      </c>
      <c r="J159" s="219" t="s">
        <v>95</v>
      </c>
      <c r="K159" s="220" t="s">
        <v>409</v>
      </c>
      <c r="L159" s="222" t="s">
        <v>407</v>
      </c>
    </row>
    <row r="160" spans="1:12" x14ac:dyDescent="0.25">
      <c r="A160" s="200"/>
      <c r="B160" s="212"/>
      <c r="C160" s="22" t="s">
        <v>144</v>
      </c>
      <c r="D160" s="66" t="s">
        <v>342</v>
      </c>
      <c r="E160" s="22" t="s">
        <v>138</v>
      </c>
      <c r="F160" s="66" t="s">
        <v>93</v>
      </c>
      <c r="G160" s="50">
        <f>0.726319+0.444197</f>
        <v>1.1705160000000001</v>
      </c>
      <c r="H160" s="217"/>
      <c r="I160" s="218"/>
      <c r="J160" s="219"/>
      <c r="K160" s="220"/>
      <c r="L160" s="222"/>
    </row>
    <row r="161" spans="1:12" ht="64.5" customHeight="1" x14ac:dyDescent="0.25">
      <c r="A161" s="200"/>
      <c r="B161" s="212"/>
      <c r="C161" s="22" t="s">
        <v>144</v>
      </c>
      <c r="D161" s="66" t="s">
        <v>361</v>
      </c>
      <c r="E161" s="22" t="s">
        <v>183</v>
      </c>
      <c r="F161" s="66" t="s">
        <v>444</v>
      </c>
      <c r="G161" s="50">
        <v>11.338509999999999</v>
      </c>
      <c r="H161" s="217" t="s">
        <v>94</v>
      </c>
      <c r="I161" s="218" t="s">
        <v>45</v>
      </c>
      <c r="J161" s="219" t="s">
        <v>95</v>
      </c>
      <c r="K161" s="220" t="s">
        <v>461</v>
      </c>
      <c r="L161" s="222" t="s">
        <v>113</v>
      </c>
    </row>
    <row r="162" spans="1:12" x14ac:dyDescent="0.25">
      <c r="A162" s="200"/>
      <c r="B162" s="212"/>
      <c r="C162" s="22" t="s">
        <v>144</v>
      </c>
      <c r="D162" s="66" t="s">
        <v>361</v>
      </c>
      <c r="E162" s="22" t="s">
        <v>138</v>
      </c>
      <c r="F162" s="66" t="s">
        <v>93</v>
      </c>
      <c r="G162" s="62">
        <v>5.0575000000000002E-2</v>
      </c>
      <c r="H162" s="217"/>
      <c r="I162" s="218"/>
      <c r="J162" s="219"/>
      <c r="K162" s="220"/>
      <c r="L162" s="222"/>
    </row>
    <row r="163" spans="1:12" ht="60" x14ac:dyDescent="0.25">
      <c r="A163" s="200"/>
      <c r="B163" s="212"/>
      <c r="C163" s="22" t="s">
        <v>144</v>
      </c>
      <c r="D163" s="66" t="s">
        <v>162</v>
      </c>
      <c r="E163" s="22" t="s">
        <v>183</v>
      </c>
      <c r="F163" s="66" t="s">
        <v>444</v>
      </c>
      <c r="G163" s="50">
        <v>9</v>
      </c>
      <c r="H163" s="217" t="s">
        <v>94</v>
      </c>
      <c r="I163" s="218" t="s">
        <v>13</v>
      </c>
      <c r="J163" s="219" t="s">
        <v>118</v>
      </c>
      <c r="K163" s="224"/>
      <c r="L163" s="222"/>
    </row>
    <row r="164" spans="1:12" ht="30" x14ac:dyDescent="0.25">
      <c r="A164" s="200"/>
      <c r="B164" s="212"/>
      <c r="C164" s="22" t="s">
        <v>144</v>
      </c>
      <c r="D164" s="66" t="s">
        <v>162</v>
      </c>
      <c r="E164" s="22" t="s">
        <v>138</v>
      </c>
      <c r="F164" s="66" t="s">
        <v>93</v>
      </c>
      <c r="G164" s="50">
        <v>6</v>
      </c>
      <c r="H164" s="217"/>
      <c r="I164" s="218"/>
      <c r="J164" s="219"/>
      <c r="K164" s="224"/>
      <c r="L164" s="222"/>
    </row>
    <row r="165" spans="1:12" ht="60" x14ac:dyDescent="0.25">
      <c r="A165" s="200"/>
      <c r="B165" s="212"/>
      <c r="C165" s="22" t="s">
        <v>144</v>
      </c>
      <c r="D165" s="66" t="s">
        <v>147</v>
      </c>
      <c r="E165" s="22" t="s">
        <v>183</v>
      </c>
      <c r="F165" s="66" t="s">
        <v>444</v>
      </c>
      <c r="G165" s="50">
        <v>153.4</v>
      </c>
      <c r="H165" s="22" t="s">
        <v>94</v>
      </c>
      <c r="I165" s="6" t="s">
        <v>42</v>
      </c>
      <c r="J165" s="66" t="s">
        <v>118</v>
      </c>
      <c r="K165" s="127"/>
      <c r="L165" s="137"/>
    </row>
    <row r="166" spans="1:12" ht="60" x14ac:dyDescent="0.25">
      <c r="A166" s="200"/>
      <c r="B166" s="212"/>
      <c r="C166" s="22" t="s">
        <v>144</v>
      </c>
      <c r="D166" s="66" t="s">
        <v>154</v>
      </c>
      <c r="E166" s="22" t="s">
        <v>183</v>
      </c>
      <c r="F166" s="66" t="s">
        <v>444</v>
      </c>
      <c r="G166" s="63">
        <v>1.6E-2</v>
      </c>
      <c r="H166" s="22" t="s">
        <v>94</v>
      </c>
      <c r="I166" s="6" t="s">
        <v>16</v>
      </c>
      <c r="J166" s="66" t="s">
        <v>95</v>
      </c>
      <c r="K166" s="127" t="s">
        <v>517</v>
      </c>
      <c r="L166" s="137" t="s">
        <v>501</v>
      </c>
    </row>
    <row r="167" spans="1:12" ht="60" x14ac:dyDescent="0.25">
      <c r="A167" s="200"/>
      <c r="B167" s="223"/>
      <c r="C167" s="22" t="s">
        <v>144</v>
      </c>
      <c r="D167" s="66" t="s">
        <v>348</v>
      </c>
      <c r="E167" s="22" t="s">
        <v>183</v>
      </c>
      <c r="F167" s="66" t="s">
        <v>444</v>
      </c>
      <c r="G167" s="50">
        <v>50.7</v>
      </c>
      <c r="H167" s="22" t="s">
        <v>94</v>
      </c>
      <c r="I167" s="6" t="s">
        <v>42</v>
      </c>
      <c r="J167" s="66" t="s">
        <v>118</v>
      </c>
      <c r="K167" s="127"/>
      <c r="L167" s="137"/>
    </row>
    <row r="168" spans="1:12" ht="30" x14ac:dyDescent="0.25">
      <c r="A168" s="126" t="s">
        <v>462</v>
      </c>
      <c r="B168" s="136">
        <v>369</v>
      </c>
      <c r="C168" s="22" t="s">
        <v>91</v>
      </c>
      <c r="D168" s="66" t="s">
        <v>166</v>
      </c>
      <c r="E168" s="22" t="s">
        <v>93</v>
      </c>
      <c r="F168" s="66" t="s">
        <v>443</v>
      </c>
      <c r="G168" s="50" t="s">
        <v>93</v>
      </c>
      <c r="H168" s="22" t="s">
        <v>94</v>
      </c>
      <c r="I168" s="6" t="s">
        <v>8</v>
      </c>
      <c r="J168" s="66" t="s">
        <v>539</v>
      </c>
      <c r="K168" s="127"/>
      <c r="L168" s="137"/>
    </row>
    <row r="169" spans="1:12" ht="30" x14ac:dyDescent="0.25">
      <c r="A169" s="126" t="s">
        <v>362</v>
      </c>
      <c r="B169" s="153">
        <v>1019</v>
      </c>
      <c r="C169" s="22" t="s">
        <v>91</v>
      </c>
      <c r="D169" s="66" t="s">
        <v>166</v>
      </c>
      <c r="E169" s="22" t="s">
        <v>93</v>
      </c>
      <c r="F169" s="66" t="s">
        <v>443</v>
      </c>
      <c r="G169" s="50" t="s">
        <v>93</v>
      </c>
      <c r="H169" s="22" t="s">
        <v>94</v>
      </c>
      <c r="I169" s="6" t="s">
        <v>8</v>
      </c>
      <c r="J169" s="66" t="s">
        <v>539</v>
      </c>
      <c r="K169" s="127"/>
      <c r="L169" s="137"/>
    </row>
    <row r="170" spans="1:12" ht="30" x14ac:dyDescent="0.25">
      <c r="A170" s="200" t="s">
        <v>363</v>
      </c>
      <c r="B170" s="211">
        <v>900</v>
      </c>
      <c r="C170" s="22" t="s">
        <v>137</v>
      </c>
      <c r="D170" s="66" t="s">
        <v>166</v>
      </c>
      <c r="E170" s="22" t="s">
        <v>183</v>
      </c>
      <c r="F170" s="66" t="s">
        <v>443</v>
      </c>
      <c r="G170" s="64">
        <v>912</v>
      </c>
      <c r="H170" s="22" t="s">
        <v>139</v>
      </c>
      <c r="I170" s="22"/>
      <c r="J170" s="66"/>
      <c r="K170" s="164"/>
      <c r="L170" s="137"/>
    </row>
    <row r="171" spans="1:12" ht="30" x14ac:dyDescent="0.25">
      <c r="A171" s="200"/>
      <c r="B171" s="223"/>
      <c r="C171" s="22" t="s">
        <v>144</v>
      </c>
      <c r="D171" s="66" t="s">
        <v>166</v>
      </c>
      <c r="E171" s="22" t="s">
        <v>183</v>
      </c>
      <c r="F171" s="66" t="s">
        <v>443</v>
      </c>
      <c r="G171" s="50">
        <v>-912</v>
      </c>
      <c r="H171" s="22" t="s">
        <v>139</v>
      </c>
      <c r="I171" s="22"/>
      <c r="J171" s="66"/>
      <c r="K171" s="127"/>
      <c r="L171" s="137"/>
    </row>
    <row r="172" spans="1:12" ht="30" x14ac:dyDescent="0.25">
      <c r="A172" s="200" t="s">
        <v>364</v>
      </c>
      <c r="B172" s="211">
        <v>270</v>
      </c>
      <c r="C172" s="22" t="s">
        <v>137</v>
      </c>
      <c r="D172" s="66" t="s">
        <v>141</v>
      </c>
      <c r="E172" s="22" t="s">
        <v>183</v>
      </c>
      <c r="F172" s="66" t="s">
        <v>443</v>
      </c>
      <c r="G172" s="50">
        <v>269.98689999999999</v>
      </c>
      <c r="H172" s="217" t="s">
        <v>94</v>
      </c>
      <c r="I172" s="218" t="s">
        <v>9</v>
      </c>
      <c r="J172" s="219" t="s">
        <v>95</v>
      </c>
      <c r="K172" s="224" t="s">
        <v>365</v>
      </c>
      <c r="L172" s="210" t="s">
        <v>366</v>
      </c>
    </row>
    <row r="173" spans="1:12" ht="35.25" customHeight="1" x14ac:dyDescent="0.25">
      <c r="A173" s="200"/>
      <c r="B173" s="212"/>
      <c r="C173" s="22" t="s">
        <v>144</v>
      </c>
      <c r="D173" s="66" t="s">
        <v>141</v>
      </c>
      <c r="E173" s="22" t="s">
        <v>183</v>
      </c>
      <c r="F173" s="66" t="s">
        <v>443</v>
      </c>
      <c r="G173" s="50">
        <v>-7.2362219999999997</v>
      </c>
      <c r="H173" s="217"/>
      <c r="I173" s="218"/>
      <c r="J173" s="219"/>
      <c r="K173" s="224"/>
      <c r="L173" s="222"/>
    </row>
    <row r="174" spans="1:12" ht="30" x14ac:dyDescent="0.25">
      <c r="A174" s="200"/>
      <c r="B174" s="223"/>
      <c r="C174" s="22" t="s">
        <v>144</v>
      </c>
      <c r="D174" s="66" t="s">
        <v>141</v>
      </c>
      <c r="E174" s="22" t="s">
        <v>138</v>
      </c>
      <c r="F174" s="66" t="s">
        <v>93</v>
      </c>
      <c r="G174" s="50">
        <v>7.2362219999999997</v>
      </c>
      <c r="H174" s="217"/>
      <c r="I174" s="218"/>
      <c r="J174" s="219"/>
      <c r="K174" s="224"/>
      <c r="L174" s="222"/>
    </row>
    <row r="175" spans="1:12" ht="60" x14ac:dyDescent="0.25">
      <c r="A175" s="200" t="s">
        <v>369</v>
      </c>
      <c r="B175" s="211">
        <v>8</v>
      </c>
      <c r="C175" s="22" t="s">
        <v>137</v>
      </c>
      <c r="D175" s="66" t="s">
        <v>145</v>
      </c>
      <c r="E175" s="22" t="s">
        <v>183</v>
      </c>
      <c r="F175" s="66" t="s">
        <v>444</v>
      </c>
      <c r="G175" s="50">
        <v>7.5</v>
      </c>
      <c r="H175" s="217" t="s">
        <v>94</v>
      </c>
      <c r="I175" s="218" t="s">
        <v>14</v>
      </c>
      <c r="J175" s="219" t="s">
        <v>95</v>
      </c>
      <c r="K175" s="224" t="s">
        <v>493</v>
      </c>
      <c r="L175" s="210" t="s">
        <v>487</v>
      </c>
    </row>
    <row r="176" spans="1:12" ht="60" x14ac:dyDescent="0.25">
      <c r="A176" s="200"/>
      <c r="B176" s="212"/>
      <c r="C176" s="22" t="s">
        <v>144</v>
      </c>
      <c r="D176" s="66" t="s">
        <v>145</v>
      </c>
      <c r="E176" s="22" t="s">
        <v>183</v>
      </c>
      <c r="F176" s="66" t="s">
        <v>444</v>
      </c>
      <c r="G176" s="50">
        <v>-3.299229</v>
      </c>
      <c r="H176" s="217"/>
      <c r="I176" s="218"/>
      <c r="J176" s="219"/>
      <c r="K176" s="224"/>
      <c r="L176" s="222"/>
    </row>
    <row r="177" spans="1:12" ht="30" x14ac:dyDescent="0.25">
      <c r="A177" s="200"/>
      <c r="B177" s="223"/>
      <c r="C177" s="22" t="s">
        <v>144</v>
      </c>
      <c r="D177" s="66" t="s">
        <v>145</v>
      </c>
      <c r="E177" s="22" t="s">
        <v>138</v>
      </c>
      <c r="F177" s="66" t="s">
        <v>93</v>
      </c>
      <c r="G177" s="50">
        <v>3.299229</v>
      </c>
      <c r="H177" s="217"/>
      <c r="I177" s="218"/>
      <c r="J177" s="219"/>
      <c r="K177" s="224"/>
      <c r="L177" s="222"/>
    </row>
    <row r="178" spans="1:12" ht="60" x14ac:dyDescent="0.25">
      <c r="A178" s="126" t="s">
        <v>367</v>
      </c>
      <c r="B178" s="136">
        <v>20</v>
      </c>
      <c r="C178" s="22" t="s">
        <v>137</v>
      </c>
      <c r="D178" s="66" t="s">
        <v>166</v>
      </c>
      <c r="E178" s="22" t="s">
        <v>183</v>
      </c>
      <c r="F178" s="66" t="s">
        <v>444</v>
      </c>
      <c r="G178" s="50">
        <v>20</v>
      </c>
      <c r="H178" s="22" t="s">
        <v>139</v>
      </c>
      <c r="I178" s="22"/>
      <c r="J178" s="32" t="s">
        <v>167</v>
      </c>
      <c r="K178" s="149" t="s">
        <v>368</v>
      </c>
      <c r="L178" s="137" t="s">
        <v>169</v>
      </c>
    </row>
    <row r="179" spans="1:12" ht="30" x14ac:dyDescent="0.25">
      <c r="A179" s="126" t="s">
        <v>370</v>
      </c>
      <c r="B179" s="136">
        <v>365</v>
      </c>
      <c r="C179" s="22" t="s">
        <v>91</v>
      </c>
      <c r="D179" s="66" t="s">
        <v>92</v>
      </c>
      <c r="E179" s="22" t="s">
        <v>93</v>
      </c>
      <c r="F179" s="66" t="s">
        <v>443</v>
      </c>
      <c r="G179" s="50" t="s">
        <v>93</v>
      </c>
      <c r="H179" s="22" t="s">
        <v>94</v>
      </c>
      <c r="I179" s="6" t="s">
        <v>29</v>
      </c>
      <c r="J179" s="66" t="s">
        <v>95</v>
      </c>
      <c r="K179" s="127" t="s">
        <v>96</v>
      </c>
      <c r="L179" s="137"/>
    </row>
    <row r="180" spans="1:12" ht="30" x14ac:dyDescent="0.25">
      <c r="A180" s="126" t="s">
        <v>371</v>
      </c>
      <c r="B180" s="136">
        <v>20</v>
      </c>
      <c r="C180" s="22" t="s">
        <v>144</v>
      </c>
      <c r="D180" s="66" t="s">
        <v>372</v>
      </c>
      <c r="E180" s="22" t="s">
        <v>183</v>
      </c>
      <c r="F180" s="66" t="s">
        <v>441</v>
      </c>
      <c r="G180" s="143">
        <v>20</v>
      </c>
      <c r="H180" s="22" t="s">
        <v>94</v>
      </c>
      <c r="I180" s="6" t="s">
        <v>46</v>
      </c>
      <c r="J180" s="66" t="s">
        <v>95</v>
      </c>
      <c r="K180" s="149" t="s">
        <v>410</v>
      </c>
      <c r="L180" s="137" t="s">
        <v>405</v>
      </c>
    </row>
    <row r="181" spans="1:12" ht="60" customHeight="1" x14ac:dyDescent="0.25">
      <c r="A181" s="200" t="s">
        <v>373</v>
      </c>
      <c r="B181" s="211">
        <v>350</v>
      </c>
      <c r="C181" s="217" t="s">
        <v>137</v>
      </c>
      <c r="D181" s="219" t="s">
        <v>166</v>
      </c>
      <c r="E181" s="217" t="s">
        <v>183</v>
      </c>
      <c r="F181" s="219" t="s">
        <v>444</v>
      </c>
      <c r="G181" s="214">
        <v>350</v>
      </c>
      <c r="H181" s="217" t="s">
        <v>139</v>
      </c>
      <c r="I181" s="218"/>
      <c r="J181" s="32" t="s">
        <v>374</v>
      </c>
      <c r="K181" s="149" t="s">
        <v>375</v>
      </c>
      <c r="L181" s="186" t="s">
        <v>169</v>
      </c>
    </row>
    <row r="182" spans="1:12" ht="60.75" customHeight="1" x14ac:dyDescent="0.25">
      <c r="A182" s="200"/>
      <c r="B182" s="212"/>
      <c r="C182" s="217"/>
      <c r="D182" s="219"/>
      <c r="E182" s="217"/>
      <c r="F182" s="219"/>
      <c r="G182" s="214"/>
      <c r="H182" s="217"/>
      <c r="I182" s="218"/>
      <c r="J182" s="32" t="s">
        <v>376</v>
      </c>
      <c r="K182" s="149" t="s">
        <v>377</v>
      </c>
      <c r="L182" s="186" t="s">
        <v>169</v>
      </c>
    </row>
    <row r="183" spans="1:12" ht="45" x14ac:dyDescent="0.25">
      <c r="A183" s="200"/>
      <c r="B183" s="223"/>
      <c r="C183" s="217"/>
      <c r="D183" s="219"/>
      <c r="E183" s="217"/>
      <c r="F183" s="219"/>
      <c r="G183" s="214"/>
      <c r="H183" s="217"/>
      <c r="I183" s="218"/>
      <c r="J183" s="32" t="s">
        <v>378</v>
      </c>
      <c r="K183" s="149" t="s">
        <v>379</v>
      </c>
      <c r="L183" s="142" t="s">
        <v>380</v>
      </c>
    </row>
    <row r="184" spans="1:12" ht="30" x14ac:dyDescent="0.25">
      <c r="A184" s="200" t="s">
        <v>381</v>
      </c>
      <c r="B184" s="211">
        <f>75+100</f>
        <v>175</v>
      </c>
      <c r="C184" s="22" t="s">
        <v>137</v>
      </c>
      <c r="D184" s="66" t="s">
        <v>123</v>
      </c>
      <c r="E184" s="22" t="s">
        <v>183</v>
      </c>
      <c r="F184" s="66" t="s">
        <v>443</v>
      </c>
      <c r="G184" s="50">
        <v>75</v>
      </c>
      <c r="H184" s="217" t="s">
        <v>94</v>
      </c>
      <c r="I184" s="218" t="s">
        <v>15</v>
      </c>
      <c r="J184" s="219" t="s">
        <v>95</v>
      </c>
      <c r="K184" s="220" t="s">
        <v>546</v>
      </c>
      <c r="L184" s="210" t="s">
        <v>542</v>
      </c>
    </row>
    <row r="185" spans="1:12" ht="30" x14ac:dyDescent="0.25">
      <c r="A185" s="200"/>
      <c r="B185" s="212"/>
      <c r="C185" s="22" t="s">
        <v>144</v>
      </c>
      <c r="D185" s="66" t="s">
        <v>123</v>
      </c>
      <c r="E185" s="22" t="s">
        <v>138</v>
      </c>
      <c r="F185" s="66" t="s">
        <v>93</v>
      </c>
      <c r="G185" s="50">
        <v>50</v>
      </c>
      <c r="H185" s="217"/>
      <c r="I185" s="218"/>
      <c r="J185" s="219"/>
      <c r="K185" s="220"/>
      <c r="L185" s="210"/>
    </row>
    <row r="186" spans="1:12" ht="30" x14ac:dyDescent="0.25">
      <c r="A186" s="200"/>
      <c r="B186" s="223"/>
      <c r="C186" s="22" t="s">
        <v>144</v>
      </c>
      <c r="D186" s="66" t="s">
        <v>123</v>
      </c>
      <c r="E186" s="22" t="s">
        <v>183</v>
      </c>
      <c r="F186" s="66" t="s">
        <v>441</v>
      </c>
      <c r="G186" s="50">
        <v>50</v>
      </c>
      <c r="H186" s="217"/>
      <c r="I186" s="218"/>
      <c r="J186" s="219"/>
      <c r="K186" s="220"/>
      <c r="L186" s="210"/>
    </row>
    <row r="187" spans="1:12" ht="30" x14ac:dyDescent="0.25">
      <c r="A187" s="126" t="s">
        <v>382</v>
      </c>
      <c r="B187" s="136">
        <v>50</v>
      </c>
      <c r="C187" s="22" t="s">
        <v>144</v>
      </c>
      <c r="D187" s="165" t="s">
        <v>383</v>
      </c>
      <c r="E187" s="22" t="s">
        <v>183</v>
      </c>
      <c r="F187" s="66" t="s">
        <v>441</v>
      </c>
      <c r="G187" s="50">
        <v>50</v>
      </c>
      <c r="H187" s="22" t="s">
        <v>94</v>
      </c>
      <c r="I187" s="6" t="s">
        <v>47</v>
      </c>
      <c r="J187" s="22" t="s">
        <v>95</v>
      </c>
      <c r="K187" s="166" t="s">
        <v>485</v>
      </c>
      <c r="L187" s="142" t="s">
        <v>484</v>
      </c>
    </row>
    <row r="188" spans="1:12" ht="30" x14ac:dyDescent="0.25">
      <c r="A188" s="200" t="s">
        <v>384</v>
      </c>
      <c r="B188" s="211">
        <v>50</v>
      </c>
      <c r="C188" s="22" t="s">
        <v>137</v>
      </c>
      <c r="D188" s="165" t="s">
        <v>383</v>
      </c>
      <c r="E188" s="22" t="s">
        <v>138</v>
      </c>
      <c r="F188" s="66" t="s">
        <v>93</v>
      </c>
      <c r="G188" s="50">
        <v>10</v>
      </c>
      <c r="H188" s="217" t="s">
        <v>94</v>
      </c>
      <c r="I188" s="218" t="s">
        <v>47</v>
      </c>
      <c r="J188" s="219" t="s">
        <v>95</v>
      </c>
      <c r="K188" s="149" t="s">
        <v>406</v>
      </c>
      <c r="L188" s="142" t="s">
        <v>484</v>
      </c>
    </row>
    <row r="189" spans="1:12" ht="30" x14ac:dyDescent="0.25">
      <c r="A189" s="200"/>
      <c r="B189" s="212"/>
      <c r="C189" s="22" t="s">
        <v>137</v>
      </c>
      <c r="D189" s="165" t="s">
        <v>383</v>
      </c>
      <c r="E189" s="22" t="s">
        <v>183</v>
      </c>
      <c r="F189" s="66" t="s">
        <v>443</v>
      </c>
      <c r="G189" s="50">
        <v>30</v>
      </c>
      <c r="H189" s="217"/>
      <c r="I189" s="218"/>
      <c r="J189" s="219"/>
      <c r="K189" s="149" t="s">
        <v>535</v>
      </c>
      <c r="L189" s="142" t="s">
        <v>484</v>
      </c>
    </row>
    <row r="190" spans="1:12" ht="33" customHeight="1" x14ac:dyDescent="0.25">
      <c r="A190" s="200"/>
      <c r="B190" s="223"/>
      <c r="C190" s="22" t="s">
        <v>137</v>
      </c>
      <c r="D190" s="66" t="s">
        <v>141</v>
      </c>
      <c r="E190" s="22" t="s">
        <v>183</v>
      </c>
      <c r="F190" s="66" t="s">
        <v>443</v>
      </c>
      <c r="G190" s="50">
        <v>10</v>
      </c>
      <c r="H190" s="22" t="s">
        <v>94</v>
      </c>
      <c r="I190" s="6" t="s">
        <v>9</v>
      </c>
      <c r="J190" s="66" t="s">
        <v>526</v>
      </c>
      <c r="K190" s="149" t="s">
        <v>385</v>
      </c>
      <c r="L190" s="137"/>
    </row>
    <row r="191" spans="1:12" ht="30" x14ac:dyDescent="0.25">
      <c r="A191" s="126" t="s">
        <v>386</v>
      </c>
      <c r="B191" s="136">
        <v>5</v>
      </c>
      <c r="C191" s="22" t="s">
        <v>91</v>
      </c>
      <c r="D191" s="66" t="s">
        <v>141</v>
      </c>
      <c r="E191" s="22" t="s">
        <v>93</v>
      </c>
      <c r="F191" s="66"/>
      <c r="G191" s="50" t="s">
        <v>93</v>
      </c>
      <c r="H191" s="22" t="s">
        <v>94</v>
      </c>
      <c r="I191" s="6" t="s">
        <v>9</v>
      </c>
      <c r="J191" s="66" t="s">
        <v>526</v>
      </c>
      <c r="K191" s="149" t="s">
        <v>385</v>
      </c>
      <c r="L191" s="137"/>
    </row>
    <row r="192" spans="1:12" ht="30" x14ac:dyDescent="0.25">
      <c r="A192" s="126" t="s">
        <v>387</v>
      </c>
      <c r="B192" s="153">
        <v>1500</v>
      </c>
      <c r="C192" s="22" t="s">
        <v>144</v>
      </c>
      <c r="D192" s="66" t="s">
        <v>166</v>
      </c>
      <c r="E192" s="22" t="s">
        <v>183</v>
      </c>
      <c r="F192" s="66" t="s">
        <v>441</v>
      </c>
      <c r="G192" s="40">
        <v>1500</v>
      </c>
      <c r="H192" s="22" t="s">
        <v>94</v>
      </c>
      <c r="I192" s="6" t="s">
        <v>8</v>
      </c>
      <c r="J192" s="66" t="s">
        <v>95</v>
      </c>
      <c r="K192" s="149" t="s">
        <v>481</v>
      </c>
      <c r="L192" s="137" t="s">
        <v>419</v>
      </c>
    </row>
    <row r="193" spans="1:12" ht="30" x14ac:dyDescent="0.25">
      <c r="A193" s="200" t="s">
        <v>388</v>
      </c>
      <c r="B193" s="211">
        <v>758</v>
      </c>
      <c r="C193" s="22" t="s">
        <v>144</v>
      </c>
      <c r="D193" s="66" t="s">
        <v>389</v>
      </c>
      <c r="E193" s="22" t="s">
        <v>138</v>
      </c>
      <c r="F193" s="66" t="s">
        <v>93</v>
      </c>
      <c r="G193" s="40">
        <v>253.75</v>
      </c>
      <c r="H193" s="217" t="s">
        <v>94</v>
      </c>
      <c r="I193" s="218" t="s">
        <v>33</v>
      </c>
      <c r="J193" s="219" t="s">
        <v>95</v>
      </c>
      <c r="K193" s="224" t="s">
        <v>96</v>
      </c>
      <c r="L193" s="222"/>
    </row>
    <row r="194" spans="1:12" ht="30" x14ac:dyDescent="0.25">
      <c r="A194" s="200"/>
      <c r="B194" s="223"/>
      <c r="C194" s="22" t="s">
        <v>144</v>
      </c>
      <c r="D194" s="66" t="s">
        <v>389</v>
      </c>
      <c r="E194" s="22" t="s">
        <v>183</v>
      </c>
      <c r="F194" s="66" t="s">
        <v>441</v>
      </c>
      <c r="G194" s="40">
        <v>503.75</v>
      </c>
      <c r="H194" s="217"/>
      <c r="I194" s="218"/>
      <c r="J194" s="219"/>
      <c r="K194" s="224"/>
      <c r="L194" s="222"/>
    </row>
    <row r="195" spans="1:12" ht="30" x14ac:dyDescent="0.25">
      <c r="A195" s="126" t="s">
        <v>390</v>
      </c>
      <c r="B195" s="136">
        <v>31</v>
      </c>
      <c r="C195" s="22" t="s">
        <v>144</v>
      </c>
      <c r="D195" s="66" t="s">
        <v>342</v>
      </c>
      <c r="E195" s="22" t="s">
        <v>138</v>
      </c>
      <c r="F195" s="66" t="s">
        <v>93</v>
      </c>
      <c r="G195" s="40">
        <f>30+0.511094</f>
        <v>30.511094</v>
      </c>
      <c r="H195" s="22" t="s">
        <v>94</v>
      </c>
      <c r="I195" s="6" t="s">
        <v>44</v>
      </c>
      <c r="J195" s="66" t="s">
        <v>526</v>
      </c>
      <c r="K195" s="127"/>
      <c r="L195" s="137"/>
    </row>
    <row r="196" spans="1:12" x14ac:dyDescent="0.25">
      <c r="A196" s="126" t="s">
        <v>391</v>
      </c>
      <c r="B196" s="136">
        <v>10</v>
      </c>
      <c r="C196" s="22" t="s">
        <v>91</v>
      </c>
      <c r="D196" s="66" t="s">
        <v>160</v>
      </c>
      <c r="E196" s="22" t="s">
        <v>93</v>
      </c>
      <c r="F196" s="66"/>
      <c r="G196" s="61" t="s">
        <v>93</v>
      </c>
      <c r="H196" s="22" t="s">
        <v>94</v>
      </c>
      <c r="I196" s="6" t="s">
        <v>28</v>
      </c>
      <c r="J196" s="66" t="s">
        <v>526</v>
      </c>
      <c r="K196" s="127"/>
      <c r="L196" s="137"/>
    </row>
    <row r="197" spans="1:12" ht="30" x14ac:dyDescent="0.25">
      <c r="A197" s="126" t="s">
        <v>392</v>
      </c>
      <c r="B197" s="136">
        <v>151</v>
      </c>
      <c r="C197" s="22" t="s">
        <v>91</v>
      </c>
      <c r="D197" s="66" t="s">
        <v>431</v>
      </c>
      <c r="E197" s="143"/>
      <c r="F197" s="154"/>
      <c r="G197" s="40"/>
      <c r="H197" s="22" t="s">
        <v>460</v>
      </c>
      <c r="I197" s="143"/>
      <c r="J197" s="143"/>
      <c r="K197" s="127"/>
      <c r="L197" s="137"/>
    </row>
    <row r="198" spans="1:12" x14ac:dyDescent="0.25">
      <c r="A198" s="126" t="s">
        <v>393</v>
      </c>
      <c r="B198" s="136">
        <f>74+54</f>
        <v>128</v>
      </c>
      <c r="C198" s="22" t="s">
        <v>144</v>
      </c>
      <c r="D198" s="66" t="s">
        <v>394</v>
      </c>
      <c r="E198" s="22" t="s">
        <v>138</v>
      </c>
      <c r="F198" s="66" t="s">
        <v>93</v>
      </c>
      <c r="G198" s="40">
        <v>74.099999999999994</v>
      </c>
      <c r="H198" s="22" t="s">
        <v>94</v>
      </c>
      <c r="I198" s="6" t="s">
        <v>48</v>
      </c>
      <c r="J198" s="66" t="s">
        <v>526</v>
      </c>
      <c r="K198" s="127"/>
      <c r="L198" s="137"/>
    </row>
    <row r="199" spans="1:12" x14ac:dyDescent="0.25">
      <c r="A199" s="126" t="s">
        <v>395</v>
      </c>
      <c r="B199" s="136">
        <v>5</v>
      </c>
      <c r="C199" s="22" t="s">
        <v>91</v>
      </c>
      <c r="D199" s="66" t="s">
        <v>430</v>
      </c>
      <c r="E199" s="143"/>
      <c r="F199" s="154"/>
      <c r="G199" s="143"/>
      <c r="H199" s="22" t="s">
        <v>460</v>
      </c>
      <c r="I199" s="143"/>
      <c r="J199" s="143"/>
      <c r="K199" s="127"/>
      <c r="L199" s="137"/>
    </row>
    <row r="200" spans="1:12" ht="30" x14ac:dyDescent="0.25">
      <c r="A200" s="126" t="s">
        <v>396</v>
      </c>
      <c r="B200" s="136">
        <v>25</v>
      </c>
      <c r="C200" s="22" t="s">
        <v>91</v>
      </c>
      <c r="D200" s="66" t="s">
        <v>185</v>
      </c>
      <c r="E200" s="143"/>
      <c r="F200" s="154"/>
      <c r="G200" s="143"/>
      <c r="H200" s="22" t="s">
        <v>460</v>
      </c>
      <c r="I200" s="143"/>
      <c r="J200" s="143"/>
      <c r="K200" s="127"/>
      <c r="L200" s="137"/>
    </row>
    <row r="201" spans="1:12" ht="30" x14ac:dyDescent="0.25">
      <c r="A201" s="126" t="s">
        <v>397</v>
      </c>
      <c r="B201" s="136">
        <v>26</v>
      </c>
      <c r="C201" s="22" t="s">
        <v>91</v>
      </c>
      <c r="D201" s="66" t="s">
        <v>166</v>
      </c>
      <c r="E201" s="143"/>
      <c r="F201" s="154"/>
      <c r="G201" s="143"/>
      <c r="H201" s="22" t="s">
        <v>460</v>
      </c>
      <c r="I201" s="143"/>
      <c r="J201" s="143"/>
      <c r="K201" s="127"/>
      <c r="L201" s="137"/>
    </row>
    <row r="202" spans="1:12" ht="30" x14ac:dyDescent="0.25">
      <c r="A202" s="126" t="s">
        <v>398</v>
      </c>
      <c r="B202" s="136">
        <v>16</v>
      </c>
      <c r="C202" s="22" t="s">
        <v>91</v>
      </c>
      <c r="D202" s="66" t="s">
        <v>166</v>
      </c>
      <c r="E202" s="143"/>
      <c r="F202" s="154"/>
      <c r="G202" s="143"/>
      <c r="H202" s="22" t="s">
        <v>460</v>
      </c>
      <c r="I202" s="143"/>
      <c r="J202" s="143"/>
      <c r="K202" s="127"/>
      <c r="L202" s="137"/>
    </row>
    <row r="203" spans="1:12" x14ac:dyDescent="0.25">
      <c r="A203" s="126" t="s">
        <v>399</v>
      </c>
      <c r="B203" s="136">
        <v>46</v>
      </c>
      <c r="C203" s="22" t="s">
        <v>91</v>
      </c>
      <c r="D203" s="66" t="s">
        <v>403</v>
      </c>
      <c r="E203" s="143"/>
      <c r="F203" s="154"/>
      <c r="G203" s="143"/>
      <c r="H203" s="22" t="s">
        <v>460</v>
      </c>
      <c r="I203" s="143"/>
      <c r="J203" s="143"/>
      <c r="K203" s="127"/>
      <c r="L203" s="137"/>
    </row>
    <row r="204" spans="1:12" x14ac:dyDescent="0.25">
      <c r="A204" s="126" t="s">
        <v>400</v>
      </c>
      <c r="B204" s="136">
        <v>50</v>
      </c>
      <c r="C204" s="22" t="s">
        <v>91</v>
      </c>
      <c r="D204" s="66"/>
      <c r="E204" s="143"/>
      <c r="F204" s="154"/>
      <c r="G204" s="143"/>
      <c r="H204" s="22" t="s">
        <v>460</v>
      </c>
      <c r="I204" s="143"/>
      <c r="J204" s="143"/>
      <c r="K204" s="127"/>
      <c r="L204" s="137"/>
    </row>
    <row r="205" spans="1:12" ht="30" customHeight="1" x14ac:dyDescent="0.25">
      <c r="A205" s="201" t="s">
        <v>401</v>
      </c>
      <c r="B205" s="211">
        <v>0</v>
      </c>
      <c r="C205" s="239" t="s">
        <v>91</v>
      </c>
      <c r="D205" s="66" t="s">
        <v>92</v>
      </c>
      <c r="E205" s="143"/>
      <c r="F205" s="154"/>
      <c r="G205" s="143"/>
      <c r="H205" s="22" t="s">
        <v>460</v>
      </c>
      <c r="I205" s="143"/>
      <c r="J205" s="143"/>
      <c r="K205" s="127"/>
      <c r="L205" s="137"/>
    </row>
    <row r="206" spans="1:12" ht="30" x14ac:dyDescent="0.25">
      <c r="A206" s="238"/>
      <c r="B206" s="223"/>
      <c r="C206" s="240"/>
      <c r="D206" s="66" t="s">
        <v>166</v>
      </c>
      <c r="E206" s="167"/>
      <c r="F206" s="168"/>
      <c r="G206" s="167"/>
      <c r="H206" s="22" t="s">
        <v>460</v>
      </c>
      <c r="I206" s="167"/>
      <c r="J206" s="167"/>
      <c r="K206" s="169"/>
      <c r="L206" s="182"/>
    </row>
    <row r="207" spans="1:12" ht="15.75" thickBot="1" x14ac:dyDescent="0.3">
      <c r="A207" s="170" t="s">
        <v>402</v>
      </c>
      <c r="B207" s="146">
        <v>188</v>
      </c>
      <c r="C207" s="98" t="s">
        <v>91</v>
      </c>
      <c r="D207" s="131" t="s">
        <v>432</v>
      </c>
      <c r="E207" s="167"/>
      <c r="F207" s="168"/>
      <c r="G207" s="167"/>
      <c r="H207" s="22" t="s">
        <v>460</v>
      </c>
      <c r="I207" s="167"/>
      <c r="J207" s="167"/>
      <c r="K207" s="169"/>
      <c r="L207" s="182"/>
    </row>
    <row r="208" spans="1:12" ht="15.75" thickBot="1" x14ac:dyDescent="0.3">
      <c r="A208" s="82" t="s">
        <v>426</v>
      </c>
      <c r="B208" s="109">
        <f>SUM(B4:B207)</f>
        <v>232246</v>
      </c>
      <c r="C208" s="83"/>
      <c r="D208" s="83"/>
      <c r="E208" s="83"/>
      <c r="F208" s="83"/>
      <c r="G208" s="84">
        <f>SUM(G4:G207)</f>
        <v>113406.99766200001</v>
      </c>
      <c r="H208" s="83"/>
      <c r="I208" s="83"/>
      <c r="J208" s="83"/>
      <c r="K208" s="83"/>
      <c r="L208" s="85"/>
    </row>
    <row r="209" spans="1:12" ht="15.75" thickBot="1" x14ac:dyDescent="0.3">
      <c r="A209" s="23" t="s">
        <v>425</v>
      </c>
      <c r="B209" s="104"/>
      <c r="C209" s="20"/>
      <c r="D209" s="20"/>
      <c r="E209" s="20"/>
      <c r="F209" s="20"/>
      <c r="G209" s="37">
        <f>SUMIF(C4:C207,"*Supp A*",G4:G207)</f>
        <v>77334.329612999994</v>
      </c>
      <c r="H209" s="20"/>
      <c r="I209" s="20"/>
      <c r="J209" s="20"/>
      <c r="K209" s="20"/>
      <c r="L209" s="21"/>
    </row>
    <row r="210" spans="1:12" ht="15.75" thickBot="1" x14ac:dyDescent="0.3">
      <c r="A210" s="86" t="s">
        <v>427</v>
      </c>
      <c r="B210" s="104"/>
      <c r="C210" s="87"/>
      <c r="D210" s="87"/>
      <c r="E210" s="87"/>
      <c r="F210" s="87"/>
      <c r="G210" s="88">
        <f>SUMIF(C4:C207,"*Supp B*",G4:G207)</f>
        <v>36072.668049000007</v>
      </c>
      <c r="H210" s="87"/>
      <c r="I210" s="87"/>
      <c r="J210" s="87"/>
      <c r="K210" s="87"/>
      <c r="L210" s="89"/>
    </row>
    <row r="212" spans="1:12" ht="17.25" x14ac:dyDescent="0.25">
      <c r="A212" s="115" t="s">
        <v>482</v>
      </c>
    </row>
    <row r="213" spans="1:12" x14ac:dyDescent="0.25">
      <c r="A213" t="s">
        <v>521</v>
      </c>
    </row>
    <row r="214" spans="1:12" x14ac:dyDescent="0.25">
      <c r="A214" t="s">
        <v>522</v>
      </c>
    </row>
    <row r="215" spans="1:12" x14ac:dyDescent="0.25">
      <c r="A215" t="s">
        <v>540</v>
      </c>
    </row>
  </sheetData>
  <mergeCells count="221">
    <mergeCell ref="A170:A171"/>
    <mergeCell ref="A172:A174"/>
    <mergeCell ref="H172:H174"/>
    <mergeCell ref="I172:I174"/>
    <mergeCell ref="H161:H162"/>
    <mergeCell ref="I161:I162"/>
    <mergeCell ref="B170:B171"/>
    <mergeCell ref="B172:B174"/>
    <mergeCell ref="B175:B177"/>
    <mergeCell ref="A147:A167"/>
    <mergeCell ref="B147:B167"/>
    <mergeCell ref="A175:A177"/>
    <mergeCell ref="H175:H177"/>
    <mergeCell ref="I175:I177"/>
    <mergeCell ref="A68:A69"/>
    <mergeCell ref="A70:A71"/>
    <mergeCell ref="A74:A76"/>
    <mergeCell ref="H74:H76"/>
    <mergeCell ref="I74:I76"/>
    <mergeCell ref="B15:B33"/>
    <mergeCell ref="B34:B49"/>
    <mergeCell ref="B63:B65"/>
    <mergeCell ref="B68:B69"/>
    <mergeCell ref="B70:B71"/>
    <mergeCell ref="B74:B76"/>
    <mergeCell ref="A63:A65"/>
    <mergeCell ref="H70:H71"/>
    <mergeCell ref="I70:I71"/>
    <mergeCell ref="A52:A53"/>
    <mergeCell ref="B52:B53"/>
    <mergeCell ref="C52:C53"/>
    <mergeCell ref="J63:J65"/>
    <mergeCell ref="K63:K65"/>
    <mergeCell ref="H15:H49"/>
    <mergeCell ref="I15:I49"/>
    <mergeCell ref="J15:J49"/>
    <mergeCell ref="K15:K49"/>
    <mergeCell ref="L15:L49"/>
    <mergeCell ref="A15:A33"/>
    <mergeCell ref="A34:A49"/>
    <mergeCell ref="L63:L65"/>
    <mergeCell ref="I63:I65"/>
    <mergeCell ref="H63:H65"/>
    <mergeCell ref="J70:J71"/>
    <mergeCell ref="K70:K71"/>
    <mergeCell ref="L70:L71"/>
    <mergeCell ref="H68:H69"/>
    <mergeCell ref="I68:I69"/>
    <mergeCell ref="J68:J69"/>
    <mergeCell ref="K68:K69"/>
    <mergeCell ref="L68:L69"/>
    <mergeCell ref="K83:K88"/>
    <mergeCell ref="L83:L88"/>
    <mergeCell ref="J74:J76"/>
    <mergeCell ref="K74:K76"/>
    <mergeCell ref="L74:L76"/>
    <mergeCell ref="A80:A81"/>
    <mergeCell ref="H80:H81"/>
    <mergeCell ref="I80:I81"/>
    <mergeCell ref="J80:J81"/>
    <mergeCell ref="K80:K81"/>
    <mergeCell ref="L80:L81"/>
    <mergeCell ref="A83:A88"/>
    <mergeCell ref="H83:H88"/>
    <mergeCell ref="I83:I88"/>
    <mergeCell ref="J83:J88"/>
    <mergeCell ref="B80:B81"/>
    <mergeCell ref="B83:B88"/>
    <mergeCell ref="L89:L90"/>
    <mergeCell ref="A92:A97"/>
    <mergeCell ref="H92:H93"/>
    <mergeCell ref="I92:I93"/>
    <mergeCell ref="J92:J93"/>
    <mergeCell ref="K92:K93"/>
    <mergeCell ref="L92:L93"/>
    <mergeCell ref="A89:A90"/>
    <mergeCell ref="H89:H90"/>
    <mergeCell ref="I89:I90"/>
    <mergeCell ref="J89:J90"/>
    <mergeCell ref="K89:K90"/>
    <mergeCell ref="B92:B97"/>
    <mergeCell ref="B89:B90"/>
    <mergeCell ref="K114:K119"/>
    <mergeCell ref="L114:L119"/>
    <mergeCell ref="A121:A123"/>
    <mergeCell ref="H121:H123"/>
    <mergeCell ref="I121:I123"/>
    <mergeCell ref="J121:J123"/>
    <mergeCell ref="K122:K123"/>
    <mergeCell ref="L122:L123"/>
    <mergeCell ref="L100:L105"/>
    <mergeCell ref="A106:A112"/>
    <mergeCell ref="L106:L112"/>
    <mergeCell ref="A114:A119"/>
    <mergeCell ref="H114:H119"/>
    <mergeCell ref="I114:I119"/>
    <mergeCell ref="J114:J119"/>
    <mergeCell ref="A100:A105"/>
    <mergeCell ref="H100:H105"/>
    <mergeCell ref="I100:I105"/>
    <mergeCell ref="J100:J105"/>
    <mergeCell ref="K100:K105"/>
    <mergeCell ref="B100:B105"/>
    <mergeCell ref="B106:B112"/>
    <mergeCell ref="B114:B119"/>
    <mergeCell ref="B121:B123"/>
    <mergeCell ref="L124:L125"/>
    <mergeCell ref="H126:H130"/>
    <mergeCell ref="I126:I130"/>
    <mergeCell ref="J126:J130"/>
    <mergeCell ref="K126:K130"/>
    <mergeCell ref="L126:L130"/>
    <mergeCell ref="A124:A130"/>
    <mergeCell ref="H124:H125"/>
    <mergeCell ref="I124:I125"/>
    <mergeCell ref="J124:J125"/>
    <mergeCell ref="K124:K125"/>
    <mergeCell ref="B124:B130"/>
    <mergeCell ref="L132:L133"/>
    <mergeCell ref="A134:A135"/>
    <mergeCell ref="H134:H135"/>
    <mergeCell ref="I134:I135"/>
    <mergeCell ref="J134:J135"/>
    <mergeCell ref="K134:K135"/>
    <mergeCell ref="L134:L135"/>
    <mergeCell ref="A132:A133"/>
    <mergeCell ref="H132:H133"/>
    <mergeCell ref="I132:I133"/>
    <mergeCell ref="J132:J133"/>
    <mergeCell ref="K132:K133"/>
    <mergeCell ref="B132:B133"/>
    <mergeCell ref="B134:B135"/>
    <mergeCell ref="L137:L138"/>
    <mergeCell ref="A144:A145"/>
    <mergeCell ref="H144:H145"/>
    <mergeCell ref="I144:I145"/>
    <mergeCell ref="J144:J145"/>
    <mergeCell ref="K144:K145"/>
    <mergeCell ref="L144:L145"/>
    <mergeCell ref="H137:H138"/>
    <mergeCell ref="I137:I138"/>
    <mergeCell ref="J137:J138"/>
    <mergeCell ref="K137:K138"/>
    <mergeCell ref="A137:A139"/>
    <mergeCell ref="B144:B145"/>
    <mergeCell ref="B137:B139"/>
    <mergeCell ref="L151:L152"/>
    <mergeCell ref="H155:H156"/>
    <mergeCell ref="I155:I156"/>
    <mergeCell ref="J155:J156"/>
    <mergeCell ref="K155:K156"/>
    <mergeCell ref="L155:L156"/>
    <mergeCell ref="H151:H152"/>
    <mergeCell ref="I151:I152"/>
    <mergeCell ref="J151:J152"/>
    <mergeCell ref="K151:K152"/>
    <mergeCell ref="L147:L148"/>
    <mergeCell ref="H149:H150"/>
    <mergeCell ref="I149:I150"/>
    <mergeCell ref="J149:J150"/>
    <mergeCell ref="K149:K150"/>
    <mergeCell ref="L149:L150"/>
    <mergeCell ref="H147:H148"/>
    <mergeCell ref="I147:I148"/>
    <mergeCell ref="J147:J148"/>
    <mergeCell ref="K147:K148"/>
    <mergeCell ref="J172:J174"/>
    <mergeCell ref="K172:K174"/>
    <mergeCell ref="L172:L174"/>
    <mergeCell ref="H157:H158"/>
    <mergeCell ref="I157:I158"/>
    <mergeCell ref="J157:J158"/>
    <mergeCell ref="K157:K158"/>
    <mergeCell ref="L157:L158"/>
    <mergeCell ref="H159:H160"/>
    <mergeCell ref="J161:J162"/>
    <mergeCell ref="K161:K162"/>
    <mergeCell ref="L161:L162"/>
    <mergeCell ref="H163:H164"/>
    <mergeCell ref="I163:I164"/>
    <mergeCell ref="J163:J164"/>
    <mergeCell ref="K163:K164"/>
    <mergeCell ref="L163:L164"/>
    <mergeCell ref="I159:I160"/>
    <mergeCell ref="J159:J160"/>
    <mergeCell ref="K159:K160"/>
    <mergeCell ref="L159:L160"/>
    <mergeCell ref="I184:I186"/>
    <mergeCell ref="A181:A183"/>
    <mergeCell ref="C181:C183"/>
    <mergeCell ref="D181:D183"/>
    <mergeCell ref="E181:E183"/>
    <mergeCell ref="G181:G183"/>
    <mergeCell ref="H181:H183"/>
    <mergeCell ref="F181:F183"/>
    <mergeCell ref="B181:B183"/>
    <mergeCell ref="B184:B186"/>
    <mergeCell ref="J175:J177"/>
    <mergeCell ref="K175:K177"/>
    <mergeCell ref="L175:L177"/>
    <mergeCell ref="B205:B206"/>
    <mergeCell ref="A193:A194"/>
    <mergeCell ref="H193:H194"/>
    <mergeCell ref="I193:I194"/>
    <mergeCell ref="J193:J194"/>
    <mergeCell ref="K193:K194"/>
    <mergeCell ref="L193:L194"/>
    <mergeCell ref="J184:J186"/>
    <mergeCell ref="K184:K186"/>
    <mergeCell ref="L184:L186"/>
    <mergeCell ref="A188:A190"/>
    <mergeCell ref="H188:H189"/>
    <mergeCell ref="I188:I189"/>
    <mergeCell ref="J188:J189"/>
    <mergeCell ref="B193:B194"/>
    <mergeCell ref="A205:A206"/>
    <mergeCell ref="C205:C206"/>
    <mergeCell ref="B188:B190"/>
    <mergeCell ref="I181:I183"/>
    <mergeCell ref="A184:A186"/>
    <mergeCell ref="H184:H186"/>
  </mergeCells>
  <hyperlinks>
    <hyperlink ref="J4" r:id="rId1" display="Donnees concernant la SSUC" xr:uid="{5FDD2B3F-22BE-4C64-85BB-C765C3911F83}"/>
    <hyperlink ref="I4" r:id="rId2" xr:uid="{C4C035C0-8A53-4616-8DE0-1239EE483471}"/>
    <hyperlink ref="I8" r:id="rId3" xr:uid="{C1BAC7FB-1D78-4C2C-BE72-255C2A191300}"/>
    <hyperlink ref="J9" r:id="rId4" display="Données PCRE" xr:uid="{9418FB88-38C7-4A71-B733-7D866709359F}"/>
    <hyperlink ref="J10" r:id="rId5" display="Données PCMRE" xr:uid="{68675FEC-978A-43F0-A6F5-5D83BEACCA2F}"/>
    <hyperlink ref="J11" r:id="rId6" display="Données PCREPA" xr:uid="{AF33C9D4-6905-4465-93F5-2620D6CBBF47}"/>
    <hyperlink ref="I14" r:id="rId7" xr:uid="{DC53C398-0BD5-4D63-8B7C-4B331BCE3FF7}"/>
    <hyperlink ref="J14" r:id="rId8" xr:uid="{FA3D6FC8-4C90-498B-9D77-47E0A154B8D3}"/>
    <hyperlink ref="I15" r:id="rId9" display="https://www.pbo-dpb.gc.ca/web/default/files/Documents/Info%20Requests/2020/IR0471_ISED_COVID-19_Measures_request_e_signed.pdf" xr:uid="{4086BE6A-721F-42AF-8C4E-4B1CBF7CDB26}"/>
    <hyperlink ref="I15:I25" r:id="rId10" display="IR0471" xr:uid="{B2EBB7DF-38E0-4624-BE13-EA0D4EC9E108}"/>
    <hyperlink ref="I54" r:id="rId11" xr:uid="{56E97EBB-024A-44F7-A36C-AA212E0531DB}"/>
    <hyperlink ref="I56" r:id="rId12" xr:uid="{474566B5-648A-4A3A-A417-E2CD1F09B9A6}"/>
    <hyperlink ref="I62" r:id="rId13" xr:uid="{7C97AB8A-398A-46DE-8381-044722DAFFE7}"/>
    <hyperlink ref="I63" r:id="rId14" xr:uid="{49FF470C-4DC0-473B-A9C8-2B566F104DFB}"/>
    <hyperlink ref="I66" r:id="rId15" xr:uid="{24F5EE90-129B-4B16-A425-949F4089D618}"/>
    <hyperlink ref="I67" r:id="rId16" xr:uid="{D45E14FB-8FF4-46D9-87C2-413A4248A8F7}"/>
    <hyperlink ref="I68:I69" r:id="rId17" display="IR0550" xr:uid="{978DA720-9EC0-4E94-A8B1-F6BFE346DF85}"/>
    <hyperlink ref="I70" r:id="rId18" xr:uid="{87E47B07-0C3C-438E-977E-76A4F9A68FD3}"/>
    <hyperlink ref="J70" r:id="rId19" display="https://www.canada.ca/en/services/benefits/ei/claims-report.html" xr:uid="{313BDFF2-72A0-4FD2-8FE0-09B20FD4E011}"/>
    <hyperlink ref="J70:J71" r:id="rId20" display="Donnees concernant la Pres" xr:uid="{CD5DBCBA-38F3-4D2F-9268-816952F368AD}"/>
    <hyperlink ref="I70:I71" r:id="rId21" display="IR0517" xr:uid="{95DD82A2-B468-4F2F-AC7B-29FC1F4D9AA5}"/>
    <hyperlink ref="I72" r:id="rId22" xr:uid="{BCDAFAFF-201A-447D-8E87-801746724016}"/>
    <hyperlink ref="J73" r:id="rId23" display="Donnees concernant ls PCUE" xr:uid="{5F51586F-499F-4BAA-8869-CCC8A06FC852}"/>
    <hyperlink ref="I74" r:id="rId24" xr:uid="{05E8EE53-B0D0-4F70-AEEE-38DCF3CFB446}"/>
    <hyperlink ref="I74:I76" r:id="rId25" display="IR0480" xr:uid="{4ABF384A-CB47-44F1-94F6-969B6FCB6724}"/>
    <hyperlink ref="I78" r:id="rId26" xr:uid="{4CBAD8E4-B851-4E10-9A9B-AF25E4A35391}"/>
    <hyperlink ref="I79" r:id="rId27" xr:uid="{DEBBC746-D7A6-454A-AE55-10830C007501}"/>
    <hyperlink ref="I80" r:id="rId28" xr:uid="{718C451A-3166-436C-8824-50B3ECDB977A}"/>
    <hyperlink ref="I80:I81" r:id="rId29" display="IR0523" xr:uid="{04805497-5B2E-452E-8D23-D3F4A56A25A4}"/>
    <hyperlink ref="I83" r:id="rId30" xr:uid="{8F70D12D-F81F-4B99-9D24-5ADBBEC6BD4E}"/>
    <hyperlink ref="I83:I88" r:id="rId31" display="IR0524" xr:uid="{90271B41-AD2C-44FB-9478-EAC07DC5F338}"/>
    <hyperlink ref="I89" r:id="rId32" xr:uid="{694A4DC6-DFD5-4E1C-AB43-6B2D3FA60110}"/>
    <hyperlink ref="I89:I90" r:id="rId33" display="IR0516" xr:uid="{5E9A8839-DAC4-4C3E-8035-2D88765A9583}"/>
    <hyperlink ref="I91" r:id="rId34" xr:uid="{462D10D4-7F04-4D89-B904-660C01539421}"/>
    <hyperlink ref="I92" r:id="rId35" xr:uid="{3A60333A-1AF7-4EC7-AB85-830B75F1A284}"/>
    <hyperlink ref="I92:I93" r:id="rId36" display="IR0540" xr:uid="{1D83CC5E-C6FF-4187-8E53-CFE73867206C}"/>
    <hyperlink ref="I97" r:id="rId37" xr:uid="{9EF85BFC-82BE-4765-852E-61DA3B08DCC6}"/>
    <hyperlink ref="I95" r:id="rId38" xr:uid="{B136714F-0863-4112-A0EA-3EB752CDCD80}"/>
    <hyperlink ref="I96" r:id="rId39" xr:uid="{1F3EE1E1-4CA6-4F6E-A40C-A25F14DF2BCE}"/>
    <hyperlink ref="I94" r:id="rId40" xr:uid="{16D74774-F468-465B-95D2-996EC44963AE}"/>
    <hyperlink ref="I99" r:id="rId41" xr:uid="{FD1ED60B-3484-4BA8-B33C-CE573B965B9C}"/>
    <hyperlink ref="I100" r:id="rId42" display="https://www.pbo-dpb.gc.ca/web/default/files/Documents/Info%20Requests/2020/IR0469_Heritage_COVID-19_Measures_request_e_signed.pdf" xr:uid="{641D1FAA-DD0C-48DB-A4C8-04276B678639}"/>
    <hyperlink ref="I100:I104" r:id="rId43" display="IR0469" xr:uid="{2888700E-F687-4C9C-A4FB-11D4513F3872}"/>
    <hyperlink ref="I100:I105" r:id="rId44" display="IR0469" xr:uid="{F5FC3029-5B13-4A3F-9AEB-02058E1070E2}"/>
    <hyperlink ref="I114" r:id="rId45" display="https://www.pbo-dpb.gc.ca/web/default/files/Documents/Info%20Requests/2020/IR0494_FIN_COVID-19_Measures_request_e.pdf" xr:uid="{D6B39381-7B2B-4301-B74D-CD7C618BC880}"/>
    <hyperlink ref="I114:I119" r:id="rId46" display="IR0494" xr:uid="{FA32F96F-08F2-4F9B-AE91-629FA442E2F8}"/>
    <hyperlink ref="I120" r:id="rId47" xr:uid="{D30B401F-7C59-4C5E-9334-3EFA50939408}"/>
    <hyperlink ref="I121" r:id="rId48" display="https://www.pbo-dpb.gc.ca/web/default/files/Documents/Info%20Requests/2020/IR0456_AAFC_COVID-19_Allocations_request_e_signed.pdf" xr:uid="{D6B2FF07-8211-4738-9ACE-56E5E7C7BD2F}"/>
    <hyperlink ref="I121:I123" r:id="rId49" display="IR0456" xr:uid="{408A0C3E-9D91-4167-96E7-C06D45430C03}"/>
    <hyperlink ref="I126" r:id="rId50" display="https://www.pbo-dpb.gc.ca/web/default/files/Documents/Info%20Requests/2020/IR0539_ISED_COVID-19_Funding_request_e.pdf" xr:uid="{3663A2E5-427E-4E4F-A0F0-1477B04314A3}"/>
    <hyperlink ref="I126:I130" r:id="rId51" display="IR0539" xr:uid="{47A18D68-267C-40A2-9664-39B8DC202938}"/>
    <hyperlink ref="I124" r:id="rId52" display="https://www.pbo-dpb.gc.ca/web/default/files/Documents/Info%20Requests/2020/IR0482_FOC_COVID-19_ltr_e.pdf" xr:uid="{6D708C4B-DC57-48E4-B1A4-07ECFB705FA8}"/>
    <hyperlink ref="I124:I125" r:id="rId53" display="IR0482" xr:uid="{B77D4771-57D7-496F-A327-0CCB7279720D}"/>
    <hyperlink ref="I131" r:id="rId54" xr:uid="{6B6ECDF2-35C8-4247-B8FE-CBAFD0635366}"/>
    <hyperlink ref="I132" r:id="rId55" xr:uid="{683DDF1B-FA4D-4610-B4E6-D95F267063D0}"/>
    <hyperlink ref="I132:I133" r:id="rId56" display="IR0522" xr:uid="{4E91B0FE-E2E4-4FFB-909B-3AEE5A54DBD0}"/>
    <hyperlink ref="I134" r:id="rId57" xr:uid="{6F98A2E3-FCCA-46F3-BAC5-C8C9903F0C63}"/>
    <hyperlink ref="I134:I135" r:id="rId58" display="IR0519" xr:uid="{BA905009-79DB-4FEB-8F7E-BB12792DAD27}"/>
    <hyperlink ref="I137:I138" r:id="rId59" display="IR0547" xr:uid="{5301D4A4-B4F1-466C-A1D2-F7DCB449CEF4}"/>
    <hyperlink ref="I139" r:id="rId60" xr:uid="{13799848-4759-4AEF-99B6-1A8C21EE500D}"/>
    <hyperlink ref="I140" r:id="rId61" xr:uid="{3792A24C-18A5-4816-9AC8-E6CFD2A571BD}"/>
    <hyperlink ref="I141" r:id="rId62" xr:uid="{0BA83120-CA07-417F-AF35-6D15E113D782}"/>
    <hyperlink ref="I142" r:id="rId63" xr:uid="{69EC4304-466D-4B5C-B860-E4033DFCE70A}"/>
    <hyperlink ref="I143" r:id="rId64" xr:uid="{250201C5-0500-4568-AFCA-693A62AFAD9D}"/>
    <hyperlink ref="I144:I145" r:id="rId65" display="IR0549" xr:uid="{C85762E8-525D-480A-B7D6-51E998F342BD}"/>
    <hyperlink ref="I149" r:id="rId66" display="https://www.pbo-dpb.gc.ca/web/default/files/Documents/Info%20Requests/2020/IR0456_AAFC_COVID-19_Allocations_request_e_signed.pdf" xr:uid="{0978DB66-B51C-4698-9AB9-B8E1B782439C}"/>
    <hyperlink ref="I149:I150" r:id="rId67" display="IR0456" xr:uid="{929BAB74-4749-4659-A1FC-5AD84791D1DA}"/>
    <hyperlink ref="I151" r:id="rId68" display="https://www.pbo-dpb.gc.ca/web/default/files/Documents/Info%20Requests/2020/IR0516_CMHC_COVID19_update_2_request_e.pdf" xr:uid="{AFCC0C10-9AE0-4D21-B308-DE794FEF800E}"/>
    <hyperlink ref="I151:I152" r:id="rId69" display="IR0516" xr:uid="{B0B3EAAA-B63F-483C-9A1F-A491312FB117}"/>
    <hyperlink ref="I153" r:id="rId70" xr:uid="{933E9FB2-2755-4369-B2DD-B3F445099082}"/>
    <hyperlink ref="I155" r:id="rId71" display="https://www.pbo-dpb.gc.ca/web/default/files/Documents/Info%20Requests/2020/IR0523_ISC_COVID19_update_2_request_e.pdf" xr:uid="{775728EF-FB79-461C-8E50-0C7C55108A6F}"/>
    <hyperlink ref="I155:I156" r:id="rId72" display="IR0523" xr:uid="{61870558-416C-4A75-9588-02CD7045B119}"/>
    <hyperlink ref="I157" r:id="rId73" display="https://www.pbo-dpb.gc.ca/web/default/files/Documents/Info%20Requests/2020/IR0524_ISED_COVID19_update_2_request_e.pdf" xr:uid="{F3427241-E1BD-4550-A7D3-28834EF4EAF3}"/>
    <hyperlink ref="I157:I158" r:id="rId74" display="IR0524" xr:uid="{C15503E4-1E2A-4756-83B8-B9221098ED24}"/>
    <hyperlink ref="I163" r:id="rId75" display="https://www.pbo-dpb.gc.ca/web/default/files/Documents/Info%20Requests/2020/IR0526_NRCCan_COVID19_update_2_request_e.pdf" xr:uid="{4463AC52-3A77-466B-B785-E6B130B5FEBB}"/>
    <hyperlink ref="I163:I164" r:id="rId76" display="IR0526" xr:uid="{8B728A21-011E-4C2D-98FA-CD0CF93F10A2}"/>
    <hyperlink ref="I165" r:id="rId77" xr:uid="{6A3FA9D3-EE50-42CC-A754-887F6551D254}"/>
    <hyperlink ref="I167" r:id="rId78" xr:uid="{14D3610E-87E9-4040-B555-D7300332D151}"/>
    <hyperlink ref="I159:I160" r:id="rId79" display="IR0552" xr:uid="{2EACBFF3-EE67-45E3-830C-F0541423CA19}"/>
    <hyperlink ref="I147:I148" r:id="rId80" display="IR0549" xr:uid="{5B815964-A2A9-42FB-B9E0-4827EDE9F55B}"/>
    <hyperlink ref="I161:I162" r:id="rId81" display="IR0557" xr:uid="{10950783-2327-4101-BCA5-AED67950E99A}"/>
    <hyperlink ref="I154" r:id="rId82" xr:uid="{7FAA2DB1-8138-410C-A9EC-57E5FEA3C8EF}"/>
    <hyperlink ref="I166" r:id="rId83" xr:uid="{2CFAE417-4FC3-490E-9112-6E23643FA060}"/>
    <hyperlink ref="I168" r:id="rId84" xr:uid="{F45A169F-DC4D-4678-920C-1A8BDEE10CC8}"/>
    <hyperlink ref="I169" r:id="rId85" xr:uid="{7E666394-D8C3-4D32-8F81-B34E57C0AA92}"/>
    <hyperlink ref="I172" r:id="rId86" xr:uid="{BE7D83DB-C5F6-4C97-B85F-60C5329E462F}"/>
    <hyperlink ref="I172:I174" r:id="rId87" display="IR0523" xr:uid="{B191F233-7B28-4376-8E97-C1131C6CABAA}"/>
    <hyperlink ref="J178" r:id="rId88" display="Données concernant pe programme Nouveaux Horizons pour les aînés" xr:uid="{47A25064-1444-4128-A8DE-F4D164D16283}"/>
    <hyperlink ref="I175" r:id="rId89" xr:uid="{12104366-963F-4C63-A63D-1FE12BCD9977}"/>
    <hyperlink ref="I175:I177" r:id="rId90" display="IR0468" xr:uid="{18C2C4B1-24ED-48A1-B87D-BD72F77DE467}"/>
    <hyperlink ref="I179" r:id="rId91" xr:uid="{89052450-4DA5-4946-83EA-9A2ABF1E167E}"/>
    <hyperlink ref="I180" r:id="rId92" xr:uid="{069CB8A1-8790-4082-8D9E-28C1B929769B}"/>
    <hyperlink ref="J183" r:id="rId93" xr:uid="{2749578C-6F84-437C-8E85-0F1D29C3D008}"/>
    <hyperlink ref="J182" r:id="rId94" xr:uid="{2850046F-C4D9-43FD-A042-02048757BC90}"/>
    <hyperlink ref="J181" r:id="rId95" xr:uid="{9A325E1C-6978-45AD-AD55-AAF0E3BBF960}"/>
    <hyperlink ref="I184" r:id="rId96" xr:uid="{5C8B5084-E08A-42B1-8778-EB95E59E4522}"/>
    <hyperlink ref="I184:I186" r:id="rId97" display="IR0456" xr:uid="{DF15C55B-5BC6-45E1-A9D0-72374C8919F3}"/>
    <hyperlink ref="I187" r:id="rId98" xr:uid="{FC7BE7FD-F844-481F-A662-A5F4CE6D246E}"/>
    <hyperlink ref="I188" r:id="rId99" display="https://www.pbo-dpb.gc.ca/web/default/files/Documents/Info%20Requests/2020/IR0475_WAGE_COVID-19_Measures_request_e_signed.pdf" xr:uid="{0B46948C-43AD-4BD7-BA5E-DC3457363B23}"/>
    <hyperlink ref="I188:I189" r:id="rId100" display="IR0475" xr:uid="{B4A551CB-C4D1-4528-A493-34A759CA69DF}"/>
    <hyperlink ref="I190" r:id="rId101" xr:uid="{E0738273-27F3-43F6-AF56-B6C168715944}"/>
    <hyperlink ref="I191" r:id="rId102" xr:uid="{469505AC-7C57-4DF5-93F4-41FD1FC18000}"/>
    <hyperlink ref="I192" r:id="rId103" xr:uid="{714ED481-1386-4987-A1A9-2AFD20F7BA3A}"/>
    <hyperlink ref="I193" r:id="rId104" xr:uid="{48F4482D-ACC6-40BD-83BD-0D413C2CD833}"/>
    <hyperlink ref="I193:I194" r:id="rId105" display="IR0516" xr:uid="{4FBB5FEF-C82D-45B1-A0E8-70AE9233A75C}"/>
    <hyperlink ref="I195" r:id="rId106" xr:uid="{206A1843-255E-41C5-8751-85722913AB6E}"/>
    <hyperlink ref="I196" r:id="rId107" xr:uid="{E6F404B3-FD94-4489-8E0F-51E0A22E7216}"/>
    <hyperlink ref="I198" r:id="rId108" xr:uid="{EB5135B6-E56C-4451-8BAA-DC6F9A2B043A}"/>
    <hyperlink ref="F8" r:id="rId109" xr:uid="{3D0F9A8F-3FCC-453F-8F84-BDEBFF8087F5}"/>
    <hyperlink ref="I50" r:id="rId110" xr:uid="{1A0F2431-CD9B-4949-9D75-F00A021190BC}"/>
    <hyperlink ref="I51" r:id="rId111" xr:uid="{124F222F-D714-476D-9240-691FF67D53B4}"/>
  </hyperlinks>
  <pageMargins left="0.7" right="0.7" top="0.75" bottom="0.75" header="0.3" footer="0.3"/>
  <pageSetup orientation="portrait" r:id="rId1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65AF-18D6-4587-B869-7ECD0AFA1615}">
  <sheetPr>
    <tabColor theme="4"/>
  </sheetPr>
  <dimension ref="A1:L17"/>
  <sheetViews>
    <sheetView showGridLines="0" zoomScale="60" zoomScaleNormal="60" workbookViewId="0"/>
  </sheetViews>
  <sheetFormatPr defaultColWidth="9" defaultRowHeight="15" x14ac:dyDescent="0.25"/>
  <cols>
    <col min="1" max="1" width="82.7109375" customWidth="1"/>
    <col min="2" max="2" width="62.5703125" bestFit="1" customWidth="1"/>
    <col min="3" max="3" width="22.5703125" bestFit="1" customWidth="1"/>
    <col min="4" max="4" width="31.7109375" bestFit="1" customWidth="1"/>
    <col min="5" max="5" width="26.5703125" bestFit="1" customWidth="1"/>
    <col min="6" max="6" width="26.5703125" customWidth="1"/>
    <col min="7" max="7" width="32.42578125" bestFit="1" customWidth="1"/>
    <col min="8" max="8" width="40.28515625" bestFit="1" customWidth="1"/>
    <col min="9" max="9" width="42" bestFit="1" customWidth="1"/>
    <col min="10" max="10" width="28.140625" customWidth="1"/>
    <col min="11" max="11" width="42.5703125" customWidth="1"/>
    <col min="12" max="12" width="14.85546875" bestFit="1" customWidth="1"/>
  </cols>
  <sheetData>
    <row r="1" spans="1:12" x14ac:dyDescent="0.25">
      <c r="A1" s="24" t="s">
        <v>65</v>
      </c>
      <c r="B1" s="24"/>
    </row>
    <row r="2" spans="1:12" ht="15.75" thickBot="1" x14ac:dyDescent="0.3"/>
    <row r="3" spans="1:12" ht="17.25" x14ac:dyDescent="0.25">
      <c r="A3" s="41" t="s">
        <v>65</v>
      </c>
      <c r="B3" s="116" t="s">
        <v>475</v>
      </c>
      <c r="C3" s="26" t="s">
        <v>80</v>
      </c>
      <c r="D3" s="26" t="s">
        <v>81</v>
      </c>
      <c r="E3" s="26" t="s">
        <v>82</v>
      </c>
      <c r="F3" s="26" t="s">
        <v>408</v>
      </c>
      <c r="G3" s="26" t="s">
        <v>83</v>
      </c>
      <c r="H3" s="27" t="s">
        <v>84</v>
      </c>
      <c r="I3" s="27" t="s">
        <v>85</v>
      </c>
      <c r="J3" s="27" t="s">
        <v>86</v>
      </c>
      <c r="K3" s="27" t="s">
        <v>87</v>
      </c>
      <c r="L3" s="28" t="s">
        <v>88</v>
      </c>
    </row>
    <row r="4" spans="1:12" x14ac:dyDescent="0.25">
      <c r="A4" s="42" t="s">
        <v>89</v>
      </c>
      <c r="B4" s="106"/>
      <c r="C4" s="43"/>
      <c r="D4" s="51"/>
      <c r="E4" s="43"/>
      <c r="F4" s="67"/>
      <c r="G4" s="52"/>
      <c r="H4" s="43"/>
      <c r="I4" s="43"/>
      <c r="J4" s="43"/>
      <c r="K4" s="43"/>
      <c r="L4" s="44"/>
    </row>
    <row r="5" spans="1:12" x14ac:dyDescent="0.25">
      <c r="A5" s="45" t="s">
        <v>90</v>
      </c>
      <c r="B5" s="110" t="s">
        <v>96</v>
      </c>
      <c r="C5" s="2" t="s">
        <v>91</v>
      </c>
      <c r="D5" s="10" t="s">
        <v>92</v>
      </c>
      <c r="E5" s="2" t="s">
        <v>93</v>
      </c>
      <c r="F5" s="22" t="s">
        <v>455</v>
      </c>
      <c r="G5" s="2" t="s">
        <v>93</v>
      </c>
      <c r="H5" s="2" t="s">
        <v>94</v>
      </c>
      <c r="I5" s="9" t="s">
        <v>30</v>
      </c>
      <c r="J5" s="2" t="s">
        <v>95</v>
      </c>
      <c r="K5" s="17" t="s">
        <v>96</v>
      </c>
      <c r="L5" s="7"/>
    </row>
    <row r="6" spans="1:12" ht="60" x14ac:dyDescent="0.25">
      <c r="A6" s="266" t="s">
        <v>97</v>
      </c>
      <c r="B6" s="264" t="s">
        <v>96</v>
      </c>
      <c r="C6" s="264" t="s">
        <v>91</v>
      </c>
      <c r="D6" s="268" t="s">
        <v>98</v>
      </c>
      <c r="E6" s="264" t="s">
        <v>93</v>
      </c>
      <c r="F6" s="211" t="s">
        <v>456</v>
      </c>
      <c r="G6" s="264" t="s">
        <v>93</v>
      </c>
      <c r="H6" s="264" t="s">
        <v>94</v>
      </c>
      <c r="I6" s="262" t="s">
        <v>22</v>
      </c>
      <c r="J6" s="264" t="s">
        <v>95</v>
      </c>
      <c r="K6" s="18" t="s">
        <v>99</v>
      </c>
      <c r="L6" s="53" t="s">
        <v>100</v>
      </c>
    </row>
    <row r="7" spans="1:12" ht="60" x14ac:dyDescent="0.25">
      <c r="A7" s="267"/>
      <c r="B7" s="265"/>
      <c r="C7" s="265"/>
      <c r="D7" s="269"/>
      <c r="E7" s="265"/>
      <c r="F7" s="223"/>
      <c r="G7" s="265"/>
      <c r="H7" s="265"/>
      <c r="I7" s="263"/>
      <c r="J7" s="265"/>
      <c r="K7" s="8" t="s">
        <v>101</v>
      </c>
      <c r="L7" s="54" t="s">
        <v>102</v>
      </c>
    </row>
    <row r="8" spans="1:12" ht="30.75" thickBot="1" x14ac:dyDescent="0.3">
      <c r="A8" s="55" t="s">
        <v>103</v>
      </c>
      <c r="B8" s="111" t="s">
        <v>96</v>
      </c>
      <c r="C8" s="3" t="s">
        <v>91</v>
      </c>
      <c r="D8" s="117" t="s">
        <v>104</v>
      </c>
      <c r="E8" s="118" t="s">
        <v>93</v>
      </c>
      <c r="F8" s="65"/>
      <c r="G8" s="3" t="s">
        <v>93</v>
      </c>
      <c r="H8" s="3" t="s">
        <v>94</v>
      </c>
      <c r="I8" s="4" t="s">
        <v>1</v>
      </c>
      <c r="J8" s="5" t="s">
        <v>526</v>
      </c>
      <c r="K8" s="3"/>
      <c r="L8" s="46"/>
    </row>
    <row r="9" spans="1:12" ht="15.75" thickBot="1" x14ac:dyDescent="0.3">
      <c r="A9" s="23" t="s">
        <v>105</v>
      </c>
      <c r="B9" s="119">
        <f>SUM(B5:B8)</f>
        <v>0</v>
      </c>
      <c r="C9" s="20"/>
      <c r="D9" s="20"/>
      <c r="E9" s="20"/>
      <c r="F9" s="20"/>
      <c r="G9" s="119">
        <f>SUM(G5:G8)</f>
        <v>0</v>
      </c>
      <c r="H9" s="20"/>
      <c r="I9" s="20"/>
      <c r="J9" s="20"/>
      <c r="K9" s="20"/>
      <c r="L9" s="21"/>
    </row>
    <row r="11" spans="1:12" ht="17.25" x14ac:dyDescent="0.25">
      <c r="A11" s="102" t="s">
        <v>476</v>
      </c>
      <c r="B11" s="1"/>
    </row>
    <row r="13" spans="1:12" x14ac:dyDescent="0.25">
      <c r="A13" s="1"/>
      <c r="B13" s="1"/>
    </row>
    <row r="14" spans="1:12" x14ac:dyDescent="0.25">
      <c r="A14" s="1"/>
      <c r="B14" s="1"/>
    </row>
    <row r="15" spans="1:12" x14ac:dyDescent="0.25">
      <c r="A15" s="1"/>
      <c r="B15" s="1"/>
    </row>
    <row r="16" spans="1:12" x14ac:dyDescent="0.25">
      <c r="A16" s="1"/>
      <c r="B16" s="1"/>
    </row>
    <row r="17" spans="1:2" x14ac:dyDescent="0.25">
      <c r="A17" s="1"/>
      <c r="B17" s="1"/>
    </row>
  </sheetData>
  <mergeCells count="10">
    <mergeCell ref="I6:I7"/>
    <mergeCell ref="J6:J7"/>
    <mergeCell ref="A6:A7"/>
    <mergeCell ref="C6:C7"/>
    <mergeCell ref="D6:D7"/>
    <mergeCell ref="E6:E7"/>
    <mergeCell ref="G6:G7"/>
    <mergeCell ref="H6:H7"/>
    <mergeCell ref="F6:F7"/>
    <mergeCell ref="B6:B7"/>
  </mergeCells>
  <hyperlinks>
    <hyperlink ref="I5" r:id="rId1" xr:uid="{55423F16-4DE7-47FE-B63F-94A9653CA2F1}"/>
    <hyperlink ref="I6" r:id="rId2" xr:uid="{CC77120A-0F66-4418-99A2-9EE08F28FFB2}"/>
    <hyperlink ref="I8" r:id="rId3" xr:uid="{94C9007A-8ED3-4867-B00E-7F662CF6ED54}"/>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9526-BEEE-4C4C-959C-BC21BA51D51C}">
  <sheetPr>
    <tabColor theme="4"/>
  </sheetPr>
  <dimension ref="A1:L27"/>
  <sheetViews>
    <sheetView showGridLines="0" zoomScale="60" zoomScaleNormal="60" workbookViewId="0"/>
  </sheetViews>
  <sheetFormatPr defaultColWidth="9" defaultRowHeight="15" x14ac:dyDescent="0.25"/>
  <cols>
    <col min="1" max="1" width="89" customWidth="1"/>
    <col min="2" max="2" width="58.85546875" bestFit="1" customWidth="1"/>
    <col min="3" max="3" width="25.28515625" bestFit="1" customWidth="1"/>
    <col min="4" max="4" width="30" customWidth="1"/>
    <col min="5" max="5" width="21.140625" bestFit="1" customWidth="1"/>
    <col min="6" max="6" width="40.85546875" customWidth="1"/>
    <col min="7" max="7" width="21.42578125" bestFit="1" customWidth="1"/>
    <col min="8" max="8" width="40.28515625" bestFit="1" customWidth="1"/>
    <col min="9" max="9" width="42" bestFit="1" customWidth="1"/>
    <col min="10" max="10" width="20.7109375" bestFit="1" customWidth="1"/>
    <col min="11" max="11" width="51.140625" customWidth="1"/>
    <col min="12" max="12" width="19.5703125" bestFit="1" customWidth="1"/>
  </cols>
  <sheetData>
    <row r="1" spans="1:12" x14ac:dyDescent="0.25">
      <c r="A1" s="24" t="s">
        <v>106</v>
      </c>
      <c r="B1" s="24"/>
    </row>
    <row r="2" spans="1:12" ht="15.75" thickBot="1" x14ac:dyDescent="0.3"/>
    <row r="3" spans="1:12" ht="17.25" x14ac:dyDescent="0.25">
      <c r="A3" s="41" t="s">
        <v>106</v>
      </c>
      <c r="B3" s="116" t="s">
        <v>475</v>
      </c>
      <c r="C3" s="26" t="s">
        <v>80</v>
      </c>
      <c r="D3" s="26" t="s">
        <v>81</v>
      </c>
      <c r="E3" s="26" t="s">
        <v>82</v>
      </c>
      <c r="F3" s="26" t="s">
        <v>408</v>
      </c>
      <c r="G3" s="26" t="s">
        <v>83</v>
      </c>
      <c r="H3" s="27" t="s">
        <v>84</v>
      </c>
      <c r="I3" s="27" t="s">
        <v>85</v>
      </c>
      <c r="J3" s="27" t="s">
        <v>86</v>
      </c>
      <c r="K3" s="27" t="s">
        <v>87</v>
      </c>
      <c r="L3" s="28" t="s">
        <v>88</v>
      </c>
    </row>
    <row r="4" spans="1:12" x14ac:dyDescent="0.25">
      <c r="A4" s="47" t="s">
        <v>107</v>
      </c>
      <c r="B4" s="107"/>
      <c r="C4" s="75"/>
      <c r="D4" s="75"/>
      <c r="E4" s="75"/>
      <c r="F4" s="75"/>
      <c r="G4" s="75"/>
      <c r="H4" s="75"/>
      <c r="I4" s="75"/>
      <c r="J4" s="71"/>
      <c r="K4" s="91"/>
      <c r="L4" s="74"/>
    </row>
    <row r="5" spans="1:12" ht="51" customHeight="1" x14ac:dyDescent="0.25">
      <c r="A5" s="31" t="s">
        <v>108</v>
      </c>
      <c r="B5" s="112" t="s">
        <v>96</v>
      </c>
      <c r="C5" s="71" t="s">
        <v>91</v>
      </c>
      <c r="D5" s="73" t="s">
        <v>109</v>
      </c>
      <c r="E5" s="71" t="s">
        <v>93</v>
      </c>
      <c r="F5" s="96" t="s">
        <v>443</v>
      </c>
      <c r="G5" s="71" t="s">
        <v>93</v>
      </c>
      <c r="H5" s="71" t="s">
        <v>94</v>
      </c>
      <c r="I5" s="72" t="s">
        <v>52</v>
      </c>
      <c r="J5" s="71" t="s">
        <v>95</v>
      </c>
      <c r="K5" s="29" t="s">
        <v>96</v>
      </c>
      <c r="L5" s="74"/>
    </row>
    <row r="6" spans="1:12" ht="45" x14ac:dyDescent="0.25">
      <c r="A6" s="31" t="s">
        <v>110</v>
      </c>
      <c r="B6" s="112" t="s">
        <v>96</v>
      </c>
      <c r="C6" s="71" t="s">
        <v>91</v>
      </c>
      <c r="D6" s="73" t="s">
        <v>111</v>
      </c>
      <c r="E6" s="71" t="s">
        <v>93</v>
      </c>
      <c r="F6" s="96" t="s">
        <v>443</v>
      </c>
      <c r="G6" s="71" t="s">
        <v>93</v>
      </c>
      <c r="H6" s="71" t="s">
        <v>94</v>
      </c>
      <c r="I6" s="72" t="s">
        <v>53</v>
      </c>
      <c r="J6" s="71" t="s">
        <v>95</v>
      </c>
      <c r="K6" s="29" t="s">
        <v>112</v>
      </c>
      <c r="L6" s="70" t="s">
        <v>113</v>
      </c>
    </row>
    <row r="7" spans="1:12" ht="89.25" customHeight="1" x14ac:dyDescent="0.25">
      <c r="A7" s="31" t="s">
        <v>114</v>
      </c>
      <c r="B7" s="112" t="s">
        <v>96</v>
      </c>
      <c r="C7" s="71" t="s">
        <v>91</v>
      </c>
      <c r="D7" s="73" t="s">
        <v>111</v>
      </c>
      <c r="E7" s="71" t="s">
        <v>93</v>
      </c>
      <c r="F7" s="90" t="s">
        <v>443</v>
      </c>
      <c r="G7" s="71" t="s">
        <v>93</v>
      </c>
      <c r="H7" s="71" t="s">
        <v>94</v>
      </c>
      <c r="I7" s="72" t="s">
        <v>53</v>
      </c>
      <c r="J7" s="76" t="s">
        <v>115</v>
      </c>
      <c r="K7" s="149" t="s">
        <v>514</v>
      </c>
      <c r="L7" s="70" t="s">
        <v>513</v>
      </c>
    </row>
    <row r="8" spans="1:12" ht="56.25" customHeight="1" x14ac:dyDescent="0.25">
      <c r="A8" s="275" t="s">
        <v>117</v>
      </c>
      <c r="B8" s="264" t="s">
        <v>93</v>
      </c>
      <c r="C8" s="71" t="s">
        <v>91</v>
      </c>
      <c r="D8" s="73" t="s">
        <v>109</v>
      </c>
      <c r="E8" s="71" t="s">
        <v>93</v>
      </c>
      <c r="F8" s="96" t="s">
        <v>443</v>
      </c>
      <c r="G8" s="71" t="s">
        <v>93</v>
      </c>
      <c r="H8" s="71" t="s">
        <v>94</v>
      </c>
      <c r="I8" s="72" t="s">
        <v>52</v>
      </c>
      <c r="J8" s="71" t="s">
        <v>95</v>
      </c>
      <c r="K8" s="29" t="s">
        <v>96</v>
      </c>
      <c r="L8" s="74"/>
    </row>
    <row r="9" spans="1:12" ht="56.25" customHeight="1" x14ac:dyDescent="0.25">
      <c r="A9" s="276"/>
      <c r="B9" s="265"/>
      <c r="C9" s="71" t="s">
        <v>91</v>
      </c>
      <c r="D9" s="73" t="s">
        <v>111</v>
      </c>
      <c r="E9" s="71" t="s">
        <v>93</v>
      </c>
      <c r="F9" s="96" t="s">
        <v>443</v>
      </c>
      <c r="G9" s="71" t="s">
        <v>93</v>
      </c>
      <c r="H9" s="71" t="s">
        <v>94</v>
      </c>
      <c r="I9" s="72" t="s">
        <v>53</v>
      </c>
      <c r="J9" s="69" t="s">
        <v>118</v>
      </c>
      <c r="K9" s="29"/>
      <c r="L9" s="74"/>
    </row>
    <row r="10" spans="1:12" x14ac:dyDescent="0.25">
      <c r="A10" s="47" t="s">
        <v>119</v>
      </c>
      <c r="B10" s="113"/>
      <c r="C10" s="71"/>
      <c r="D10" s="75"/>
      <c r="E10" s="75"/>
      <c r="F10" s="75"/>
      <c r="G10" s="71"/>
      <c r="H10" s="71"/>
      <c r="I10" s="72"/>
      <c r="J10" s="71"/>
      <c r="K10" s="29"/>
      <c r="L10" s="74"/>
    </row>
    <row r="11" spans="1:12" ht="45" x14ac:dyDescent="0.25">
      <c r="A11" s="31" t="s">
        <v>120</v>
      </c>
      <c r="B11" s="112" t="s">
        <v>93</v>
      </c>
      <c r="C11" s="71" t="s">
        <v>91</v>
      </c>
      <c r="D11" s="91" t="s">
        <v>121</v>
      </c>
      <c r="E11" s="71" t="s">
        <v>93</v>
      </c>
      <c r="F11" s="90" t="s">
        <v>443</v>
      </c>
      <c r="G11" s="71" t="s">
        <v>93</v>
      </c>
      <c r="H11" s="71" t="s">
        <v>94</v>
      </c>
      <c r="I11" s="72" t="s">
        <v>54</v>
      </c>
      <c r="J11" s="71" t="s">
        <v>95</v>
      </c>
      <c r="K11" s="29" t="s">
        <v>96</v>
      </c>
      <c r="L11" s="74"/>
    </row>
    <row r="12" spans="1:12" ht="30" x14ac:dyDescent="0.25">
      <c r="A12" s="31" t="s">
        <v>122</v>
      </c>
      <c r="B12" s="112" t="s">
        <v>93</v>
      </c>
      <c r="C12" s="71" t="s">
        <v>91</v>
      </c>
      <c r="D12" s="73" t="s">
        <v>123</v>
      </c>
      <c r="E12" s="71" t="s">
        <v>93</v>
      </c>
      <c r="F12" s="66" t="s">
        <v>453</v>
      </c>
      <c r="G12" s="71" t="s">
        <v>93</v>
      </c>
      <c r="H12" s="71" t="s">
        <v>94</v>
      </c>
      <c r="I12" s="72" t="s">
        <v>15</v>
      </c>
      <c r="J12" s="73" t="s">
        <v>95</v>
      </c>
      <c r="K12" s="29" t="s">
        <v>418</v>
      </c>
      <c r="L12" s="70" t="s">
        <v>417</v>
      </c>
    </row>
    <row r="13" spans="1:12" ht="45" x14ac:dyDescent="0.25">
      <c r="A13" s="39" t="s">
        <v>124</v>
      </c>
      <c r="B13" s="112" t="s">
        <v>93</v>
      </c>
      <c r="C13" s="71" t="s">
        <v>91</v>
      </c>
      <c r="D13" s="73" t="s">
        <v>125</v>
      </c>
      <c r="E13" s="71" t="s">
        <v>93</v>
      </c>
      <c r="F13" s="97" t="s">
        <v>443</v>
      </c>
      <c r="G13" s="71" t="s">
        <v>93</v>
      </c>
      <c r="H13" s="71" t="s">
        <v>94</v>
      </c>
      <c r="I13" s="72" t="s">
        <v>55</v>
      </c>
      <c r="J13" s="32" t="s">
        <v>126</v>
      </c>
      <c r="K13" s="81" t="s">
        <v>127</v>
      </c>
      <c r="L13" s="70" t="s">
        <v>516</v>
      </c>
    </row>
    <row r="14" spans="1:12" ht="30" x14ac:dyDescent="0.25">
      <c r="A14" s="57" t="s">
        <v>128</v>
      </c>
      <c r="B14" s="113"/>
      <c r="C14" s="71"/>
      <c r="D14" s="75"/>
      <c r="E14" s="75"/>
      <c r="F14" s="75"/>
      <c r="G14" s="71"/>
      <c r="H14" s="71"/>
      <c r="I14" s="71"/>
      <c r="J14" s="71"/>
      <c r="K14" s="29"/>
      <c r="L14" s="74"/>
    </row>
    <row r="15" spans="1:12" ht="28.5" customHeight="1" x14ac:dyDescent="0.25">
      <c r="A15" s="277" t="s">
        <v>129</v>
      </c>
      <c r="B15" s="264" t="s">
        <v>93</v>
      </c>
      <c r="C15" s="264" t="s">
        <v>91</v>
      </c>
      <c r="D15" s="268" t="s">
        <v>130</v>
      </c>
      <c r="E15" s="264" t="s">
        <v>93</v>
      </c>
      <c r="F15" s="268" t="s">
        <v>443</v>
      </c>
      <c r="G15" s="264" t="s">
        <v>93</v>
      </c>
      <c r="H15" s="264" t="s">
        <v>94</v>
      </c>
      <c r="I15" s="262" t="s">
        <v>31</v>
      </c>
      <c r="J15" s="77" t="s">
        <v>95</v>
      </c>
      <c r="K15" s="273" t="s">
        <v>131</v>
      </c>
      <c r="L15" s="270" t="s">
        <v>536</v>
      </c>
    </row>
    <row r="16" spans="1:12" ht="30" x14ac:dyDescent="0.25">
      <c r="A16" s="278"/>
      <c r="B16" s="265"/>
      <c r="C16" s="265"/>
      <c r="D16" s="269"/>
      <c r="E16" s="265"/>
      <c r="F16" s="269"/>
      <c r="G16" s="265"/>
      <c r="H16" s="265"/>
      <c r="I16" s="272"/>
      <c r="J16" s="100" t="s">
        <v>457</v>
      </c>
      <c r="K16" s="274"/>
      <c r="L16" s="271"/>
    </row>
    <row r="17" spans="1:12" x14ac:dyDescent="0.25">
      <c r="A17" s="58" t="s">
        <v>133</v>
      </c>
      <c r="B17" s="112" t="s">
        <v>93</v>
      </c>
      <c r="C17" s="77" t="s">
        <v>91</v>
      </c>
      <c r="D17" s="49"/>
      <c r="E17" s="49"/>
      <c r="F17" s="49"/>
      <c r="G17" s="49"/>
      <c r="H17" s="77"/>
      <c r="I17" s="77"/>
      <c r="J17" s="99"/>
      <c r="K17" s="92"/>
      <c r="L17" s="46"/>
    </row>
    <row r="18" spans="1:12" ht="15.75" thickBot="1" x14ac:dyDescent="0.3">
      <c r="A18" s="58" t="s">
        <v>135</v>
      </c>
      <c r="B18" s="112" t="s">
        <v>93</v>
      </c>
      <c r="C18" s="77" t="s">
        <v>91</v>
      </c>
      <c r="D18" s="49"/>
      <c r="E18" s="49"/>
      <c r="F18" s="49"/>
      <c r="G18" s="49"/>
      <c r="H18" s="77"/>
      <c r="I18" s="77"/>
      <c r="J18" s="77"/>
      <c r="K18" s="49"/>
      <c r="L18" s="46"/>
    </row>
    <row r="19" spans="1:12" ht="15.75" thickBot="1" x14ac:dyDescent="0.3">
      <c r="A19" s="80" t="s">
        <v>134</v>
      </c>
      <c r="B19" s="114">
        <f>SUM(B5:B9,B11:B13,B16:B18)</f>
        <v>0</v>
      </c>
      <c r="C19" s="20"/>
      <c r="D19" s="20"/>
      <c r="E19" s="20"/>
      <c r="F19" s="68"/>
      <c r="G19" s="56">
        <f>SUM(G5:G9,G11:G13,G15:G18)</f>
        <v>0</v>
      </c>
      <c r="H19" s="20"/>
      <c r="I19" s="20"/>
      <c r="J19" s="20"/>
      <c r="K19" s="20"/>
      <c r="L19" s="21"/>
    </row>
    <row r="21" spans="1:12" ht="17.25" x14ac:dyDescent="0.25">
      <c r="A21" s="102" t="s">
        <v>476</v>
      </c>
      <c r="B21" s="1"/>
    </row>
    <row r="23" spans="1:12" x14ac:dyDescent="0.25">
      <c r="A23" s="1"/>
      <c r="B23" s="1"/>
    </row>
    <row r="24" spans="1:12" x14ac:dyDescent="0.25">
      <c r="A24" s="1"/>
      <c r="B24" s="1"/>
    </row>
    <row r="25" spans="1:12" x14ac:dyDescent="0.25">
      <c r="A25" s="1"/>
      <c r="B25" s="1"/>
    </row>
    <row r="26" spans="1:12" x14ac:dyDescent="0.25">
      <c r="A26" s="1"/>
      <c r="B26" s="1"/>
    </row>
    <row r="27" spans="1:12" x14ac:dyDescent="0.25">
      <c r="A27" s="1"/>
      <c r="B27" s="1"/>
    </row>
  </sheetData>
  <mergeCells count="13">
    <mergeCell ref="A8:A9"/>
    <mergeCell ref="A15:A16"/>
    <mergeCell ref="C15:C16"/>
    <mergeCell ref="D15:D16"/>
    <mergeCell ref="E15:E16"/>
    <mergeCell ref="B8:B9"/>
    <mergeCell ref="B15:B16"/>
    <mergeCell ref="L15:L16"/>
    <mergeCell ref="F15:F16"/>
    <mergeCell ref="G15:G16"/>
    <mergeCell ref="H15:H16"/>
    <mergeCell ref="I15:I16"/>
    <mergeCell ref="K15:K16"/>
  </mergeCells>
  <hyperlinks>
    <hyperlink ref="J7" r:id="rId1" xr:uid="{B2E891CF-ED6D-4C58-B1AC-208D3C12D95D}"/>
    <hyperlink ref="I6" r:id="rId2" xr:uid="{989D274B-C2F8-4B18-B6A1-AC2F7517BABA}"/>
    <hyperlink ref="I5" r:id="rId3" xr:uid="{6F8D2688-B10B-47FF-9C15-4FFF139643DA}"/>
    <hyperlink ref="I11" r:id="rId4" xr:uid="{A5A88CE2-5EFA-45F2-A748-FD8A613ED789}"/>
    <hyperlink ref="I13" r:id="rId5" xr:uid="{DDE6D6B6-B571-4D40-AEFE-84D1C8B2B0BA}"/>
    <hyperlink ref="I12" r:id="rId6" xr:uid="{51331CB5-47BF-4E3B-930F-85A57B8F0354}"/>
    <hyperlink ref="I7" r:id="rId7" xr:uid="{AFE0A240-DDE3-4C79-9114-68F50ECB31FF}"/>
    <hyperlink ref="I8" r:id="rId8" xr:uid="{1947B3C3-270B-4064-B568-1F86E246AC09}"/>
    <hyperlink ref="I9" r:id="rId9" xr:uid="{5D2E794B-EFBD-4C1B-917E-31DBDCADE95D}"/>
    <hyperlink ref="J13" r:id="rId10" xr:uid="{720884F2-76FA-4C22-B28F-E4D8BFB6320B}"/>
    <hyperlink ref="I15" r:id="rId11" xr:uid="{B80B27F4-15EE-4A3C-9765-1701EF88DAA5}"/>
    <hyperlink ref="J16" r:id="rId12" xr:uid="{6C0F4E87-0007-4F61-88BE-50F848AE3C95}"/>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L36"/>
  <sheetViews>
    <sheetView showGridLines="0" zoomScale="60" zoomScaleNormal="60" workbookViewId="0"/>
  </sheetViews>
  <sheetFormatPr defaultRowHeight="15" x14ac:dyDescent="0.25"/>
  <cols>
    <col min="1" max="1" width="82" customWidth="1"/>
    <col min="2" max="2" width="61.42578125" bestFit="1" customWidth="1"/>
    <col min="3" max="3" width="26.140625" bestFit="1" customWidth="1"/>
    <col min="4" max="4" width="46.5703125" customWidth="1"/>
    <col min="5" max="5" width="25.28515625" bestFit="1" customWidth="1"/>
    <col min="6" max="6" width="43.7109375" bestFit="1" customWidth="1"/>
    <col min="7" max="7" width="32.42578125" bestFit="1" customWidth="1"/>
    <col min="8" max="8" width="42" bestFit="1" customWidth="1"/>
    <col min="9" max="9" width="42.28515625" bestFit="1" customWidth="1"/>
    <col min="10" max="10" width="27.7109375" bestFit="1" customWidth="1"/>
    <col min="11" max="11" width="34.140625" customWidth="1"/>
    <col min="12" max="12" width="23.140625" customWidth="1"/>
  </cols>
  <sheetData>
    <row r="1" spans="1:12" x14ac:dyDescent="0.25">
      <c r="A1" s="24" t="s">
        <v>179</v>
      </c>
      <c r="B1" s="24"/>
    </row>
    <row r="2" spans="1:12" ht="15.75" thickBot="1" x14ac:dyDescent="0.3">
      <c r="A2" s="1"/>
      <c r="B2" s="1"/>
    </row>
    <row r="3" spans="1:12" ht="17.25" x14ac:dyDescent="0.25">
      <c r="A3" s="25" t="s">
        <v>434</v>
      </c>
      <c r="B3" s="116" t="s">
        <v>475</v>
      </c>
      <c r="C3" s="26" t="s">
        <v>80</v>
      </c>
      <c r="D3" s="26" t="s">
        <v>81</v>
      </c>
      <c r="E3" s="26" t="s">
        <v>82</v>
      </c>
      <c r="F3" s="26" t="s">
        <v>408</v>
      </c>
      <c r="G3" s="26" t="s">
        <v>83</v>
      </c>
      <c r="H3" s="27" t="s">
        <v>84</v>
      </c>
      <c r="I3" s="27" t="s">
        <v>85</v>
      </c>
      <c r="J3" s="27" t="s">
        <v>86</v>
      </c>
      <c r="K3" s="27" t="s">
        <v>87</v>
      </c>
      <c r="L3" s="28" t="s">
        <v>88</v>
      </c>
    </row>
    <row r="4" spans="1:12" ht="24.75" customHeight="1" x14ac:dyDescent="0.25">
      <c r="A4" s="200" t="s">
        <v>136</v>
      </c>
      <c r="B4" s="211"/>
      <c r="C4" s="171" t="s">
        <v>137</v>
      </c>
      <c r="D4" s="66" t="s">
        <v>123</v>
      </c>
      <c r="E4" s="171" t="s">
        <v>138</v>
      </c>
      <c r="F4" s="171" t="s">
        <v>93</v>
      </c>
      <c r="G4" s="40">
        <v>-20</v>
      </c>
      <c r="H4" s="279" t="s">
        <v>139</v>
      </c>
      <c r="I4" s="279"/>
      <c r="J4" s="279"/>
      <c r="K4" s="279"/>
      <c r="L4" s="281"/>
    </row>
    <row r="5" spans="1:12" ht="36" customHeight="1" x14ac:dyDescent="0.25">
      <c r="A5" s="201"/>
      <c r="B5" s="223"/>
      <c r="C5" s="171" t="s">
        <v>137</v>
      </c>
      <c r="D5" s="66" t="s">
        <v>123</v>
      </c>
      <c r="E5" s="171" t="s">
        <v>138</v>
      </c>
      <c r="F5" s="171" t="s">
        <v>93</v>
      </c>
      <c r="G5" s="40">
        <v>20</v>
      </c>
      <c r="H5" s="280"/>
      <c r="I5" s="280"/>
      <c r="J5" s="280"/>
      <c r="K5" s="280"/>
      <c r="L5" s="282"/>
    </row>
    <row r="6" spans="1:12" x14ac:dyDescent="0.25">
      <c r="A6" s="172" t="s">
        <v>140</v>
      </c>
      <c r="B6" s="173">
        <v>112</v>
      </c>
      <c r="C6" s="22" t="s">
        <v>91</v>
      </c>
      <c r="D6" s="22" t="s">
        <v>141</v>
      </c>
      <c r="E6" s="22" t="s">
        <v>93</v>
      </c>
      <c r="F6" s="22"/>
      <c r="G6" s="144" t="s">
        <v>93</v>
      </c>
      <c r="H6" s="22" t="s">
        <v>94</v>
      </c>
      <c r="I6" s="133" t="s">
        <v>9</v>
      </c>
      <c r="J6" s="66" t="s">
        <v>142</v>
      </c>
      <c r="K6" s="143"/>
      <c r="L6" s="174"/>
    </row>
    <row r="7" spans="1:12" x14ac:dyDescent="0.25">
      <c r="A7" s="126" t="s">
        <v>143</v>
      </c>
      <c r="B7" s="175"/>
      <c r="C7" s="22" t="s">
        <v>144</v>
      </c>
      <c r="D7" s="66" t="s">
        <v>145</v>
      </c>
      <c r="E7" s="22" t="s">
        <v>138</v>
      </c>
      <c r="F7" s="22" t="s">
        <v>93</v>
      </c>
      <c r="G7" s="40">
        <v>6.4198120000000003</v>
      </c>
      <c r="H7" s="22" t="s">
        <v>94</v>
      </c>
      <c r="I7" s="6" t="s">
        <v>2</v>
      </c>
      <c r="J7" s="66" t="s">
        <v>142</v>
      </c>
      <c r="K7" s="143"/>
      <c r="L7" s="174"/>
    </row>
    <row r="8" spans="1:12" ht="45" x14ac:dyDescent="0.25">
      <c r="A8" s="172" t="s">
        <v>146</v>
      </c>
      <c r="B8" s="175"/>
      <c r="C8" s="22" t="s">
        <v>144</v>
      </c>
      <c r="D8" s="66" t="s">
        <v>147</v>
      </c>
      <c r="E8" s="22" t="s">
        <v>138</v>
      </c>
      <c r="F8" s="22" t="s">
        <v>93</v>
      </c>
      <c r="G8" s="40">
        <v>5</v>
      </c>
      <c r="H8" s="22" t="s">
        <v>94</v>
      </c>
      <c r="I8" s="6" t="s">
        <v>42</v>
      </c>
      <c r="J8" s="66" t="s">
        <v>118</v>
      </c>
      <c r="K8" s="143"/>
      <c r="L8" s="174"/>
    </row>
    <row r="9" spans="1:12" ht="30" customHeight="1" x14ac:dyDescent="0.25">
      <c r="A9" s="200" t="s">
        <v>148</v>
      </c>
      <c r="B9" s="211"/>
      <c r="C9" s="22" t="s">
        <v>144</v>
      </c>
      <c r="D9" s="22" t="s">
        <v>149</v>
      </c>
      <c r="E9" s="22" t="s">
        <v>138</v>
      </c>
      <c r="F9" s="22" t="s">
        <v>93</v>
      </c>
      <c r="G9" s="40">
        <v>-3.3290000000000002</v>
      </c>
      <c r="H9" s="239" t="s">
        <v>139</v>
      </c>
      <c r="I9" s="217"/>
      <c r="J9" s="217"/>
      <c r="K9" s="284"/>
      <c r="L9" s="283"/>
    </row>
    <row r="10" spans="1:12" ht="30" customHeight="1" x14ac:dyDescent="0.25">
      <c r="A10" s="200"/>
      <c r="B10" s="223"/>
      <c r="C10" s="22" t="s">
        <v>144</v>
      </c>
      <c r="D10" s="22" t="s">
        <v>149</v>
      </c>
      <c r="E10" s="22" t="s">
        <v>138</v>
      </c>
      <c r="F10" s="22" t="s">
        <v>93</v>
      </c>
      <c r="G10" s="40">
        <v>3.3290000000000002</v>
      </c>
      <c r="H10" s="240"/>
      <c r="I10" s="217"/>
      <c r="J10" s="217"/>
      <c r="K10" s="284"/>
      <c r="L10" s="283"/>
    </row>
    <row r="11" spans="1:12" ht="15" customHeight="1" x14ac:dyDescent="0.25">
      <c r="A11" s="200" t="s">
        <v>150</v>
      </c>
      <c r="B11" s="211"/>
      <c r="C11" s="22" t="s">
        <v>144</v>
      </c>
      <c r="D11" s="22" t="s">
        <v>151</v>
      </c>
      <c r="E11" s="22" t="s">
        <v>138</v>
      </c>
      <c r="F11" s="22" t="s">
        <v>93</v>
      </c>
      <c r="G11" s="40">
        <v>-33.732999999999997</v>
      </c>
      <c r="H11" s="217" t="s">
        <v>139</v>
      </c>
      <c r="I11" s="217"/>
      <c r="J11" s="217"/>
      <c r="K11" s="284"/>
      <c r="L11" s="283"/>
    </row>
    <row r="12" spans="1:12" x14ac:dyDescent="0.25">
      <c r="A12" s="200"/>
      <c r="B12" s="223"/>
      <c r="C12" s="22" t="s">
        <v>144</v>
      </c>
      <c r="D12" s="22" t="s">
        <v>151</v>
      </c>
      <c r="E12" s="22" t="s">
        <v>138</v>
      </c>
      <c r="F12" s="22" t="s">
        <v>93</v>
      </c>
      <c r="G12" s="40">
        <v>33.732999999999997</v>
      </c>
      <c r="H12" s="217"/>
      <c r="I12" s="217"/>
      <c r="J12" s="217"/>
      <c r="K12" s="284"/>
      <c r="L12" s="283"/>
    </row>
    <row r="13" spans="1:12" ht="30" customHeight="1" x14ac:dyDescent="0.25">
      <c r="A13" s="200" t="s">
        <v>152</v>
      </c>
      <c r="B13" s="211"/>
      <c r="C13" s="22" t="s">
        <v>144</v>
      </c>
      <c r="D13" s="22" t="s">
        <v>153</v>
      </c>
      <c r="E13" s="22" t="s">
        <v>138</v>
      </c>
      <c r="F13" s="22" t="s">
        <v>93</v>
      </c>
      <c r="G13" s="40">
        <v>5.5269320000000004</v>
      </c>
      <c r="H13" s="22" t="s">
        <v>139</v>
      </c>
      <c r="I13" s="143"/>
      <c r="J13" s="143"/>
      <c r="K13" s="143"/>
      <c r="L13" s="174"/>
    </row>
    <row r="14" spans="1:12" x14ac:dyDescent="0.25">
      <c r="A14" s="200"/>
      <c r="B14" s="223"/>
      <c r="C14" s="22" t="s">
        <v>144</v>
      </c>
      <c r="D14" s="131" t="s">
        <v>154</v>
      </c>
      <c r="E14" s="22" t="s">
        <v>138</v>
      </c>
      <c r="F14" s="22" t="s">
        <v>93</v>
      </c>
      <c r="G14" s="40">
        <f>27.30409+63.65</f>
        <v>90.954089999999994</v>
      </c>
      <c r="H14" s="22" t="s">
        <v>94</v>
      </c>
      <c r="I14" s="6" t="s">
        <v>16</v>
      </c>
      <c r="J14" s="66" t="s">
        <v>95</v>
      </c>
      <c r="K14" s="143" t="s">
        <v>520</v>
      </c>
      <c r="L14" s="137" t="s">
        <v>501</v>
      </c>
    </row>
    <row r="15" spans="1:12" ht="30" customHeight="1" x14ac:dyDescent="0.25">
      <c r="A15" s="200" t="s">
        <v>172</v>
      </c>
      <c r="B15" s="211"/>
      <c r="C15" s="22" t="s">
        <v>144</v>
      </c>
      <c r="D15" s="66" t="s">
        <v>157</v>
      </c>
      <c r="E15" s="22" t="s">
        <v>138</v>
      </c>
      <c r="F15" s="22" t="s">
        <v>93</v>
      </c>
      <c r="G15" s="40">
        <v>1.3129919999999999</v>
      </c>
      <c r="H15" s="22" t="s">
        <v>94</v>
      </c>
      <c r="I15" s="6" t="s">
        <v>50</v>
      </c>
      <c r="J15" s="48" t="s">
        <v>95</v>
      </c>
      <c r="K15" s="145" t="s">
        <v>527</v>
      </c>
      <c r="L15" s="137" t="s">
        <v>113</v>
      </c>
    </row>
    <row r="16" spans="1:12" x14ac:dyDescent="0.25">
      <c r="A16" s="200"/>
      <c r="B16" s="212"/>
      <c r="C16" s="22" t="s">
        <v>144</v>
      </c>
      <c r="D16" s="66" t="s">
        <v>166</v>
      </c>
      <c r="E16" s="22" t="s">
        <v>138</v>
      </c>
      <c r="F16" s="22" t="s">
        <v>93</v>
      </c>
      <c r="G16" s="101">
        <v>0.44668799999999997</v>
      </c>
      <c r="H16" s="22" t="s">
        <v>94</v>
      </c>
      <c r="I16" s="6" t="s">
        <v>51</v>
      </c>
      <c r="J16" s="66" t="s">
        <v>526</v>
      </c>
      <c r="K16" s="143"/>
      <c r="L16" s="174"/>
    </row>
    <row r="17" spans="1:12" x14ac:dyDescent="0.25">
      <c r="A17" s="200"/>
      <c r="B17" s="223"/>
      <c r="C17" s="22" t="s">
        <v>144</v>
      </c>
      <c r="D17" s="22" t="s">
        <v>173</v>
      </c>
      <c r="E17" s="22" t="s">
        <v>138</v>
      </c>
      <c r="F17" s="22" t="s">
        <v>93</v>
      </c>
      <c r="G17" s="101">
        <v>0.19544</v>
      </c>
      <c r="H17" s="22" t="s">
        <v>94</v>
      </c>
      <c r="I17" s="6" t="s">
        <v>6</v>
      </c>
      <c r="J17" s="22" t="s">
        <v>142</v>
      </c>
      <c r="K17" s="143"/>
      <c r="L17" s="174"/>
    </row>
    <row r="18" spans="1:12" ht="30" x14ac:dyDescent="0.25">
      <c r="A18" s="200" t="s">
        <v>174</v>
      </c>
      <c r="B18" s="211"/>
      <c r="C18" s="22" t="s">
        <v>144</v>
      </c>
      <c r="D18" s="48" t="s">
        <v>175</v>
      </c>
      <c r="E18" s="22" t="s">
        <v>138</v>
      </c>
      <c r="F18" s="22" t="s">
        <v>93</v>
      </c>
      <c r="G18" s="40">
        <v>-2</v>
      </c>
      <c r="H18" s="239" t="s">
        <v>94</v>
      </c>
      <c r="I18" s="253" t="s">
        <v>13</v>
      </c>
      <c r="J18" s="211" t="s">
        <v>118</v>
      </c>
      <c r="K18" s="284"/>
      <c r="L18" s="283"/>
    </row>
    <row r="19" spans="1:12" x14ac:dyDescent="0.25">
      <c r="A19" s="200"/>
      <c r="B19" s="223"/>
      <c r="C19" s="22" t="s">
        <v>144</v>
      </c>
      <c r="D19" s="22" t="s">
        <v>162</v>
      </c>
      <c r="E19" s="22" t="s">
        <v>138</v>
      </c>
      <c r="F19" s="22" t="s">
        <v>93</v>
      </c>
      <c r="G19" s="40">
        <v>2</v>
      </c>
      <c r="H19" s="240"/>
      <c r="I19" s="255"/>
      <c r="J19" s="223"/>
      <c r="K19" s="284"/>
      <c r="L19" s="283"/>
    </row>
    <row r="20" spans="1:12" x14ac:dyDescent="0.25">
      <c r="A20" s="200" t="s">
        <v>158</v>
      </c>
      <c r="B20" s="239"/>
      <c r="C20" s="22" t="s">
        <v>144</v>
      </c>
      <c r="D20" s="66" t="s">
        <v>159</v>
      </c>
      <c r="E20" s="22" t="s">
        <v>138</v>
      </c>
      <c r="F20" s="22" t="s">
        <v>93</v>
      </c>
      <c r="G20" s="101">
        <v>-0.45871099999999998</v>
      </c>
      <c r="H20" s="239" t="s">
        <v>94</v>
      </c>
      <c r="I20" s="253" t="s">
        <v>28</v>
      </c>
      <c r="J20" s="211" t="s">
        <v>118</v>
      </c>
      <c r="K20" s="284"/>
      <c r="L20" s="283"/>
    </row>
    <row r="21" spans="1:12" x14ac:dyDescent="0.25">
      <c r="A21" s="200"/>
      <c r="B21" s="240"/>
      <c r="C21" s="22" t="s">
        <v>144</v>
      </c>
      <c r="D21" s="22" t="s">
        <v>160</v>
      </c>
      <c r="E21" s="22" t="s">
        <v>138</v>
      </c>
      <c r="F21" s="22" t="s">
        <v>93</v>
      </c>
      <c r="G21" s="101">
        <v>0.45871099999999998</v>
      </c>
      <c r="H21" s="240"/>
      <c r="I21" s="255"/>
      <c r="J21" s="223"/>
      <c r="K21" s="284"/>
      <c r="L21" s="283"/>
    </row>
    <row r="22" spans="1:12" ht="30" x14ac:dyDescent="0.25">
      <c r="A22" s="200" t="s">
        <v>161</v>
      </c>
      <c r="B22" s="239"/>
      <c r="C22" s="22" t="s">
        <v>144</v>
      </c>
      <c r="D22" s="22" t="s">
        <v>160</v>
      </c>
      <c r="E22" s="22" t="s">
        <v>138</v>
      </c>
      <c r="F22" s="22" t="s">
        <v>93</v>
      </c>
      <c r="G22" s="40">
        <v>44.52328</v>
      </c>
      <c r="H22" s="22" t="s">
        <v>94</v>
      </c>
      <c r="I22" s="6" t="s">
        <v>28</v>
      </c>
      <c r="J22" s="66" t="s">
        <v>118</v>
      </c>
      <c r="K22" s="143"/>
      <c r="L22" s="174"/>
    </row>
    <row r="23" spans="1:12" ht="30" x14ac:dyDescent="0.25">
      <c r="A23" s="200"/>
      <c r="B23" s="240"/>
      <c r="C23" s="22" t="s">
        <v>144</v>
      </c>
      <c r="D23" s="22" t="s">
        <v>162</v>
      </c>
      <c r="E23" s="22" t="s">
        <v>138</v>
      </c>
      <c r="F23" s="22" t="s">
        <v>93</v>
      </c>
      <c r="G23" s="40">
        <v>3.9385840000000001</v>
      </c>
      <c r="H23" s="22" t="s">
        <v>94</v>
      </c>
      <c r="I23" s="6" t="s">
        <v>13</v>
      </c>
      <c r="J23" s="66" t="s">
        <v>118</v>
      </c>
      <c r="K23" s="143"/>
      <c r="L23" s="174"/>
    </row>
    <row r="24" spans="1:12" ht="30" x14ac:dyDescent="0.25">
      <c r="A24" s="126" t="s">
        <v>163</v>
      </c>
      <c r="B24" s="176"/>
      <c r="C24" s="22" t="s">
        <v>144</v>
      </c>
      <c r="D24" s="66" t="s">
        <v>164</v>
      </c>
      <c r="E24" s="22" t="s">
        <v>138</v>
      </c>
      <c r="F24" s="22" t="s">
        <v>93</v>
      </c>
      <c r="G24" s="40">
        <v>4.2189170000000003</v>
      </c>
      <c r="H24" s="22" t="s">
        <v>139</v>
      </c>
      <c r="I24" s="22"/>
      <c r="J24" s="22"/>
      <c r="K24" s="143"/>
      <c r="L24" s="174"/>
    </row>
    <row r="25" spans="1:12" x14ac:dyDescent="0.25">
      <c r="A25" s="177" t="s">
        <v>155</v>
      </c>
      <c r="B25" s="175"/>
      <c r="C25" s="22" t="s">
        <v>91</v>
      </c>
      <c r="D25" s="98" t="s">
        <v>156</v>
      </c>
      <c r="E25" s="98" t="s">
        <v>93</v>
      </c>
      <c r="F25" s="98" t="s">
        <v>93</v>
      </c>
      <c r="G25" s="50" t="s">
        <v>93</v>
      </c>
      <c r="H25" s="98" t="s">
        <v>94</v>
      </c>
      <c r="I25" s="178" t="s">
        <v>49</v>
      </c>
      <c r="J25" s="131" t="s">
        <v>95</v>
      </c>
      <c r="K25" s="167" t="s">
        <v>96</v>
      </c>
      <c r="L25" s="174"/>
    </row>
    <row r="26" spans="1:12" ht="45" x14ac:dyDescent="0.25">
      <c r="A26" s="126" t="s">
        <v>165</v>
      </c>
      <c r="B26" s="175"/>
      <c r="C26" s="22" t="s">
        <v>91</v>
      </c>
      <c r="D26" s="66" t="s">
        <v>166</v>
      </c>
      <c r="E26" s="22" t="s">
        <v>93</v>
      </c>
      <c r="F26" s="22" t="s">
        <v>93</v>
      </c>
      <c r="G26" s="50" t="s">
        <v>93</v>
      </c>
      <c r="H26" s="22" t="s">
        <v>139</v>
      </c>
      <c r="I26" s="22"/>
      <c r="J26" s="32" t="s">
        <v>167</v>
      </c>
      <c r="K26" s="149" t="s">
        <v>168</v>
      </c>
      <c r="L26" s="137" t="s">
        <v>169</v>
      </c>
    </row>
    <row r="27" spans="1:12" ht="60" x14ac:dyDescent="0.25">
      <c r="A27" s="179" t="s">
        <v>170</v>
      </c>
      <c r="B27" s="136">
        <v>4</v>
      </c>
      <c r="C27" s="98" t="s">
        <v>91</v>
      </c>
      <c r="D27" s="131" t="s">
        <v>166</v>
      </c>
      <c r="E27" s="98" t="s">
        <v>93</v>
      </c>
      <c r="F27" s="94" t="s">
        <v>451</v>
      </c>
      <c r="G27" s="93" t="s">
        <v>93</v>
      </c>
      <c r="H27" s="98" t="s">
        <v>94</v>
      </c>
      <c r="I27" s="178" t="s">
        <v>56</v>
      </c>
      <c r="J27" s="94" t="s">
        <v>171</v>
      </c>
      <c r="K27" s="180" t="s">
        <v>474</v>
      </c>
      <c r="L27" s="142" t="s">
        <v>473</v>
      </c>
    </row>
    <row r="28" spans="1:12" ht="30" x14ac:dyDescent="0.25">
      <c r="A28" s="170" t="s">
        <v>414</v>
      </c>
      <c r="B28" s="181"/>
      <c r="C28" s="98" t="s">
        <v>91</v>
      </c>
      <c r="D28" s="131" t="s">
        <v>259</v>
      </c>
      <c r="E28" s="98" t="s">
        <v>93</v>
      </c>
      <c r="F28" s="131" t="s">
        <v>93</v>
      </c>
      <c r="G28" s="93" t="s">
        <v>93</v>
      </c>
      <c r="H28" s="98" t="s">
        <v>94</v>
      </c>
      <c r="I28" s="178" t="s">
        <v>28</v>
      </c>
      <c r="J28" s="131" t="s">
        <v>118</v>
      </c>
      <c r="K28" s="169"/>
      <c r="L28" s="182"/>
    </row>
    <row r="29" spans="1:12" ht="30" x14ac:dyDescent="0.25">
      <c r="A29" s="170" t="s">
        <v>483</v>
      </c>
      <c r="B29" s="146">
        <v>32</v>
      </c>
      <c r="C29" s="98" t="s">
        <v>91</v>
      </c>
      <c r="D29" s="189" t="s">
        <v>166</v>
      </c>
      <c r="E29" s="98"/>
      <c r="F29" s="131"/>
      <c r="G29" s="93"/>
      <c r="H29" s="22" t="s">
        <v>460</v>
      </c>
      <c r="I29" s="178"/>
      <c r="J29" s="125"/>
      <c r="K29" s="169"/>
      <c r="L29" s="182"/>
    </row>
    <row r="30" spans="1:12" ht="30.75" thickBot="1" x14ac:dyDescent="0.3">
      <c r="A30" s="170" t="s">
        <v>471</v>
      </c>
      <c r="B30" s="180"/>
      <c r="C30" s="98" t="s">
        <v>91</v>
      </c>
      <c r="D30" s="131" t="s">
        <v>182</v>
      </c>
      <c r="E30" s="98" t="s">
        <v>93</v>
      </c>
      <c r="F30" s="131" t="s">
        <v>93</v>
      </c>
      <c r="G30" s="93" t="s">
        <v>93</v>
      </c>
      <c r="H30" s="98" t="s">
        <v>94</v>
      </c>
      <c r="I30" s="183" t="s">
        <v>0</v>
      </c>
      <c r="J30" s="98" t="s">
        <v>95</v>
      </c>
      <c r="K30" s="169" t="s">
        <v>472</v>
      </c>
      <c r="L30" s="182" t="s">
        <v>450</v>
      </c>
    </row>
    <row r="31" spans="1:12" ht="15.75" thickBot="1" x14ac:dyDescent="0.3">
      <c r="A31" s="120" t="s">
        <v>176</v>
      </c>
      <c r="B31" s="121">
        <f>SUM(B4:B28)</f>
        <v>116</v>
      </c>
      <c r="C31" s="122"/>
      <c r="D31" s="122"/>
      <c r="E31" s="122"/>
      <c r="F31" s="122"/>
      <c r="G31" s="121">
        <f>SUM(G4:G25)</f>
        <v>162.53673499999999</v>
      </c>
      <c r="H31" s="122"/>
      <c r="I31" s="122"/>
      <c r="J31" s="122"/>
      <c r="K31" s="122"/>
      <c r="L31" s="123"/>
    </row>
    <row r="32" spans="1:12" ht="15.75" thickBot="1" x14ac:dyDescent="0.3">
      <c r="A32" s="38" t="s">
        <v>177</v>
      </c>
      <c r="B32" s="108"/>
      <c r="C32" s="36"/>
      <c r="D32" s="36"/>
      <c r="E32" s="36"/>
      <c r="F32" s="36"/>
      <c r="G32" s="37">
        <f>SUMIF(C4:C27,"*Supp A*",G4:G27)</f>
        <v>0</v>
      </c>
      <c r="H32" s="36"/>
      <c r="I32" s="36"/>
      <c r="J32" s="36"/>
      <c r="K32" s="36"/>
      <c r="L32" s="35"/>
    </row>
    <row r="33" spans="1:12" ht="15.75" thickBot="1" x14ac:dyDescent="0.3">
      <c r="A33" s="59" t="s">
        <v>178</v>
      </c>
      <c r="B33" s="108"/>
      <c r="C33" s="36"/>
      <c r="D33" s="36"/>
      <c r="E33" s="36"/>
      <c r="F33" s="36"/>
      <c r="G33" s="37">
        <f>SUMIF(C4:C27,"*Supp B*",G4:G27)</f>
        <v>162.53673499999999</v>
      </c>
      <c r="H33" s="36"/>
      <c r="I33" s="36"/>
      <c r="J33" s="36"/>
      <c r="K33" s="36"/>
      <c r="L33" s="35"/>
    </row>
    <row r="34" spans="1:12" x14ac:dyDescent="0.25">
      <c r="C34" s="33"/>
      <c r="G34" s="34"/>
    </row>
    <row r="35" spans="1:12" ht="17.25" x14ac:dyDescent="0.25">
      <c r="A35" s="115" t="s">
        <v>482</v>
      </c>
      <c r="C35" s="33"/>
    </row>
    <row r="36" spans="1:12" x14ac:dyDescent="0.25">
      <c r="G36" s="19"/>
    </row>
  </sheetData>
  <mergeCells count="41">
    <mergeCell ref="B13:B14"/>
    <mergeCell ref="B15:B17"/>
    <mergeCell ref="B18:B19"/>
    <mergeCell ref="B20:B21"/>
    <mergeCell ref="B22:B23"/>
    <mergeCell ref="H20:H21"/>
    <mergeCell ref="K9:K10"/>
    <mergeCell ref="L9:L10"/>
    <mergeCell ref="H18:H19"/>
    <mergeCell ref="I18:I19"/>
    <mergeCell ref="J18:J19"/>
    <mergeCell ref="K18:K19"/>
    <mergeCell ref="L18:L19"/>
    <mergeCell ref="H11:H12"/>
    <mergeCell ref="I20:I21"/>
    <mergeCell ref="J20:J21"/>
    <mergeCell ref="K20:K21"/>
    <mergeCell ref="L20:L21"/>
    <mergeCell ref="H9:H10"/>
    <mergeCell ref="I9:I10"/>
    <mergeCell ref="I11:I12"/>
    <mergeCell ref="A22:A23"/>
    <mergeCell ref="A13:A14"/>
    <mergeCell ref="A15:A17"/>
    <mergeCell ref="A20:A21"/>
    <mergeCell ref="A18:A19"/>
    <mergeCell ref="J4:J5"/>
    <mergeCell ref="K4:K5"/>
    <mergeCell ref="L4:L5"/>
    <mergeCell ref="L11:L12"/>
    <mergeCell ref="J11:J12"/>
    <mergeCell ref="K11:K12"/>
    <mergeCell ref="J9:J10"/>
    <mergeCell ref="A4:A5"/>
    <mergeCell ref="A11:A12"/>
    <mergeCell ref="A9:A10"/>
    <mergeCell ref="H4:H5"/>
    <mergeCell ref="I4:I5"/>
    <mergeCell ref="B4:B5"/>
    <mergeCell ref="B9:B10"/>
    <mergeCell ref="B11:B12"/>
  </mergeCells>
  <hyperlinks>
    <hyperlink ref="I6" r:id="rId1" xr:uid="{80DCCA0F-C84C-4242-A473-D86D722B37C3}"/>
    <hyperlink ref="I7" r:id="rId2" xr:uid="{4A9F5773-C213-44BD-BCD2-1D8F769345C1}"/>
    <hyperlink ref="I8" r:id="rId3" xr:uid="{F022F047-9650-412B-AA6A-1B7193347DC0}"/>
    <hyperlink ref="I14" r:id="rId4" xr:uid="{0FA7DA27-3215-4DCC-9E3A-8DD475CB0CE2}"/>
    <hyperlink ref="I25" r:id="rId5" xr:uid="{D16963E3-206E-4C63-9238-FFFA8D93DDCF}"/>
    <hyperlink ref="I20" r:id="rId6" xr:uid="{9D0E682C-5000-46B0-9C4B-7876AD4D0127}"/>
    <hyperlink ref="I20:I21" r:id="rId7" display="IR0524" xr:uid="{89ACBECE-0B2F-4DE7-A8E5-B573B5A2E260}"/>
    <hyperlink ref="I22" r:id="rId8" xr:uid="{7EB170E9-6DA4-46A6-9B88-F01547738FE6}"/>
    <hyperlink ref="I23" r:id="rId9" xr:uid="{EBBFFFF8-131E-4B61-B725-66BFFFAB4544}"/>
    <hyperlink ref="J26" r:id="rId10" display="Données concernant pe programme Nouveaux Horizons pour les aînés" xr:uid="{DB082DF5-F9FE-4ED9-8595-1245AE6FC28C}"/>
    <hyperlink ref="I27" r:id="rId11" xr:uid="{1E2ADDEB-89D4-4DFD-908B-BBA71A21EF39}"/>
    <hyperlink ref="J27" r:id="rId12" xr:uid="{42EF5E10-259E-4578-95F7-8F1BF4E7EC9B}"/>
    <hyperlink ref="I17" r:id="rId13" xr:uid="{21483031-7EA2-4014-BFE6-60EE67D8E0BA}"/>
    <hyperlink ref="I15" r:id="rId14" xr:uid="{F57E1928-B263-4BC7-8F0F-DA755FA416EF}"/>
    <hyperlink ref="I16" r:id="rId15" xr:uid="{AD6CD200-DF25-44C2-9809-928121CFC377}"/>
    <hyperlink ref="I18" r:id="rId16" xr:uid="{635C3148-A9B1-4550-873D-77D880B965C7}"/>
    <hyperlink ref="I18:I19" r:id="rId17" display="IR0526" xr:uid="{0B2B01C5-0773-4CA6-A90D-00B734C79FE7}"/>
    <hyperlink ref="I28" r:id="rId18" xr:uid="{986B6E44-382A-48FB-A8C5-CC0088934914}"/>
    <hyperlink ref="F27" r:id="rId19" xr:uid="{912657B6-2B03-496E-AAE2-39973FC75AC6}"/>
    <hyperlink ref="I30" r:id="rId20" xr:uid="{1DF5E6D3-5EA8-434A-A259-782025192210}"/>
  </hyperlinks>
  <pageMargins left="0.7" right="0.7" top="0.75" bottom="0.75" header="0.3" footer="0.3"/>
  <pageSetup orientation="portrait" r:id="rId21"/>
  <ignoredErrors>
    <ignoredError sqref="B31"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Légende</vt:lpstr>
      <vt:lpstr>Protéger la santé et la sécurit</vt:lpstr>
      <vt:lpstr>Mesures de soutien direct</vt:lpstr>
      <vt:lpstr>Soutien fiscal à la liquidité</vt:lpstr>
      <vt:lpstr>Autres soutien à la liquidité</vt:lpstr>
      <vt:lpstr>Mesures absentes du énoncé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Giswold, Jill</cp:lastModifiedBy>
  <dcterms:created xsi:type="dcterms:W3CDTF">2020-12-01T14:43:59Z</dcterms:created>
  <dcterms:modified xsi:type="dcterms:W3CDTF">2021-01-25T17:39:28Z</dcterms:modified>
</cp:coreProperties>
</file>