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tantJ\AppData\Roaming\OpenText\OTEdit\EC_pbodocs\c371853\"/>
    </mc:Choice>
  </mc:AlternateContent>
  <xr:revisionPtr revIDLastSave="0" documentId="13_ncr:1_{3F9E5F01-0EC3-4C6A-9740-2A853743CAE5}" xr6:coauthVersionLast="45" xr6:coauthVersionMax="45" xr10:uidLastSave="{00000000-0000-0000-0000-000000000000}"/>
  <bookViews>
    <workbookView xWindow="-120" yWindow="-120" windowWidth="29040" windowHeight="15840" xr2:uid="{E49D7F26-01B7-43A3-B980-6B1CB5D0A2BA}"/>
  </bookViews>
  <sheets>
    <sheet name="Legend" sheetId="2" r:id="rId1"/>
    <sheet name="Protecting Health and Safety" sheetId="1" r:id="rId2"/>
    <sheet name="Direct Support Measures" sheetId="3" r:id="rId3"/>
    <sheet name="Tax Liquidity Support" sheetId="6" r:id="rId4"/>
    <sheet name="Other Liquidity Support" sheetId="7" r:id="rId5"/>
    <sheet name="Measures not in FES 2020" sheetId="5" r:id="rId6"/>
  </sheets>
  <definedNames>
    <definedName name="_xlnm._FilterDatabase" localSheetId="5" hidden="1">'Measures not in FES 2020'!$A$3:$L$24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3" l="1"/>
  <c r="B41" i="1" l="1"/>
  <c r="B198" i="3" l="1"/>
  <c r="B11" i="3" l="1"/>
  <c r="B10" i="3"/>
  <c r="B9" i="3"/>
  <c r="B184" i="3"/>
  <c r="B143" i="3"/>
  <c r="B77" i="3"/>
  <c r="B74" i="3"/>
  <c r="B73" i="3"/>
  <c r="B70" i="3"/>
  <c r="B67" i="3"/>
  <c r="B63" i="3"/>
  <c r="B53" i="3"/>
  <c r="B15" i="3"/>
  <c r="B34" i="3"/>
  <c r="B4" i="3"/>
  <c r="B88" i="1" l="1"/>
  <c r="B84" i="1"/>
  <c r="B79" i="1"/>
  <c r="B61" i="1" l="1"/>
  <c r="B59" i="1"/>
  <c r="B55" i="1"/>
  <c r="B17" i="1"/>
  <c r="B21" i="1"/>
  <c r="B4" i="1"/>
  <c r="B90" i="1" l="1"/>
  <c r="B108" i="1" l="1"/>
  <c r="B31" i="5"/>
  <c r="B19" i="7"/>
  <c r="B9" i="6"/>
  <c r="B144" i="3" l="1"/>
  <c r="B208" i="3" s="1"/>
  <c r="G33" i="5" l="1"/>
  <c r="G32" i="5"/>
  <c r="G19" i="7"/>
  <c r="G9" i="6"/>
  <c r="G209" i="3"/>
  <c r="G45" i="1" l="1"/>
  <c r="G43" i="1"/>
  <c r="G41" i="1"/>
  <c r="G62" i="1" l="1"/>
  <c r="G61" i="1"/>
  <c r="G47" i="1"/>
  <c r="G46" i="1"/>
  <c r="G14" i="5" l="1"/>
  <c r="G31" i="5" s="1"/>
  <c r="G195" i="3"/>
  <c r="G160" i="3"/>
  <c r="G93" i="3"/>
  <c r="G86" i="3"/>
  <c r="G84" i="3"/>
  <c r="G33" i="3" l="1"/>
  <c r="G30" i="3"/>
  <c r="G26" i="3"/>
  <c r="G93" i="1"/>
  <c r="G109" i="1" s="1"/>
  <c r="G76" i="1"/>
  <c r="G72" i="1"/>
  <c r="G70" i="1"/>
  <c r="G210" i="3" l="1"/>
  <c r="G208" i="3"/>
  <c r="G39" i="1"/>
  <c r="G20" i="1"/>
  <c r="G12" i="1"/>
  <c r="G110" i="1" l="1"/>
  <c r="G108" i="1"/>
</calcChain>
</file>

<file path=xl/sharedStrings.xml><?xml version="1.0" encoding="utf-8"?>
<sst xmlns="http://schemas.openxmlformats.org/spreadsheetml/2006/main" count="2248" uniqueCount="517">
  <si>
    <t>Protecting Health and Safety</t>
  </si>
  <si>
    <t>Included in Supps A or B</t>
  </si>
  <si>
    <t>Organization</t>
  </si>
  <si>
    <t>Voted/Statutory in Supps</t>
  </si>
  <si>
    <t>Dollar Amount in Supps ($Millions)</t>
  </si>
  <si>
    <t>PBO IR Sent</t>
  </si>
  <si>
    <t>PBO IR Link</t>
  </si>
  <si>
    <t>Data Status</t>
  </si>
  <si>
    <t>Data</t>
  </si>
  <si>
    <t>As of Date</t>
  </si>
  <si>
    <t>Safe Restart Agreement, Federal Contribution (includes support for healthcare including mental health and problematic substance use, testing and contact tracing support for vulnerable populations, child care, sick leave, municipalities, and personal protective equipment procurement)</t>
  </si>
  <si>
    <t>Supps B</t>
  </si>
  <si>
    <t>Canadian Institutes of Health Research</t>
  </si>
  <si>
    <t>Statutory</t>
  </si>
  <si>
    <t>Yes</t>
  </si>
  <si>
    <t>IR0530</t>
  </si>
  <si>
    <t>Pending</t>
  </si>
  <si>
    <t>Department of Finance</t>
  </si>
  <si>
    <t>IR0550</t>
  </si>
  <si>
    <t>Voted</t>
  </si>
  <si>
    <t>Public Health Agency of Canada</t>
  </si>
  <si>
    <t>IR0528</t>
  </si>
  <si>
    <t>Provided</t>
  </si>
  <si>
    <t>Department of Health</t>
  </si>
  <si>
    <t>IR0551</t>
  </si>
  <si>
    <t>Department of Public Works and Government Services</t>
  </si>
  <si>
    <t>IR0559</t>
  </si>
  <si>
    <t>Safe Return to Class Fund</t>
  </si>
  <si>
    <t>Health and Social Support for Northern Communities (critical priorities, air carriers, food subsidy enhancement)</t>
  </si>
  <si>
    <t>Supps A</t>
  </si>
  <si>
    <t>Department of Crown-Indigenous Relations and Northern Affairs</t>
  </si>
  <si>
    <t>IR0462</t>
  </si>
  <si>
    <t>Data on Nutrition North food enhancement is outstanding</t>
  </si>
  <si>
    <t>$89.9M in grants</t>
  </si>
  <si>
    <t>Support for essential air access to remote communities</t>
  </si>
  <si>
    <t>Transport Canada</t>
  </si>
  <si>
    <t>IR0519</t>
  </si>
  <si>
    <t>Indigenous Community Support Fund</t>
  </si>
  <si>
    <t>Department of Indigenous Services</t>
  </si>
  <si>
    <t>IR0470</t>
  </si>
  <si>
    <t>$296.3 million accessed by 621 communities and 85 organizations</t>
  </si>
  <si>
    <t>Department of Employment and Social Development</t>
  </si>
  <si>
    <t>IR0549</t>
  </si>
  <si>
    <t>Indigenous Services Canada</t>
  </si>
  <si>
    <t>IR0523</t>
  </si>
  <si>
    <t>No activity to date</t>
  </si>
  <si>
    <t>Support for a Safe Restart in Indigenous Communities</t>
  </si>
  <si>
    <t>Offsetting declines in Indigenous own-source revenues</t>
  </si>
  <si>
    <t>Not included</t>
  </si>
  <si>
    <t>Purpose:</t>
  </si>
  <si>
    <t>The Parliamentary Budget Officer (PBO) has developed a monitoring framework to assist parliamentarians in tracking all the Government’s announcements and spending related to COVID-19.</t>
  </si>
  <si>
    <t>This tracking document enumerates the COVID-19 measures announced by the Government and includes high level implementation and spending data collected by the PBO from numerous federal departments and agencies through information requests.</t>
  </si>
  <si>
    <t>Notes:</t>
  </si>
  <si>
    <t xml:space="preserve">This tracking document does not include the PBO's cost estimates of COVID-19 measures. </t>
  </si>
  <si>
    <t>Tabs:</t>
  </si>
  <si>
    <t>Direct Support Measures</t>
  </si>
  <si>
    <t>Tax Liquidity Support</t>
  </si>
  <si>
    <t>Other Liquidity Support</t>
  </si>
  <si>
    <t>Data Status Column:</t>
  </si>
  <si>
    <t>Provided:</t>
  </si>
  <si>
    <t>The PBO has received data through an information request.</t>
  </si>
  <si>
    <t>Pending:</t>
  </si>
  <si>
    <t>Data has been requested through existing PBO information request, but funding or program is relatively new or additional follow-up was required. Data is expected to be provided in future updates.</t>
  </si>
  <si>
    <t>Outstanding:</t>
  </si>
  <si>
    <t>Data has been requested through PBO information request. Deadline for a response has passed and informaiton has not yet been provided.</t>
  </si>
  <si>
    <t>Confirming data with department:</t>
  </si>
  <si>
    <t>Data has been provided. The PBO is seeking clarification on the data.</t>
  </si>
  <si>
    <t>Response date not yet passed:</t>
  </si>
  <si>
    <t>Data has been recently requested through a PBO information request. Deadline for a response from the department has not passed.</t>
  </si>
  <si>
    <t>Not yet available:</t>
  </si>
  <si>
    <t>Department has indicated in their response to the PBO that the information on this measure is not yet available.</t>
  </si>
  <si>
    <t>Sources:</t>
  </si>
  <si>
    <t>Treasury Board of Canada Secretariat, Supplementary Estimates (A), 2020-21</t>
  </si>
  <si>
    <t>Treasury Board of Canada Secretariat, Supplementary Estimates (B), 2020-21</t>
  </si>
  <si>
    <t>COVID-19 Medical Research and Vaccine Development (over two years)</t>
  </si>
  <si>
    <t>Department of Industry</t>
  </si>
  <si>
    <t>IR0490</t>
  </si>
  <si>
    <t>Not yet available</t>
  </si>
  <si>
    <t>Department of Western Economic Diversification</t>
  </si>
  <si>
    <t>Contribution agreement signed for $23M ($8M in 2020-21 and $15M in 2021-22)</t>
  </si>
  <si>
    <t>National Research Council of Canada</t>
  </si>
  <si>
    <t>IR0491</t>
  </si>
  <si>
    <t xml:space="preserve">Phase 1 and 2 of NRC's Human Health Therapeutics Research Centre reported together: $3.953M spent </t>
  </si>
  <si>
    <t>IR0478</t>
  </si>
  <si>
    <t>Confirming data with the department</t>
  </si>
  <si>
    <t>Increasing Biomanufacturing Capacity</t>
  </si>
  <si>
    <t>IR0526</t>
  </si>
  <si>
    <t>Innovative Research and Support for New Testing Approaches and Technologies</t>
  </si>
  <si>
    <t>Supporting and Sustaining the Public Health Agency of Canada's and Health Canada's Pandemic Operations</t>
  </si>
  <si>
    <t>Canadian Digital Service</t>
  </si>
  <si>
    <t>Funding for Personal Protective Equipment and Supplies (of which, $200 million in 2019-20)</t>
  </si>
  <si>
    <t>IR0468</t>
  </si>
  <si>
    <t>PPE and Related Equipment Support for Essential Workers (procurement fund and increased procurement support)</t>
  </si>
  <si>
    <t>Additional PPE Procurement and Support for the Storage and Warehousing of PPE</t>
  </si>
  <si>
    <t>GST/HST Relief on Face Masks and Face Shields</t>
  </si>
  <si>
    <t>Improving Ventilation in Buildings</t>
  </si>
  <si>
    <t>Support for People experiencing Homelessness (through Reaching Home)</t>
  </si>
  <si>
    <t>No</t>
  </si>
  <si>
    <t>Reaching Home Contributions Data</t>
  </si>
  <si>
    <t>24 contribution agreements with a total value of $86,367,896</t>
  </si>
  <si>
    <t xml:space="preserve">Date unavailable </t>
  </si>
  <si>
    <t>Quarantine Facilities and COVID-19 Border Measures</t>
  </si>
  <si>
    <t>Support for Firms that Hire Temporary Foreign Workers</t>
  </si>
  <si>
    <t>Department of Agriculture and Agri-Food</t>
  </si>
  <si>
    <t>IR0456</t>
  </si>
  <si>
    <t>Shared Services Canada</t>
  </si>
  <si>
    <t>IR0561</t>
  </si>
  <si>
    <t>Extension of the Mandatory Isolation Support for Temporary Foreign Workers Program</t>
  </si>
  <si>
    <t>Addressing the Outbreak of COVID-19 among Temporary Foreign Workers on Farms</t>
  </si>
  <si>
    <t>Support for the Canadian Armed Forces' response to COVID-19 (Including Operation LASER)</t>
  </si>
  <si>
    <t>Department of National Defense</t>
  </si>
  <si>
    <t>Data has been informally shared by the department</t>
  </si>
  <si>
    <t>See Supplementary Data</t>
  </si>
  <si>
    <t>Personal Support Worker Training and Other Measures to Address Labour Shortages in Long-Term and Home Care</t>
  </si>
  <si>
    <t>Further Investments in Long-Term Care</t>
  </si>
  <si>
    <t>Virtual Care and Mental Health Tools for Canadians</t>
  </si>
  <si>
    <t>IR0486</t>
  </si>
  <si>
    <t>Supporting Distress Centres and the Wellness Together Canada Portal</t>
  </si>
  <si>
    <t>Supporting Canadians struggling with Substance Use Disorder</t>
  </si>
  <si>
    <t>Support for the Canadian Red Cross</t>
  </si>
  <si>
    <t>Department of Public Safety and Emergency Preparedness</t>
  </si>
  <si>
    <t>IR0529</t>
  </si>
  <si>
    <t>Contribution agreement valued at $40,680,000</t>
  </si>
  <si>
    <t>Civilian Humanitarian Workforce (Red Cross)</t>
  </si>
  <si>
    <t>Enhancing Public Health Measures in Indigenous Communities</t>
  </si>
  <si>
    <t>$102,595,241 to 330 communities and 8 other recipients</t>
  </si>
  <si>
    <t>Responding to Immediate Indigenous Mental Wellness Demands during the COVID-19 Pandemic</t>
  </si>
  <si>
    <t>Supportive Care in Indigenous Communities</t>
  </si>
  <si>
    <t>Department of Foreign Affairs, Trade and Development</t>
  </si>
  <si>
    <t>N/A</t>
  </si>
  <si>
    <t>IR0476</t>
  </si>
  <si>
    <t>Immediate Public Health Response (of which, $25M for PHAC in 2019-20)</t>
  </si>
  <si>
    <t>IR0471</t>
  </si>
  <si>
    <t xml:space="preserve">Strategic Innovation Fund received $192M, a project has been approved for $175.6M </t>
  </si>
  <si>
    <t>IR0472</t>
  </si>
  <si>
    <t>Reducing Import Costs to facilitate access to Critical Medical Goods</t>
  </si>
  <si>
    <t>Canada Border Services Agency</t>
  </si>
  <si>
    <t>IR0459</t>
  </si>
  <si>
    <t>Consular Assistance (of which $36M in 2019-20)</t>
  </si>
  <si>
    <t>IR0467</t>
  </si>
  <si>
    <t>Repatriation: 62,580 Canadians repatriated, total of $10.15M  
COVID-19 Emergency Loan Program for Canadians Abroad: 4,856 loans issued, total of $17.97M</t>
  </si>
  <si>
    <t>Total - Protecting Health and Safety</t>
  </si>
  <si>
    <t>Support for Workers in the Live Events and Arts Sector</t>
  </si>
  <si>
    <t>Support for the Broadcasting Industry</t>
  </si>
  <si>
    <t>Canadian Radio-television and Telecommunications Commission</t>
  </si>
  <si>
    <t>IR0464</t>
  </si>
  <si>
    <t>Confidential</t>
  </si>
  <si>
    <t>Support for the National Film Board</t>
  </si>
  <si>
    <t>Support for the Audiovisual Industry</t>
  </si>
  <si>
    <t>Telefilm Canada</t>
  </si>
  <si>
    <t>IR0558</t>
  </si>
  <si>
    <t>Regional Air Transportation Initiative</t>
  </si>
  <si>
    <t>Airports Capital Assistance Program</t>
  </si>
  <si>
    <t>Support for Critical Infrastructure at Large Airports</t>
  </si>
  <si>
    <t>Airport Rent Relief</t>
  </si>
  <si>
    <t>Support for Airport Authorities</t>
  </si>
  <si>
    <t>Support for the Air Transportation Sector</t>
  </si>
  <si>
    <t>IR0474</t>
  </si>
  <si>
    <t>Rent deferral: 32 tenants approved for rent deferral, representing a total of approximately $193,396 in rent***
Rent relief: 5 attestation forms approved, representing a $25,343 loss in rental revenue</t>
  </si>
  <si>
    <t>Strategic Innovation Fund</t>
  </si>
  <si>
    <t>Alternative Credit Support for Small Businesses - Industrial Research Assistance Program's Innovation Assistance Program</t>
  </si>
  <si>
    <t>2,193 contribution agreements valued at $258,502,248**</t>
  </si>
  <si>
    <t>Alternative Credit Support for Small Businesses - Futurpreneur Canada</t>
  </si>
  <si>
    <t>$20.1M issued to Futurpreneur Canada (FC), will be used to provide payment relief to 3,195 of FC’s active clients for up to 12 months</t>
  </si>
  <si>
    <t>Canada Emergency Wage Subsidy (March 15 to December 19)</t>
  </si>
  <si>
    <t>Canada Revenue Agency</t>
  </si>
  <si>
    <t>IR0481</t>
  </si>
  <si>
    <t>CEWS Data</t>
  </si>
  <si>
    <t>Canada Emergency Wage Subsidy Extension</t>
  </si>
  <si>
    <t>Temporary Changes to EI to Improve Access</t>
  </si>
  <si>
    <t>Canada Recovery Benefit (CRB)</t>
  </si>
  <si>
    <t>Employment and Social Development Canada</t>
  </si>
  <si>
    <t>CRB Data</t>
  </si>
  <si>
    <t>Canada Recovery Sickness Benefit (CRSB)</t>
  </si>
  <si>
    <t>CRCB Data</t>
  </si>
  <si>
    <t>CRSB Data</t>
  </si>
  <si>
    <t>Canada Recovery Caregiver Benefit (CRCB)</t>
  </si>
  <si>
    <t>Canada Emergency Rent Subsidy</t>
  </si>
  <si>
    <t xml:space="preserve">Canada Revenue Agency </t>
  </si>
  <si>
    <t>Canada Emergency Rent Subsidy and Lockdown Support Extension</t>
  </si>
  <si>
    <t>Canada Emergency Business Account – 25% incentive</t>
  </si>
  <si>
    <t xml:space="preserve">Alternative Credit Support for Small Businesses - Regional Development Agencies (Regional Relief and Recovery Fund) </t>
  </si>
  <si>
    <t>Alternative Credit Support for Small Businesses - Community Futures Network (Regional Relief and Recovery Fund)</t>
  </si>
  <si>
    <t>Atlantic Canada Opportunities Agency</t>
  </si>
  <si>
    <t>$25,259,552 for 199 businesses*</t>
  </si>
  <si>
    <t>Canadian Northern Economic Development Agency</t>
  </si>
  <si>
    <t>$1,137,522 for 54 businesses*</t>
  </si>
  <si>
    <t>Department of Industry: Federal Economic Development Initiative for Northern Ontario</t>
  </si>
  <si>
    <t>$7,262,958 for 400 businesses*</t>
  </si>
  <si>
    <t>$79,271,136 for 970 businesses*</t>
  </si>
  <si>
    <t>Economic Development Agency of Canada for the Regions of Quebec</t>
  </si>
  <si>
    <t>$15,786,894 for 116 businesses*</t>
  </si>
  <si>
    <t>Federal Economic Development Agency for Southern Ontario</t>
  </si>
  <si>
    <t>$26,398,902 for 127 businesses*</t>
  </si>
  <si>
    <t>IR0524</t>
  </si>
  <si>
    <t>$7,284,025 for 245 businesses*</t>
  </si>
  <si>
    <t>$4,751,494 for 126 businesses*</t>
  </si>
  <si>
    <t>$31,637,081 for 1,880 businesses*</t>
  </si>
  <si>
    <t>$5,956,971 for 211  businesses*</t>
  </si>
  <si>
    <t>$59,424,852 for 1,674 businesses*</t>
  </si>
  <si>
    <t>Additional Investments in the Regional Relief and Recovery Fund</t>
  </si>
  <si>
    <t>Support for the Economic Development in the North</t>
  </si>
  <si>
    <t>10% Temporary Business Wage Subsidy</t>
  </si>
  <si>
    <t>IR0547</t>
  </si>
  <si>
    <t>Essential Workers Wage Top-up</t>
  </si>
  <si>
    <t>Canada Emergency Response Benefit</t>
  </si>
  <si>
    <t>IR0517</t>
  </si>
  <si>
    <t>CERB Data</t>
  </si>
  <si>
    <t>27.56M applications processed, $81.64B in benefits paid</t>
  </si>
  <si>
    <t>Administration Costs related to the Canada Emergency Response Benefit</t>
  </si>
  <si>
    <t>Canada Emergency Student Benefit</t>
  </si>
  <si>
    <t>CESB Data</t>
  </si>
  <si>
    <t>2,140,230 approved applications, $2.94B in benefits paid</t>
  </si>
  <si>
    <t>Canada Emergency Commercial Rent Assistance</t>
  </si>
  <si>
    <t>Less: Provincial Contribution for CECRA</t>
  </si>
  <si>
    <t>Canada Mortgage and Housing Corporation</t>
  </si>
  <si>
    <t>IR0480</t>
  </si>
  <si>
    <t>Support for Local Indigenous Economies and the Indigenous Tourism Industry</t>
  </si>
  <si>
    <t>Tourism: $16 million allocated to the Indigenous Tourism Association of Canada, currently 172 businesses in three phases funded for a total of $3,439,000
Indigenous Community Business Fund: $43,271,308 allocated</t>
  </si>
  <si>
    <t>Interest Relief for First Nations through the First Nations Finance Authority</t>
  </si>
  <si>
    <t>IR0515</t>
  </si>
  <si>
    <t>$17.1M transferred to First Nations Finance Authority</t>
  </si>
  <si>
    <t>Support for Indigenous Businesses and Aboriginal Financial Institutions</t>
  </si>
  <si>
    <t>$137,975,000 allocated through 3,400 loans</t>
  </si>
  <si>
    <t>Outstanding</t>
  </si>
  <si>
    <t>Support for Main Street Businesses</t>
  </si>
  <si>
    <t xml:space="preserve">Women Entrepreneurship Strategy – Ecosystem Top-up </t>
  </si>
  <si>
    <t xml:space="preserve">Granville Island Emergency Relief Fund </t>
  </si>
  <si>
    <t>IR0516</t>
  </si>
  <si>
    <t>Advertising Campaign: Government of Canada’s COVID-19 Economic Response Plan</t>
  </si>
  <si>
    <t>IR0521</t>
  </si>
  <si>
    <t xml:space="preserve">COVID-19 Communications and Marketing </t>
  </si>
  <si>
    <t>Privy Council Office</t>
  </si>
  <si>
    <t>IR0540</t>
  </si>
  <si>
    <t>Information requests redirected to receiving departments for data</t>
  </si>
  <si>
    <t>Wage Subsidy for Staff of the Non-Public Funds, Canadian Forces</t>
  </si>
  <si>
    <t>Support for Food Inspection Services</t>
  </si>
  <si>
    <t>Canada Food Inspection Agency</t>
  </si>
  <si>
    <t>IR0461</t>
  </si>
  <si>
    <t>$9.5M spent</t>
  </si>
  <si>
    <t>Support for Cultural, Heritage and Sport Organizations</t>
  </si>
  <si>
    <t>Canada Council for the Arts</t>
  </si>
  <si>
    <t>IR0469</t>
  </si>
  <si>
    <t>Department of Canadian Heritage</t>
  </si>
  <si>
    <t>Support for Canada’s National Museums</t>
  </si>
  <si>
    <t>Canadian Museum for Human Rights</t>
  </si>
  <si>
    <t>$2,206,586 received</t>
  </si>
  <si>
    <t>Canadian Museum of History</t>
  </si>
  <si>
    <t>$4,256,563 received</t>
  </si>
  <si>
    <t>Canadian Museum of Immigration at Pier 21</t>
  </si>
  <si>
    <t>$2,049,575 received</t>
  </si>
  <si>
    <t>Canadian Museum of Nature</t>
  </si>
  <si>
    <t>$5,927,263 received</t>
  </si>
  <si>
    <t xml:space="preserve">National Gallery of Canada </t>
  </si>
  <si>
    <t>$4,808,711 received</t>
  </si>
  <si>
    <t>National Museum of Science and Technology</t>
  </si>
  <si>
    <t>$5,338,974 received</t>
  </si>
  <si>
    <t>The National Battlefields Commission</t>
  </si>
  <si>
    <t>$1,112,328 received</t>
  </si>
  <si>
    <t>Supporting the National Arts Centre during COVID-19</t>
  </si>
  <si>
    <t>National Arts Centre</t>
  </si>
  <si>
    <t>$13M received</t>
  </si>
  <si>
    <t>Cleaning up Former Oil and Gas Wells</t>
  </si>
  <si>
    <t>Non-Budgetary Statutory</t>
  </si>
  <si>
    <t>IR0494</t>
  </si>
  <si>
    <t>Emissions Reduction Fund for the oil and gas sector (over two years)</t>
  </si>
  <si>
    <t>Department of Natural Resources Canada</t>
  </si>
  <si>
    <t>IR0473</t>
  </si>
  <si>
    <t>Support for Canada's Farmers, Food Businesses, and Food Supply</t>
  </si>
  <si>
    <t xml:space="preserve">Surplus Food Purchase Program: $49.3M expended </t>
  </si>
  <si>
    <t>Support for Canada's Fish Harvesters</t>
  </si>
  <si>
    <t>Support for Fish and Seafood Processors through the Canadian Seafood Stabilization Fund</t>
  </si>
  <si>
    <t>Department of Fisheries and Oceans</t>
  </si>
  <si>
    <t>IR0482</t>
  </si>
  <si>
    <t>Not available</t>
  </si>
  <si>
    <t>IR0539</t>
  </si>
  <si>
    <t xml:space="preserve">Support for Canada's Academic Research Community </t>
  </si>
  <si>
    <t>Social Sciences and Humanities Research Council</t>
  </si>
  <si>
    <t>IR0522</t>
  </si>
  <si>
    <t xml:space="preserve">Support for the Federal Bridge Corporation Limited </t>
  </si>
  <si>
    <t>The Federal Bridge Corporation Limited</t>
  </si>
  <si>
    <t>$565,837 allocated</t>
  </si>
  <si>
    <t>Support for Workers in the Newfoundland and Labrador Offshore Energy Sector</t>
  </si>
  <si>
    <t>Ensuring Access to Canada Revenue Agency Call Centres</t>
  </si>
  <si>
    <t>Canada Revenue Agency Funding for COVID-19 Economic Measures</t>
  </si>
  <si>
    <t>Temporary Enhanced GST Credit</t>
  </si>
  <si>
    <t>Temporary Enhanced Canada Child Benefit</t>
  </si>
  <si>
    <t>One-Time Payment to OAS and GIS recipients</t>
  </si>
  <si>
    <t>IR0518</t>
  </si>
  <si>
    <t>6,639,851 payments, total of $2,435,808,900</t>
  </si>
  <si>
    <t>Support for Persons with Disabilities ($1M in existing funding)</t>
  </si>
  <si>
    <t>Veterans Emergency Fund</t>
  </si>
  <si>
    <t xml:space="preserve">Youth Employment and Skills Development Programs </t>
  </si>
  <si>
    <t xml:space="preserve">Department of Agriculture and Agri-Food </t>
  </si>
  <si>
    <t xml:space="preserve">Department of Indigenous Services </t>
  </si>
  <si>
    <t>ISED is finalizing amended contribution agreement</t>
  </si>
  <si>
    <t>Department of Natural Resources</t>
  </si>
  <si>
    <t>IR0552</t>
  </si>
  <si>
    <t>Department of the Environment</t>
  </si>
  <si>
    <t>IR0557</t>
  </si>
  <si>
    <t>Natural Sciences and Engineering Research Council</t>
  </si>
  <si>
    <t>Canada Student Loans (over two years)</t>
  </si>
  <si>
    <t>Canada Student Service Grant</t>
  </si>
  <si>
    <t>Supporting the On Reserve Income Assistance Program</t>
  </si>
  <si>
    <t xml:space="preserve">$51,164,883 spent </t>
  </si>
  <si>
    <t>Support for Children and Youth (Kids Help Phone)</t>
  </si>
  <si>
    <t>$2.8M transferred</t>
  </si>
  <si>
    <t>New Horizons for Seniors Program expansion</t>
  </si>
  <si>
    <t>New Horizons Seniors Grants Data</t>
  </si>
  <si>
    <t>993 grant agreements, total value of $18,837,433</t>
  </si>
  <si>
    <t>Lower RRIF Minimum Withdrawal</t>
  </si>
  <si>
    <t>Support for Veterans' Organizations</t>
  </si>
  <si>
    <t>Department of Veterans Affairs</t>
  </si>
  <si>
    <t>IR0560</t>
  </si>
  <si>
    <t>Support for Charities and Non-Profits Serving Vulnerable People (Emergency Community Support Fund)</t>
  </si>
  <si>
    <t>Emergency Community Support Fund Data (Community Foundations Canada)</t>
  </si>
  <si>
    <t>Community Foundations Canada: $47,917,189 in grants to 169 organizations</t>
  </si>
  <si>
    <t>Emergency Community Support Fund Data (Canadian Red Cross)</t>
  </si>
  <si>
    <t>Grants for 923 organizations, total amount not provided</t>
  </si>
  <si>
    <t>Emergency Community Support Fund Data (United Way East Ontario)</t>
  </si>
  <si>
    <t>United Way East Ontario: $4,724,774 in grants with 85 organizations</t>
  </si>
  <si>
    <t>Support for Food Banks and Local Food Organizations (of which, $25M in 2019-20)</t>
  </si>
  <si>
    <t>Addressing Gender-Based Violence during COVID-19</t>
  </si>
  <si>
    <t>Department for Women and Gender Equality</t>
  </si>
  <si>
    <t>IR0475</t>
  </si>
  <si>
    <t>Support for women’s shelters and sexual assault centres, including for facilities in Indigenous communities</t>
  </si>
  <si>
    <t>Funding to start in 2021-22</t>
  </si>
  <si>
    <t>Protecting and Supporting Indigenous Women and Girls Fleeing Violence (first two years)</t>
  </si>
  <si>
    <t>Supporting Provincial and Territorial Job Training Efforts as Part of COVID-19 Economic Recovery</t>
  </si>
  <si>
    <t>Rapid Housing Initiative</t>
  </si>
  <si>
    <t>Emergency Funding for Safety Measures in Forest Operations</t>
  </si>
  <si>
    <t>Black Entrepreneurship Program</t>
  </si>
  <si>
    <t>Supporting Public Health Measures in Correctional Institutions</t>
  </si>
  <si>
    <t>Parks Canada Rent Relief and Revenue Replacement</t>
  </si>
  <si>
    <t>Parks Canada</t>
  </si>
  <si>
    <t>IR0492</t>
  </si>
  <si>
    <t>Support for the National Capital Commission</t>
  </si>
  <si>
    <t>Public Services and Procurement Canada Program Integrity</t>
  </si>
  <si>
    <t>Supporting the Ongoing Delivery of Key Benefits</t>
  </si>
  <si>
    <t>Improving Our Ability to Reach All Canadians</t>
  </si>
  <si>
    <t>Maintaining the Federal Government's Legal Services Capacity</t>
  </si>
  <si>
    <t>Supporting Court Operations and Access to Justice</t>
  </si>
  <si>
    <t xml:space="preserve">Support Canada Emergency Response Benefit Payment Integrity </t>
  </si>
  <si>
    <t>Funding for VIA Rail Canada Inc.</t>
  </si>
  <si>
    <t>Department of Justice</t>
  </si>
  <si>
    <t>Support for Northern Businesses - Northern Business Relief Fund (from existing resources)</t>
  </si>
  <si>
    <t>Waiving the Employment Insurance Waiting Period for People in Imposed Quarantine</t>
  </si>
  <si>
    <t>IR0548</t>
  </si>
  <si>
    <t>Destination Canada</t>
  </si>
  <si>
    <t>Supporting Domestic Travel through Destination Canada</t>
  </si>
  <si>
    <t>IR0562</t>
  </si>
  <si>
    <t>Canadian Centre for Occupational Health and Safety</t>
  </si>
  <si>
    <t>Critical Operating Requirements</t>
  </si>
  <si>
    <t>Creating Job Opportunities for Students</t>
  </si>
  <si>
    <t>Support for the CanCOVID Network</t>
  </si>
  <si>
    <t>Support to the Eureka Prorgram in Response to COVID-19</t>
  </si>
  <si>
    <t>IR0564</t>
  </si>
  <si>
    <t>Support for Business Resumption for Federally Regulated Employees</t>
  </si>
  <si>
    <t>Communications Security Establishment</t>
  </si>
  <si>
    <t>Information Technology Services, Infrastructure and Cyber Security</t>
  </si>
  <si>
    <t>Canadian Broadcasting Corporation</t>
  </si>
  <si>
    <t>Internal reallocation of resources for the COVID-19 impact to advertising revenues and operating costs</t>
  </si>
  <si>
    <t>Canadian Space Agency</t>
  </si>
  <si>
    <t>Internal reallocation of resources to support the space sector and stimulate the economy in response to COVID-19</t>
  </si>
  <si>
    <t>Establishing a multi-disciplinary network of data specialists in modelling emerging infectious diseases to support public health actions across Canada</t>
  </si>
  <si>
    <t>Securing domestic supply chain of N95 respirators</t>
  </si>
  <si>
    <t>Safe Return to Class Fund - First Nations Communities</t>
  </si>
  <si>
    <t>Department of Agriculture and Agri-food Canada</t>
  </si>
  <si>
    <t>Internal reallocation of resources for food processors to implement health measures that allow them to maintain domestic food production and processing capacity</t>
  </si>
  <si>
    <t>CRA/CBSA Liquidity Support to Businesses and Individuals</t>
  </si>
  <si>
    <t>Income Tax Payment Deferral to September</t>
  </si>
  <si>
    <t>Sales Tax Remittance and Customs Duty Payments Deferral</t>
  </si>
  <si>
    <t>Deferral of payment of GST and customs duties on imports: CBSA has yet to receive payments totaling $955,790,744</t>
  </si>
  <si>
    <t>Deferral of lease payment for duty-free shop operators and customs brokers:  total amount forgivable from receivable leases is approximately $49,076</t>
  </si>
  <si>
    <t>Supporting Jobs and Safe Operations of Junior Mining Companies</t>
  </si>
  <si>
    <t xml:space="preserve">Department of Finance </t>
  </si>
  <si>
    <t>Total - Tax Liquidity Support</t>
  </si>
  <si>
    <t>Business Credit Availability Program (BCAP) (through BDC and EDC)</t>
  </si>
  <si>
    <t>Small and Medium-sized Enterprise Co-Lending</t>
  </si>
  <si>
    <t>Business Development Bank of Canada</t>
  </si>
  <si>
    <t>IR0457</t>
  </si>
  <si>
    <t>Small and Medium-sized Enterprise Guarantee program</t>
  </si>
  <si>
    <t>Export Development Canada</t>
  </si>
  <si>
    <t>IR0465</t>
  </si>
  <si>
    <t>620 transactions for $744.5 million (EDC's portion of the guarantee)</t>
  </si>
  <si>
    <t>Canada Emergency Business Account</t>
  </si>
  <si>
    <t>CEBA Data</t>
  </si>
  <si>
    <t>Financing for Mid-size Companies through BCAP</t>
  </si>
  <si>
    <t>Credit and liquidity support for the Agriculture Sector</t>
  </si>
  <si>
    <t>Farm Credit Canada Additional Lending Capacity</t>
  </si>
  <si>
    <t>Farm Credit Canada</t>
  </si>
  <si>
    <t>IR0466</t>
  </si>
  <si>
    <t>Stay of Default on Advance Payments Program</t>
  </si>
  <si>
    <t>Large Employer Emergency Financing Facility</t>
  </si>
  <si>
    <t>Canada Development Investment Corporation</t>
  </si>
  <si>
    <t>IR0479</t>
  </si>
  <si>
    <t>LEEFF Data</t>
  </si>
  <si>
    <t>2 loans approved for a total approved amount of $320 million</t>
  </si>
  <si>
    <t>Credit and liquidity support through the Bank of Canada, CMHC and commercial lenders</t>
  </si>
  <si>
    <t>CMHC Insured Mortgage Purchase Program</t>
  </si>
  <si>
    <t>31,857 mortgage-backed securities purchased, for a total of 5.8 billion</t>
  </si>
  <si>
    <t>Capital Relief (OSFI Domestic Stability Buffer)</t>
  </si>
  <si>
    <t>Business Credit Availability Program and Other Liquidity Support</t>
  </si>
  <si>
    <t>Total - Other Liquidity Support</t>
  </si>
  <si>
    <t>Tax and Customs Duty Payment Liquitidy Support</t>
  </si>
  <si>
    <t>Contribution of $9 million through United Way for local organizations (in 2019-20)</t>
  </si>
  <si>
    <t>Grant agreement with United Way Centraide Canada valued at $9M</t>
  </si>
  <si>
    <t>Enhancements to the Work-Sharing Program</t>
  </si>
  <si>
    <t>IR0483</t>
  </si>
  <si>
    <t>Work-Sharing Data</t>
  </si>
  <si>
    <t>Highly Affected Sectors Credit Availability Program</t>
  </si>
  <si>
    <t>$43,748,342 used to date</t>
  </si>
  <si>
    <t>Canada Emergency Wage Subsidy and Canada Emergency Rent Subsidy for April to June 2021</t>
  </si>
  <si>
    <t>$9,964,000 used to date</t>
  </si>
  <si>
    <t>$1,100,000 used to date</t>
  </si>
  <si>
    <t>$16,000 used to date</t>
  </si>
  <si>
    <t>*The PBO is currently not able to identify whether these amounts represent amounts contracted with businesses, or already dispursed.</t>
  </si>
  <si>
    <t>** The contribution amount represents amounts contracted with firms.  Some contracts, once fully executed, had lapsed funding.  These funds were then reallocated to contracts with additional firms.  As such, the total contribution showing is in excess of $250M.  Final disbursed will be within the $250M envelope.</t>
  </si>
  <si>
    <t>***Deferred rent is repayable to the department and these amounts will be recovered over the remaning terms of the leases in question.</t>
  </si>
  <si>
    <t>$15,000,000 expended to 11 recipients****</t>
  </si>
  <si>
    <t>Quebec: $7,941,254 received</t>
  </si>
  <si>
    <t>Rest of Canada: $31,058,752 received</t>
  </si>
  <si>
    <t>Legislation Providing Statutory Authority</t>
  </si>
  <si>
    <t xml:space="preserve">$13,190,210 expended in 5 grant and contribution agreements </t>
  </si>
  <si>
    <t>$481,771,803 expended to 9,742 recipients</t>
  </si>
  <si>
    <t>$17,350,000 alloted to 287,145 individuals through 4 organizations</t>
  </si>
  <si>
    <t>****This includes funding to some organizations who further distribute these funds to final recipients.</t>
  </si>
  <si>
    <t>Measures in this tracking document are organized to align with the grouping of measures in the Fall Economic Statement (FES) 2020 COVID-19 Response Plan tables (at the end of Ch. 1 and 2). Those include the following tabs:</t>
  </si>
  <si>
    <t>The final tab in this tracking document includes COVID-19 measures announcement by the Government that were not included in the FES 2020:</t>
  </si>
  <si>
    <t>Measures not in FES 2020</t>
  </si>
  <si>
    <t>Measures not in the Fall Economic Statement (FES) 2020</t>
  </si>
  <si>
    <t>Measures not in the FES 2020</t>
  </si>
  <si>
    <t>Total - Measures not in the FES 2020</t>
  </si>
  <si>
    <t>Total Supps A - Measures not in the FES 2020</t>
  </si>
  <si>
    <t>Total Supps B - Measures not in the FES 2020</t>
  </si>
  <si>
    <t>Department of Finance Canada, Fall Economic Statement 2020: Supporting Canadians and Fighting COVID-19</t>
  </si>
  <si>
    <t>Total - Direct Support Measures</t>
  </si>
  <si>
    <t>$125,703,388 in grants</t>
  </si>
  <si>
    <t>$13,858,474 in grants</t>
  </si>
  <si>
    <t>$27.69M expended, representing 1,687 claims from employers</t>
  </si>
  <si>
    <t>Emergency Processing Fund: $62.4M disbursed</t>
  </si>
  <si>
    <t>1,004 applications approved for a total of $9.5 million (expected to be expended by end of fiscal year)</t>
  </si>
  <si>
    <t>$95.5M to regional delivery agents for 3,215 organizations</t>
  </si>
  <si>
    <t>Number of outstanding advances: 481
Outstanding Amount: $53,826,015</t>
  </si>
  <si>
    <t>$1515.3M spent</t>
  </si>
  <si>
    <t>$12.1M spent</t>
  </si>
  <si>
    <t>$1068.1M spent</t>
  </si>
  <si>
    <t>$162.1M spent</t>
  </si>
  <si>
    <t>$2.2M spent</t>
  </si>
  <si>
    <t>$27.3M spent</t>
  </si>
  <si>
    <t>$464.4M spent</t>
  </si>
  <si>
    <t>$19.2M spent</t>
  </si>
  <si>
    <t>Total Supps A - Protecting Health and Safety</t>
  </si>
  <si>
    <t>Total Supps B - Protecting Health and Safety</t>
  </si>
  <si>
    <t>Total Supps A - Direct Support Measures</t>
  </si>
  <si>
    <t>Total Supps B - Direct Support Measures</t>
  </si>
  <si>
    <t xml:space="preserve">Futher support for medical research, countermeasures, and vaccines </t>
  </si>
  <si>
    <t>National Capital Commission</t>
  </si>
  <si>
    <t>VIA Rail Canada Inc.</t>
  </si>
  <si>
    <t>Correctional Service Canada</t>
  </si>
  <si>
    <t xml:space="preserve">Total of $999,980,000 transferred to all 13 provinces and territories </t>
  </si>
  <si>
    <t>Total of $12,230,720,000 transferred to all 13 provinces and territories</t>
  </si>
  <si>
    <t>Total of $2,538,996,000 transferred to all 13 provinces and territories</t>
  </si>
  <si>
    <t>$10 million expended</t>
  </si>
  <si>
    <t>$292,400 spent</t>
  </si>
  <si>
    <t>BILL C-13 (43rd Parliament, 1st Session) An Act respecting certain measures in response to COVID-19</t>
  </si>
  <si>
    <t xml:space="preserve">BILL C-13 (43rd Parliament, 1st Session) An Act respecting certain measures in response to COVID-19 </t>
  </si>
  <si>
    <t>BILL C-13 (43rd Parliament, 1st Session) An Act respecting certain measures in response to COVID-19 and BILL C-4 (43rd Parliament, 2nd Session) An Act relating to certain measures in response to COVID-19</t>
  </si>
  <si>
    <t>BILL C-13 (43rd Parliament, 1st Session) An Act respecting certain measures in response to COVID-19and BILL C-4 (43rd Parliament, 2nd Session) An Act relating to certain measures in response to COVID-19</t>
  </si>
  <si>
    <t>BILL C-4 (43rd Parliament, 2nd Session) An Act relating to certain measures in response to COVID-19</t>
  </si>
  <si>
    <t xml:space="preserve"> </t>
  </si>
  <si>
    <t>BILL C-13 (43rd Parliament, 1st Session) An Act respecting certain measures in response to COVID-19  and BILL C-4 (43rd Parliament, 2nd Session) An Act relating to certain measures in response to COVID-19</t>
  </si>
  <si>
    <t>BILL C-9 (43rd Parliament, 2nd Session) An Act to amend the Income Tax Act (Canada Emergency Rent Subsidy and Canada Emergency Wage Subsidy)</t>
  </si>
  <si>
    <t>BILL C-20 (43rd Parliament, 1st Session) An Act respecting further COVID-19 measures</t>
  </si>
  <si>
    <t>BILL C-14 (43rd Parliament, 1st Session) A second Act respecting certain measures in response to COVID-19, BILL C-20 (43rd Parliament, 1st Session) An Act respecting further COVID-19 measures, BILL C-9 (43rd Parliament, 2nd Session) An Act to amend the Income Tax Act (Canada Emergency Rent Subsidy and Canada Emergency Wage Subsidy), BILL C-17 (43rd Parliament, 1st Session)</t>
  </si>
  <si>
    <t>Support for International Partners (includes $322.9M of International Assistance Envelope Crisis Pool and other reallocated funding)</t>
  </si>
  <si>
    <t>Interim Order No. 10 Amending the Employment Insurance Act (Employment Insurance Emergency Response Benefit)</t>
  </si>
  <si>
    <t>Interim Order No. 7 Amending the Employment Insurance Act (Employment Insurance Emergency Response Benefit)</t>
  </si>
  <si>
    <t>Certain Medical Goods Remission Order (COVID-19)</t>
  </si>
  <si>
    <t>Agricultural Marketing Payments Act</t>
  </si>
  <si>
    <t xml:space="preserve">Airport Transfer (Miscellaneous Matters) Act </t>
  </si>
  <si>
    <t>Income Tax Act</t>
  </si>
  <si>
    <t>Excise Tax Act and Customs Act</t>
  </si>
  <si>
    <t>IMPP Data</t>
  </si>
  <si>
    <t xml:space="preserve">Data provided by departments represents actual spending data as of a given date, unless otherwise specified. </t>
  </si>
  <si>
    <t>Amounts identified in the Supplementary Estimates represent up to spending amounts  for the current fiscal year. These amounts are on a cash basis and therefore represent amounts that can enter the economy in 2020-21.</t>
  </si>
  <si>
    <t>Will be sent</t>
  </si>
  <si>
    <t>$11,060,000 spent in grants and contributions, 721 internships created</t>
  </si>
  <si>
    <t>Canada Student Loan Payments (Moratorium)</t>
  </si>
  <si>
    <t xml:space="preserve">COVID-19 Response Fund* (including $500M for Provinces and Territories, completed in 2019-20 and $50M from existing resources) </t>
  </si>
  <si>
    <t>$26,757,432 in grants**</t>
  </si>
  <si>
    <t>$28,564,702 in grants**</t>
  </si>
  <si>
    <t xml:space="preserve">**Sum is greater than funds received in Supplementary Estimates (A) because CIHR made additional investments from it’s a-base funding. </t>
  </si>
  <si>
    <t>*Includes funding to Health Canada and the Public Health Agency of Canada to support Canada’s enhanced response to the COVID-19 pandemic.</t>
  </si>
  <si>
    <t>CBSA has relieved $289,616,769 in duties and $14,062,640 in taxes for 11,821 importers</t>
  </si>
  <si>
    <t>$242,366 spent</t>
  </si>
  <si>
    <t>Strengthening Pandemic Prepardness in Long-Term Care and Retirement Homes</t>
  </si>
  <si>
    <t>$1,821,726 in grants</t>
  </si>
  <si>
    <t>4,970,640 applications approved, $4.97B</t>
  </si>
  <si>
    <t>416,780 applications approved, $208,390,000</t>
  </si>
  <si>
    <t>1,443,050 applications approved, $721,525,000</t>
  </si>
  <si>
    <t>799,057 businesses approved for loans, $31.98B approved in loans</t>
  </si>
  <si>
    <t>3,893 agreements approved for an estimated 118,520 employees. Total estimated dollar value of $1,380,167,893</t>
  </si>
  <si>
    <r>
      <t xml:space="preserve">GoC Cash Estimate 2020-21 ($Millions) </t>
    </r>
    <r>
      <rPr>
        <vertAlign val="superscript"/>
        <sz val="11"/>
        <color theme="0"/>
        <rFont val="Calibri"/>
        <family val="2"/>
        <scheme val="minor"/>
      </rPr>
      <t>1</t>
    </r>
  </si>
  <si>
    <r>
      <rPr>
        <vertAlign val="superscript"/>
        <sz val="11"/>
        <color theme="1"/>
        <rFont val="Calibri"/>
        <family val="2"/>
        <scheme val="minor"/>
      </rPr>
      <t xml:space="preserve">1 </t>
    </r>
    <r>
      <rPr>
        <sz val="11"/>
        <color theme="1"/>
        <rFont val="Calibri"/>
        <family val="2"/>
        <scheme val="minor"/>
      </rPr>
      <t>The Government has included impact values for these measures in the Fall Economic Statement 2020.</t>
    </r>
  </si>
  <si>
    <t>Total of $763,671,800 paid to 1,642,304 clients</t>
  </si>
  <si>
    <t>$266,100,000 to support 40,000 placements</t>
  </si>
  <si>
    <t>$11.5M processed</t>
  </si>
  <si>
    <t>Zero dollars used to date</t>
  </si>
  <si>
    <t>$48.1M allocated</t>
  </si>
  <si>
    <t>$1,122,530,743 transferred to provinces and territories</t>
  </si>
  <si>
    <r>
      <rPr>
        <vertAlign val="superscript"/>
        <sz val="11"/>
        <color theme="1"/>
        <rFont val="Calibri"/>
        <family val="2"/>
        <scheme val="minor"/>
      </rPr>
      <t xml:space="preserve">1 </t>
    </r>
    <r>
      <rPr>
        <sz val="11"/>
        <color theme="1"/>
        <rFont val="Calibri"/>
        <family val="2"/>
        <scheme val="minor"/>
      </rPr>
      <t>Estimates included in this column were provided by the department of Finance through the following information requests: IR0503, IR0534 and IR0566. These are cost estimates on a cash basis for the current fiscal year. Data provided is up until the Fall Economic Statement (November 30, 2020).</t>
    </r>
  </si>
  <si>
    <t>$322.6M disbursed through international assistance (of which $194.5M from the Crisis Pool)</t>
  </si>
  <si>
    <t>1,873,820 approved applications, $54.02B in subsidies paid</t>
  </si>
  <si>
    <t>Temporary Changes to EI to Improve Access - EI Fishing Benefits</t>
  </si>
  <si>
    <t>65,863 loans for a total of $2,031,481,448</t>
  </si>
  <si>
    <t xml:space="preserve">107 tenants applications approved for $2.9 million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</si>
</sst>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quot;$&quot;#,##0_);[Red]\(&quot;$&quot;#,##0\)"/>
    <numFmt numFmtId="165" formatCode="_(* #,##0.00_);_(* \(#,##0.00\);_(* &quot;-&quot;??_);_(@_)"/>
    <numFmt numFmtId="166" formatCode="_-* #,##0_-;\-* #,##0_-;_-* &quot;-&quot;??_-;_-@_-"/>
    <numFmt numFmtId="167" formatCode="_-* #,##0.0_-;\-* #,##0.0_-;_-* &quot;-&quot;??_-;_-@_-"/>
    <numFmt numFmtId="168" formatCode="_(* #,##0_);_(* \(#,##0\);_(* &quot;-&quot;??_);_(@_)"/>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u/>
      <sz val="11"/>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i/>
      <sz val="11"/>
      <name val="Calibri"/>
      <family val="2"/>
      <scheme val="minor"/>
    </font>
    <font>
      <vertAlign val="superscript"/>
      <sz val="11"/>
      <color theme="0"/>
      <name val="Calibri"/>
      <family val="2"/>
      <scheme val="minor"/>
    </font>
    <font>
      <vertAlign val="superscript"/>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theme="0"/>
        <bgColor indexed="64"/>
      </patternFill>
    </fill>
    <fill>
      <patternFill patternType="solid">
        <fgColor theme="9"/>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165" fontId="1" fillId="0" borderId="0" applyFon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cellStyleXfs>
  <cellXfs count="342">
    <xf numFmtId="0" fontId="0" fillId="0" borderId="0" xfId="0"/>
    <xf numFmtId="0" fontId="0" fillId="0" borderId="0" xfId="0" applyAlignment="1">
      <alignment wrapText="1"/>
    </xf>
    <xf numFmtId="0" fontId="5" fillId="0" borderId="0" xfId="0" applyFont="1" applyAlignment="1"/>
    <xf numFmtId="0" fontId="4" fillId="2" borderId="1" xfId="0" applyFont="1" applyFill="1" applyBorder="1" applyAlignment="1"/>
    <xf numFmtId="0" fontId="4" fillId="2" borderId="2" xfId="0" applyFont="1" applyFill="1" applyBorder="1" applyAlignment="1"/>
    <xf numFmtId="0" fontId="4" fillId="3" borderId="2" xfId="0" applyFont="1" applyFill="1" applyBorder="1" applyAlignment="1"/>
    <xf numFmtId="0" fontId="4" fillId="3" borderId="3" xfId="0" applyFont="1" applyFill="1" applyBorder="1" applyAlignment="1"/>
    <xf numFmtId="0" fontId="0" fillId="0" borderId="5" xfId="0" applyBorder="1" applyAlignment="1">
      <alignment horizontal="center" vertical="center" wrapText="1"/>
    </xf>
    <xf numFmtId="0" fontId="0" fillId="0" borderId="5" xfId="0" applyBorder="1" applyAlignment="1">
      <alignment horizontal="center" vertical="center"/>
    </xf>
    <xf numFmtId="166" fontId="0" fillId="0" borderId="5" xfId="1" applyNumberFormat="1" applyFont="1" applyFill="1" applyBorder="1" applyAlignment="1">
      <alignment horizontal="center" vertical="center" wrapText="1"/>
    </xf>
    <xf numFmtId="166" fontId="0" fillId="0" borderId="5" xfId="1" applyNumberFormat="1" applyFont="1" applyFill="1" applyBorder="1"/>
    <xf numFmtId="0" fontId="0" fillId="0" borderId="7" xfId="0" applyBorder="1" applyAlignment="1">
      <alignment horizontal="center" vertical="center"/>
    </xf>
    <xf numFmtId="0" fontId="0" fillId="0" borderId="7" xfId="0" applyBorder="1" applyAlignment="1">
      <alignment horizontal="center" vertical="center" wrapText="1"/>
    </xf>
    <xf numFmtId="166" fontId="0" fillId="0" borderId="5" xfId="1" applyNumberFormat="1" applyFont="1" applyFill="1" applyBorder="1" applyAlignment="1">
      <alignment horizontal="center" vertical="center"/>
    </xf>
    <xf numFmtId="166" fontId="6" fillId="0" borderId="5" xfId="2" applyNumberFormat="1" applyFill="1" applyBorder="1" applyAlignment="1">
      <alignment horizontal="center" vertical="center"/>
    </xf>
    <xf numFmtId="0" fontId="6" fillId="0" borderId="5" xfId="2" applyFill="1" applyBorder="1" applyAlignment="1">
      <alignment horizontal="center" vertical="center"/>
    </xf>
    <xf numFmtId="0" fontId="0" fillId="0" borderId="5" xfId="0" applyBorder="1"/>
    <xf numFmtId="0" fontId="0" fillId="0" borderId="6" xfId="0" applyBorder="1"/>
    <xf numFmtId="166" fontId="0" fillId="0" borderId="5" xfId="1" applyNumberFormat="1" applyFont="1" applyFill="1" applyBorder="1" applyAlignment="1">
      <alignment horizontal="right" vertical="center"/>
    </xf>
    <xf numFmtId="0" fontId="0" fillId="0" borderId="7" xfId="0" applyBorder="1" applyAlignment="1">
      <alignment horizontal="left" vertical="center" wrapText="1"/>
    </xf>
    <xf numFmtId="1" fontId="0" fillId="0" borderId="5" xfId="0" applyNumberFormat="1" applyBorder="1"/>
    <xf numFmtId="0" fontId="6" fillId="0" borderId="5" xfId="2" applyBorder="1" applyAlignment="1">
      <alignment horizontal="center" vertical="center"/>
    </xf>
    <xf numFmtId="0" fontId="0" fillId="0" borderId="5" xfId="0" applyBorder="1" applyAlignment="1">
      <alignment horizontal="center"/>
    </xf>
    <xf numFmtId="0" fontId="6" fillId="0" borderId="7" xfId="2" applyFill="1" applyBorder="1" applyAlignment="1">
      <alignment horizontal="center" vertical="center"/>
    </xf>
    <xf numFmtId="0" fontId="8" fillId="0" borderId="0" xfId="0" applyFont="1"/>
    <xf numFmtId="0" fontId="9" fillId="0" borderId="0" xfId="0" applyFont="1"/>
    <xf numFmtId="0" fontId="2" fillId="2" borderId="0" xfId="0" applyFont="1" applyFill="1"/>
    <xf numFmtId="0" fontId="2" fillId="5" borderId="0" xfId="0" applyFont="1" applyFill="1"/>
    <xf numFmtId="0" fontId="3" fillId="0" borderId="0" xfId="0" applyFont="1" applyAlignment="1">
      <alignment horizontal="left"/>
    </xf>
    <xf numFmtId="0" fontId="9" fillId="0" borderId="0" xfId="0" applyFont="1" applyAlignment="1">
      <alignment horizontal="left"/>
    </xf>
    <xf numFmtId="166" fontId="0" fillId="0" borderId="5" xfId="0" applyNumberFormat="1" applyBorder="1" applyAlignment="1">
      <alignment horizontal="center" vertical="center"/>
    </xf>
    <xf numFmtId="166" fontId="6" fillId="0" borderId="5" xfId="2" applyNumberFormat="1" applyBorder="1" applyAlignment="1">
      <alignment horizontal="center" vertical="center"/>
    </xf>
    <xf numFmtId="166" fontId="0" fillId="0" borderId="5" xfId="0" applyNumberFormat="1" applyBorder="1" applyAlignment="1">
      <alignment horizontal="center" vertical="center" wrapText="1"/>
    </xf>
    <xf numFmtId="15" fontId="0" fillId="0" borderId="6" xfId="0" applyNumberFormat="1" applyBorder="1" applyAlignment="1">
      <alignment horizontal="center" vertical="center"/>
    </xf>
    <xf numFmtId="0" fontId="0" fillId="0" borderId="6" xfId="0" applyBorder="1" applyAlignment="1">
      <alignment horizontal="center" vertical="center"/>
    </xf>
    <xf numFmtId="15" fontId="0" fillId="0" borderId="6" xfId="0" applyNumberFormat="1" applyBorder="1" applyAlignment="1">
      <alignment horizontal="center" vertical="center"/>
    </xf>
    <xf numFmtId="0" fontId="0" fillId="0" borderId="5" xfId="0" applyBorder="1" applyAlignment="1">
      <alignment horizontal="left" vertical="center"/>
    </xf>
    <xf numFmtId="0" fontId="0" fillId="0" borderId="5" xfId="0" applyBorder="1" applyAlignment="1">
      <alignment wrapText="1"/>
    </xf>
    <xf numFmtId="0" fontId="0" fillId="0" borderId="5" xfId="0" applyBorder="1" applyAlignment="1">
      <alignment horizontal="left" vertical="center" wrapText="1"/>
    </xf>
    <xf numFmtId="164" fontId="6" fillId="0" borderId="5" xfId="2" applyNumberFormat="1" applyFill="1" applyBorder="1" applyAlignment="1">
      <alignment horizontal="left" vertical="center" wrapText="1"/>
    </xf>
    <xf numFmtId="166" fontId="0" fillId="0" borderId="0" xfId="0" applyNumberFormat="1"/>
    <xf numFmtId="0" fontId="0" fillId="0" borderId="17" xfId="0" applyBorder="1"/>
    <xf numFmtId="0" fontId="0" fillId="0" borderId="18" xfId="0" applyBorder="1"/>
    <xf numFmtId="166" fontId="6" fillId="0" borderId="5" xfId="2" applyNumberFormat="1" applyFill="1" applyBorder="1" applyAlignment="1">
      <alignment horizontal="center" vertical="center" wrapText="1"/>
    </xf>
    <xf numFmtId="166" fontId="0" fillId="0" borderId="20" xfId="1" applyNumberFormat="1" applyFont="1" applyFill="1" applyBorder="1" applyAlignment="1">
      <alignment horizontal="center" vertical="center"/>
    </xf>
    <xf numFmtId="0" fontId="3" fillId="0" borderId="16" xfId="0" applyFont="1" applyBorder="1"/>
    <xf numFmtId="0" fontId="5" fillId="0" borderId="0" xfId="0" applyFont="1" applyAlignment="1">
      <alignment wrapText="1"/>
    </xf>
    <xf numFmtId="0" fontId="4" fillId="2" borderId="1" xfId="0" applyFont="1" applyFill="1" applyBorder="1" applyAlignment="1">
      <alignment wrapText="1"/>
    </xf>
    <xf numFmtId="0" fontId="4" fillId="2" borderId="2" xfId="0" applyFont="1" applyFill="1" applyBorder="1"/>
    <xf numFmtId="0" fontId="4" fillId="3" borderId="2" xfId="0" applyFont="1" applyFill="1" applyBorder="1"/>
    <xf numFmtId="0" fontId="4" fillId="3" borderId="3" xfId="0" applyFont="1" applyFill="1" applyBorder="1"/>
    <xf numFmtId="0" fontId="10" fillId="0" borderId="4" xfId="0" applyFont="1" applyBorder="1" applyAlignment="1">
      <alignment horizontal="left"/>
    </xf>
    <xf numFmtId="0" fontId="0" fillId="0" borderId="0" xfId="0" applyFill="1"/>
    <xf numFmtId="0" fontId="7" fillId="0" borderId="5" xfId="0" applyFont="1" applyFill="1" applyBorder="1"/>
    <xf numFmtId="0" fontId="0" fillId="0" borderId="5" xfId="0" applyBorder="1" applyAlignment="1">
      <alignment horizontal="right" vertical="center"/>
    </xf>
    <xf numFmtId="167" fontId="0" fillId="0" borderId="5" xfId="1" applyNumberFormat="1" applyFont="1" applyFill="1" applyBorder="1" applyAlignment="1">
      <alignment horizontal="right" vertical="center"/>
    </xf>
    <xf numFmtId="0" fontId="0" fillId="0" borderId="4" xfId="0" applyBorder="1" applyAlignment="1">
      <alignment horizontal="left" vertical="center" indent="3"/>
    </xf>
    <xf numFmtId="43" fontId="0" fillId="0" borderId="5" xfId="1" applyNumberFormat="1" applyFont="1" applyFill="1" applyBorder="1" applyAlignment="1">
      <alignment horizontal="right" vertical="center"/>
    </xf>
    <xf numFmtId="166" fontId="1" fillId="0" borderId="5" xfId="1" applyNumberFormat="1" applyFill="1" applyBorder="1" applyAlignment="1">
      <alignment horizontal="right" vertical="center"/>
    </xf>
    <xf numFmtId="0" fontId="6" fillId="0" borderId="5" xfId="2" applyBorder="1" applyAlignment="1">
      <alignment horizontal="left" vertical="center"/>
    </xf>
    <xf numFmtId="0" fontId="6" fillId="0" borderId="5" xfId="2" applyFill="1" applyBorder="1" applyAlignment="1">
      <alignment horizontal="center" vertical="center" wrapText="1"/>
    </xf>
    <xf numFmtId="0" fontId="7" fillId="0" borderId="5" xfId="0" applyFont="1" applyBorder="1" applyAlignment="1">
      <alignment horizontal="center" vertical="center" wrapText="1"/>
    </xf>
    <xf numFmtId="1" fontId="0" fillId="0" borderId="0" xfId="0" applyNumberFormat="1"/>
    <xf numFmtId="166" fontId="0" fillId="0" borderId="0" xfId="3" applyNumberFormat="1" applyFont="1"/>
    <xf numFmtId="0" fontId="3" fillId="0" borderId="18" xfId="0" applyFont="1" applyBorder="1"/>
    <xf numFmtId="0" fontId="3" fillId="0" borderId="17" xfId="0" applyFont="1" applyBorder="1"/>
    <xf numFmtId="166" fontId="3" fillId="0" borderId="17" xfId="0" applyNumberFormat="1" applyFont="1" applyBorder="1"/>
    <xf numFmtId="0" fontId="3" fillId="0" borderId="16" xfId="0" applyFont="1" applyBorder="1" applyAlignment="1">
      <alignment wrapText="1"/>
    </xf>
    <xf numFmtId="166" fontId="0" fillId="0" borderId="5" xfId="3" applyNumberFormat="1" applyFont="1" applyFill="1" applyBorder="1"/>
    <xf numFmtId="0" fontId="4" fillId="2" borderId="1" xfId="0" applyFont="1" applyFill="1" applyBorder="1"/>
    <xf numFmtId="0" fontId="5" fillId="0" borderId="0" xfId="0" applyFont="1"/>
    <xf numFmtId="0" fontId="11" fillId="0" borderId="14" xfId="0" applyFont="1" applyBorder="1"/>
    <xf numFmtId="0" fontId="4" fillId="0" borderId="9" xfId="0" applyFont="1" applyBorder="1"/>
    <xf numFmtId="0" fontId="4" fillId="0" borderId="10" xfId="0" applyFont="1" applyBorder="1"/>
    <xf numFmtId="0" fontId="0" fillId="0" borderId="4" xfId="0" applyBorder="1" applyAlignment="1">
      <alignment horizontal="left" indent="3"/>
    </xf>
    <xf numFmtId="15" fontId="0" fillId="0" borderId="6" xfId="3" applyNumberFormat="1" applyFont="1" applyFill="1" applyBorder="1" applyAlignment="1">
      <alignment horizontal="center" vertical="center"/>
    </xf>
    <xf numFmtId="17" fontId="0" fillId="0" borderId="6" xfId="3" applyNumberFormat="1" applyFont="1" applyFill="1" applyBorder="1" applyAlignment="1">
      <alignment horizontal="center" vertical="center"/>
    </xf>
    <xf numFmtId="0" fontId="0" fillId="0" borderId="13" xfId="0" applyBorder="1" applyAlignment="1">
      <alignment vertical="center"/>
    </xf>
    <xf numFmtId="0" fontId="0" fillId="0" borderId="8" xfId="0" applyBorder="1"/>
    <xf numFmtId="0" fontId="10" fillId="0" borderId="4" xfId="0" applyFont="1" applyBorder="1"/>
    <xf numFmtId="166" fontId="0" fillId="0" borderId="5" xfId="3" applyNumberFormat="1" applyFont="1" applyFill="1" applyBorder="1" applyAlignment="1">
      <alignment horizontal="center" vertical="center" wrapText="1"/>
    </xf>
    <xf numFmtId="0" fontId="0" fillId="0" borderId="13" xfId="0" applyBorder="1" applyAlignment="1">
      <alignment horizontal="left"/>
    </xf>
    <xf numFmtId="0" fontId="0" fillId="0" borderId="7" xfId="0" applyBorder="1"/>
    <xf numFmtId="166" fontId="0" fillId="0" borderId="5" xfId="3" applyNumberFormat="1" applyFont="1" applyFill="1" applyBorder="1" applyAlignment="1">
      <alignment horizontal="right" vertical="center"/>
    </xf>
    <xf numFmtId="0" fontId="7" fillId="0" borderId="5" xfId="0" applyFont="1" applyBorder="1" applyAlignment="1">
      <alignment horizontal="center" vertical="center"/>
    </xf>
    <xf numFmtId="166" fontId="0" fillId="0" borderId="5" xfId="1" applyNumberFormat="1" applyFont="1" applyFill="1" applyBorder="1" applyAlignment="1">
      <alignment horizontal="center" vertical="center" wrapText="1"/>
    </xf>
    <xf numFmtId="166" fontId="0" fillId="0" borderId="20" xfId="1" applyNumberFormat="1" applyFont="1" applyFill="1" applyBorder="1" applyAlignment="1">
      <alignment horizontal="center" vertical="center" wrapText="1"/>
    </xf>
    <xf numFmtId="166" fontId="0" fillId="0" borderId="5" xfId="1" applyNumberFormat="1" applyFont="1" applyFill="1" applyBorder="1" applyAlignment="1">
      <alignment horizontal="center" vertical="center"/>
    </xf>
    <xf numFmtId="0" fontId="6" fillId="0" borderId="5" xfId="2" applyFill="1" applyBorder="1" applyAlignment="1">
      <alignment horizontal="center" vertical="center"/>
    </xf>
    <xf numFmtId="0" fontId="0" fillId="0" borderId="4" xfId="0" applyBorder="1" applyAlignment="1">
      <alignment horizontal="left" vertical="center"/>
    </xf>
    <xf numFmtId="0" fontId="7" fillId="0" borderId="5" xfId="0" applyFont="1" applyBorder="1" applyAlignment="1">
      <alignment horizontal="center" vertical="center"/>
    </xf>
    <xf numFmtId="0" fontId="0" fillId="0" borderId="0" xfId="0" applyFill="1" applyBorder="1" applyAlignment="1"/>
    <xf numFmtId="0" fontId="0" fillId="0" borderId="0" xfId="0"/>
    <xf numFmtId="0" fontId="0" fillId="0" borderId="5" xfId="0" applyBorder="1"/>
    <xf numFmtId="0" fontId="0" fillId="0" borderId="4" xfId="0" applyBorder="1" applyAlignment="1">
      <alignment horizontal="left" vertical="center" wrapText="1"/>
    </xf>
    <xf numFmtId="0" fontId="0" fillId="0" borderId="0" xfId="0" applyAlignment="1"/>
    <xf numFmtId="0" fontId="0" fillId="0" borderId="6" xfId="0" applyBorder="1"/>
    <xf numFmtId="0" fontId="0" fillId="0" borderId="4" xfId="0" applyFill="1" applyBorder="1" applyAlignment="1">
      <alignment horizontal="left" vertical="center" wrapText="1"/>
    </xf>
    <xf numFmtId="0" fontId="0" fillId="0" borderId="5" xfId="0" applyBorder="1" applyAlignment="1">
      <alignment horizontal="center" vertical="center"/>
    </xf>
    <xf numFmtId="0" fontId="0" fillId="0" borderId="5" xfId="0" applyFill="1" applyBorder="1" applyAlignment="1">
      <alignment horizontal="center" vertical="center"/>
    </xf>
    <xf numFmtId="0" fontId="0" fillId="0" borderId="5" xfId="0" applyBorder="1" applyAlignment="1">
      <alignment horizontal="center" vertical="center" wrapText="1"/>
    </xf>
    <xf numFmtId="166" fontId="0" fillId="0" borderId="5" xfId="0" applyNumberFormat="1" applyBorder="1" applyAlignment="1">
      <alignment horizontal="left" vertical="center" wrapText="1"/>
    </xf>
    <xf numFmtId="0" fontId="0" fillId="0" borderId="20" xfId="0" applyBorder="1" applyAlignment="1">
      <alignment horizontal="center" vertical="center"/>
    </xf>
    <xf numFmtId="166" fontId="0" fillId="0" borderId="5" xfId="0" applyNumberFormat="1" applyBorder="1" applyAlignment="1">
      <alignment horizontal="right" vertical="center"/>
    </xf>
    <xf numFmtId="166" fontId="0" fillId="0" borderId="20" xfId="0" applyNumberFormat="1" applyBorder="1" applyAlignment="1">
      <alignment horizontal="right" vertical="center"/>
    </xf>
    <xf numFmtId="0" fontId="0" fillId="0" borderId="5" xfId="0" applyFont="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7" xfId="0" applyBorder="1" applyAlignment="1">
      <alignment horizontal="center" vertical="center"/>
    </xf>
    <xf numFmtId="15" fontId="0" fillId="0" borderId="12" xfId="0" applyNumberFormat="1" applyBorder="1" applyAlignment="1">
      <alignment horizontal="center" vertical="center"/>
    </xf>
    <xf numFmtId="0" fontId="7" fillId="0" borderId="5" xfId="2" applyFont="1" applyFill="1" applyBorder="1" applyAlignment="1">
      <alignment horizontal="center" vertical="center" wrapText="1"/>
    </xf>
    <xf numFmtId="0" fontId="7" fillId="0" borderId="5" xfId="0" applyFont="1" applyFill="1" applyBorder="1" applyAlignment="1">
      <alignment horizontal="center" vertical="center"/>
    </xf>
    <xf numFmtId="0" fontId="10" fillId="0" borderId="4" xfId="0" applyFont="1" applyBorder="1" applyAlignment="1">
      <alignment horizontal="left" vertical="center" wrapText="1" indent="1"/>
    </xf>
    <xf numFmtId="0" fontId="0" fillId="0" borderId="5" xfId="0" applyFill="1" applyBorder="1" applyAlignment="1">
      <alignment horizontal="center" vertical="center" wrapText="1"/>
    </xf>
    <xf numFmtId="0" fontId="0" fillId="0" borderId="13" xfId="0" applyBorder="1" applyAlignment="1">
      <alignment horizontal="left" vertical="center" wrapText="1"/>
    </xf>
    <xf numFmtId="0" fontId="0" fillId="0" borderId="0" xfId="0" applyAlignment="1">
      <alignment horizontal="center" vertical="center" wrapText="1"/>
    </xf>
    <xf numFmtId="0" fontId="7" fillId="0" borderId="9" xfId="0" applyFont="1" applyBorder="1" applyAlignment="1">
      <alignment horizontal="center" vertical="center" wrapText="1"/>
    </xf>
    <xf numFmtId="17" fontId="0" fillId="0" borderId="6" xfId="1" applyNumberFormat="1" applyFont="1" applyFill="1" applyBorder="1" applyAlignment="1">
      <alignment horizontal="center" vertical="center"/>
    </xf>
    <xf numFmtId="15" fontId="0" fillId="0" borderId="6" xfId="0" applyNumberFormat="1" applyBorder="1" applyAlignment="1">
      <alignment horizontal="center" vertical="center"/>
    </xf>
    <xf numFmtId="0" fontId="0" fillId="0" borderId="5" xfId="0" applyBorder="1" applyAlignment="1">
      <alignment horizontal="center" vertical="center"/>
    </xf>
    <xf numFmtId="0" fontId="6" fillId="0" borderId="5" xfId="2"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6" fillId="0" borderId="5" xfId="2" applyFill="1" applyBorder="1" applyAlignment="1">
      <alignment horizontal="center" vertical="center"/>
    </xf>
    <xf numFmtId="0" fontId="0" fillId="0" borderId="7" xfId="0" applyBorder="1" applyAlignment="1">
      <alignment horizontal="center" vertical="center" wrapText="1"/>
    </xf>
    <xf numFmtId="0" fontId="6" fillId="0" borderId="5" xfId="2" applyBorder="1" applyAlignment="1">
      <alignment horizontal="center" vertical="center" wrapText="1"/>
    </xf>
    <xf numFmtId="0" fontId="0" fillId="0" borderId="4" xfId="0" applyBorder="1" applyAlignment="1">
      <alignment horizontal="left" vertical="center"/>
    </xf>
    <xf numFmtId="0" fontId="0" fillId="0" borderId="4" xfId="0" applyBorder="1" applyAlignment="1">
      <alignment horizontal="left" vertical="center" wrapText="1"/>
    </xf>
    <xf numFmtId="0" fontId="0" fillId="4" borderId="4" xfId="0" applyFill="1" applyBorder="1" applyAlignment="1">
      <alignment horizontal="left" vertical="center" wrapText="1"/>
    </xf>
    <xf numFmtId="166" fontId="0" fillId="0" borderId="5" xfId="1" applyNumberFormat="1" applyFont="1" applyFill="1" applyBorder="1" applyAlignment="1">
      <alignment horizontal="left" vertical="center"/>
    </xf>
    <xf numFmtId="166" fontId="0" fillId="0" borderId="5" xfId="1" applyNumberFormat="1" applyFont="1" applyFill="1" applyBorder="1" applyAlignment="1">
      <alignment horizontal="left" vertical="center" wrapText="1"/>
    </xf>
    <xf numFmtId="166" fontId="0" fillId="0" borderId="5" xfId="0" applyNumberFormat="1" applyBorder="1" applyAlignment="1">
      <alignment horizontal="left" vertical="center"/>
    </xf>
    <xf numFmtId="15" fontId="0" fillId="0" borderId="6" xfId="0" applyNumberFormat="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left" vertical="center" wrapText="1"/>
    </xf>
    <xf numFmtId="17"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left" vertical="center"/>
    </xf>
    <xf numFmtId="0" fontId="0" fillId="0" borderId="7" xfId="0" applyBorder="1" applyAlignment="1">
      <alignment horizontal="center" vertical="center"/>
    </xf>
    <xf numFmtId="0" fontId="0" fillId="0" borderId="7" xfId="0" applyBorder="1" applyAlignment="1">
      <alignment horizontal="center" vertical="center" wrapText="1"/>
    </xf>
    <xf numFmtId="166" fontId="0" fillId="0" borderId="5" xfId="0" applyNumberFormat="1" applyFill="1" applyBorder="1" applyAlignment="1">
      <alignment horizontal="left" vertical="center"/>
    </xf>
    <xf numFmtId="0" fontId="7" fillId="0" borderId="4" xfId="0" applyFont="1" applyFill="1" applyBorder="1" applyAlignment="1">
      <alignment horizontal="left" vertical="center" wrapText="1"/>
    </xf>
    <xf numFmtId="15" fontId="0" fillId="0" borderId="6" xfId="0" applyNumberFormat="1" applyBorder="1" applyAlignment="1">
      <alignment horizontal="center" vertical="center" wrapText="1"/>
    </xf>
    <xf numFmtId="0" fontId="0" fillId="4" borderId="13" xfId="0" applyFill="1" applyBorder="1" applyAlignment="1">
      <alignment horizontal="left" vertical="center" wrapText="1"/>
    </xf>
    <xf numFmtId="0" fontId="0" fillId="0" borderId="7" xfId="0" applyBorder="1" applyAlignment="1">
      <alignment horizontal="right" vertical="center"/>
    </xf>
    <xf numFmtId="0" fontId="3" fillId="0" borderId="16" xfId="0" applyFont="1" applyBorder="1" applyAlignment="1">
      <alignment horizontal="left"/>
    </xf>
    <xf numFmtId="0" fontId="3" fillId="0" borderId="21" xfId="0" applyFont="1" applyBorder="1"/>
    <xf numFmtId="0" fontId="0" fillId="0" borderId="22" xfId="0" applyBorder="1"/>
    <xf numFmtId="166" fontId="3" fillId="0" borderId="22" xfId="0" applyNumberFormat="1" applyFont="1" applyBorder="1"/>
    <xf numFmtId="0" fontId="0" fillId="0" borderId="23" xfId="0" applyBorder="1"/>
    <xf numFmtId="168" fontId="0" fillId="0" borderId="17" xfId="1" applyNumberFormat="1" applyFont="1" applyBorder="1"/>
    <xf numFmtId="166" fontId="3" fillId="0" borderId="17" xfId="3" applyNumberFormat="1" applyFont="1" applyFill="1" applyBorder="1"/>
    <xf numFmtId="166" fontId="0" fillId="0" borderId="11" xfId="0" applyNumberFormat="1" applyBorder="1" applyAlignment="1">
      <alignment horizontal="left" vertical="center" wrapText="1"/>
    </xf>
    <xf numFmtId="0" fontId="7" fillId="0" borderId="6" xfId="0" applyFont="1" applyFill="1" applyBorder="1" applyAlignment="1">
      <alignment horizontal="center" vertical="center"/>
    </xf>
    <xf numFmtId="0" fontId="7" fillId="0" borderId="5" xfId="0" applyFont="1" applyFill="1"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left" vertical="center"/>
    </xf>
    <xf numFmtId="17" fontId="0" fillId="0" borderId="6" xfId="0" applyNumberFormat="1" applyBorder="1" applyAlignment="1">
      <alignment horizontal="center" vertical="center"/>
    </xf>
    <xf numFmtId="15" fontId="0" fillId="0" borderId="6" xfId="0" applyNumberFormat="1" applyBorder="1" applyAlignment="1">
      <alignment horizontal="center" vertical="center"/>
    </xf>
    <xf numFmtId="0" fontId="0" fillId="0" borderId="5" xfId="0" applyBorder="1" applyAlignment="1">
      <alignment horizontal="left" vertical="center"/>
    </xf>
    <xf numFmtId="0" fontId="0" fillId="0" borderId="7" xfId="0" applyBorder="1" applyAlignment="1">
      <alignment horizontal="center" vertical="center"/>
    </xf>
    <xf numFmtId="15" fontId="0" fillId="0" borderId="6" xfId="1" applyNumberFormat="1" applyFont="1" applyFill="1" applyBorder="1" applyAlignment="1">
      <alignment horizontal="center" vertical="center"/>
    </xf>
    <xf numFmtId="0" fontId="0" fillId="0" borderId="5" xfId="0" applyBorder="1" applyAlignment="1">
      <alignment horizontal="left" vertical="center" wrapText="1"/>
    </xf>
    <xf numFmtId="0" fontId="0" fillId="0" borderId="6" xfId="0" applyBorder="1" applyAlignment="1">
      <alignment horizontal="center" vertical="center"/>
    </xf>
    <xf numFmtId="166" fontId="0" fillId="0" borderId="6" xfId="1" applyNumberFormat="1" applyFont="1" applyFill="1" applyBorder="1" applyAlignment="1">
      <alignment horizontal="center" vertical="center"/>
    </xf>
    <xf numFmtId="0" fontId="6" fillId="0" borderId="7" xfId="2" applyFill="1" applyBorder="1" applyAlignment="1">
      <alignment horizontal="center" vertical="center"/>
    </xf>
    <xf numFmtId="0" fontId="0" fillId="0" borderId="7" xfId="0" applyBorder="1" applyAlignment="1">
      <alignment horizontal="center" vertical="center" wrapText="1"/>
    </xf>
    <xf numFmtId="166" fontId="0" fillId="0" borderId="6" xfId="0" applyNumberFormat="1" applyBorder="1" applyAlignment="1">
      <alignment horizontal="center" vertical="center"/>
    </xf>
    <xf numFmtId="166" fontId="0" fillId="0" borderId="5" xfId="3" applyNumberFormat="1" applyFont="1" applyFill="1" applyBorder="1" applyAlignment="1">
      <alignment vertical="center"/>
    </xf>
    <xf numFmtId="0" fontId="0" fillId="0" borderId="6" xfId="0" applyBorder="1" applyAlignment="1">
      <alignment vertical="center"/>
    </xf>
    <xf numFmtId="0" fontId="7" fillId="0" borderId="5" xfId="0" applyFont="1" applyFill="1" applyBorder="1" applyAlignment="1">
      <alignment horizontal="left" vertical="center"/>
    </xf>
    <xf numFmtId="166" fontId="0" fillId="0" borderId="7" xfId="1" applyNumberFormat="1" applyFont="1" applyFill="1" applyBorder="1" applyAlignment="1">
      <alignment horizontal="right" vertical="center"/>
    </xf>
    <xf numFmtId="0" fontId="0" fillId="0" borderId="8" xfId="0" applyBorder="1" applyAlignment="1">
      <alignment horizontal="center" vertical="center"/>
    </xf>
    <xf numFmtId="0" fontId="3" fillId="0" borderId="16" xfId="0" applyFont="1" applyBorder="1" applyAlignment="1">
      <alignment horizontal="left" wrapText="1"/>
    </xf>
    <xf numFmtId="166" fontId="3" fillId="0" borderId="17" xfId="3" applyNumberFormat="1" applyFont="1" applyBorder="1" applyAlignment="1">
      <alignment horizontal="center" vertical="center"/>
    </xf>
    <xf numFmtId="166" fontId="3" fillId="0" borderId="17" xfId="3" applyNumberFormat="1" applyFont="1" applyBorder="1" applyAlignment="1">
      <alignment horizontal="right" vertical="center"/>
    </xf>
    <xf numFmtId="166" fontId="3" fillId="0" borderId="18" xfId="3" applyNumberFormat="1" applyFont="1" applyBorder="1" applyAlignment="1">
      <alignment horizontal="center" vertical="center"/>
    </xf>
    <xf numFmtId="0" fontId="0" fillId="0" borderId="5" xfId="0" applyBorder="1" applyAlignment="1">
      <alignment horizontal="center" vertical="center" wrapText="1"/>
    </xf>
    <xf numFmtId="0" fontId="0" fillId="0" borderId="7" xfId="0"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horizontal="left" vertical="center" wrapText="1"/>
    </xf>
    <xf numFmtId="0" fontId="0" fillId="0" borderId="7" xfId="0" applyBorder="1" applyAlignment="1">
      <alignment horizontal="center" vertical="center"/>
    </xf>
    <xf numFmtId="0" fontId="0" fillId="0" borderId="7" xfId="0" applyBorder="1" applyAlignment="1">
      <alignment horizontal="left" vertical="center"/>
    </xf>
    <xf numFmtId="0" fontId="0" fillId="0" borderId="0" xfId="0" applyBorder="1" applyAlignment="1">
      <alignment horizontal="left" vertical="center" wrapText="1"/>
    </xf>
    <xf numFmtId="0" fontId="0" fillId="0" borderId="11" xfId="0" applyBorder="1" applyAlignment="1">
      <alignment horizontal="center" vertical="center"/>
    </xf>
    <xf numFmtId="0" fontId="6" fillId="0" borderId="9" xfId="2" applyBorder="1" applyAlignment="1">
      <alignment horizontal="center" vertical="top"/>
    </xf>
    <xf numFmtId="167" fontId="0" fillId="0" borderId="5" xfId="3" applyNumberFormat="1" applyFont="1" applyFill="1" applyBorder="1"/>
    <xf numFmtId="0" fontId="0" fillId="0" borderId="5" xfId="0" applyBorder="1" applyAlignment="1">
      <alignment horizontal="center" vertical="center"/>
    </xf>
    <xf numFmtId="0" fontId="0" fillId="4" borderId="4" xfId="0" applyFill="1" applyBorder="1" applyAlignment="1">
      <alignment horizontal="left" vertical="center" wrapText="1"/>
    </xf>
    <xf numFmtId="166" fontId="0" fillId="0" borderId="5" xfId="1" applyNumberFormat="1" applyFont="1" applyFill="1" applyBorder="1" applyAlignment="1">
      <alignment horizontal="center" vertical="center"/>
    </xf>
    <xf numFmtId="0" fontId="0" fillId="0" borderId="5" xfId="0" applyBorder="1" applyAlignment="1">
      <alignment horizontal="center" vertical="center" wrapText="1"/>
    </xf>
    <xf numFmtId="0" fontId="4" fillId="2" borderId="26" xfId="0" applyFont="1" applyFill="1" applyBorder="1" applyAlignment="1"/>
    <xf numFmtId="0" fontId="0" fillId="0" borderId="25" xfId="0" applyBorder="1" applyAlignment="1">
      <alignment horizontal="left" vertical="center" wrapText="1"/>
    </xf>
    <xf numFmtId="0" fontId="0" fillId="0" borderId="27" xfId="0" applyBorder="1" applyAlignment="1">
      <alignment horizontal="left" vertical="center" wrapText="1"/>
    </xf>
    <xf numFmtId="0" fontId="3" fillId="0" borderId="30" xfId="0" applyFont="1" applyBorder="1"/>
    <xf numFmtId="0" fontId="11" fillId="0" borderId="28" xfId="0" applyFont="1" applyBorder="1"/>
    <xf numFmtId="0" fontId="10" fillId="0" borderId="25" xfId="0" applyFont="1" applyBorder="1"/>
    <xf numFmtId="0" fontId="10" fillId="0" borderId="25" xfId="0" applyFont="1" applyBorder="1" applyAlignment="1">
      <alignment horizontal="left"/>
    </xf>
    <xf numFmtId="0" fontId="0" fillId="0" borderId="25" xfId="0" applyBorder="1" applyAlignment="1">
      <alignment horizontal="left" vertical="center"/>
    </xf>
    <xf numFmtId="0" fontId="3" fillId="0" borderId="30" xfId="0" applyFont="1" applyBorder="1" applyAlignment="1">
      <alignment wrapText="1"/>
    </xf>
    <xf numFmtId="0" fontId="0" fillId="0" borderId="25" xfId="0" applyFill="1" applyBorder="1" applyAlignment="1">
      <alignment horizontal="center" vertical="center" wrapText="1"/>
    </xf>
    <xf numFmtId="0" fontId="0" fillId="0" borderId="25" xfId="0" applyBorder="1" applyAlignment="1">
      <alignment horizontal="center" vertical="center" wrapText="1"/>
    </xf>
    <xf numFmtId="0" fontId="0" fillId="0" borderId="25" xfId="0" applyBorder="1" applyAlignment="1">
      <alignment horizontal="center" vertical="center"/>
    </xf>
    <xf numFmtId="3" fontId="7" fillId="0" borderId="25" xfId="0" applyNumberFormat="1" applyFont="1" applyFill="1" applyBorder="1" applyAlignment="1">
      <alignment horizontal="center" vertical="center" wrapText="1"/>
    </xf>
    <xf numFmtId="3" fontId="0" fillId="0" borderId="25" xfId="0" applyNumberFormat="1" applyBorder="1" applyAlignment="1">
      <alignment horizontal="center" vertical="center" wrapText="1"/>
    </xf>
    <xf numFmtId="0" fontId="0" fillId="4" borderId="25" xfId="0" applyFill="1" applyBorder="1" applyAlignment="1">
      <alignment horizontal="center" vertical="center" wrapText="1"/>
    </xf>
    <xf numFmtId="0" fontId="10" fillId="0" borderId="25" xfId="0" applyFont="1" applyBorder="1" applyAlignment="1">
      <alignment horizontal="center" vertical="center" wrapText="1"/>
    </xf>
    <xf numFmtId="0" fontId="0" fillId="4" borderId="27" xfId="0" applyFill="1" applyBorder="1" applyAlignment="1">
      <alignment horizontal="center" vertical="center" wrapText="1"/>
    </xf>
    <xf numFmtId="0" fontId="0" fillId="0" borderId="27" xfId="0" applyBorder="1" applyAlignment="1">
      <alignment horizontal="center" vertical="center"/>
    </xf>
    <xf numFmtId="3" fontId="0" fillId="0" borderId="25" xfId="0" applyNumberFormat="1" applyBorder="1" applyAlignment="1">
      <alignment horizontal="center" vertical="center"/>
    </xf>
    <xf numFmtId="3" fontId="3" fillId="0" borderId="29" xfId="0" applyNumberFormat="1" applyFont="1" applyBorder="1"/>
    <xf numFmtId="3" fontId="3" fillId="0" borderId="30" xfId="0" applyNumberFormat="1" applyFont="1" applyBorder="1"/>
    <xf numFmtId="0" fontId="0" fillId="0" borderId="0" xfId="0" applyFont="1" applyFill="1" applyBorder="1"/>
    <xf numFmtId="166" fontId="6" fillId="0" borderId="5" xfId="2" applyNumberFormat="1" applyFill="1" applyBorder="1" applyAlignment="1">
      <alignment horizontal="center" vertical="center"/>
    </xf>
    <xf numFmtId="0" fontId="0" fillId="0" borderId="19" xfId="0" applyBorder="1" applyAlignment="1">
      <alignment horizontal="left" vertical="center" wrapText="1"/>
    </xf>
    <xf numFmtId="15" fontId="0" fillId="0" borderId="6" xfId="0" applyNumberFormat="1" applyBorder="1" applyAlignment="1">
      <alignment horizontal="center" vertical="center"/>
    </xf>
    <xf numFmtId="0" fontId="0" fillId="0" borderId="5" xfId="0" applyBorder="1" applyAlignment="1">
      <alignment horizontal="center" vertical="center"/>
    </xf>
    <xf numFmtId="17" fontId="0" fillId="0" borderId="6" xfId="0" applyNumberFormat="1" applyBorder="1" applyAlignment="1">
      <alignment horizontal="center" vertical="center"/>
    </xf>
    <xf numFmtId="15" fontId="0" fillId="0" borderId="6" xfId="0" applyNumberFormat="1" applyBorder="1" applyAlignment="1">
      <alignment horizontal="center" vertical="center"/>
    </xf>
    <xf numFmtId="0" fontId="0" fillId="0" borderId="5" xfId="0" applyBorder="1" applyAlignment="1">
      <alignment horizontal="left" vertical="center" wrapText="1"/>
    </xf>
    <xf numFmtId="0" fontId="0" fillId="0" borderId="33" xfId="0" applyBorder="1" applyAlignment="1">
      <alignment horizontal="left" vertical="center" wrapText="1"/>
    </xf>
    <xf numFmtId="0" fontId="0" fillId="0" borderId="20" xfId="0" applyBorder="1" applyAlignment="1">
      <alignment horizontal="center" vertical="center" wrapText="1"/>
    </xf>
    <xf numFmtId="0" fontId="0" fillId="0" borderId="20" xfId="0" applyFill="1" applyBorder="1" applyAlignment="1">
      <alignment horizontal="center" vertical="center" wrapText="1"/>
    </xf>
    <xf numFmtId="166" fontId="0" fillId="0" borderId="20" xfId="1" applyNumberFormat="1" applyFont="1" applyFill="1" applyBorder="1" applyAlignment="1">
      <alignment horizontal="right" vertical="center"/>
    </xf>
    <xf numFmtId="0" fontId="0" fillId="0" borderId="20" xfId="0" applyBorder="1" applyAlignment="1">
      <alignment horizontal="left" vertical="center"/>
    </xf>
    <xf numFmtId="17" fontId="0" fillId="0" borderId="34" xfId="0" applyNumberFormat="1" applyBorder="1" applyAlignment="1">
      <alignment horizontal="center" vertical="center"/>
    </xf>
    <xf numFmtId="0" fontId="3" fillId="0" borderId="0" xfId="0" applyFont="1" applyBorder="1"/>
    <xf numFmtId="0" fontId="0" fillId="0" borderId="0" xfId="0" applyBorder="1"/>
    <xf numFmtId="166" fontId="3" fillId="0" borderId="0" xfId="0" applyNumberFormat="1" applyFont="1" applyBorder="1"/>
    <xf numFmtId="0" fontId="0" fillId="0" borderId="4" xfId="0" applyFill="1" applyBorder="1" applyAlignment="1">
      <alignment horizontal="left" vertical="center" wrapText="1"/>
    </xf>
    <xf numFmtId="0" fontId="0" fillId="0" borderId="27" xfId="0" applyBorder="1" applyAlignment="1">
      <alignment horizontal="center" vertical="center" wrapText="1"/>
    </xf>
    <xf numFmtId="3" fontId="0" fillId="4" borderId="25" xfId="0" applyNumberFormat="1" applyFill="1" applyBorder="1" applyAlignment="1">
      <alignment horizontal="center" vertical="center" wrapText="1"/>
    </xf>
    <xf numFmtId="3" fontId="0" fillId="0" borderId="25" xfId="0" applyNumberFormat="1" applyFill="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left" vertical="center"/>
    </xf>
    <xf numFmtId="15" fontId="0" fillId="0" borderId="6" xfId="0" applyNumberFormat="1" applyBorder="1" applyAlignment="1">
      <alignment horizontal="center" vertical="center"/>
    </xf>
    <xf numFmtId="0" fontId="0" fillId="0" borderId="7" xfId="0" applyBorder="1" applyAlignment="1">
      <alignment horizontal="center" vertical="center"/>
    </xf>
    <xf numFmtId="0" fontId="6" fillId="0" borderId="7" xfId="2" applyFill="1" applyBorder="1" applyAlignment="1">
      <alignment horizontal="center" vertical="center"/>
    </xf>
    <xf numFmtId="0" fontId="0" fillId="0" borderId="7" xfId="0" applyFill="1"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7" fillId="0" borderId="7"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9" xfId="0" applyFont="1" applyBorder="1" applyAlignment="1">
      <alignment horizontal="center" vertical="center" wrapText="1"/>
    </xf>
    <xf numFmtId="0" fontId="0" fillId="0" borderId="11" xfId="0" applyBorder="1" applyAlignment="1">
      <alignment horizontal="center" vertical="center" wrapText="1"/>
    </xf>
    <xf numFmtId="0" fontId="0" fillId="0" borderId="31" xfId="0" applyBorder="1" applyAlignment="1">
      <alignment horizontal="center" vertical="center" wrapText="1"/>
    </xf>
    <xf numFmtId="0" fontId="0" fillId="4" borderId="7"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9" xfId="0" applyFill="1" applyBorder="1" applyAlignment="1">
      <alignment horizontal="center" vertical="center" wrapText="1"/>
    </xf>
    <xf numFmtId="3" fontId="0" fillId="0" borderId="7" xfId="0" applyNumberFormat="1" applyBorder="1" applyAlignment="1">
      <alignment horizontal="center" vertical="center" wrapText="1"/>
    </xf>
    <xf numFmtId="3" fontId="0" fillId="0" borderId="11" xfId="0" applyNumberFormat="1" applyBorder="1" applyAlignment="1">
      <alignment horizontal="center" vertical="center" wrapText="1"/>
    </xf>
    <xf numFmtId="3" fontId="0" fillId="0" borderId="9" xfId="0" applyNumberFormat="1" applyBorder="1" applyAlignment="1">
      <alignment horizontal="center" vertical="center" wrapText="1"/>
    </xf>
    <xf numFmtId="0" fontId="0" fillId="0" borderId="7" xfId="0" applyFill="1" applyBorder="1" applyAlignment="1">
      <alignment horizontal="center" vertical="center" wrapText="1"/>
    </xf>
    <xf numFmtId="0" fontId="0" fillId="0" borderId="9" xfId="0" applyFill="1" applyBorder="1" applyAlignment="1">
      <alignment horizontal="center" vertical="center" wrapText="1"/>
    </xf>
    <xf numFmtId="15" fontId="0" fillId="0" borderId="8" xfId="0" applyNumberFormat="1" applyBorder="1" applyAlignment="1">
      <alignment horizontal="center" vertical="center"/>
    </xf>
    <xf numFmtId="0" fontId="0" fillId="0" borderId="10" xfId="0" applyBorder="1" applyAlignment="1">
      <alignment horizontal="center" vertical="center"/>
    </xf>
    <xf numFmtId="166" fontId="0" fillId="0" borderId="7" xfId="0" applyNumberFormat="1" applyFill="1" applyBorder="1" applyAlignment="1">
      <alignment horizontal="left" vertical="center" wrapText="1"/>
    </xf>
    <xf numFmtId="166" fontId="0" fillId="0" borderId="9" xfId="0" applyNumberFormat="1" applyFill="1" applyBorder="1" applyAlignment="1">
      <alignment horizontal="left" vertical="center" wrapText="1"/>
    </xf>
    <xf numFmtId="17" fontId="0" fillId="0" borderId="8" xfId="0" applyNumberFormat="1" applyBorder="1" applyAlignment="1">
      <alignment horizontal="center" vertical="center"/>
    </xf>
    <xf numFmtId="0" fontId="0" fillId="0" borderId="10" xfId="0" applyNumberFormat="1" applyBorder="1" applyAlignment="1">
      <alignment horizontal="center" vertical="center"/>
    </xf>
    <xf numFmtId="0" fontId="0" fillId="0" borderId="13" xfId="0" applyFill="1" applyBorder="1" applyAlignment="1">
      <alignment horizontal="left" vertical="center" wrapText="1"/>
    </xf>
    <xf numFmtId="0" fontId="0" fillId="0" borderId="14" xfId="0" applyFill="1" applyBorder="1" applyAlignment="1">
      <alignment horizontal="left" vertical="center" wrapText="1"/>
    </xf>
    <xf numFmtId="0" fontId="0" fillId="0" borderId="7" xfId="0" applyBorder="1" applyAlignment="1">
      <alignment horizontal="left" vertical="center"/>
    </xf>
    <xf numFmtId="0" fontId="0" fillId="0" borderId="9" xfId="0" applyBorder="1" applyAlignment="1">
      <alignment horizontal="left" vertical="center"/>
    </xf>
    <xf numFmtId="0" fontId="0" fillId="0" borderId="4" xfId="0" applyBorder="1" applyAlignment="1">
      <alignment horizontal="left" vertical="center" wrapText="1"/>
    </xf>
    <xf numFmtId="17" fontId="0" fillId="0" borderId="6" xfId="0" applyNumberFormat="1" applyBorder="1" applyAlignment="1">
      <alignment horizontal="center" vertical="center"/>
    </xf>
    <xf numFmtId="0" fontId="0" fillId="0" borderId="6" xfId="0" applyNumberFormat="1" applyBorder="1" applyAlignment="1">
      <alignment horizontal="center" vertical="center"/>
    </xf>
    <xf numFmtId="166" fontId="0" fillId="0" borderId="5" xfId="0" applyNumberFormat="1" applyBorder="1" applyAlignment="1">
      <alignment horizontal="center" vertical="center"/>
    </xf>
    <xf numFmtId="166" fontId="6" fillId="0" borderId="5" xfId="2" applyNumberFormat="1" applyFill="1" applyBorder="1" applyAlignment="1">
      <alignment horizontal="center" vertical="center"/>
    </xf>
    <xf numFmtId="166" fontId="0" fillId="0" borderId="5" xfId="0" applyNumberFormat="1" applyBorder="1" applyAlignment="1">
      <alignment horizontal="left" vertical="center"/>
    </xf>
    <xf numFmtId="15" fontId="0" fillId="0" borderId="6" xfId="0" applyNumberFormat="1" applyBorder="1" applyAlignment="1">
      <alignment horizontal="center" vertical="center"/>
    </xf>
    <xf numFmtId="166" fontId="6" fillId="0" borderId="5" xfId="2" applyNumberFormat="1" applyBorder="1" applyAlignment="1">
      <alignment horizontal="center" vertical="center"/>
    </xf>
    <xf numFmtId="166" fontId="0" fillId="0" borderId="5" xfId="0" applyNumberFormat="1" applyBorder="1" applyAlignment="1">
      <alignment horizontal="center" vertical="center" wrapText="1"/>
    </xf>
    <xf numFmtId="166" fontId="0" fillId="0" borderId="5" xfId="0" applyNumberFormat="1" applyFill="1" applyBorder="1" applyAlignment="1">
      <alignment horizontal="left" vertical="center" wrapText="1"/>
    </xf>
    <xf numFmtId="0" fontId="0" fillId="0" borderId="5" xfId="0" applyBorder="1" applyAlignment="1">
      <alignment horizontal="center" vertical="center"/>
    </xf>
    <xf numFmtId="0" fontId="6" fillId="0" borderId="5" xfId="2" applyBorder="1" applyAlignment="1">
      <alignment horizontal="center" vertical="center"/>
    </xf>
    <xf numFmtId="0" fontId="0" fillId="0" borderId="5" xfId="0" applyBorder="1" applyAlignment="1">
      <alignment horizontal="left" vertical="center"/>
    </xf>
    <xf numFmtId="0" fontId="0" fillId="0" borderId="6" xfId="0" applyBorder="1" applyAlignment="1">
      <alignment horizontal="center" vertical="center"/>
    </xf>
    <xf numFmtId="0" fontId="0" fillId="0" borderId="15" xfId="0" applyFill="1" applyBorder="1" applyAlignment="1">
      <alignment horizontal="left"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6" fillId="0" borderId="7" xfId="2" applyBorder="1" applyAlignment="1">
      <alignment horizontal="center" vertical="center"/>
    </xf>
    <xf numFmtId="0" fontId="6" fillId="0" borderId="9" xfId="2" applyBorder="1" applyAlignment="1">
      <alignment horizontal="center" vertical="center"/>
    </xf>
    <xf numFmtId="15" fontId="0" fillId="0" borderId="10" xfId="0" applyNumberFormat="1" applyBorder="1" applyAlignment="1">
      <alignment horizontal="center" vertical="center"/>
    </xf>
    <xf numFmtId="166" fontId="0" fillId="0" borderId="5" xfId="1" applyNumberFormat="1" applyFont="1" applyFill="1" applyBorder="1" applyAlignment="1">
      <alignment horizontal="center" vertical="center"/>
    </xf>
    <xf numFmtId="166" fontId="0" fillId="0" borderId="5" xfId="1" applyNumberFormat="1" applyFont="1" applyFill="1" applyBorder="1" applyAlignment="1">
      <alignment horizontal="left" vertical="center" wrapText="1"/>
    </xf>
    <xf numFmtId="15" fontId="0" fillId="0" borderId="6" xfId="1" applyNumberFormat="1" applyFont="1" applyFill="1" applyBorder="1" applyAlignment="1">
      <alignment horizontal="center" vertical="center"/>
    </xf>
    <xf numFmtId="0" fontId="0" fillId="0" borderId="6" xfId="1" applyNumberFormat="1" applyFont="1" applyFill="1" applyBorder="1" applyAlignment="1">
      <alignment horizontal="center" vertical="center"/>
    </xf>
    <xf numFmtId="0" fontId="7" fillId="0" borderId="4" xfId="0" applyFont="1" applyBorder="1" applyAlignment="1">
      <alignment horizontal="left" vertical="center" wrapText="1"/>
    </xf>
    <xf numFmtId="0" fontId="0" fillId="4" borderId="4" xfId="0" applyFill="1" applyBorder="1" applyAlignment="1">
      <alignment horizontal="left" vertical="center" wrapText="1"/>
    </xf>
    <xf numFmtId="0" fontId="0" fillId="0" borderId="5" xfId="0" applyBorder="1" applyAlignment="1">
      <alignment horizontal="center" vertical="center" wrapText="1"/>
    </xf>
    <xf numFmtId="0" fontId="0" fillId="0" borderId="5" xfId="0" applyBorder="1" applyAlignment="1">
      <alignment horizontal="left" vertical="center" wrapText="1"/>
    </xf>
    <xf numFmtId="0" fontId="6" fillId="0" borderId="5" xfId="2" applyFill="1" applyBorder="1" applyAlignment="1">
      <alignment horizontal="center" vertical="center"/>
    </xf>
    <xf numFmtId="166" fontId="0" fillId="0" borderId="5" xfId="1" applyNumberFormat="1" applyFont="1" applyFill="1" applyBorder="1" applyAlignment="1">
      <alignment horizontal="center" vertical="center" wrapText="1"/>
    </xf>
    <xf numFmtId="166" fontId="0" fillId="0" borderId="5" xfId="1" applyNumberFormat="1" applyFont="1" applyFill="1" applyBorder="1" applyAlignment="1">
      <alignment horizontal="left" vertical="center"/>
    </xf>
    <xf numFmtId="166" fontId="0" fillId="0" borderId="6" xfId="1" applyNumberFormat="1" applyFont="1" applyFill="1" applyBorder="1" applyAlignment="1">
      <alignment horizontal="center" vertical="center"/>
    </xf>
    <xf numFmtId="0" fontId="0" fillId="0" borderId="4" xfId="0" applyFill="1" applyBorder="1" applyAlignment="1">
      <alignment horizontal="left" vertical="center" wrapText="1"/>
    </xf>
    <xf numFmtId="3" fontId="0" fillId="0" borderId="7" xfId="0" applyNumberFormat="1" applyFill="1" applyBorder="1" applyAlignment="1">
      <alignment horizontal="center" vertical="center" wrapText="1"/>
    </xf>
    <xf numFmtId="0" fontId="6" fillId="0" borderId="7" xfId="2" applyFill="1" applyBorder="1" applyAlignment="1">
      <alignment horizontal="center" vertical="center"/>
    </xf>
    <xf numFmtId="0" fontId="6" fillId="0" borderId="9" xfId="2" applyFill="1" applyBorder="1" applyAlignment="1">
      <alignment horizontal="center" vertical="center"/>
    </xf>
    <xf numFmtId="0" fontId="0" fillId="0" borderId="7" xfId="0" applyFill="1" applyBorder="1" applyAlignment="1">
      <alignment horizontal="center" vertical="center"/>
    </xf>
    <xf numFmtId="0" fontId="0" fillId="0" borderId="9" xfId="0" applyFill="1" applyBorder="1" applyAlignment="1">
      <alignment horizontal="center" vertical="center"/>
    </xf>
    <xf numFmtId="0" fontId="6" fillId="0" borderId="5" xfId="2" applyBorder="1" applyAlignment="1">
      <alignment horizontal="center" vertical="center" wrapText="1"/>
    </xf>
    <xf numFmtId="166" fontId="0" fillId="0" borderId="20" xfId="1" applyNumberFormat="1" applyFont="1" applyFill="1" applyBorder="1" applyAlignment="1">
      <alignment horizontal="left" vertical="center" wrapText="1"/>
    </xf>
    <xf numFmtId="17" fontId="0" fillId="0" borderId="8" xfId="1" applyNumberFormat="1" applyFont="1" applyFill="1" applyBorder="1" applyAlignment="1">
      <alignment horizontal="center" vertical="center" wrapText="1"/>
    </xf>
    <xf numFmtId="17" fontId="0" fillId="0" borderId="12" xfId="1" applyNumberFormat="1" applyFont="1" applyFill="1" applyBorder="1" applyAlignment="1">
      <alignment horizontal="center" vertical="center" wrapText="1"/>
    </xf>
    <xf numFmtId="17" fontId="0" fillId="0" borderId="32" xfId="1" applyNumberFormat="1" applyFont="1" applyFill="1" applyBorder="1" applyAlignment="1">
      <alignment horizontal="center" vertical="center" wrapText="1"/>
    </xf>
    <xf numFmtId="0" fontId="0" fillId="0" borderId="19" xfId="0" applyBorder="1" applyAlignment="1">
      <alignment horizontal="left" vertical="center" wrapText="1"/>
    </xf>
    <xf numFmtId="166" fontId="0" fillId="0" borderId="20" xfId="1" applyNumberFormat="1" applyFont="1" applyFill="1" applyBorder="1" applyAlignment="1">
      <alignment horizontal="center" vertical="center" wrapText="1"/>
    </xf>
    <xf numFmtId="166" fontId="6" fillId="0" borderId="20" xfId="2" applyNumberFormat="1" applyFill="1" applyBorder="1" applyAlignment="1">
      <alignment horizontal="center" vertical="center"/>
    </xf>
    <xf numFmtId="166" fontId="0" fillId="0" borderId="7" xfId="1" applyNumberFormat="1" applyFont="1" applyFill="1" applyBorder="1" applyAlignment="1">
      <alignment horizontal="center" vertical="center" wrapText="1"/>
    </xf>
    <xf numFmtId="166" fontId="0" fillId="0" borderId="11" xfId="1" applyNumberFormat="1" applyFont="1" applyFill="1" applyBorder="1" applyAlignment="1">
      <alignment horizontal="center" vertical="center" wrapText="1"/>
    </xf>
    <xf numFmtId="166" fontId="0" fillId="0" borderId="31" xfId="1" applyNumberFormat="1" applyFont="1" applyFill="1" applyBorder="1" applyAlignment="1">
      <alignment horizontal="center" vertical="center" wrapText="1"/>
    </xf>
    <xf numFmtId="166" fontId="0" fillId="0" borderId="5" xfId="0" applyNumberFormat="1" applyFill="1" applyBorder="1" applyAlignment="1">
      <alignment horizontal="left" vertical="center"/>
    </xf>
    <xf numFmtId="166" fontId="0" fillId="0" borderId="6" xfId="0" applyNumberFormat="1" applyBorder="1" applyAlignment="1">
      <alignment horizontal="center" vertical="center"/>
    </xf>
    <xf numFmtId="1" fontId="0" fillId="0" borderId="7" xfId="0" applyNumberFormat="1" applyBorder="1" applyAlignment="1">
      <alignment horizontal="center" vertical="center" wrapText="1"/>
    </xf>
    <xf numFmtId="1" fontId="0" fillId="0" borderId="11" xfId="0" applyNumberFormat="1" applyBorder="1" applyAlignment="1">
      <alignment horizontal="center" vertical="center" wrapText="1"/>
    </xf>
    <xf numFmtId="1" fontId="0" fillId="0" borderId="9" xfId="0" applyNumberFormat="1" applyBorder="1" applyAlignment="1">
      <alignment horizontal="center" vertical="center" wrapText="1"/>
    </xf>
    <xf numFmtId="0" fontId="7" fillId="0" borderId="5" xfId="2" applyFont="1" applyBorder="1" applyAlignment="1">
      <alignment horizontal="center" vertical="center" wrapText="1"/>
    </xf>
    <xf numFmtId="0" fontId="7" fillId="0" borderId="5" xfId="2" applyFont="1" applyBorder="1" applyAlignment="1">
      <alignment horizontal="left" vertical="center" wrapText="1"/>
    </xf>
    <xf numFmtId="15" fontId="7" fillId="0" borderId="6" xfId="2" applyNumberFormat="1" applyFont="1" applyBorder="1" applyAlignment="1">
      <alignment horizontal="center" vertical="center"/>
    </xf>
    <xf numFmtId="0" fontId="7" fillId="0" borderId="6" xfId="2" applyFont="1" applyBorder="1" applyAlignment="1">
      <alignment horizontal="center" vertical="center"/>
    </xf>
    <xf numFmtId="0" fontId="0" fillId="0" borderId="6" xfId="0" applyBorder="1" applyAlignment="1">
      <alignment horizontal="center" vertical="center" wrapText="1"/>
    </xf>
    <xf numFmtId="15" fontId="0" fillId="0" borderId="6" xfId="0" applyNumberFormat="1" applyBorder="1" applyAlignment="1">
      <alignment horizontal="center" vertical="center" wrapText="1"/>
    </xf>
    <xf numFmtId="166" fontId="0" fillId="0" borderId="4" xfId="1" applyNumberFormat="1" applyFont="1" applyBorder="1" applyAlignment="1">
      <alignment horizontal="left" vertical="center" wrapText="1"/>
    </xf>
    <xf numFmtId="164" fontId="0" fillId="0" borderId="5" xfId="0" applyNumberFormat="1" applyBorder="1" applyAlignment="1">
      <alignment horizontal="left" vertical="center"/>
    </xf>
    <xf numFmtId="0" fontId="0" fillId="4" borderId="13" xfId="0" applyFill="1" applyBorder="1" applyAlignment="1">
      <alignment horizontal="left" vertical="center" wrapText="1"/>
    </xf>
    <xf numFmtId="0" fontId="0" fillId="4" borderId="14" xfId="0" applyFill="1" applyBorder="1" applyAlignment="1">
      <alignment horizontal="left" vertical="center" wrapText="1"/>
    </xf>
    <xf numFmtId="0" fontId="0" fillId="0" borderId="13" xfId="0" applyBorder="1" applyAlignment="1">
      <alignment horizontal="left" vertical="center" indent="3"/>
    </xf>
    <xf numFmtId="0" fontId="0" fillId="0" borderId="14" xfId="0" applyBorder="1" applyAlignment="1">
      <alignment horizontal="left" vertical="center" indent="3"/>
    </xf>
    <xf numFmtId="0" fontId="0" fillId="0" borderId="13" xfId="0" applyBorder="1" applyAlignment="1">
      <alignment horizontal="left" vertical="center"/>
    </xf>
    <xf numFmtId="0" fontId="0" fillId="0" borderId="14" xfId="0" applyBorder="1" applyAlignment="1">
      <alignment horizontal="left" vertical="center"/>
    </xf>
    <xf numFmtId="0" fontId="6" fillId="0" borderId="24" xfId="2" applyBorder="1" applyAlignment="1">
      <alignment horizontal="center" vertical="center"/>
    </xf>
    <xf numFmtId="3" fontId="0" fillId="0" borderId="5" xfId="0" applyNumberFormat="1" applyBorder="1" applyAlignment="1">
      <alignment horizontal="left" vertical="center" wrapText="1"/>
    </xf>
    <xf numFmtId="3" fontId="0" fillId="0" borderId="25" xfId="0" applyNumberFormat="1" applyBorder="1" applyAlignment="1">
      <alignment horizontal="left" vertical="center" wrapText="1"/>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left" vertical="center"/>
    </xf>
    <xf numFmtId="0" fontId="7" fillId="0" borderId="5" xfId="0" applyFont="1" applyBorder="1" applyAlignment="1">
      <alignment horizontal="center" vertical="center"/>
    </xf>
    <xf numFmtId="0" fontId="7" fillId="0" borderId="6" xfId="0" applyFont="1" applyBorder="1" applyAlignment="1">
      <alignment horizontal="center" vertical="center"/>
    </xf>
  </cellXfs>
  <cellStyles count="4">
    <cellStyle name="Comma" xfId="1" builtinId="3"/>
    <cellStyle name="Comma 2" xfId="3" xr:uid="{FC6503B0-409E-42E7-B3F9-3A05CAFBA5A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pbo-dpb.gc.ca/web/default/files/Documents/Info%20Requests/2020/IR0523_ISC_COVID19_update_2_request_e.pdf" TargetMode="External"/><Relationship Id="rId18" Type="http://schemas.openxmlformats.org/officeDocument/2006/relationships/hyperlink" Target="https://www.pbo-dpb.gc.ca/web/default/files/Documents/Info%20Requests/2020/IR0478_CIHR_COVID-19_ltr_e.pdf" TargetMode="External"/><Relationship Id="rId26" Type="http://schemas.openxmlformats.org/officeDocument/2006/relationships/hyperlink" Target="https://search.open.canada.ca/en/gc/?sort=score%20desc&amp;page=1&amp;search_text=reaching%20home&amp;gc-search-orgs=Employment%20and%20Social%20Development%20Canada" TargetMode="External"/><Relationship Id="rId39" Type="http://schemas.openxmlformats.org/officeDocument/2006/relationships/hyperlink" Target="https://www.pbo-dpb.gc.ca/web/default/files/Documents/Info%20Requests/2020/IR0561_SSC_COVID-19_Measures_request_e.pdf" TargetMode="External"/><Relationship Id="rId21" Type="http://schemas.openxmlformats.org/officeDocument/2006/relationships/hyperlink" Target="https://www.pbo-dpb.gc.ca/web/default/files/Documents/Info%20Requests/2020/IR0528_PHAC_COVID19_update_request_e.pdf" TargetMode="External"/><Relationship Id="rId34" Type="http://schemas.openxmlformats.org/officeDocument/2006/relationships/hyperlink" Target="https://www.pbo-dpb.gc.ca/web/default/files/Documents/Info%20Requests/2020/IR0549_ESDC_COVID-19_Measures_Q_request_e.pdf" TargetMode="External"/><Relationship Id="rId42" Type="http://schemas.openxmlformats.org/officeDocument/2006/relationships/hyperlink" Target="https://www.pbo-dpb.gc.ca/web/default/files/Documents/Info%20Requests/2020/IR0530_CIHR_granting_COVID-19_request_e.pdf" TargetMode="External"/><Relationship Id="rId47" Type="http://schemas.openxmlformats.org/officeDocument/2006/relationships/hyperlink" Target="https://www.pbo-dpb.gc.ca/web/default/files/Documents/Info%20Requests/2020/IR0523_ISC_COVID19_update_2_request_e.pdf" TargetMode="External"/><Relationship Id="rId50" Type="http://schemas.openxmlformats.org/officeDocument/2006/relationships/hyperlink" Target="https://www.pbo-dpb.gc.ca/web/default/files/Documents/Info%20Requests/2020/IR0459_CBSA_COVID-19_Measures_request_e_signed.pdf" TargetMode="External"/><Relationship Id="rId55" Type="http://schemas.openxmlformats.org/officeDocument/2006/relationships/hyperlink" Target="https://www.pbo-dpb.gc.ca/web/default/files/Documents/Info%20Requests/2020/IR0528_PHAC_COVID19_update_request_e.pdf" TargetMode="External"/><Relationship Id="rId7" Type="http://schemas.openxmlformats.org/officeDocument/2006/relationships/hyperlink" Target="https://www.pbo-dpb.gc.ca/web/default/files/Documents/Info%20Requests/2020/IR0550_FIN_COVID-19_Support_request_e.pdf" TargetMode="External"/><Relationship Id="rId12" Type="http://schemas.openxmlformats.org/officeDocument/2006/relationships/hyperlink" Target="https://www.pbo-dpb.gc.ca/web/default/files/Documents/Info%20Requests/2020/IR0470_ISC_COVID-19_Measures_request_e_signed.pdf" TargetMode="External"/><Relationship Id="rId17" Type="http://schemas.openxmlformats.org/officeDocument/2006/relationships/hyperlink" Target="https://www.pbo-dpb.gc.ca/web/default/files/Documents/Info%20Requests/2020/IR0478_CIHR_COVID-19_ltr_e.pdf" TargetMode="External"/><Relationship Id="rId25" Type="http://schemas.openxmlformats.org/officeDocument/2006/relationships/hyperlink" Target="https://www.pbo-dpb.gc.ca/web/default/files/Documents/Info%20Requests/2020/IR0559_PSPC_COVID-19_Safety_request_e.pdf" TargetMode="External"/><Relationship Id="rId33" Type="http://schemas.openxmlformats.org/officeDocument/2006/relationships/hyperlink" Target="https://pbo-dpb.gc.ca/en/blog/legislative-costing-notes--notes-evaluation-cout-mesure-legislative/LEG-2021-015-S--incremental-cost-employing-10-000-reservists-as-part-caf-readiness-efforts-in-response-to-covid-19--cout-supplementaire-lie-emploi-10-000-reservistes-dans-cadre-activites-preparation-forces-armees-canadiennes-face-covid-19" TargetMode="External"/><Relationship Id="rId38" Type="http://schemas.openxmlformats.org/officeDocument/2006/relationships/hyperlink" Target="https://www.pbo-dpb.gc.ca/web/default/files/Documents/Info%20Requests/2020/IR0523_ISC_COVID19_update_2_request_e.pdf" TargetMode="External"/><Relationship Id="rId46" Type="http://schemas.openxmlformats.org/officeDocument/2006/relationships/hyperlink" Target="https://www.pbo-dpb.gc.ca/web/default/files/Documents/Info%20Requests/2020/IR0530_CIHR_granting_COVID-19_request_e.pdf" TargetMode="External"/><Relationship Id="rId59" Type="http://schemas.openxmlformats.org/officeDocument/2006/relationships/hyperlink" Target="http://gazette.gc.ca/rp-pr/p2/2020/2020-05-27/html/sor-dors101-eng.html" TargetMode="External"/><Relationship Id="rId2" Type="http://schemas.openxmlformats.org/officeDocument/2006/relationships/hyperlink" Target="https://www.pbo-dpb.gc.ca/web/default/files/Documents/Info%20Requests/2020/IR0528_PHAC_COVID19_update_request_e.pdf" TargetMode="External"/><Relationship Id="rId16" Type="http://schemas.openxmlformats.org/officeDocument/2006/relationships/hyperlink" Target="https://www.pbo-dpb.gc.ca/web/default/files/Documents/Info%20Requests/2020/IR0491_ISED_COVID-19_Measures_request_e.pdf" TargetMode="External"/><Relationship Id="rId20" Type="http://schemas.openxmlformats.org/officeDocument/2006/relationships/hyperlink" Target="https://www.pbo-dpb.gc.ca/web/default/files/Documents/Info%20Requests/2020/IR0490_ISED_COVID-19_Measures_request_e.pdf" TargetMode="External"/><Relationship Id="rId29" Type="http://schemas.openxmlformats.org/officeDocument/2006/relationships/hyperlink" Target="https://www.pbo-dpb.gc.ca/web/default/files/Documents/Info%20Requests/2020/IR0561_SSC_COVID-19_Measures_request_e.pdf" TargetMode="External"/><Relationship Id="rId41" Type="http://schemas.openxmlformats.org/officeDocument/2006/relationships/hyperlink" Target="https://www.pbo-dpb.gc.ca/web/default/files/Documents/Info%20Requests/2020/IR0476_GAC_ID_COVID-19_Measures_request_e_signed.pdf" TargetMode="External"/><Relationship Id="rId54" Type="http://schemas.openxmlformats.org/officeDocument/2006/relationships/hyperlink" Target="https://www.pbo-dpb.gc.ca/web/default/files/Documents/Info%20Requests/2020/IR0528_PHAC_COVID19_update_request_e.pdf" TargetMode="External"/><Relationship Id="rId1" Type="http://schemas.openxmlformats.org/officeDocument/2006/relationships/hyperlink" Target="https://www.pbo-dpb.gc.ca/web/default/files/Documents/Info%20Requests/2020/IR0528_PHAC_COVID19_update_request_e.pdf" TargetMode="External"/><Relationship Id="rId6" Type="http://schemas.openxmlformats.org/officeDocument/2006/relationships/hyperlink" Target="https://www.pbo-dpb.gc.ca/web/default/files/Documents/Info%20Requests/2020/IR0559_PSPC_COVID-19_Safety_request_e.pdf" TargetMode="External"/><Relationship Id="rId11" Type="http://schemas.openxmlformats.org/officeDocument/2006/relationships/hyperlink" Target="https://www.pbo-dpb.gc.ca/web/default/files/Documents/Info%20Requests/2020/IR0470_ISC_COVID-19_Measures_request_e_signed.pdf" TargetMode="External"/><Relationship Id="rId24" Type="http://schemas.openxmlformats.org/officeDocument/2006/relationships/hyperlink" Target="https://www.pbo-dpb.gc.ca/web/default/files/Documents/Info%20Requests/2020/IR0468_HC_COVID-19_Measures_request_e_signed.pdf" TargetMode="External"/><Relationship Id="rId32" Type="http://schemas.openxmlformats.org/officeDocument/2006/relationships/hyperlink" Target="https://www.pbo-dpb.gc.ca/web/default/files/Documents/Info%20Requests/2020/IR0549_ESDC_COVID-19_Measures_Q_request_e.pdf" TargetMode="External"/><Relationship Id="rId37" Type="http://schemas.openxmlformats.org/officeDocument/2006/relationships/hyperlink" Target="https://www.pbo-dpb.gc.ca/web/default/files/Documents/Info%20Requests/2020/IR0529_PSEP_COVID19_update_request_e.pdf" TargetMode="External"/><Relationship Id="rId40" Type="http://schemas.openxmlformats.org/officeDocument/2006/relationships/hyperlink" Target="https://www.pbo-dpb.gc.ca/web/default/files/Documents/Info%20Requests/2020/IR0523_ISC_COVID19_update_2_request_e.pdf" TargetMode="External"/><Relationship Id="rId45" Type="http://schemas.openxmlformats.org/officeDocument/2006/relationships/hyperlink" Target="https://www.pbo-dpb.gc.ca/web/default/files/Documents/Info%20Requests/2020/IR0471_ISED_COVID-19_Measures_request_e_signed.pdf" TargetMode="External"/><Relationship Id="rId53" Type="http://schemas.openxmlformats.org/officeDocument/2006/relationships/hyperlink" Target="https://www.pbo-dpb.gc.ca/web/default/files/Documents/Info%20Requests/2020/IR0528_PHAC_COVID19_update_request_e.pdf" TargetMode="External"/><Relationship Id="rId58" Type="http://schemas.openxmlformats.org/officeDocument/2006/relationships/hyperlink" Target="https://www.pbo-dpb.gc.ca/web/default/files/Documents/Info%20Requests/2020/IR0524_ISED_COVID19_update_2_request_e.pdf" TargetMode="External"/><Relationship Id="rId5" Type="http://schemas.openxmlformats.org/officeDocument/2006/relationships/hyperlink" Target="https://www.pbo-dpb.gc.ca/web/default/files/Documents/Info%20Requests/2020/IR0550_FIN_COVID-19_Support_request_e.pdf" TargetMode="External"/><Relationship Id="rId15" Type="http://schemas.openxmlformats.org/officeDocument/2006/relationships/hyperlink" Target="https://www.pbo-dpb.gc.ca/web/default/files/Documents/Info%20Requests/2020/IR0549_ESDC_COVID-19_Measures_Q_request_e.pdf" TargetMode="External"/><Relationship Id="rId23" Type="http://schemas.openxmlformats.org/officeDocument/2006/relationships/hyperlink" Target="https://www.pbo-dpb.gc.ca/web/default/files/Documents/Info%20Requests/2020/IR0526_NRCCan_COVID19_update_2_request_e.pdf" TargetMode="External"/><Relationship Id="rId28" Type="http://schemas.openxmlformats.org/officeDocument/2006/relationships/hyperlink" Target="https://www.pbo-dpb.gc.ca/web/default/files/Documents/Info%20Requests/2020/IR0456_AAFC_COVID-19_Allocations_request_e_signed.pdf" TargetMode="External"/><Relationship Id="rId36" Type="http://schemas.openxmlformats.org/officeDocument/2006/relationships/hyperlink" Target="https://www.pbo-dpb.gc.ca/web/default/files/Documents/Info%20Requests/2020/IR0529_PSEP_COVID19_update_request_e.pdf" TargetMode="External"/><Relationship Id="rId49" Type="http://schemas.openxmlformats.org/officeDocument/2006/relationships/hyperlink" Target="https://www.pbo-dpb.gc.ca/web/default/files/Documents/Info%20Requests/2020/IR0490_ISED_COVID-19_Measures_request_e.pdf" TargetMode="External"/><Relationship Id="rId57" Type="http://schemas.openxmlformats.org/officeDocument/2006/relationships/hyperlink" Target="https://www.pbo-dpb.gc.ca/web/default/files/Documents/Info%20Requests/2020/IR0530_CIHR_granting_COVID-19_request_e.pdf" TargetMode="External"/><Relationship Id="rId10" Type="http://schemas.openxmlformats.org/officeDocument/2006/relationships/hyperlink" Target="https://www.pbo-dpb.gc.ca/web/default/files/Documents/Info%20Requests/2020/IR0519_TC_Fed-Bridge-corp_COVID-19_request_e.pdf" TargetMode="External"/><Relationship Id="rId19" Type="http://schemas.openxmlformats.org/officeDocument/2006/relationships/hyperlink" Target="https://www.pbo-dpb.gc.ca/web/default/files/Documents/Info%20Requests/2020/IR0528_PHAC_COVID19_update_request_e.pdf" TargetMode="External"/><Relationship Id="rId31" Type="http://schemas.openxmlformats.org/officeDocument/2006/relationships/hyperlink" Target="https://www.pbo-dpb.gc.ca/web/default/files/Documents/Info%20Requests/2020/IR0456_AAFC_COVID-19_Allocations_request_e_signed.pdf" TargetMode="External"/><Relationship Id="rId44" Type="http://schemas.openxmlformats.org/officeDocument/2006/relationships/hyperlink" Target="https://www.pbo-dpb.gc.ca/web/default/files/Documents/Info%20Requests/2020/IR0472_NRC_COVID-19_Measures_request_e_signed.pdf" TargetMode="External"/><Relationship Id="rId52" Type="http://schemas.openxmlformats.org/officeDocument/2006/relationships/hyperlink" Target="https://www.pbo-dpb.gc.ca/web/default/files/Documents/Info%20Requests/2020/IR0477_GAC_Foreign_Affairs_data_repatriation_Canadians_ltr_e.pdf" TargetMode="External"/><Relationship Id="rId60" Type="http://schemas.openxmlformats.org/officeDocument/2006/relationships/printerSettings" Target="../printerSettings/printerSettings2.bin"/><Relationship Id="rId4" Type="http://schemas.openxmlformats.org/officeDocument/2006/relationships/hyperlink" Target="https://www.pbo-dpb.gc.ca/web/default/files/Documents/Info%20Requests/2020/IR0551_HC_COVID-19_Measures_request_e.pdf" TargetMode="External"/><Relationship Id="rId9" Type="http://schemas.openxmlformats.org/officeDocument/2006/relationships/hyperlink" Target="https://www.pbo-dpb.gc.ca/web/default/files/Documents/Info%20Requests/2020/IR0462_CIRNAC_COVID-19_Measures_request_e_signed.pdf" TargetMode="External"/><Relationship Id="rId14" Type="http://schemas.openxmlformats.org/officeDocument/2006/relationships/hyperlink" Target="https://www.pbo-dpb.gc.ca/web/default/files/Documents/Info%20Requests/2020/IR0528_PHAC_COVID19_update_request_e.pdf" TargetMode="External"/><Relationship Id="rId22" Type="http://schemas.openxmlformats.org/officeDocument/2006/relationships/hyperlink" Target="https://www.pbo-dpb.gc.ca/web/default/files/Documents/Info%20Requests/2020/IR0490_ISED_COVID-19_Measures_request_e.pdf" TargetMode="External"/><Relationship Id="rId27" Type="http://schemas.openxmlformats.org/officeDocument/2006/relationships/hyperlink" Target="https://www.pbo-dpb.gc.ca/web/default/files/Documents/Info%20Requests/2020/IR0475_WAGE_COVID-19_Measures_request_e_signed.pdf" TargetMode="External"/><Relationship Id="rId30" Type="http://schemas.openxmlformats.org/officeDocument/2006/relationships/hyperlink" Target="https://www.pbo-dpb.gc.ca/web/default/files/Documents/Info%20Requests/2020/IR0456_AAFC_COVID-19_Allocations_request_e_signed.pdf" TargetMode="External"/><Relationship Id="rId35" Type="http://schemas.openxmlformats.org/officeDocument/2006/relationships/hyperlink" Target="https://www.pbo-dpb.gc.ca/web/default/files/Documents/Info%20Requests/2020/IR0486_HC_COVID-19_ltr_e.pdf" TargetMode="External"/><Relationship Id="rId43" Type="http://schemas.openxmlformats.org/officeDocument/2006/relationships/hyperlink" Target="https://www.pbo-dpb.gc.ca/web/default/files/Documents/Info%20Requests/2020/IR0468_HC_COVID-19_Measures_request_e_signed.pdf" TargetMode="External"/><Relationship Id="rId48" Type="http://schemas.openxmlformats.org/officeDocument/2006/relationships/hyperlink" Target="https://www.pbo-dpb.gc.ca/web/default/files/Documents/Info%20Requests/2020/IR0551_HC_COVID-19_Measures_request_e.pdf" TargetMode="External"/><Relationship Id="rId56" Type="http://schemas.openxmlformats.org/officeDocument/2006/relationships/hyperlink" Target="https://www.pbo-dpb.gc.ca/web/default/files/Documents/Info%20Requests/2020/IR0528_PHAC_COVID19_update_request_e.pdf" TargetMode="External"/><Relationship Id="rId8" Type="http://schemas.openxmlformats.org/officeDocument/2006/relationships/hyperlink" Target="https://www.pbo-dpb.gc.ca/web/default/files/Documents/Info%20Requests/2020/IR0462_CIRNAC_COVID-19_Measures_request_e_signed.pdf" TargetMode="External"/><Relationship Id="rId51" Type="http://schemas.openxmlformats.org/officeDocument/2006/relationships/hyperlink" Target="https://www.pbo-dpb.gc.ca/web/default/files/Documents/Info%20Requests/2020/IR0467_GAC_FA_COVID-19_Measures_request_e_signed.pdf" TargetMode="External"/><Relationship Id="rId3" Type="http://schemas.openxmlformats.org/officeDocument/2006/relationships/hyperlink" Target="https://www.pbo-dpb.gc.ca/web/default/files/Documents/Info%20Requests/2020/IR0530_CIHR_granting_COVID-19_request_e.pdf"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561_SSC_COVID-19_Measures_request_e.pdf" TargetMode="External"/><Relationship Id="rId21" Type="http://schemas.openxmlformats.org/officeDocument/2006/relationships/hyperlink" Target="https://www.pbo-dpb.gc.ca/web/default/files/Documents/Info%20Requests/2020/IR0547_CRA_RRIF_request_e.pdf" TargetMode="External"/><Relationship Id="rId42" Type="http://schemas.openxmlformats.org/officeDocument/2006/relationships/hyperlink" Target="https://www.pbo-dpb.gc.ca/web/default/files/Documents/Info%20Requests/2020/IR0469_Heritage_COVID-19_Measures_request_e_signed.pdf" TargetMode="External"/><Relationship Id="rId47" Type="http://schemas.openxmlformats.org/officeDocument/2006/relationships/hyperlink" Target="https://www.pbo-dpb.gc.ca/web/default/files/Documents/Info%20Requests/2020/IR0456_AAFC_COVID-19_Allocations_request_e_signed.pdf" TargetMode="External"/><Relationship Id="rId63" Type="http://schemas.openxmlformats.org/officeDocument/2006/relationships/hyperlink" Target="https://www.pbo-dpb.gc.ca/web/default/files/Documents/Info%20Requests/2020/IR0456_AAFC_COVID-19_Allocations_request_e_signed.pdf" TargetMode="External"/><Relationship Id="rId68" Type="http://schemas.openxmlformats.org/officeDocument/2006/relationships/hyperlink" Target="https://www.pbo-dpb.gc.ca/web/default/files/Documents/Info%20Requests/2020/IR0523_ISC_COVID19_update_2_request_e.pdf" TargetMode="External"/><Relationship Id="rId84" Type="http://schemas.openxmlformats.org/officeDocument/2006/relationships/hyperlink" Target="https://www.pbo-dpb.gc.ca/web/default/files/Documents/Info%20Requests/2020/IR0468_HC_COVID-19_Measures_request_e_signed.pdf" TargetMode="External"/><Relationship Id="rId89" Type="http://schemas.openxmlformats.org/officeDocument/2006/relationships/hyperlink" Target="https://www.redcross.ca/how-we-help/current-emergency-responses/covid-19-%E2%80%93-novel-coronavirus/information-for-community-organizations-affected-by-covid-19/granting-program/emergency-community-support-fund" TargetMode="External"/><Relationship Id="rId7" Type="http://schemas.openxmlformats.org/officeDocument/2006/relationships/hyperlink" Target="https://www.pbo-dpb.gc.ca/web/default/files/Documents/Info%20Requests/2020/IR0490_ISED_COVID-19_Measures_request_e.pdf" TargetMode="External"/><Relationship Id="rId71" Type="http://schemas.openxmlformats.org/officeDocument/2006/relationships/hyperlink" Target="https://www.pbo-dpb.gc.ca/web/default/files/Documents/Info%20Requests/2020/IR0526_NRCCan_COVID19_update_2_request_e.pdf" TargetMode="External"/><Relationship Id="rId92" Type="http://schemas.openxmlformats.org/officeDocument/2006/relationships/hyperlink" Target="https://www.pbo-dpb.gc.ca/web/default/files/Documents/Info%20Requests/2020/IR0475_WAGE_COVID-19_Measures_request_e_signed.pdf" TargetMode="External"/><Relationship Id="rId2" Type="http://schemas.openxmlformats.org/officeDocument/2006/relationships/hyperlink" Target="https://www.pbo-dpb.gc.ca/web/default/files/Documents/Info%20Requests/2020/IR0558_Heritage_COVID-19_Support_request_e.pdf" TargetMode="External"/><Relationship Id="rId16" Type="http://schemas.openxmlformats.org/officeDocument/2006/relationships/hyperlink" Target="https://www.pbo-dpb.gc.ca/web/default/files/Documents/Info%20Requests/2020/IR0524_ISED_COVID19_update_2_request_e.pdf" TargetMode="External"/><Relationship Id="rId29" Type="http://schemas.openxmlformats.org/officeDocument/2006/relationships/hyperlink" Target="https://www.pbo-dpb.gc.ca/web/default/files/Documents/Info%20Requests/2020/IR0523_ISC_COVID19_update_2_request_e.pdf" TargetMode="External"/><Relationship Id="rId11" Type="http://schemas.openxmlformats.org/officeDocument/2006/relationships/hyperlink" Target="https://www.canada.ca/en/revenue-agency/services/benefits/recovery-sickness-benefit/crsb-statistics.html" TargetMode="External"/><Relationship Id="rId24" Type="http://schemas.openxmlformats.org/officeDocument/2006/relationships/hyperlink" Target="https://www.canada.ca/en/services/benefits/ei/claims-report.html" TargetMode="External"/><Relationship Id="rId32" Type="http://schemas.openxmlformats.org/officeDocument/2006/relationships/hyperlink" Target="https://www.pbo-dpb.gc.ca/web/default/files/Documents/Info%20Requests/2020/IR0524_ISED_COVID19_update_2_request_e.pdf" TargetMode="External"/><Relationship Id="rId37" Type="http://schemas.openxmlformats.org/officeDocument/2006/relationships/hyperlink" Target="https://www.pbo-dpb.gc.ca/web/default/files/Documents/Info%20Requests/2020/IR0528_PHAC_COVID19_update_request_e.pdf" TargetMode="External"/><Relationship Id="rId40" Type="http://schemas.openxmlformats.org/officeDocument/2006/relationships/hyperlink" Target="https://www.pbo-dpb.gc.ca/web/default/files/Documents/Info%20Requests/2020/IR0549_ESDC_COVID-19_Measures_Q_request_e.pdf" TargetMode="External"/><Relationship Id="rId45" Type="http://schemas.openxmlformats.org/officeDocument/2006/relationships/hyperlink" Target="https://www.pbo-dpb.gc.ca/web/default/files/Documents/Info%20Requests/2020/IR0494_FIN_COVID-19_Measures_request_e.pdf" TargetMode="External"/><Relationship Id="rId53" Type="http://schemas.openxmlformats.org/officeDocument/2006/relationships/hyperlink" Target="https://www.pbo-dpb.gc.ca/web/default/files/Documents/Info%20Requests/2020/IR0482_FOC_COVID-19_ltr_e.pdf" TargetMode="External"/><Relationship Id="rId58" Type="http://schemas.openxmlformats.org/officeDocument/2006/relationships/hyperlink" Target="https://www.pbo-dpb.gc.ca/web/default/files/Documents/Info%20Requests/2020/IR0547_CRA_RRIF_request_e.pdf" TargetMode="External"/><Relationship Id="rId66" Type="http://schemas.openxmlformats.org/officeDocument/2006/relationships/hyperlink" Target="https://www.pbo-dpb.gc.ca/web/default/files/Documents/Info%20Requests/2020/IR0516_CMHC_COVID19_update_2_request_e.pdf" TargetMode="External"/><Relationship Id="rId74" Type="http://schemas.openxmlformats.org/officeDocument/2006/relationships/hyperlink" Target="https://www.pbo-dpb.gc.ca/web/default/files/Documents/Info%20Requests/2020/IR0522_ISEDC_Granting_Councils_COVID19_request_e.pdf" TargetMode="External"/><Relationship Id="rId79" Type="http://schemas.openxmlformats.org/officeDocument/2006/relationships/hyperlink" Target="https://www.pbo-dpb.gc.ca/web/default/files/Documents/Info%20Requests/2020/IR0558_Heritage_COVID-19_Support_request_e.pdf" TargetMode="External"/><Relationship Id="rId87" Type="http://schemas.openxmlformats.org/officeDocument/2006/relationships/hyperlink" Target="https://www.pbo-dpb.gc.ca/web/default/files/Documents/Info%20Requests/2020/IR0560_VA_COVID-19_Measures_request_e.pdf" TargetMode="External"/><Relationship Id="rId102" Type="http://schemas.openxmlformats.org/officeDocument/2006/relationships/hyperlink" Target="https://www.pbo-dpb.gc.ca/web/default/files/Documents/Info%20Requests/2020/IR0549_ESDC_COVID-19_Measures_Q_request_e.pdf" TargetMode="External"/><Relationship Id="rId5" Type="http://schemas.openxmlformats.org/officeDocument/2006/relationships/hyperlink" Target="https://www.pbo-dpb.gc.ca/web/default/files/Documents/Info%20Requests/2020/IR0526_NRCCan_COVID19_update_2_request_e.pdf" TargetMode="External"/><Relationship Id="rId61" Type="http://schemas.openxmlformats.org/officeDocument/2006/relationships/hyperlink" Target="https://www.pbo-dpb.gc.ca/web/default/files/Documents/Info%20Requests/2020/IR0518_ESDC_COVIID19_update_request_e.pdf" TargetMode="External"/><Relationship Id="rId82" Type="http://schemas.openxmlformats.org/officeDocument/2006/relationships/hyperlink" Target="https://www.pbo-dpb.gc.ca/web/default/files/Documents/Info%20Requests/2020/IR0549_ESDC_COVID-19_Measures_Q_request_e.pdf" TargetMode="External"/><Relationship Id="rId90" Type="http://schemas.openxmlformats.org/officeDocument/2006/relationships/hyperlink" Target="https://communityfoundations.ca/covid-19-granting-results-data-the-emergency-community-support-fund-ecsf/?_thumbnail_id=25767" TargetMode="External"/><Relationship Id="rId95" Type="http://schemas.openxmlformats.org/officeDocument/2006/relationships/hyperlink" Target="https://www.pbo-dpb.gc.ca/web/default/files/Documents/Info%20Requests/2020/IR0523_ISC_COVID19_update_2_request_e.pdf" TargetMode="External"/><Relationship Id="rId19" Type="http://schemas.openxmlformats.org/officeDocument/2006/relationships/hyperlink" Target="https://www.pbo-dpb.gc.ca/web/default/files/Documents/Info%20Requests/2020/IR0524_ISED_COVID19_update_2_request_e.pdf" TargetMode="External"/><Relationship Id="rId14" Type="http://schemas.openxmlformats.org/officeDocument/2006/relationships/hyperlink" Target="https://www.pbo-dpb.gc.ca/web/default/files/Documents/Info%20Requests/2020/IR0471_ISED_COVID-19_Measures_request_e_signed.pdf" TargetMode="External"/><Relationship Id="rId22" Type="http://schemas.openxmlformats.org/officeDocument/2006/relationships/hyperlink" Target="https://www.pbo-dpb.gc.ca/web/default/files/Documents/Info%20Requests/2020/IR0550_FIN_COVID-19_Support_request_e.pdf" TargetMode="External"/><Relationship Id="rId27" Type="http://schemas.openxmlformats.org/officeDocument/2006/relationships/hyperlink" Target="https://www.canada.ca/en/revenue-agency/services/benefits/emergency-student-benefit/cesb-statistics.html" TargetMode="External"/><Relationship Id="rId30" Type="http://schemas.openxmlformats.org/officeDocument/2006/relationships/hyperlink" Target="https://www.pbo-dpb.gc.ca/web/default/files/Documents/Info%20Requests/2020/IR0515_CIRNAC_COVID-19_update_request_e.pdf" TargetMode="External"/><Relationship Id="rId35" Type="http://schemas.openxmlformats.org/officeDocument/2006/relationships/hyperlink" Target="https://www.pbo-dpb.gc.ca/web/default/files/Documents/Info%20Requests/2020/IR0540_PCO_COVID-19_Communications_request_e.pdf" TargetMode="External"/><Relationship Id="rId43" Type="http://schemas.openxmlformats.org/officeDocument/2006/relationships/hyperlink" Target="https://www.pbo-dpb.gc.ca/web/default/files/Documents/Info%20Requests/2020/IR0469_Heritage_COVID-19_Measures_request_e_signed.pdf" TargetMode="External"/><Relationship Id="rId48" Type="http://schemas.openxmlformats.org/officeDocument/2006/relationships/hyperlink" Target="https://www.pbo-dpb.gc.ca/web/default/files/Documents/Info%20Requests/2020/IR0456_AAFC_COVID-19_Allocations_request_e_signed.pdf" TargetMode="External"/><Relationship Id="rId56" Type="http://schemas.openxmlformats.org/officeDocument/2006/relationships/hyperlink" Target="https://www.pbo-dpb.gc.ca/web/default/files/Documents/Info%20Requests/2020/IR0547_CRA_RRIF_request_e.pdf" TargetMode="External"/><Relationship Id="rId64" Type="http://schemas.openxmlformats.org/officeDocument/2006/relationships/hyperlink" Target="https://www.pbo-dpb.gc.ca/web/default/files/Documents/Info%20Requests/2020/IR0456_AAFC_COVID-19_Allocations_request_e_signed.pdf" TargetMode="External"/><Relationship Id="rId69" Type="http://schemas.openxmlformats.org/officeDocument/2006/relationships/hyperlink" Target="https://www.pbo-dpb.gc.ca/web/default/files/Documents/Info%20Requests/2020/IR0524_ISED_COVID19_update_2_request_e.pdf" TargetMode="External"/><Relationship Id="rId77" Type="http://schemas.openxmlformats.org/officeDocument/2006/relationships/hyperlink" Target="https://www.pbo-dpb.gc.ca/web/default/files/Documents/Info%20Requests/2020/IR0549_ESDC_COVID-19_Measures_Q_request_e.pdf" TargetMode="External"/><Relationship Id="rId100" Type="http://schemas.openxmlformats.org/officeDocument/2006/relationships/hyperlink" Target="https://www.pbo-dpb.gc.ca/web/default/files/Documents/Info%20Requests/2020/IR0524_ISED_COVID19_update_2_request_e.pdf" TargetMode="External"/><Relationship Id="rId105" Type="http://schemas.openxmlformats.org/officeDocument/2006/relationships/hyperlink" Target="http://www.gazette.gc.ca/rp-pr/p2/2020/2020-10-14/html/sor-dors208-eng.html" TargetMode="External"/><Relationship Id="rId8" Type="http://schemas.openxmlformats.org/officeDocument/2006/relationships/hyperlink" Target="https://www.canada.ca/en/revenue-agency/services/subsidy/emergency-wage-subsidy/cews-statistics.html" TargetMode="External"/><Relationship Id="rId51" Type="http://schemas.openxmlformats.org/officeDocument/2006/relationships/hyperlink" Target="https://www.pbo-dpb.gc.ca/web/default/files/Documents/Info%20Requests/2020/IR0482_FOC_COVID-19_ltr_e.pdf" TargetMode="External"/><Relationship Id="rId72" Type="http://schemas.openxmlformats.org/officeDocument/2006/relationships/hyperlink" Target="https://www.pbo-dpb.gc.ca/web/default/files/Documents/Info%20Requests/2020/IR0526_NRCCan_COVID19_update_2_request_e.pdf" TargetMode="External"/><Relationship Id="rId80" Type="http://schemas.openxmlformats.org/officeDocument/2006/relationships/hyperlink" Target="https://www.pbo-dpb.gc.ca/web/default/files/Documents/Info%20Requests/2020/IR0561_SSC_COVID-19_Measures_request_e.pdf" TargetMode="External"/><Relationship Id="rId85" Type="http://schemas.openxmlformats.org/officeDocument/2006/relationships/hyperlink" Target="https://search.open.canada.ca/en/gc/?sort=score%20desc&amp;page=1&amp;search_text=new%20horizons%20seniors&amp;gc-search-orgs=Employment%20and%20Social%20Development%20Canada" TargetMode="External"/><Relationship Id="rId93" Type="http://schemas.openxmlformats.org/officeDocument/2006/relationships/hyperlink" Target="https://www.pbo-dpb.gc.ca/web/default/files/Documents/Info%20Requests/2020/IR0475_WAGE_COVID-19_Measures_request_e_signed.pdf" TargetMode="External"/><Relationship Id="rId98" Type="http://schemas.openxmlformats.org/officeDocument/2006/relationships/hyperlink" Target="https://www.pbo-dpb.gc.ca/web/default/files/Documents/Info%20Requests/2020/IR0516_CMHC_COVID19_update_2_request_e.pdf" TargetMode="External"/><Relationship Id="rId3" Type="http://schemas.openxmlformats.org/officeDocument/2006/relationships/hyperlink" Target="https://www.pbo-dpb.gc.ca/web/default/files/Documents/Info%20Requests/2020/IR0474_TC_COVID-19_Measures_request_e_signed.pdf" TargetMode="External"/><Relationship Id="rId12" Type="http://schemas.openxmlformats.org/officeDocument/2006/relationships/hyperlink" Target="https://www.canada.ca/en/revenue-agency/services/benefits/recovery-caregiving-benefit/crcb-statistics.html" TargetMode="External"/><Relationship Id="rId17" Type="http://schemas.openxmlformats.org/officeDocument/2006/relationships/hyperlink" Target="https://www.pbo-dpb.gc.ca/web/default/files/Documents/Info%20Requests/2020/IR0471_ISED_COVID-19_Measures_request_e_signed.pdf" TargetMode="External"/><Relationship Id="rId25" Type="http://schemas.openxmlformats.org/officeDocument/2006/relationships/hyperlink" Target="https://www.canada.ca/en/services/benefits/ei/claims-report.html" TargetMode="External"/><Relationship Id="rId33" Type="http://schemas.openxmlformats.org/officeDocument/2006/relationships/hyperlink" Target="https://www.pbo-dpb.gc.ca/web/default/files/Documents/Info%20Requests/2020/IR0516_CMHC_COVID19_update_2_request_e.pdf" TargetMode="External"/><Relationship Id="rId38" Type="http://schemas.openxmlformats.org/officeDocument/2006/relationships/hyperlink" Target="https://www.pbo-dpb.gc.ca/web/default/files/Documents/Info%20Requests/2020/IR0550_FIN_COVID-19_Support_request_e.pdf" TargetMode="External"/><Relationship Id="rId46" Type="http://schemas.openxmlformats.org/officeDocument/2006/relationships/hyperlink" Target="https://www.pbo-dpb.gc.ca/web/default/files/Documents/Info%20Requests/2020/IR0473_NRCan_COVID-19_Measures_request_e_signed.pdf" TargetMode="External"/><Relationship Id="rId59" Type="http://schemas.openxmlformats.org/officeDocument/2006/relationships/hyperlink" Target="https://www.pbo-dpb.gc.ca/web/default/files/Documents/Info%20Requests/2020/IR0517_CRA_COVID19_followup_request_e.pdf" TargetMode="External"/><Relationship Id="rId67" Type="http://schemas.openxmlformats.org/officeDocument/2006/relationships/hyperlink" Target="https://www.pbo-dpb.gc.ca/web/default/files/Documents/Info%20Requests/2020/IR0523_ISC_COVID19_update_2_request_e.pdf" TargetMode="External"/><Relationship Id="rId103" Type="http://schemas.openxmlformats.org/officeDocument/2006/relationships/hyperlink" Target="https://www.pbo-dpb.gc.ca/web/default/files/Documents/Info%20Requests/2020/IR0465_EDC_COVID-19%20Measures_request_e_signed.pdf" TargetMode="External"/><Relationship Id="rId20" Type="http://schemas.openxmlformats.org/officeDocument/2006/relationships/hyperlink" Target="https://www.pbo-dpb.gc.ca/web/default/files/Documents/Info%20Requests/2020/IR0524_ISED_COVID19_update_2_request_e.pdf" TargetMode="External"/><Relationship Id="rId41" Type="http://schemas.openxmlformats.org/officeDocument/2006/relationships/hyperlink" Target="https://www.pbo-dpb.gc.ca/web/default/files/Documents/Info%20Requests/2020/IR0461_CFIA_COVID-19_Allocations_request_e_signed.pdf" TargetMode="External"/><Relationship Id="rId54" Type="http://schemas.openxmlformats.org/officeDocument/2006/relationships/hyperlink" Target="https://www.pbo-dpb.gc.ca/web/default/files/Documents/Info%20Requests/2020/IR0522_ISEDC_Granting_Councils_COVID19_request_e.pdf" TargetMode="External"/><Relationship Id="rId62" Type="http://schemas.openxmlformats.org/officeDocument/2006/relationships/hyperlink" Target="https://www.pbo-dpb.gc.ca/web/default/files/Documents/Info%20Requests/2020/IR0549_ESDC_COVID-19_Measures_Q_request_e.pdf" TargetMode="External"/><Relationship Id="rId70" Type="http://schemas.openxmlformats.org/officeDocument/2006/relationships/hyperlink" Target="https://www.pbo-dpb.gc.ca/web/default/files/Documents/Info%20Requests/2020/IR0524_ISED_COVID19_update_2_request_e.pdf" TargetMode="External"/><Relationship Id="rId75" Type="http://schemas.openxmlformats.org/officeDocument/2006/relationships/hyperlink" Target="https://www.pbo-dpb.gc.ca/web/default/files/Documents/Info%20Requests/2020/IR0530_CIHR_granting_COVID-19_request_e.pdf" TargetMode="External"/><Relationship Id="rId83" Type="http://schemas.openxmlformats.org/officeDocument/2006/relationships/hyperlink" Target="https://www.pbo-dpb.gc.ca/web/default/files/Documents/Info%20Requests/2020/IR0523_ISC_COVID19_update_2_request_e.pdf" TargetMode="External"/><Relationship Id="rId88" Type="http://schemas.openxmlformats.org/officeDocument/2006/relationships/hyperlink" Target="https://www.unitedwayeo.ca/our-impact/community-investments/" TargetMode="External"/><Relationship Id="rId91" Type="http://schemas.openxmlformats.org/officeDocument/2006/relationships/hyperlink" Target="https://www.pbo-dpb.gc.ca/web/default/files/Documents/Info%20Requests/2020/IR0456_AAFC_COVID-19_Allocations_request_e_signed.pdf" TargetMode="External"/><Relationship Id="rId96" Type="http://schemas.openxmlformats.org/officeDocument/2006/relationships/hyperlink" Target="https://www.pbo-dpb.gc.ca/web/default/files/Documents/Info%20Requests/2020/IR0523_ISC_COVID19_update_2_request_e.pdf" TargetMode="External"/><Relationship Id="rId1" Type="http://schemas.openxmlformats.org/officeDocument/2006/relationships/hyperlink" Target="https://www.pbo-dpb.gc.ca/web/default/files/Documents/Info%20Requests/2020/IR0464_CRTC_COVID-19_Measures_request_e_signed.pdf" TargetMode="External"/><Relationship Id="rId6" Type="http://schemas.openxmlformats.org/officeDocument/2006/relationships/hyperlink" Target="https://www.pbo-dpb.gc.ca/web/default/files/Documents/Info%20Requests/2020/IR0526_NRCCan_COVID19_update_2_request_e.pdf" TargetMode="External"/><Relationship Id="rId15" Type="http://schemas.openxmlformats.org/officeDocument/2006/relationships/hyperlink" Target="https://www.pbo-dpb.gc.ca/web/default/files/Documents/Info%20Requests/2020/IR0524_ISED_COVID19_update_2_request_e.pdf" TargetMode="External"/><Relationship Id="rId23" Type="http://schemas.openxmlformats.org/officeDocument/2006/relationships/hyperlink" Target="https://www.pbo-dpb.gc.ca/web/default/files/Documents/Info%20Requests/2020/IR0517_CRA_COVID19_followup_request_e.pdf" TargetMode="External"/><Relationship Id="rId28" Type="http://schemas.openxmlformats.org/officeDocument/2006/relationships/hyperlink" Target="https://www.pbo-dpb.gc.ca/web/default/files/Documents/Info%20Requests/2020/IR0480_CMHC_COVID-19_ltr_e.pdf" TargetMode="External"/><Relationship Id="rId36" Type="http://schemas.openxmlformats.org/officeDocument/2006/relationships/hyperlink" Target="https://www.pbo-dpb.gc.ca/web/default/files/Documents/Info%20Requests/2020/IR0540_PCO_COVID-19_Communications_request_e.pdf" TargetMode="External"/><Relationship Id="rId49" Type="http://schemas.openxmlformats.org/officeDocument/2006/relationships/hyperlink" Target="https://www.pbo-dpb.gc.ca/web/default/files/Documents/Info%20Requests/2020/IR0539_ISED_COVID-19_Funding_request_e.pdf" TargetMode="External"/><Relationship Id="rId57" Type="http://schemas.openxmlformats.org/officeDocument/2006/relationships/hyperlink" Target="https://www.pbo-dpb.gc.ca/web/default/files/Documents/Info%20Requests/2020/IR0561_SSC_COVID-19_Measures_request_e.pdf" TargetMode="External"/><Relationship Id="rId106" Type="http://schemas.openxmlformats.org/officeDocument/2006/relationships/printerSettings" Target="../printerSettings/printerSettings3.bin"/><Relationship Id="rId10" Type="http://schemas.openxmlformats.org/officeDocument/2006/relationships/hyperlink" Target="https://www.canada.ca/en/revenue-agency/services/benefits/recovery-benefit/crb-statistics.html" TargetMode="External"/><Relationship Id="rId31" Type="http://schemas.openxmlformats.org/officeDocument/2006/relationships/hyperlink" Target="https://www.pbo-dpb.gc.ca/web/default/files/Documents/Info%20Requests/2020/IR0523_ISC_COVID19_update_2_request_e.pdf" TargetMode="External"/><Relationship Id="rId44" Type="http://schemas.openxmlformats.org/officeDocument/2006/relationships/hyperlink" Target="https://www.pbo-dpb.gc.ca/web/default/files/Documents/Info%20Requests/2020/IR0494_FIN_COVID-19_Measures_request_e.pdf" TargetMode="External"/><Relationship Id="rId52" Type="http://schemas.openxmlformats.org/officeDocument/2006/relationships/hyperlink" Target="https://www.pbo-dpb.gc.ca/web/default/files/Documents/Info%20Requests/2020/IR0482_FOC_COVID-19_ltr_e.pdf" TargetMode="External"/><Relationship Id="rId60" Type="http://schemas.openxmlformats.org/officeDocument/2006/relationships/hyperlink" Target="https://www.pbo-dpb.gc.ca/web/default/files/Documents/Info%20Requests/2020/IR0517_CRA_COVID19_followup_request_e.pdf" TargetMode="External"/><Relationship Id="rId65" Type="http://schemas.openxmlformats.org/officeDocument/2006/relationships/hyperlink" Target="https://www.pbo-dpb.gc.ca/web/default/files/Documents/Info%20Requests/2020/IR0516_CMHC_COVID19_update_2_request_e.pdf" TargetMode="External"/><Relationship Id="rId73" Type="http://schemas.openxmlformats.org/officeDocument/2006/relationships/hyperlink" Target="https://www.pbo-dpb.gc.ca/web/default/files/Documents/Info%20Requests/2020/IR0522_ISEDC_Granting_Councils_COVID19_request_e.pdf" TargetMode="External"/><Relationship Id="rId78" Type="http://schemas.openxmlformats.org/officeDocument/2006/relationships/hyperlink" Target="https://www.pbo-dpb.gc.ca/web/default/files/Documents/Info%20Requests/2020/IR0557_ECCC_COVID-19_Measures_request_e.pdf" TargetMode="External"/><Relationship Id="rId81" Type="http://schemas.openxmlformats.org/officeDocument/2006/relationships/hyperlink" Target="https://www.pbo-dpb.gc.ca/web/default/files/Documents/Info%20Requests/2020/IR0549_ESDC_COVID-19_Measures_Q_request_e.pdf" TargetMode="External"/><Relationship Id="rId86" Type="http://schemas.openxmlformats.org/officeDocument/2006/relationships/hyperlink" Target="https://www.pbo-dpb.gc.ca/web/default/files/Documents/Info%20Requests/2020/IR0547_CRA_RRIF_request_e.pdf" TargetMode="External"/><Relationship Id="rId94" Type="http://schemas.openxmlformats.org/officeDocument/2006/relationships/hyperlink" Target="https://www.pbo-dpb.gc.ca/web/default/files/Documents/Info%20Requests/2020/IR0475_WAGE_COVID-19_Measures_request_e_signed.pdf" TargetMode="External"/><Relationship Id="rId99" Type="http://schemas.openxmlformats.org/officeDocument/2006/relationships/hyperlink" Target="https://www.pbo-dpb.gc.ca/web/default/files/Documents/Info%20Requests/2020/IR0552_NRcan_COVID-19_Measures_request_e.pdf" TargetMode="External"/><Relationship Id="rId101" Type="http://schemas.openxmlformats.org/officeDocument/2006/relationships/hyperlink" Target="https://www.pbo-dpb.gc.ca/web/default/files/Documents/Info%20Requests/2020/IR0492_ECC_COVID-19_Measures_request_e.pdf" TargetMode="External"/><Relationship Id="rId4" Type="http://schemas.openxmlformats.org/officeDocument/2006/relationships/hyperlink" Target="https://www.pbo-dpb.gc.ca/web/default/files/Documents/Info%20Requests/2020/IR0471_ISED_COVID-19_Measures_request_e_signed.pdf" TargetMode="External"/><Relationship Id="rId9" Type="http://schemas.openxmlformats.org/officeDocument/2006/relationships/hyperlink" Target="https://www.pbo-dpb.gc.ca/web/default/files/Documents/Info%20Requests/2020/IR0481_CRA_COVID-19_ltr_e.pdf" TargetMode="External"/><Relationship Id="rId13" Type="http://schemas.openxmlformats.org/officeDocument/2006/relationships/hyperlink" Target="https://www.pbo-dpb.gc.ca/web/default/files/Documents/Info%20Requests/2020/IR0471_ISED_COVID-19_Measures_request_e_signed.pdf" TargetMode="External"/><Relationship Id="rId18" Type="http://schemas.openxmlformats.org/officeDocument/2006/relationships/hyperlink" Target="https://www.pbo-dpb.gc.ca/web/default/files/Documents/Info%20Requests/2020/IR0471_ISED_COVID-19_Measures_request_e_signed.pdf" TargetMode="External"/><Relationship Id="rId39" Type="http://schemas.openxmlformats.org/officeDocument/2006/relationships/hyperlink" Target="https://www.pbo-dpb.gc.ca/web/default/files/Documents/Info%20Requests/2020/IR0551_HC_COVID-19_Measures_request_e.pdf" TargetMode="External"/><Relationship Id="rId34" Type="http://schemas.openxmlformats.org/officeDocument/2006/relationships/hyperlink" Target="https://www.pbo-dpb.gc.ca/web/default/files/Documents/Info%20Requests/2020/IR0521_Finance_Canada_COVID19_update_request_e.pdf" TargetMode="External"/><Relationship Id="rId50" Type="http://schemas.openxmlformats.org/officeDocument/2006/relationships/hyperlink" Target="https://www.pbo-dpb.gc.ca/web/default/files/Documents/Info%20Requests/2020/IR0539_ISED_COVID-19_Funding_request_e.pdf" TargetMode="External"/><Relationship Id="rId55" Type="http://schemas.openxmlformats.org/officeDocument/2006/relationships/hyperlink" Target="https://www.pbo-dpb.gc.ca/web/default/files/Documents/Info%20Requests/2020/IR0519_TC_Fed-Bridge-corp_COVID-19_request_e.pdf" TargetMode="External"/><Relationship Id="rId76" Type="http://schemas.openxmlformats.org/officeDocument/2006/relationships/hyperlink" Target="https://www.pbo-dpb.gc.ca/web/default/files/Documents/Info%20Requests/2020/IR0552_NRcan_COVID-19_Measures_request_e.pdf" TargetMode="External"/><Relationship Id="rId97" Type="http://schemas.openxmlformats.org/officeDocument/2006/relationships/hyperlink" Target="https://www.pbo-dpb.gc.ca/web/default/files/Documents/Info%20Requests/2020/IR0549_ESDC_COVID-19_Measures_Q_request_e.pdf" TargetMode="External"/><Relationship Id="rId104" Type="http://schemas.openxmlformats.org/officeDocument/2006/relationships/hyperlink" Target="https://ceba-cuec.c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bo-dpb.gc.ca/web/default/files/Documents/Info%20Requests/2020/IR0550_FIN_COVID-19_Support_request_e.pdf" TargetMode="External"/><Relationship Id="rId2" Type="http://schemas.openxmlformats.org/officeDocument/2006/relationships/hyperlink" Target="https://www.pbo-dpb.gc.ca/web/default/files/Documents/Info%20Requests/2020/IR0459_CBSA_COVID-19_Measures_request_e_signed.pdf" TargetMode="External"/><Relationship Id="rId1" Type="http://schemas.openxmlformats.org/officeDocument/2006/relationships/hyperlink" Target="https://www.pbo-dpb.gc.ca/web/default/files/Documents/Info%20Requests/2020/IR0517_CRA_COVID19_followup_request_e.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eefc-cfuec.ca/approved-loans/" TargetMode="External"/><Relationship Id="rId13" Type="http://schemas.openxmlformats.org/officeDocument/2006/relationships/printerSettings" Target="../printerSettings/printerSettings4.bin"/><Relationship Id="rId3" Type="http://schemas.openxmlformats.org/officeDocument/2006/relationships/hyperlink" Target="https://www.pbo-dpb.gc.ca/web/default/files/Documents/Info%20Requests/2020/IR0465_EDC_COVID-19%20Measures_request_e_signed.pdf" TargetMode="External"/><Relationship Id="rId7" Type="http://schemas.openxmlformats.org/officeDocument/2006/relationships/hyperlink" Target="https://www.pbo-dpb.gc.ca/web/default/files/Documents/Info%20Requests/2020/IR0466_FCC_COVID-19_Measures_request_e_signed.pdf" TargetMode="External"/><Relationship Id="rId12" Type="http://schemas.openxmlformats.org/officeDocument/2006/relationships/hyperlink" Target="https://www.cmhc-schl.gc.ca/en/finance-and-investing/insured-mortgage-purchase-program" TargetMode="External"/><Relationship Id="rId2" Type="http://schemas.openxmlformats.org/officeDocument/2006/relationships/hyperlink" Target="https://www.pbo-dpb.gc.ca/web/default/files/Documents/Info%20Requests/2020/IR0465_EDC_COVID-19%20Measures_request_e_signed.pdf" TargetMode="External"/><Relationship Id="rId1" Type="http://schemas.openxmlformats.org/officeDocument/2006/relationships/hyperlink" Target="https://ceba-cuec.ca/" TargetMode="External"/><Relationship Id="rId6" Type="http://schemas.openxmlformats.org/officeDocument/2006/relationships/hyperlink" Target="https://www.pbo-dpb.gc.ca/web/default/files/Documents/Info%20Requests/2020/IR0457_BDC_COVID-19_Measures_request_e_signed.pdf" TargetMode="External"/><Relationship Id="rId11" Type="http://schemas.openxmlformats.org/officeDocument/2006/relationships/hyperlink" Target="https://www.pbo-dpb.gc.ca/web/default/files/Documents/Info%20Requests/2020/IR0465_EDC_COVID-19%20Measures_request_e_signed.pdf" TargetMode="External"/><Relationship Id="rId5" Type="http://schemas.openxmlformats.org/officeDocument/2006/relationships/hyperlink" Target="https://www.pbo-dpb.gc.ca/web/default/files/Documents/Info%20Requests/2020/IR0457_BDC_COVID-19_Measures_request_e_signed.pdf" TargetMode="External"/><Relationship Id="rId10" Type="http://schemas.openxmlformats.org/officeDocument/2006/relationships/hyperlink" Target="https://www.pbo-dpb.gc.ca/web/default/files/Documents/Info%20Requests/2020/IR0456_AAFC_COVID-19_Allocations_request_e_signed.pdf" TargetMode="External"/><Relationship Id="rId4" Type="http://schemas.openxmlformats.org/officeDocument/2006/relationships/hyperlink" Target="https://www.pbo-dpb.gc.ca/web/default/files/Documents/Info%20Requests/2020/IR0480_CMHC_COVID-19_ltr_e.pdf" TargetMode="External"/><Relationship Id="rId9" Type="http://schemas.openxmlformats.org/officeDocument/2006/relationships/hyperlink" Target="https://www.pbo-dpb.gc.ca/web/default/files/Documents/Info%20Requests/2020/IR0479_CDIC_COVID-19_ltr_e.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523_ISC_COVID19_update_2_request_e.pdf" TargetMode="External"/><Relationship Id="rId13" Type="http://schemas.openxmlformats.org/officeDocument/2006/relationships/hyperlink" Target="https://search.open.canada.ca/en/gc/?sort=score%20desc&amp;page=1&amp;search_text=new%20horizons%20seniors&amp;gc-search-orgs=Employment%20and%20Social%20Development%20Canada" TargetMode="External"/><Relationship Id="rId18" Type="http://schemas.openxmlformats.org/officeDocument/2006/relationships/hyperlink" Target="https://www.pbo-dpb.gc.ca/web/default/files/Documents/Info%20Requests/2020/IR0530_CIHR_granting_COVID-19_request_e.pdf" TargetMode="External"/><Relationship Id="rId3" Type="http://schemas.openxmlformats.org/officeDocument/2006/relationships/hyperlink" Target="https://www.pbo-dpb.gc.ca/web/default/files/Documents/Info%20Requests/2020/IR0526_NRCCan_COVID19_update_2_request_e.pdf" TargetMode="External"/><Relationship Id="rId7" Type="http://schemas.openxmlformats.org/officeDocument/2006/relationships/hyperlink" Target="https://www.pbo-dpb.gc.ca/web/default/files/Documents/Info%20Requests/2020/IR0524_ISED_COVID19_update_2_request_e.pdf" TargetMode="External"/><Relationship Id="rId12" Type="http://schemas.openxmlformats.org/officeDocument/2006/relationships/hyperlink" Target="https://www.pbo-dpb.gc.ca/web/default/files/Documents/Info%20Requests/2020/IR0564_ESDC_COVID-19_Measures_T_request_e.pdf" TargetMode="External"/><Relationship Id="rId17" Type="http://schemas.openxmlformats.org/officeDocument/2006/relationships/hyperlink" Target="http://gazette.gc.ca/rp-pr/p2/2020/2020-08-19/html/sor-dors173-eng.html" TargetMode="External"/><Relationship Id="rId2" Type="http://schemas.openxmlformats.org/officeDocument/2006/relationships/hyperlink" Target="https://www.pbo-dpb.gc.ca/web/default/files/Documents/Info%20Requests/2020/IR0522_ISEDC_Granting_Councils_COVID19_request_e.pdf" TargetMode="External"/><Relationship Id="rId16" Type="http://schemas.openxmlformats.org/officeDocument/2006/relationships/hyperlink" Target="https://www.pbo-dpb.gc.ca/web/default/files/Documents/Info%20Requests/2020/IR0524_ISED_COVID19_update_2_request_e.pdf" TargetMode="External"/><Relationship Id="rId1" Type="http://schemas.openxmlformats.org/officeDocument/2006/relationships/hyperlink" Target="https://www.pbo-dpb.gc.ca/web/default/files/Documents/Info%20Requests/2020/IR0528_PHAC_COVID19_update_request_e.pdf" TargetMode="External"/><Relationship Id="rId6" Type="http://schemas.openxmlformats.org/officeDocument/2006/relationships/hyperlink" Target="https://www.pbo-dpb.gc.ca/web/default/files/Documents/Info%20Requests/2020/IR0526_NRCCan_COVID19_update_2_request_e.pdf" TargetMode="External"/><Relationship Id="rId11" Type="http://schemas.openxmlformats.org/officeDocument/2006/relationships/hyperlink" Target="https://www.pbo-dpb.gc.ca/web/default/files/Documents/Info%20Requests/2020/IR0562_CCOHS_COVID-19_Measures_request_e.pdf" TargetMode="External"/><Relationship Id="rId5" Type="http://schemas.openxmlformats.org/officeDocument/2006/relationships/hyperlink" Target="https://www.pbo-dpb.gc.ca/web/default/files/Documents/Info%20Requests/2020/IR0519_TC_Fed-Bridge-corp_COVID-19_request_e.pdf" TargetMode="External"/><Relationship Id="rId15" Type="http://schemas.openxmlformats.org/officeDocument/2006/relationships/hyperlink" Target="https://www.canada.ca/en/employment-social-development/services/work-sharing/statistics.html" TargetMode="External"/><Relationship Id="rId10" Type="http://schemas.openxmlformats.org/officeDocument/2006/relationships/hyperlink" Target="https://www.pbo-dpb.gc.ca/web/default/files/Documents/Info%20Requests/2020/IR0561_SSC_COVID-19_Measures_request_e.pdf" TargetMode="External"/><Relationship Id="rId19" Type="http://schemas.openxmlformats.org/officeDocument/2006/relationships/printerSettings" Target="../printerSettings/printerSettings5.bin"/><Relationship Id="rId4" Type="http://schemas.openxmlformats.org/officeDocument/2006/relationships/hyperlink" Target="https://www.pbo-dpb.gc.ca/web/default/files/Documents/Info%20Requests/2020/IR0524_ISED_COVID19_update_2_request_e.pdf" TargetMode="External"/><Relationship Id="rId9" Type="http://schemas.openxmlformats.org/officeDocument/2006/relationships/hyperlink" Target="https://www.pbo-dpb.gc.ca/web/default/files/Documents/Info%20Requests/2020/IR0548_Des-Can_COVID-19_Measures_request_e.pdf" TargetMode="External"/><Relationship Id="rId14" Type="http://schemas.openxmlformats.org/officeDocument/2006/relationships/hyperlink" Target="https://www.pbo-dpb.gc.ca/web/default/files/Documents/Info%20Requests/2020/IR0483_ESDC_COVID-19_ltr_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6C36-EE25-43D8-8250-29CBD7B14DB0}">
  <dimension ref="A1:B30"/>
  <sheetViews>
    <sheetView showGridLines="0" tabSelected="1" zoomScale="80" zoomScaleNormal="80" workbookViewId="0">
      <selection activeCell="A33" sqref="A33"/>
    </sheetView>
  </sheetViews>
  <sheetFormatPr defaultRowHeight="15" x14ac:dyDescent="0.25"/>
  <cols>
    <col min="1" max="1" width="31.28515625" customWidth="1"/>
    <col min="2" max="2" width="28.140625" customWidth="1"/>
  </cols>
  <sheetData>
    <row r="1" spans="1:1" ht="18.75" x14ac:dyDescent="0.3">
      <c r="A1" s="24" t="s">
        <v>49</v>
      </c>
    </row>
    <row r="2" spans="1:1" x14ac:dyDescent="0.25">
      <c r="A2" t="s">
        <v>50</v>
      </c>
    </row>
    <row r="3" spans="1:1" x14ac:dyDescent="0.25">
      <c r="A3" t="s">
        <v>51</v>
      </c>
    </row>
    <row r="5" spans="1:1" ht="15.75" x14ac:dyDescent="0.25">
      <c r="A5" s="25" t="s">
        <v>52</v>
      </c>
    </row>
    <row r="6" spans="1:1" x14ac:dyDescent="0.25">
      <c r="A6" t="s">
        <v>53</v>
      </c>
    </row>
    <row r="7" spans="1:1" x14ac:dyDescent="0.25">
      <c r="A7" t="s">
        <v>485</v>
      </c>
    </row>
    <row r="8" spans="1:1" s="92" customFormat="1" x14ac:dyDescent="0.25">
      <c r="A8" s="92" t="s">
        <v>484</v>
      </c>
    </row>
    <row r="10" spans="1:1" ht="15.75" x14ac:dyDescent="0.25">
      <c r="A10" s="25" t="s">
        <v>54</v>
      </c>
    </row>
    <row r="11" spans="1:1" x14ac:dyDescent="0.25">
      <c r="A11" t="s">
        <v>427</v>
      </c>
    </row>
    <row r="12" spans="1:1" x14ac:dyDescent="0.25">
      <c r="A12" s="26" t="s">
        <v>0</v>
      </c>
    </row>
    <row r="13" spans="1:1" x14ac:dyDescent="0.25">
      <c r="A13" s="26" t="s">
        <v>55</v>
      </c>
    </row>
    <row r="14" spans="1:1" x14ac:dyDescent="0.25">
      <c r="A14" s="26" t="s">
        <v>56</v>
      </c>
    </row>
    <row r="15" spans="1:1" x14ac:dyDescent="0.25">
      <c r="A15" s="26" t="s">
        <v>57</v>
      </c>
    </row>
    <row r="16" spans="1:1" x14ac:dyDescent="0.25">
      <c r="A16" t="s">
        <v>428</v>
      </c>
    </row>
    <row r="17" spans="1:2" x14ac:dyDescent="0.25">
      <c r="A17" s="27" t="s">
        <v>429</v>
      </c>
    </row>
    <row r="19" spans="1:2" ht="15.75" x14ac:dyDescent="0.25">
      <c r="A19" s="25" t="s">
        <v>58</v>
      </c>
    </row>
    <row r="20" spans="1:2" x14ac:dyDescent="0.25">
      <c r="A20" s="28" t="s">
        <v>59</v>
      </c>
      <c r="B20" t="s">
        <v>60</v>
      </c>
    </row>
    <row r="21" spans="1:2" x14ac:dyDescent="0.25">
      <c r="A21" s="28" t="s">
        <v>61</v>
      </c>
      <c r="B21" t="s">
        <v>62</v>
      </c>
    </row>
    <row r="22" spans="1:2" x14ac:dyDescent="0.25">
      <c r="A22" s="28" t="s">
        <v>63</v>
      </c>
      <c r="B22" t="s">
        <v>64</v>
      </c>
    </row>
    <row r="23" spans="1:2" x14ac:dyDescent="0.25">
      <c r="A23" s="28" t="s">
        <v>65</v>
      </c>
      <c r="B23" t="s">
        <v>66</v>
      </c>
    </row>
    <row r="24" spans="1:2" x14ac:dyDescent="0.25">
      <c r="A24" s="28" t="s">
        <v>67</v>
      </c>
      <c r="B24" t="s">
        <v>68</v>
      </c>
    </row>
    <row r="25" spans="1:2" x14ac:dyDescent="0.25">
      <c r="A25" s="28" t="s">
        <v>69</v>
      </c>
      <c r="B25" t="s">
        <v>70</v>
      </c>
    </row>
    <row r="27" spans="1:2" ht="15.75" x14ac:dyDescent="0.25">
      <c r="A27" s="29" t="s">
        <v>71</v>
      </c>
    </row>
    <row r="28" spans="1:2" x14ac:dyDescent="0.25">
      <c r="A28" t="s">
        <v>435</v>
      </c>
    </row>
    <row r="29" spans="1:2" x14ac:dyDescent="0.25">
      <c r="A29" t="s">
        <v>72</v>
      </c>
    </row>
    <row r="30" spans="1:2" x14ac:dyDescent="0.25">
      <c r="A30" t="s">
        <v>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45D10-9AB8-4325-AD5F-3B928F1D6749}">
  <sheetPr>
    <tabColor theme="4"/>
  </sheetPr>
  <dimension ref="A1:L114"/>
  <sheetViews>
    <sheetView showGridLines="0" zoomScale="60" zoomScaleNormal="60" workbookViewId="0"/>
  </sheetViews>
  <sheetFormatPr defaultRowHeight="15" x14ac:dyDescent="0.25"/>
  <cols>
    <col min="1" max="1" width="68.7109375" bestFit="1" customWidth="1"/>
    <col min="2" max="2" width="42.7109375" style="92" bestFit="1" customWidth="1"/>
    <col min="3" max="3" width="26.140625" bestFit="1" customWidth="1"/>
    <col min="4" max="4" width="40.28515625" customWidth="1"/>
    <col min="5" max="5" width="26.85546875" bestFit="1" customWidth="1"/>
    <col min="6" max="6" width="57.5703125" style="92" customWidth="1"/>
    <col min="7" max="7" width="35.28515625" bestFit="1" customWidth="1"/>
    <col min="8" max="8" width="14.140625" bestFit="1" customWidth="1"/>
    <col min="9" max="9" width="13.7109375" bestFit="1" customWidth="1"/>
    <col min="10" max="10" width="20.85546875" customWidth="1"/>
    <col min="11" max="11" width="40.140625" customWidth="1"/>
    <col min="12" max="12" width="20.140625" customWidth="1"/>
  </cols>
  <sheetData>
    <row r="1" spans="1:12" x14ac:dyDescent="0.25">
      <c r="A1" s="2" t="s">
        <v>0</v>
      </c>
      <c r="B1" s="2"/>
    </row>
    <row r="2" spans="1:12" ht="15.75" thickBot="1" x14ac:dyDescent="0.3">
      <c r="A2" s="1"/>
      <c r="B2" s="1"/>
    </row>
    <row r="3" spans="1:12" ht="17.25" x14ac:dyDescent="0.25">
      <c r="A3" s="3" t="s">
        <v>0</v>
      </c>
      <c r="B3" s="193" t="s">
        <v>503</v>
      </c>
      <c r="C3" s="4" t="s">
        <v>1</v>
      </c>
      <c r="D3" s="4" t="s">
        <v>2</v>
      </c>
      <c r="E3" s="4" t="s">
        <v>3</v>
      </c>
      <c r="F3" s="48" t="s">
        <v>422</v>
      </c>
      <c r="G3" s="4" t="s">
        <v>4</v>
      </c>
      <c r="H3" s="5" t="s">
        <v>5</v>
      </c>
      <c r="I3" s="5" t="s">
        <v>6</v>
      </c>
      <c r="J3" s="5" t="s">
        <v>7</v>
      </c>
      <c r="K3" s="5" t="s">
        <v>8</v>
      </c>
      <c r="L3" s="6" t="s">
        <v>9</v>
      </c>
    </row>
    <row r="4" spans="1:12" ht="60" x14ac:dyDescent="0.25">
      <c r="A4" s="266" t="s">
        <v>10</v>
      </c>
      <c r="B4" s="251">
        <f>14000+4809</f>
        <v>18809</v>
      </c>
      <c r="C4" s="87" t="s">
        <v>11</v>
      </c>
      <c r="D4" s="100" t="s">
        <v>12</v>
      </c>
      <c r="E4" s="98" t="s">
        <v>13</v>
      </c>
      <c r="F4" s="135" t="s">
        <v>467</v>
      </c>
      <c r="G4" s="103">
        <v>1.2</v>
      </c>
      <c r="H4" s="13" t="s">
        <v>14</v>
      </c>
      <c r="I4" s="14" t="s">
        <v>15</v>
      </c>
      <c r="J4" s="13" t="s">
        <v>22</v>
      </c>
      <c r="K4" s="130" t="s">
        <v>45</v>
      </c>
      <c r="L4" s="117">
        <v>44136</v>
      </c>
    </row>
    <row r="5" spans="1:12" ht="60" x14ac:dyDescent="0.25">
      <c r="A5" s="266"/>
      <c r="B5" s="246"/>
      <c r="C5" s="87" t="s">
        <v>11</v>
      </c>
      <c r="D5" s="100" t="s">
        <v>17</v>
      </c>
      <c r="E5" s="98" t="s">
        <v>13</v>
      </c>
      <c r="F5" s="135" t="s">
        <v>467</v>
      </c>
      <c r="G5" s="103">
        <v>12276.726000000001</v>
      </c>
      <c r="H5" s="286" t="s">
        <v>14</v>
      </c>
      <c r="I5" s="270" t="s">
        <v>18</v>
      </c>
      <c r="J5" s="295" t="s">
        <v>22</v>
      </c>
      <c r="K5" s="287" t="s">
        <v>461</v>
      </c>
      <c r="L5" s="288">
        <v>44154</v>
      </c>
    </row>
    <row r="6" spans="1:12" x14ac:dyDescent="0.25">
      <c r="A6" s="266"/>
      <c r="B6" s="246"/>
      <c r="C6" s="87" t="s">
        <v>11</v>
      </c>
      <c r="D6" s="85" t="s">
        <v>17</v>
      </c>
      <c r="E6" s="98" t="s">
        <v>19</v>
      </c>
      <c r="F6" s="110" t="s">
        <v>129</v>
      </c>
      <c r="G6" s="103">
        <v>700</v>
      </c>
      <c r="H6" s="286"/>
      <c r="I6" s="270"/>
      <c r="J6" s="295"/>
      <c r="K6" s="287"/>
      <c r="L6" s="289"/>
    </row>
    <row r="7" spans="1:12" ht="60" x14ac:dyDescent="0.25">
      <c r="A7" s="266"/>
      <c r="B7" s="246"/>
      <c r="C7" s="87" t="s">
        <v>11</v>
      </c>
      <c r="D7" s="100" t="s">
        <v>20</v>
      </c>
      <c r="E7" s="98" t="s">
        <v>13</v>
      </c>
      <c r="F7" s="135" t="s">
        <v>467</v>
      </c>
      <c r="G7" s="103">
        <v>622.26666599999999</v>
      </c>
      <c r="H7" s="286" t="s">
        <v>14</v>
      </c>
      <c r="I7" s="270" t="s">
        <v>21</v>
      </c>
      <c r="J7" s="286" t="s">
        <v>22</v>
      </c>
      <c r="K7" s="296" t="s">
        <v>444</v>
      </c>
      <c r="L7" s="288">
        <v>44135</v>
      </c>
    </row>
    <row r="8" spans="1:12" ht="60" x14ac:dyDescent="0.25">
      <c r="A8" s="266"/>
      <c r="B8" s="246"/>
      <c r="C8" s="87" t="s">
        <v>11</v>
      </c>
      <c r="D8" s="100" t="s">
        <v>20</v>
      </c>
      <c r="E8" s="98" t="s">
        <v>13</v>
      </c>
      <c r="F8" s="135" t="s">
        <v>467</v>
      </c>
      <c r="G8" s="103">
        <v>3347.0251779999999</v>
      </c>
      <c r="H8" s="286"/>
      <c r="I8" s="270"/>
      <c r="J8" s="286"/>
      <c r="K8" s="296"/>
      <c r="L8" s="289"/>
    </row>
    <row r="9" spans="1:12" x14ac:dyDescent="0.25">
      <c r="A9" s="266"/>
      <c r="B9" s="246"/>
      <c r="C9" s="87" t="s">
        <v>11</v>
      </c>
      <c r="D9" s="100" t="s">
        <v>20</v>
      </c>
      <c r="E9" s="98" t="s">
        <v>19</v>
      </c>
      <c r="F9" s="110" t="s">
        <v>129</v>
      </c>
      <c r="G9" s="103">
        <v>2202.8748220000002</v>
      </c>
      <c r="H9" s="286"/>
      <c r="I9" s="270"/>
      <c r="J9" s="286"/>
      <c r="K9" s="296"/>
      <c r="L9" s="289"/>
    </row>
    <row r="10" spans="1:12" x14ac:dyDescent="0.25">
      <c r="A10" s="266"/>
      <c r="B10" s="246"/>
      <c r="C10" s="87" t="s">
        <v>11</v>
      </c>
      <c r="D10" s="100" t="s">
        <v>20</v>
      </c>
      <c r="E10" s="98" t="s">
        <v>19</v>
      </c>
      <c r="F10" s="110" t="s">
        <v>129</v>
      </c>
      <c r="G10" s="103">
        <v>320.13333399999999</v>
      </c>
      <c r="H10" s="286"/>
      <c r="I10" s="270"/>
      <c r="J10" s="286"/>
      <c r="K10" s="296"/>
      <c r="L10" s="289"/>
    </row>
    <row r="11" spans="1:12" ht="60" x14ac:dyDescent="0.25">
      <c r="A11" s="266"/>
      <c r="B11" s="246"/>
      <c r="C11" s="87" t="s">
        <v>11</v>
      </c>
      <c r="D11" s="100" t="s">
        <v>23</v>
      </c>
      <c r="E11" s="98" t="s">
        <v>13</v>
      </c>
      <c r="F11" s="135" t="s">
        <v>468</v>
      </c>
      <c r="G11" s="103">
        <v>18.5</v>
      </c>
      <c r="H11" s="286" t="s">
        <v>14</v>
      </c>
      <c r="I11" s="270" t="s">
        <v>24</v>
      </c>
      <c r="J11" s="295" t="s">
        <v>84</v>
      </c>
      <c r="K11" s="296"/>
      <c r="L11" s="288"/>
    </row>
    <row r="12" spans="1:12" x14ac:dyDescent="0.25">
      <c r="A12" s="266"/>
      <c r="B12" s="246"/>
      <c r="C12" s="87" t="s">
        <v>11</v>
      </c>
      <c r="D12" s="100" t="s">
        <v>23</v>
      </c>
      <c r="E12" s="98" t="s">
        <v>19</v>
      </c>
      <c r="F12" s="110" t="s">
        <v>129</v>
      </c>
      <c r="G12" s="103">
        <f>202.625+112.426062</f>
        <v>315.051062</v>
      </c>
      <c r="H12" s="286"/>
      <c r="I12" s="270"/>
      <c r="J12" s="295"/>
      <c r="K12" s="296"/>
      <c r="L12" s="289"/>
    </row>
    <row r="13" spans="1:12" ht="60" x14ac:dyDescent="0.25">
      <c r="A13" s="266"/>
      <c r="B13" s="246"/>
      <c r="C13" s="87" t="s">
        <v>11</v>
      </c>
      <c r="D13" s="100" t="s">
        <v>25</v>
      </c>
      <c r="E13" s="98" t="s">
        <v>13</v>
      </c>
      <c r="F13" s="135" t="s">
        <v>467</v>
      </c>
      <c r="G13" s="103">
        <v>100</v>
      </c>
      <c r="H13" s="286" t="s">
        <v>14</v>
      </c>
      <c r="I13" s="270" t="s">
        <v>26</v>
      </c>
      <c r="J13" s="295" t="s">
        <v>16</v>
      </c>
      <c r="K13" s="296"/>
      <c r="L13" s="297"/>
    </row>
    <row r="14" spans="1:12" ht="30" x14ac:dyDescent="0.25">
      <c r="A14" s="266"/>
      <c r="B14" s="242"/>
      <c r="C14" s="98" t="s">
        <v>11</v>
      </c>
      <c r="D14" s="100" t="s">
        <v>25</v>
      </c>
      <c r="E14" s="98" t="s">
        <v>19</v>
      </c>
      <c r="F14" s="110" t="s">
        <v>129</v>
      </c>
      <c r="G14" s="103">
        <v>400</v>
      </c>
      <c r="H14" s="286"/>
      <c r="I14" s="270"/>
      <c r="J14" s="295"/>
      <c r="K14" s="296"/>
      <c r="L14" s="297"/>
    </row>
    <row r="15" spans="1:12" ht="30" x14ac:dyDescent="0.25">
      <c r="A15" s="298" t="s">
        <v>27</v>
      </c>
      <c r="B15" s="299">
        <v>2000</v>
      </c>
      <c r="C15" s="98" t="s">
        <v>11</v>
      </c>
      <c r="D15" s="100" t="s">
        <v>17</v>
      </c>
      <c r="E15" s="98" t="s">
        <v>13</v>
      </c>
      <c r="F15" s="192" t="s">
        <v>465</v>
      </c>
      <c r="G15" s="103">
        <v>1000</v>
      </c>
      <c r="H15" s="276" t="s">
        <v>14</v>
      </c>
      <c r="I15" s="277" t="s">
        <v>18</v>
      </c>
      <c r="J15" s="292" t="s">
        <v>22</v>
      </c>
      <c r="K15" s="293" t="s">
        <v>460</v>
      </c>
      <c r="L15" s="272">
        <v>44154</v>
      </c>
    </row>
    <row r="16" spans="1:12" x14ac:dyDescent="0.25">
      <c r="A16" s="298"/>
      <c r="B16" s="255"/>
      <c r="C16" s="98" t="s">
        <v>11</v>
      </c>
      <c r="D16" s="100" t="s">
        <v>17</v>
      </c>
      <c r="E16" s="98" t="s">
        <v>19</v>
      </c>
      <c r="F16" s="135" t="s">
        <v>129</v>
      </c>
      <c r="G16" s="103">
        <v>1000</v>
      </c>
      <c r="H16" s="276"/>
      <c r="I16" s="277"/>
      <c r="J16" s="292"/>
      <c r="K16" s="293"/>
      <c r="L16" s="279"/>
    </row>
    <row r="17" spans="1:12" ht="30" x14ac:dyDescent="0.25">
      <c r="A17" s="266" t="s">
        <v>28</v>
      </c>
      <c r="B17" s="241">
        <f>115+65</f>
        <v>180</v>
      </c>
      <c r="C17" s="87" t="s">
        <v>29</v>
      </c>
      <c r="D17" s="100" t="s">
        <v>30</v>
      </c>
      <c r="E17" s="98" t="s">
        <v>13</v>
      </c>
      <c r="F17" s="135" t="s">
        <v>465</v>
      </c>
      <c r="G17" s="103">
        <v>25</v>
      </c>
      <c r="H17" s="286" t="s">
        <v>14</v>
      </c>
      <c r="I17" s="270" t="s">
        <v>31</v>
      </c>
      <c r="J17" s="286" t="s">
        <v>22</v>
      </c>
      <c r="K17" s="131" t="s">
        <v>32</v>
      </c>
      <c r="L17" s="166"/>
    </row>
    <row r="18" spans="1:12" ht="30" x14ac:dyDescent="0.25">
      <c r="A18" s="266"/>
      <c r="B18" s="246"/>
      <c r="C18" s="87" t="s">
        <v>29</v>
      </c>
      <c r="D18" s="100" t="s">
        <v>30</v>
      </c>
      <c r="E18" s="98" t="s">
        <v>13</v>
      </c>
      <c r="F18" s="135" t="s">
        <v>465</v>
      </c>
      <c r="G18" s="103">
        <v>17.3</v>
      </c>
      <c r="H18" s="286"/>
      <c r="I18" s="270"/>
      <c r="J18" s="286"/>
      <c r="K18" s="287" t="s">
        <v>33</v>
      </c>
      <c r="L18" s="288">
        <v>43982</v>
      </c>
    </row>
    <row r="19" spans="1:12" ht="30" x14ac:dyDescent="0.25">
      <c r="A19" s="266"/>
      <c r="B19" s="242"/>
      <c r="C19" s="87" t="s">
        <v>29</v>
      </c>
      <c r="D19" s="100" t="s">
        <v>30</v>
      </c>
      <c r="E19" s="98" t="s">
        <v>13</v>
      </c>
      <c r="F19" s="135" t="s">
        <v>465</v>
      </c>
      <c r="G19" s="103">
        <v>72.599999999999994</v>
      </c>
      <c r="H19" s="286"/>
      <c r="I19" s="270"/>
      <c r="J19" s="286"/>
      <c r="K19" s="287"/>
      <c r="L19" s="289"/>
    </row>
    <row r="20" spans="1:12" x14ac:dyDescent="0.25">
      <c r="A20" s="97" t="s">
        <v>34</v>
      </c>
      <c r="B20" s="202">
        <v>115</v>
      </c>
      <c r="C20" s="98" t="s">
        <v>11</v>
      </c>
      <c r="D20" s="100" t="s">
        <v>35</v>
      </c>
      <c r="E20" s="98" t="s">
        <v>19</v>
      </c>
      <c r="F20" s="135" t="s">
        <v>129</v>
      </c>
      <c r="G20" s="103">
        <f>115.782133</f>
        <v>115.782133</v>
      </c>
      <c r="H20" s="8" t="s">
        <v>14</v>
      </c>
      <c r="I20" s="15" t="s">
        <v>36</v>
      </c>
      <c r="J20" s="8" t="s">
        <v>16</v>
      </c>
      <c r="K20" s="139"/>
      <c r="L20" s="171"/>
    </row>
    <row r="21" spans="1:12" ht="30" x14ac:dyDescent="0.25">
      <c r="A21" s="290" t="s">
        <v>37</v>
      </c>
      <c r="B21" s="243">
        <f>305+380+380</f>
        <v>1065</v>
      </c>
      <c r="C21" s="98" t="s">
        <v>29</v>
      </c>
      <c r="D21" s="100" t="s">
        <v>38</v>
      </c>
      <c r="E21" s="98" t="s">
        <v>13</v>
      </c>
      <c r="F21" s="135" t="s">
        <v>465</v>
      </c>
      <c r="G21" s="18">
        <v>305</v>
      </c>
      <c r="H21" s="276" t="s">
        <v>14</v>
      </c>
      <c r="I21" s="277" t="s">
        <v>39</v>
      </c>
      <c r="J21" s="292" t="s">
        <v>22</v>
      </c>
      <c r="K21" s="293" t="s">
        <v>40</v>
      </c>
      <c r="L21" s="272">
        <v>43983</v>
      </c>
    </row>
    <row r="22" spans="1:12" ht="30" x14ac:dyDescent="0.25">
      <c r="A22" s="290"/>
      <c r="B22" s="244"/>
      <c r="C22" s="98" t="s">
        <v>29</v>
      </c>
      <c r="D22" s="100" t="s">
        <v>38</v>
      </c>
      <c r="E22" s="98" t="s">
        <v>13</v>
      </c>
      <c r="F22" s="135" t="s">
        <v>465</v>
      </c>
      <c r="G22" s="18">
        <v>75</v>
      </c>
      <c r="H22" s="276"/>
      <c r="I22" s="277"/>
      <c r="J22" s="292"/>
      <c r="K22" s="293"/>
      <c r="L22" s="279"/>
    </row>
    <row r="23" spans="1:12" ht="60" x14ac:dyDescent="0.25">
      <c r="A23" s="290"/>
      <c r="B23" s="245"/>
      <c r="C23" s="98" t="s">
        <v>11</v>
      </c>
      <c r="D23" s="100" t="s">
        <v>38</v>
      </c>
      <c r="E23" s="98" t="s">
        <v>13</v>
      </c>
      <c r="F23" s="135" t="s">
        <v>467</v>
      </c>
      <c r="G23" s="18">
        <v>305</v>
      </c>
      <c r="H23" s="276"/>
      <c r="I23" s="277"/>
      <c r="J23" s="292"/>
      <c r="K23" s="293"/>
      <c r="L23" s="279"/>
    </row>
    <row r="24" spans="1:12" ht="30" x14ac:dyDescent="0.25">
      <c r="A24" s="291" t="s">
        <v>46</v>
      </c>
      <c r="B24" s="248">
        <v>205</v>
      </c>
      <c r="C24" s="98" t="s">
        <v>11</v>
      </c>
      <c r="D24" s="100" t="s">
        <v>41</v>
      </c>
      <c r="E24" s="98" t="s">
        <v>13</v>
      </c>
      <c r="F24" s="135" t="s">
        <v>469</v>
      </c>
      <c r="G24" s="18">
        <v>63.9</v>
      </c>
      <c r="H24" s="8" t="s">
        <v>14</v>
      </c>
      <c r="I24" s="21" t="s">
        <v>42</v>
      </c>
      <c r="J24" s="7" t="s">
        <v>22</v>
      </c>
      <c r="K24" s="139" t="s">
        <v>509</v>
      </c>
      <c r="L24" s="219">
        <v>44166</v>
      </c>
    </row>
    <row r="25" spans="1:12" ht="30" x14ac:dyDescent="0.25">
      <c r="A25" s="291"/>
      <c r="B25" s="249"/>
      <c r="C25" s="98" t="s">
        <v>11</v>
      </c>
      <c r="D25" s="100" t="s">
        <v>43</v>
      </c>
      <c r="E25" s="98" t="s">
        <v>13</v>
      </c>
      <c r="F25" s="135" t="s">
        <v>469</v>
      </c>
      <c r="G25" s="18">
        <v>237.3</v>
      </c>
      <c r="H25" s="276" t="s">
        <v>14</v>
      </c>
      <c r="I25" s="277" t="s">
        <v>44</v>
      </c>
      <c r="J25" s="276" t="s">
        <v>16</v>
      </c>
      <c r="K25" s="278"/>
      <c r="L25" s="279"/>
    </row>
    <row r="26" spans="1:12" x14ac:dyDescent="0.25">
      <c r="A26" s="291"/>
      <c r="B26" s="249"/>
      <c r="C26" s="98" t="s">
        <v>11</v>
      </c>
      <c r="D26" s="100" t="s">
        <v>43</v>
      </c>
      <c r="E26" s="98" t="s">
        <v>19</v>
      </c>
      <c r="F26" s="116" t="s">
        <v>129</v>
      </c>
      <c r="G26" s="18">
        <v>8.1</v>
      </c>
      <c r="H26" s="276"/>
      <c r="I26" s="277"/>
      <c r="J26" s="276"/>
      <c r="K26" s="278"/>
      <c r="L26" s="279"/>
    </row>
    <row r="27" spans="1:12" ht="30" x14ac:dyDescent="0.25">
      <c r="A27" s="291"/>
      <c r="B27" s="249"/>
      <c r="C27" s="98" t="s">
        <v>11</v>
      </c>
      <c r="D27" s="100" t="s">
        <v>20</v>
      </c>
      <c r="E27" s="98" t="s">
        <v>13</v>
      </c>
      <c r="F27" s="135" t="s">
        <v>469</v>
      </c>
      <c r="G27" s="18">
        <v>0.6</v>
      </c>
      <c r="H27" s="276" t="s">
        <v>14</v>
      </c>
      <c r="I27" s="294" t="s">
        <v>21</v>
      </c>
      <c r="J27" s="276" t="s">
        <v>22</v>
      </c>
      <c r="K27" s="278" t="s">
        <v>45</v>
      </c>
      <c r="L27" s="272">
        <v>44135</v>
      </c>
    </row>
    <row r="28" spans="1:12" x14ac:dyDescent="0.25">
      <c r="A28" s="291"/>
      <c r="B28" s="250"/>
      <c r="C28" s="98" t="s">
        <v>11</v>
      </c>
      <c r="D28" s="100" t="s">
        <v>20</v>
      </c>
      <c r="E28" s="98" t="s">
        <v>19</v>
      </c>
      <c r="F28" s="116" t="s">
        <v>129</v>
      </c>
      <c r="G28" s="18">
        <v>8.1999999999999993</v>
      </c>
      <c r="H28" s="276"/>
      <c r="I28" s="294"/>
      <c r="J28" s="276"/>
      <c r="K28" s="278"/>
      <c r="L28" s="279"/>
    </row>
    <row r="29" spans="1:12" x14ac:dyDescent="0.25">
      <c r="A29" s="94" t="s">
        <v>47</v>
      </c>
      <c r="B29" s="203">
        <v>0</v>
      </c>
      <c r="C29" s="98" t="s">
        <v>48</v>
      </c>
      <c r="D29" s="100"/>
      <c r="E29" s="99"/>
      <c r="F29" s="113"/>
      <c r="G29" s="18"/>
      <c r="H29" s="8" t="s">
        <v>486</v>
      </c>
      <c r="I29" s="15"/>
      <c r="J29" s="8"/>
      <c r="K29" s="139"/>
      <c r="L29" s="165"/>
    </row>
    <row r="30" spans="1:12" x14ac:dyDescent="0.25">
      <c r="A30" s="266" t="s">
        <v>74</v>
      </c>
      <c r="B30" s="241">
        <v>727</v>
      </c>
      <c r="C30" s="87" t="s">
        <v>29</v>
      </c>
      <c r="D30" s="100" t="s">
        <v>75</v>
      </c>
      <c r="E30" s="98" t="s">
        <v>19</v>
      </c>
      <c r="F30" s="110" t="s">
        <v>129</v>
      </c>
      <c r="G30" s="103">
        <v>375.06649900000002</v>
      </c>
      <c r="H30" s="30" t="s">
        <v>14</v>
      </c>
      <c r="I30" s="31" t="s">
        <v>76</v>
      </c>
      <c r="J30" s="30" t="s">
        <v>77</v>
      </c>
      <c r="K30" s="132"/>
      <c r="L30" s="169"/>
    </row>
    <row r="31" spans="1:12" ht="30" x14ac:dyDescent="0.25">
      <c r="A31" s="266"/>
      <c r="B31" s="246"/>
      <c r="C31" s="87" t="s">
        <v>29</v>
      </c>
      <c r="D31" s="100" t="s">
        <v>78</v>
      </c>
      <c r="E31" s="98" t="s">
        <v>19</v>
      </c>
      <c r="F31" s="110" t="s">
        <v>129</v>
      </c>
      <c r="G31" s="103">
        <v>8</v>
      </c>
      <c r="H31" s="30" t="s">
        <v>14</v>
      </c>
      <c r="I31" s="31" t="s">
        <v>76</v>
      </c>
      <c r="J31" s="30" t="s">
        <v>22</v>
      </c>
      <c r="K31" s="101" t="s">
        <v>79</v>
      </c>
      <c r="L31" s="160">
        <v>44044</v>
      </c>
    </row>
    <row r="32" spans="1:12" ht="45" x14ac:dyDescent="0.25">
      <c r="A32" s="266"/>
      <c r="B32" s="246"/>
      <c r="C32" s="87" t="s">
        <v>29</v>
      </c>
      <c r="D32" s="100" t="s">
        <v>80</v>
      </c>
      <c r="E32" s="98" t="s">
        <v>19</v>
      </c>
      <c r="F32" s="110" t="s">
        <v>129</v>
      </c>
      <c r="G32" s="103">
        <v>17.090800000000002</v>
      </c>
      <c r="H32" s="30" t="s">
        <v>14</v>
      </c>
      <c r="I32" s="31" t="s">
        <v>81</v>
      </c>
      <c r="J32" s="30" t="s">
        <v>22</v>
      </c>
      <c r="K32" s="101" t="s">
        <v>82</v>
      </c>
      <c r="L32" s="160">
        <v>44042</v>
      </c>
    </row>
    <row r="33" spans="1:12" x14ac:dyDescent="0.25">
      <c r="A33" s="266"/>
      <c r="B33" s="246"/>
      <c r="C33" s="87" t="s">
        <v>29</v>
      </c>
      <c r="D33" s="100" t="s">
        <v>12</v>
      </c>
      <c r="E33" s="98" t="s">
        <v>19</v>
      </c>
      <c r="F33" s="110" t="s">
        <v>129</v>
      </c>
      <c r="G33" s="103">
        <v>1.78</v>
      </c>
      <c r="H33" s="269" t="s">
        <v>14</v>
      </c>
      <c r="I33" s="273" t="s">
        <v>83</v>
      </c>
      <c r="J33" s="274" t="s">
        <v>22</v>
      </c>
      <c r="K33" s="275" t="s">
        <v>437</v>
      </c>
      <c r="L33" s="267">
        <v>44136</v>
      </c>
    </row>
    <row r="34" spans="1:12" ht="30" x14ac:dyDescent="0.25">
      <c r="A34" s="266"/>
      <c r="B34" s="246"/>
      <c r="C34" s="87" t="s">
        <v>29</v>
      </c>
      <c r="D34" s="100" t="s">
        <v>12</v>
      </c>
      <c r="E34" s="98" t="s">
        <v>13</v>
      </c>
      <c r="F34" s="115" t="s">
        <v>465</v>
      </c>
      <c r="G34" s="103">
        <v>112.7</v>
      </c>
      <c r="H34" s="269"/>
      <c r="I34" s="273"/>
      <c r="J34" s="274"/>
      <c r="K34" s="275"/>
      <c r="L34" s="268"/>
    </row>
    <row r="35" spans="1:12" x14ac:dyDescent="0.25">
      <c r="A35" s="266"/>
      <c r="B35" s="246"/>
      <c r="C35" s="87" t="s">
        <v>29</v>
      </c>
      <c r="D35" s="100" t="s">
        <v>20</v>
      </c>
      <c r="E35" s="98" t="s">
        <v>19</v>
      </c>
      <c r="F35" s="110" t="s">
        <v>129</v>
      </c>
      <c r="G35" s="103">
        <v>1.6896629999999999</v>
      </c>
      <c r="H35" s="269" t="s">
        <v>14</v>
      </c>
      <c r="I35" s="270" t="s">
        <v>21</v>
      </c>
      <c r="J35" s="269" t="s">
        <v>22</v>
      </c>
      <c r="K35" s="271" t="s">
        <v>445</v>
      </c>
      <c r="L35" s="272">
        <v>44135</v>
      </c>
    </row>
    <row r="36" spans="1:12" x14ac:dyDescent="0.25">
      <c r="A36" s="266"/>
      <c r="B36" s="246"/>
      <c r="C36" s="87" t="s">
        <v>29</v>
      </c>
      <c r="D36" s="100" t="s">
        <v>20</v>
      </c>
      <c r="E36" s="98" t="s">
        <v>19</v>
      </c>
      <c r="F36" s="110" t="s">
        <v>129</v>
      </c>
      <c r="G36" s="103">
        <v>3.3615650000000001</v>
      </c>
      <c r="H36" s="269"/>
      <c r="I36" s="270"/>
      <c r="J36" s="269"/>
      <c r="K36" s="271"/>
      <c r="L36" s="272"/>
    </row>
    <row r="37" spans="1:12" ht="30" x14ac:dyDescent="0.25">
      <c r="A37" s="266"/>
      <c r="B37" s="246"/>
      <c r="C37" s="87" t="s">
        <v>29</v>
      </c>
      <c r="D37" s="100" t="s">
        <v>20</v>
      </c>
      <c r="E37" s="98" t="s">
        <v>13</v>
      </c>
      <c r="F37" s="135" t="s">
        <v>465</v>
      </c>
      <c r="G37" s="103">
        <v>200</v>
      </c>
      <c r="H37" s="269"/>
      <c r="I37" s="270"/>
      <c r="J37" s="269"/>
      <c r="K37" s="271"/>
      <c r="L37" s="272"/>
    </row>
    <row r="38" spans="1:12" ht="30" x14ac:dyDescent="0.25">
      <c r="A38" s="266"/>
      <c r="B38" s="246"/>
      <c r="C38" s="87" t="s">
        <v>11</v>
      </c>
      <c r="D38" s="100" t="s">
        <v>20</v>
      </c>
      <c r="E38" s="98" t="s">
        <v>13</v>
      </c>
      <c r="F38" s="135" t="s">
        <v>465</v>
      </c>
      <c r="G38" s="103">
        <v>-101.549187</v>
      </c>
      <c r="H38" s="269"/>
      <c r="I38" s="270"/>
      <c r="J38" s="269"/>
      <c r="K38" s="271"/>
      <c r="L38" s="272"/>
    </row>
    <row r="39" spans="1:12" x14ac:dyDescent="0.25">
      <c r="A39" s="266"/>
      <c r="B39" s="246"/>
      <c r="C39" s="87" t="s">
        <v>11</v>
      </c>
      <c r="D39" s="100" t="s">
        <v>20</v>
      </c>
      <c r="E39" s="98" t="s">
        <v>19</v>
      </c>
      <c r="F39" s="110" t="s">
        <v>129</v>
      </c>
      <c r="G39" s="103">
        <f>58+31.150038</f>
        <v>89.150037999999995</v>
      </c>
      <c r="H39" s="269"/>
      <c r="I39" s="270"/>
      <c r="J39" s="269"/>
      <c r="K39" s="271"/>
      <c r="L39" s="272"/>
    </row>
    <row r="40" spans="1:12" x14ac:dyDescent="0.25">
      <c r="A40" s="266"/>
      <c r="B40" s="242"/>
      <c r="C40" s="98" t="s">
        <v>11</v>
      </c>
      <c r="D40" s="100" t="s">
        <v>12</v>
      </c>
      <c r="E40" s="98" t="s">
        <v>19</v>
      </c>
      <c r="F40" s="110" t="s">
        <v>129</v>
      </c>
      <c r="G40" s="103">
        <v>12.399149</v>
      </c>
      <c r="H40" s="30" t="s">
        <v>14</v>
      </c>
      <c r="I40" s="14" t="s">
        <v>21</v>
      </c>
      <c r="J40" s="30" t="s">
        <v>22</v>
      </c>
      <c r="K40" s="101" t="s">
        <v>438</v>
      </c>
      <c r="L40" s="159">
        <v>44136</v>
      </c>
    </row>
    <row r="41" spans="1:12" s="92" customFormat="1" x14ac:dyDescent="0.25">
      <c r="A41" s="262" t="s">
        <v>456</v>
      </c>
      <c r="B41" s="251">
        <f>4223-2806</f>
        <v>1417</v>
      </c>
      <c r="C41" s="98" t="s">
        <v>11</v>
      </c>
      <c r="D41" s="98" t="s">
        <v>12</v>
      </c>
      <c r="E41" s="98" t="s">
        <v>19</v>
      </c>
      <c r="F41" s="116" t="s">
        <v>129</v>
      </c>
      <c r="G41" s="103">
        <f>0.403571+10</f>
        <v>10.403570999999999</v>
      </c>
      <c r="H41" s="281" t="s">
        <v>14</v>
      </c>
      <c r="I41" s="283" t="s">
        <v>15</v>
      </c>
      <c r="J41" s="281" t="s">
        <v>22</v>
      </c>
      <c r="K41" s="258" t="s">
        <v>45</v>
      </c>
      <c r="L41" s="260">
        <v>44136</v>
      </c>
    </row>
    <row r="42" spans="1:12" s="92" customFormat="1" ht="60" x14ac:dyDescent="0.25">
      <c r="A42" s="280"/>
      <c r="B42" s="252"/>
      <c r="C42" s="98" t="s">
        <v>11</v>
      </c>
      <c r="D42" s="98" t="s">
        <v>12</v>
      </c>
      <c r="E42" s="98" t="s">
        <v>13</v>
      </c>
      <c r="F42" s="113" t="s">
        <v>467</v>
      </c>
      <c r="G42" s="170">
        <v>133.69999999999999</v>
      </c>
      <c r="H42" s="282"/>
      <c r="I42" s="284"/>
      <c r="J42" s="282"/>
      <c r="K42" s="259"/>
      <c r="L42" s="261"/>
    </row>
    <row r="43" spans="1:12" s="92" customFormat="1" ht="30" customHeight="1" x14ac:dyDescent="0.25">
      <c r="A43" s="280"/>
      <c r="B43" s="252"/>
      <c r="C43" s="98" t="s">
        <v>11</v>
      </c>
      <c r="D43" s="98" t="s">
        <v>23</v>
      </c>
      <c r="E43" s="98" t="s">
        <v>19</v>
      </c>
      <c r="F43" s="116" t="s">
        <v>129</v>
      </c>
      <c r="G43" s="170">
        <f>318.492543+0.45</f>
        <v>318.942543</v>
      </c>
      <c r="H43" s="281" t="s">
        <v>14</v>
      </c>
      <c r="I43" s="300" t="s">
        <v>24</v>
      </c>
      <c r="J43" s="241" t="s">
        <v>84</v>
      </c>
      <c r="K43" s="258"/>
      <c r="L43" s="256"/>
    </row>
    <row r="44" spans="1:12" s="92" customFormat="1" ht="60" x14ac:dyDescent="0.25">
      <c r="A44" s="280"/>
      <c r="B44" s="252"/>
      <c r="C44" s="98" t="s">
        <v>11</v>
      </c>
      <c r="D44" s="98" t="s">
        <v>23</v>
      </c>
      <c r="E44" s="98" t="s">
        <v>13</v>
      </c>
      <c r="F44" s="113" t="s">
        <v>467</v>
      </c>
      <c r="G44" s="170">
        <v>308.37196399999999</v>
      </c>
      <c r="H44" s="282"/>
      <c r="I44" s="301"/>
      <c r="J44" s="242"/>
      <c r="K44" s="259"/>
      <c r="L44" s="285"/>
    </row>
    <row r="45" spans="1:12" s="92" customFormat="1" x14ac:dyDescent="0.25">
      <c r="A45" s="280"/>
      <c r="B45" s="252"/>
      <c r="C45" s="98" t="s">
        <v>11</v>
      </c>
      <c r="D45" s="98" t="s">
        <v>75</v>
      </c>
      <c r="E45" s="98" t="s">
        <v>19</v>
      </c>
      <c r="F45" s="116" t="s">
        <v>129</v>
      </c>
      <c r="G45" s="170">
        <f>1+14</f>
        <v>15</v>
      </c>
      <c r="H45" s="98" t="s">
        <v>14</v>
      </c>
      <c r="I45" s="88" t="s">
        <v>194</v>
      </c>
      <c r="J45" s="98" t="s">
        <v>224</v>
      </c>
      <c r="K45" s="154"/>
      <c r="L45" s="109"/>
    </row>
    <row r="46" spans="1:12" x14ac:dyDescent="0.25">
      <c r="A46" s="280"/>
      <c r="B46" s="252"/>
      <c r="C46" s="98" t="s">
        <v>11</v>
      </c>
      <c r="D46" s="100" t="s">
        <v>20</v>
      </c>
      <c r="E46" s="98" t="s">
        <v>19</v>
      </c>
      <c r="F46" s="135" t="s">
        <v>129</v>
      </c>
      <c r="G46" s="170">
        <f>5378.297032+776.076667+6.75+21.4+68.6+46.199588+25+7.533544+5.3016</f>
        <v>6335.1584310000007</v>
      </c>
      <c r="H46" s="281" t="s">
        <v>14</v>
      </c>
      <c r="I46" s="300" t="s">
        <v>21</v>
      </c>
      <c r="J46" s="281" t="s">
        <v>22</v>
      </c>
      <c r="K46" s="264" t="s">
        <v>450</v>
      </c>
      <c r="L46" s="256">
        <v>44135</v>
      </c>
    </row>
    <row r="47" spans="1:12" s="92" customFormat="1" ht="60" x14ac:dyDescent="0.25">
      <c r="A47" s="263"/>
      <c r="B47" s="253"/>
      <c r="C47" s="98" t="s">
        <v>11</v>
      </c>
      <c r="D47" s="105" t="s">
        <v>20</v>
      </c>
      <c r="E47" s="98" t="s">
        <v>13</v>
      </c>
      <c r="F47" s="113" t="s">
        <v>467</v>
      </c>
      <c r="G47" s="170">
        <f>3821.702968+536.473333+298.400412+13.4984+7.7+5.275384</f>
        <v>4683.0504970000002</v>
      </c>
      <c r="H47" s="282"/>
      <c r="I47" s="301"/>
      <c r="J47" s="282"/>
      <c r="K47" s="265"/>
      <c r="L47" s="257"/>
    </row>
    <row r="48" spans="1:12" ht="30" x14ac:dyDescent="0.25">
      <c r="A48" s="266" t="s">
        <v>85</v>
      </c>
      <c r="B48" s="241">
        <v>90</v>
      </c>
      <c r="C48" s="98" t="s">
        <v>11</v>
      </c>
      <c r="D48" s="100" t="s">
        <v>80</v>
      </c>
      <c r="E48" s="98" t="s">
        <v>13</v>
      </c>
      <c r="F48" s="135" t="s">
        <v>469</v>
      </c>
      <c r="G48" s="170">
        <v>40.020000000000003</v>
      </c>
      <c r="H48" s="276" t="s">
        <v>14</v>
      </c>
      <c r="I48" s="277" t="s">
        <v>86</v>
      </c>
      <c r="J48" s="276" t="s">
        <v>224</v>
      </c>
      <c r="K48" s="278"/>
      <c r="L48" s="279"/>
    </row>
    <row r="49" spans="1:12" x14ac:dyDescent="0.25">
      <c r="A49" s="266"/>
      <c r="B49" s="242"/>
      <c r="C49" s="98" t="s">
        <v>11</v>
      </c>
      <c r="D49" s="100" t="s">
        <v>80</v>
      </c>
      <c r="E49" s="98" t="s">
        <v>19</v>
      </c>
      <c r="F49" s="135" t="s">
        <v>129</v>
      </c>
      <c r="G49" s="170">
        <v>50</v>
      </c>
      <c r="H49" s="276"/>
      <c r="I49" s="277"/>
      <c r="J49" s="276"/>
      <c r="K49" s="278"/>
      <c r="L49" s="279"/>
    </row>
    <row r="50" spans="1:12" ht="34.5" customHeight="1" x14ac:dyDescent="0.25">
      <c r="A50" s="94" t="s">
        <v>87</v>
      </c>
      <c r="B50" s="203">
        <v>530</v>
      </c>
      <c r="C50" s="98" t="s">
        <v>48</v>
      </c>
      <c r="D50" s="100"/>
      <c r="E50" s="98"/>
      <c r="F50" s="113"/>
      <c r="G50" s="54"/>
      <c r="H50" s="189" t="s">
        <v>486</v>
      </c>
      <c r="I50" s="16"/>
      <c r="J50" s="16"/>
      <c r="K50" s="139"/>
      <c r="L50" s="171"/>
    </row>
    <row r="51" spans="1:12" s="92" customFormat="1" ht="30" x14ac:dyDescent="0.25">
      <c r="A51" s="114" t="s">
        <v>88</v>
      </c>
      <c r="B51" s="232">
        <v>255</v>
      </c>
      <c r="C51" s="108" t="s">
        <v>48</v>
      </c>
      <c r="D51" s="107"/>
      <c r="E51" s="106"/>
      <c r="F51" s="113"/>
      <c r="G51" s="54"/>
      <c r="H51" s="189" t="s">
        <v>486</v>
      </c>
      <c r="I51" s="93"/>
      <c r="J51" s="93"/>
      <c r="K51" s="139"/>
      <c r="L51" s="171"/>
    </row>
    <row r="52" spans="1:12" x14ac:dyDescent="0.25">
      <c r="A52" s="94" t="s">
        <v>89</v>
      </c>
      <c r="B52" s="203">
        <v>5</v>
      </c>
      <c r="C52" s="98" t="s">
        <v>48</v>
      </c>
      <c r="D52" s="100"/>
      <c r="E52" s="98"/>
      <c r="F52" s="113"/>
      <c r="G52" s="54"/>
      <c r="H52" s="189" t="s">
        <v>486</v>
      </c>
      <c r="I52" s="16"/>
      <c r="J52" s="16"/>
      <c r="K52" s="139"/>
      <c r="L52" s="171"/>
    </row>
    <row r="53" spans="1:12" ht="60" x14ac:dyDescent="0.25">
      <c r="A53" s="266" t="s">
        <v>90</v>
      </c>
      <c r="B53" s="251">
        <v>1800</v>
      </c>
      <c r="C53" s="87" t="s">
        <v>29</v>
      </c>
      <c r="D53" s="100" t="s">
        <v>20</v>
      </c>
      <c r="E53" s="98" t="s">
        <v>13</v>
      </c>
      <c r="F53" s="135" t="s">
        <v>467</v>
      </c>
      <c r="G53" s="103">
        <v>1800</v>
      </c>
      <c r="H53" s="286" t="s">
        <v>14</v>
      </c>
      <c r="I53" s="270" t="s">
        <v>91</v>
      </c>
      <c r="J53" s="286" t="s">
        <v>22</v>
      </c>
      <c r="K53" s="296" t="s">
        <v>446</v>
      </c>
      <c r="L53" s="288">
        <v>44135</v>
      </c>
    </row>
    <row r="54" spans="1:12" x14ac:dyDescent="0.25">
      <c r="A54" s="266"/>
      <c r="B54" s="242"/>
      <c r="C54" s="87" t="s">
        <v>29</v>
      </c>
      <c r="D54" s="100" t="s">
        <v>20</v>
      </c>
      <c r="E54" s="98" t="s">
        <v>19</v>
      </c>
      <c r="F54" s="110" t="s">
        <v>129</v>
      </c>
      <c r="G54" s="103">
        <v>37.200000000000003</v>
      </c>
      <c r="H54" s="286"/>
      <c r="I54" s="270"/>
      <c r="J54" s="286"/>
      <c r="K54" s="296"/>
      <c r="L54" s="288"/>
    </row>
    <row r="55" spans="1:12" ht="60" x14ac:dyDescent="0.25">
      <c r="A55" s="94" t="s">
        <v>92</v>
      </c>
      <c r="B55" s="203">
        <f>11+500</f>
        <v>511</v>
      </c>
      <c r="C55" s="87" t="s">
        <v>29</v>
      </c>
      <c r="D55" s="100" t="s">
        <v>25</v>
      </c>
      <c r="E55" s="98" t="s">
        <v>13</v>
      </c>
      <c r="F55" s="115" t="s">
        <v>467</v>
      </c>
      <c r="G55" s="103">
        <v>500</v>
      </c>
      <c r="H55" s="13" t="s">
        <v>14</v>
      </c>
      <c r="I55" s="14" t="s">
        <v>26</v>
      </c>
      <c r="J55" s="9" t="s">
        <v>16</v>
      </c>
      <c r="K55" s="130"/>
      <c r="L55" s="166"/>
    </row>
    <row r="56" spans="1:12" ht="30" x14ac:dyDescent="0.25">
      <c r="A56" s="94" t="s">
        <v>93</v>
      </c>
      <c r="B56" s="203">
        <v>1000</v>
      </c>
      <c r="C56" s="87" t="s">
        <v>48</v>
      </c>
      <c r="D56" s="100"/>
      <c r="E56" s="98"/>
      <c r="F56" s="113"/>
      <c r="G56" s="54"/>
      <c r="H56" s="189" t="s">
        <v>486</v>
      </c>
      <c r="I56" s="16"/>
      <c r="J56" s="16"/>
      <c r="K56" s="139"/>
      <c r="L56" s="171"/>
    </row>
    <row r="57" spans="1:12" x14ac:dyDescent="0.25">
      <c r="A57" s="94" t="s">
        <v>94</v>
      </c>
      <c r="B57" s="203">
        <v>20</v>
      </c>
      <c r="C57" s="87" t="s">
        <v>48</v>
      </c>
      <c r="D57" s="100"/>
      <c r="E57" s="98"/>
      <c r="F57" s="113"/>
      <c r="G57" s="54"/>
      <c r="H57" s="189" t="s">
        <v>486</v>
      </c>
      <c r="I57" s="16"/>
      <c r="J57" s="16"/>
      <c r="K57" s="139"/>
      <c r="L57" s="171"/>
    </row>
    <row r="58" spans="1:12" x14ac:dyDescent="0.25">
      <c r="A58" s="94" t="s">
        <v>95</v>
      </c>
      <c r="B58" s="203">
        <v>30</v>
      </c>
      <c r="C58" s="87" t="s">
        <v>48</v>
      </c>
      <c r="D58" s="100"/>
      <c r="E58" s="98"/>
      <c r="F58" s="113"/>
      <c r="G58" s="54"/>
      <c r="H58" s="189" t="s">
        <v>486</v>
      </c>
      <c r="I58" s="16"/>
      <c r="J58" s="16"/>
      <c r="K58" s="139"/>
      <c r="L58" s="171"/>
    </row>
    <row r="59" spans="1:12" ht="30" x14ac:dyDescent="0.25">
      <c r="A59" s="266" t="s">
        <v>96</v>
      </c>
      <c r="B59" s="241">
        <f>158+237</f>
        <v>395</v>
      </c>
      <c r="C59" s="98" t="s">
        <v>29</v>
      </c>
      <c r="D59" s="100" t="s">
        <v>41</v>
      </c>
      <c r="E59" s="98" t="s">
        <v>13</v>
      </c>
      <c r="F59" s="135" t="s">
        <v>465</v>
      </c>
      <c r="G59" s="18">
        <v>157.5</v>
      </c>
      <c r="H59" s="276" t="s">
        <v>97</v>
      </c>
      <c r="I59" s="276"/>
      <c r="J59" s="304" t="s">
        <v>98</v>
      </c>
      <c r="K59" s="293" t="s">
        <v>99</v>
      </c>
      <c r="L59" s="279" t="s">
        <v>100</v>
      </c>
    </row>
    <row r="60" spans="1:12" ht="30" x14ac:dyDescent="0.25">
      <c r="A60" s="266"/>
      <c r="B60" s="242"/>
      <c r="C60" s="98" t="s">
        <v>11</v>
      </c>
      <c r="D60" s="100" t="s">
        <v>41</v>
      </c>
      <c r="E60" s="98" t="s">
        <v>13</v>
      </c>
      <c r="F60" s="135" t="s">
        <v>469</v>
      </c>
      <c r="G60" s="103">
        <v>236.7</v>
      </c>
      <c r="H60" s="276"/>
      <c r="I60" s="276"/>
      <c r="J60" s="304"/>
      <c r="K60" s="293"/>
      <c r="L60" s="279"/>
    </row>
    <row r="61" spans="1:12" x14ac:dyDescent="0.25">
      <c r="A61" s="262" t="s">
        <v>101</v>
      </c>
      <c r="B61" s="254">
        <f>509</f>
        <v>509</v>
      </c>
      <c r="C61" s="98" t="s">
        <v>11</v>
      </c>
      <c r="D61" s="100" t="s">
        <v>20</v>
      </c>
      <c r="E61" s="98" t="s">
        <v>19</v>
      </c>
      <c r="F61" s="135" t="s">
        <v>129</v>
      </c>
      <c r="G61" s="103">
        <f>196.016667+34.744768</f>
        <v>230.76143500000001</v>
      </c>
      <c r="H61" s="281" t="s">
        <v>14</v>
      </c>
      <c r="I61" s="300" t="s">
        <v>21</v>
      </c>
      <c r="J61" s="302" t="s">
        <v>22</v>
      </c>
      <c r="K61" s="264" t="s">
        <v>451</v>
      </c>
      <c r="L61" s="256">
        <v>44135</v>
      </c>
    </row>
    <row r="62" spans="1:12" s="92" customFormat="1" ht="60" x14ac:dyDescent="0.25">
      <c r="A62" s="263"/>
      <c r="B62" s="255"/>
      <c r="C62" s="98" t="s">
        <v>11</v>
      </c>
      <c r="D62" s="105" t="s">
        <v>20</v>
      </c>
      <c r="E62" s="98" t="s">
        <v>13</v>
      </c>
      <c r="F62" s="113" t="s">
        <v>467</v>
      </c>
      <c r="G62" s="103">
        <f>278.038565</f>
        <v>278.03856500000001</v>
      </c>
      <c r="H62" s="282"/>
      <c r="I62" s="301"/>
      <c r="J62" s="303"/>
      <c r="K62" s="265"/>
      <c r="L62" s="257"/>
    </row>
    <row r="63" spans="1:12" ht="60" x14ac:dyDescent="0.25">
      <c r="A63" s="266" t="s">
        <v>102</v>
      </c>
      <c r="B63" s="241">
        <v>54</v>
      </c>
      <c r="C63" s="98" t="s">
        <v>29</v>
      </c>
      <c r="D63" s="100" t="s">
        <v>103</v>
      </c>
      <c r="E63" s="98" t="s">
        <v>13</v>
      </c>
      <c r="F63" s="135" t="s">
        <v>467</v>
      </c>
      <c r="G63" s="18">
        <v>50</v>
      </c>
      <c r="H63" s="8" t="s">
        <v>14</v>
      </c>
      <c r="I63" s="21" t="s">
        <v>104</v>
      </c>
      <c r="J63" s="7" t="s">
        <v>22</v>
      </c>
      <c r="K63" s="136" t="s">
        <v>439</v>
      </c>
      <c r="L63" s="160">
        <v>44145</v>
      </c>
    </row>
    <row r="64" spans="1:12" ht="60" x14ac:dyDescent="0.25">
      <c r="A64" s="266"/>
      <c r="B64" s="242"/>
      <c r="C64" s="98" t="s">
        <v>11</v>
      </c>
      <c r="D64" s="100" t="s">
        <v>105</v>
      </c>
      <c r="E64" s="98" t="s">
        <v>13</v>
      </c>
      <c r="F64" s="135" t="s">
        <v>467</v>
      </c>
      <c r="G64" s="18">
        <v>4</v>
      </c>
      <c r="H64" s="8" t="s">
        <v>14</v>
      </c>
      <c r="I64" s="21" t="s">
        <v>106</v>
      </c>
      <c r="J64" s="7" t="s">
        <v>16</v>
      </c>
      <c r="K64" s="139"/>
      <c r="L64" s="165"/>
    </row>
    <row r="65" spans="1:12" ht="30" x14ac:dyDescent="0.25">
      <c r="A65" s="94" t="s">
        <v>107</v>
      </c>
      <c r="B65" s="203">
        <v>34</v>
      </c>
      <c r="C65" s="99" t="s">
        <v>48</v>
      </c>
      <c r="D65" s="100"/>
      <c r="E65" s="98"/>
      <c r="F65" s="113"/>
      <c r="G65" s="54"/>
      <c r="H65" s="189" t="s">
        <v>486</v>
      </c>
      <c r="I65" s="16"/>
      <c r="J65" s="16"/>
      <c r="K65" s="139"/>
      <c r="L65" s="171"/>
    </row>
    <row r="66" spans="1:12" x14ac:dyDescent="0.25">
      <c r="A66" s="266" t="s">
        <v>108</v>
      </c>
      <c r="B66" s="241">
        <v>59</v>
      </c>
      <c r="C66" s="98" t="s">
        <v>11</v>
      </c>
      <c r="D66" s="100" t="s">
        <v>103</v>
      </c>
      <c r="E66" s="98" t="s">
        <v>19</v>
      </c>
      <c r="F66" s="135" t="s">
        <v>129</v>
      </c>
      <c r="G66" s="18">
        <v>30.004252000000001</v>
      </c>
      <c r="H66" s="276" t="s">
        <v>14</v>
      </c>
      <c r="I66" s="294" t="s">
        <v>104</v>
      </c>
      <c r="J66" s="292" t="s">
        <v>22</v>
      </c>
      <c r="K66" s="278" t="s">
        <v>45</v>
      </c>
      <c r="L66" s="272">
        <v>44110</v>
      </c>
    </row>
    <row r="67" spans="1:12" ht="30" x14ac:dyDescent="0.25">
      <c r="A67" s="266"/>
      <c r="B67" s="246"/>
      <c r="C67" s="98" t="s">
        <v>11</v>
      </c>
      <c r="D67" s="100" t="s">
        <v>103</v>
      </c>
      <c r="E67" s="98" t="s">
        <v>13</v>
      </c>
      <c r="F67" s="135" t="s">
        <v>469</v>
      </c>
      <c r="G67" s="18">
        <v>5</v>
      </c>
      <c r="H67" s="276"/>
      <c r="I67" s="294"/>
      <c r="J67" s="292"/>
      <c r="K67" s="278"/>
      <c r="L67" s="268"/>
    </row>
    <row r="68" spans="1:12" ht="30" x14ac:dyDescent="0.25">
      <c r="A68" s="266"/>
      <c r="B68" s="246"/>
      <c r="C68" s="98" t="s">
        <v>11</v>
      </c>
      <c r="D68" s="100" t="s">
        <v>41</v>
      </c>
      <c r="E68" s="98" t="s">
        <v>13</v>
      </c>
      <c r="F68" s="135" t="s">
        <v>469</v>
      </c>
      <c r="G68" s="18">
        <v>15.495009</v>
      </c>
      <c r="H68" s="276" t="s">
        <v>14</v>
      </c>
      <c r="I68" s="294" t="s">
        <v>42</v>
      </c>
      <c r="J68" s="292" t="s">
        <v>22</v>
      </c>
      <c r="K68" s="278" t="s">
        <v>45</v>
      </c>
      <c r="L68" s="267">
        <v>44166</v>
      </c>
    </row>
    <row r="69" spans="1:12" ht="30" x14ac:dyDescent="0.25">
      <c r="A69" s="266"/>
      <c r="B69" s="242"/>
      <c r="C69" s="98" t="s">
        <v>11</v>
      </c>
      <c r="D69" s="100" t="s">
        <v>41</v>
      </c>
      <c r="E69" s="98" t="s">
        <v>19</v>
      </c>
      <c r="F69" s="135" t="s">
        <v>129</v>
      </c>
      <c r="G69" s="18">
        <v>6.9344419999999998</v>
      </c>
      <c r="H69" s="276"/>
      <c r="I69" s="294"/>
      <c r="J69" s="292"/>
      <c r="K69" s="278"/>
      <c r="L69" s="279"/>
    </row>
    <row r="70" spans="1:12" ht="45" x14ac:dyDescent="0.25">
      <c r="A70" s="94" t="s">
        <v>109</v>
      </c>
      <c r="B70" s="203">
        <v>292</v>
      </c>
      <c r="C70" s="98" t="s">
        <v>11</v>
      </c>
      <c r="D70" s="100" t="s">
        <v>110</v>
      </c>
      <c r="E70" s="98" t="s">
        <v>19</v>
      </c>
      <c r="F70" s="135" t="s">
        <v>129</v>
      </c>
      <c r="G70" s="18">
        <f>234.707427+21.265071</f>
        <v>255.972498</v>
      </c>
      <c r="H70" s="8" t="s">
        <v>97</v>
      </c>
      <c r="I70" s="15"/>
      <c r="J70" s="7" t="s">
        <v>111</v>
      </c>
      <c r="K70" s="39" t="s">
        <v>112</v>
      </c>
      <c r="L70" s="159">
        <v>43922</v>
      </c>
    </row>
    <row r="71" spans="1:12" ht="30" x14ac:dyDescent="0.25">
      <c r="A71" s="266" t="s">
        <v>113</v>
      </c>
      <c r="B71" s="241">
        <v>25</v>
      </c>
      <c r="C71" s="98" t="s">
        <v>11</v>
      </c>
      <c r="D71" s="100" t="s">
        <v>41</v>
      </c>
      <c r="E71" s="98" t="s">
        <v>13</v>
      </c>
      <c r="F71" s="135" t="s">
        <v>469</v>
      </c>
      <c r="G71" s="18">
        <v>12.65</v>
      </c>
      <c r="H71" s="276" t="s">
        <v>14</v>
      </c>
      <c r="I71" s="294" t="s">
        <v>42</v>
      </c>
      <c r="J71" s="292" t="s">
        <v>22</v>
      </c>
      <c r="K71" s="278" t="s">
        <v>507</v>
      </c>
      <c r="L71" s="267">
        <v>44166</v>
      </c>
    </row>
    <row r="72" spans="1:12" ht="30" x14ac:dyDescent="0.25">
      <c r="A72" s="266"/>
      <c r="B72" s="242"/>
      <c r="C72" s="98" t="s">
        <v>11</v>
      </c>
      <c r="D72" s="100" t="s">
        <v>41</v>
      </c>
      <c r="E72" s="98" t="s">
        <v>19</v>
      </c>
      <c r="F72" s="116" t="s">
        <v>129</v>
      </c>
      <c r="G72" s="18">
        <f>11.5+0.97319</f>
        <v>12.473190000000001</v>
      </c>
      <c r="H72" s="276"/>
      <c r="I72" s="294"/>
      <c r="J72" s="292"/>
      <c r="K72" s="278"/>
      <c r="L72" s="279"/>
    </row>
    <row r="73" spans="1:12" x14ac:dyDescent="0.25">
      <c r="A73" s="94" t="s">
        <v>114</v>
      </c>
      <c r="B73" s="203">
        <v>506</v>
      </c>
      <c r="C73" s="99" t="s">
        <v>48</v>
      </c>
      <c r="D73" s="100"/>
      <c r="E73" s="98"/>
      <c r="F73" s="113"/>
      <c r="G73" s="54"/>
      <c r="H73" s="189" t="s">
        <v>486</v>
      </c>
      <c r="I73" s="16"/>
      <c r="J73" s="16"/>
      <c r="K73" s="139"/>
      <c r="L73" s="171"/>
    </row>
    <row r="74" spans="1:12" ht="60" x14ac:dyDescent="0.25">
      <c r="A74" s="266" t="s">
        <v>115</v>
      </c>
      <c r="B74" s="241">
        <v>241</v>
      </c>
      <c r="C74" s="87" t="s">
        <v>29</v>
      </c>
      <c r="D74" s="100" t="s">
        <v>23</v>
      </c>
      <c r="E74" s="98" t="s">
        <v>13</v>
      </c>
      <c r="F74" s="135" t="s">
        <v>467</v>
      </c>
      <c r="G74" s="103">
        <v>253.264557</v>
      </c>
      <c r="H74" s="286" t="s">
        <v>14</v>
      </c>
      <c r="I74" s="270" t="s">
        <v>116</v>
      </c>
      <c r="J74" s="286" t="s">
        <v>22</v>
      </c>
      <c r="K74" s="296" t="s">
        <v>449</v>
      </c>
      <c r="L74" s="288">
        <v>44160</v>
      </c>
    </row>
    <row r="75" spans="1:12" ht="60" x14ac:dyDescent="0.25">
      <c r="A75" s="266"/>
      <c r="B75" s="246"/>
      <c r="C75" s="87" t="s">
        <v>11</v>
      </c>
      <c r="D75" s="100" t="s">
        <v>23</v>
      </c>
      <c r="E75" s="98" t="s">
        <v>13</v>
      </c>
      <c r="F75" s="135" t="s">
        <v>467</v>
      </c>
      <c r="G75" s="103">
        <v>-101.336512</v>
      </c>
      <c r="H75" s="286"/>
      <c r="I75" s="270"/>
      <c r="J75" s="286"/>
      <c r="K75" s="296"/>
      <c r="L75" s="289"/>
    </row>
    <row r="76" spans="1:12" x14ac:dyDescent="0.25">
      <c r="A76" s="266"/>
      <c r="B76" s="242"/>
      <c r="C76" s="87" t="s">
        <v>11</v>
      </c>
      <c r="D76" s="100" t="s">
        <v>23</v>
      </c>
      <c r="E76" s="98" t="s">
        <v>19</v>
      </c>
      <c r="F76" s="135" t="s">
        <v>129</v>
      </c>
      <c r="G76" s="103">
        <f>14.975267+85</f>
        <v>99.975267000000002</v>
      </c>
      <c r="H76" s="286"/>
      <c r="I76" s="270"/>
      <c r="J76" s="286"/>
      <c r="K76" s="296"/>
      <c r="L76" s="289"/>
    </row>
    <row r="77" spans="1:12" ht="29.25" customHeight="1" x14ac:dyDescent="0.25">
      <c r="A77" s="94" t="s">
        <v>117</v>
      </c>
      <c r="B77" s="203">
        <v>93</v>
      </c>
      <c r="C77" s="87" t="s">
        <v>48</v>
      </c>
      <c r="D77" s="100"/>
      <c r="E77" s="99"/>
      <c r="F77" s="113"/>
      <c r="G77" s="54"/>
      <c r="H77" s="189" t="s">
        <v>486</v>
      </c>
      <c r="I77" s="16"/>
      <c r="J77" s="16"/>
      <c r="K77" s="139"/>
      <c r="L77" s="171"/>
    </row>
    <row r="78" spans="1:12" x14ac:dyDescent="0.25">
      <c r="A78" s="94" t="s">
        <v>118</v>
      </c>
      <c r="B78" s="203">
        <v>21</v>
      </c>
      <c r="C78" s="87" t="s">
        <v>48</v>
      </c>
      <c r="D78" s="100"/>
      <c r="E78" s="99"/>
      <c r="F78" s="113"/>
      <c r="G78" s="54"/>
      <c r="H78" s="189" t="s">
        <v>486</v>
      </c>
      <c r="I78" s="16"/>
      <c r="J78" s="16"/>
      <c r="K78" s="139"/>
      <c r="L78" s="171"/>
    </row>
    <row r="79" spans="1:12" ht="30" x14ac:dyDescent="0.25">
      <c r="A79" s="266" t="s">
        <v>119</v>
      </c>
      <c r="B79" s="241">
        <f>100+35</f>
        <v>135</v>
      </c>
      <c r="C79" s="98" t="s">
        <v>29</v>
      </c>
      <c r="D79" s="100" t="s">
        <v>120</v>
      </c>
      <c r="E79" s="98" t="s">
        <v>19</v>
      </c>
      <c r="F79" s="135" t="s">
        <v>129</v>
      </c>
      <c r="G79" s="18">
        <v>59.32</v>
      </c>
      <c r="H79" s="276" t="s">
        <v>14</v>
      </c>
      <c r="I79" s="277" t="s">
        <v>121</v>
      </c>
      <c r="J79" s="292" t="s">
        <v>22</v>
      </c>
      <c r="K79" s="293" t="s">
        <v>122</v>
      </c>
      <c r="L79" s="267">
        <v>44044</v>
      </c>
    </row>
    <row r="80" spans="1:12" ht="30" x14ac:dyDescent="0.25">
      <c r="A80" s="266"/>
      <c r="B80" s="246"/>
      <c r="C80" s="98" t="s">
        <v>29</v>
      </c>
      <c r="D80" s="100" t="s">
        <v>120</v>
      </c>
      <c r="E80" s="98" t="s">
        <v>13</v>
      </c>
      <c r="F80" s="135" t="s">
        <v>465</v>
      </c>
      <c r="G80" s="18">
        <v>40.68</v>
      </c>
      <c r="H80" s="276"/>
      <c r="I80" s="277"/>
      <c r="J80" s="292"/>
      <c r="K80" s="293"/>
      <c r="L80" s="279"/>
    </row>
    <row r="81" spans="1:12" ht="30" x14ac:dyDescent="0.25">
      <c r="A81" s="266"/>
      <c r="B81" s="246"/>
      <c r="C81" s="98" t="s">
        <v>11</v>
      </c>
      <c r="D81" s="100" t="s">
        <v>120</v>
      </c>
      <c r="E81" s="98" t="s">
        <v>13</v>
      </c>
      <c r="F81" s="135" t="s">
        <v>465</v>
      </c>
      <c r="G81" s="18">
        <v>-1.2203999999999999</v>
      </c>
      <c r="H81" s="276"/>
      <c r="I81" s="277"/>
      <c r="J81" s="292"/>
      <c r="K81" s="293"/>
      <c r="L81" s="279"/>
    </row>
    <row r="82" spans="1:12" ht="30" x14ac:dyDescent="0.25">
      <c r="A82" s="266"/>
      <c r="B82" s="242"/>
      <c r="C82" s="98" t="s">
        <v>11</v>
      </c>
      <c r="D82" s="100" t="s">
        <v>120</v>
      </c>
      <c r="E82" s="98" t="s">
        <v>19</v>
      </c>
      <c r="F82" s="135" t="s">
        <v>129</v>
      </c>
      <c r="G82" s="18">
        <v>1.2203999999999999</v>
      </c>
      <c r="H82" s="276"/>
      <c r="I82" s="277"/>
      <c r="J82" s="292"/>
      <c r="K82" s="293"/>
      <c r="L82" s="279"/>
    </row>
    <row r="83" spans="1:12" x14ac:dyDescent="0.25">
      <c r="A83" s="94" t="s">
        <v>123</v>
      </c>
      <c r="B83" s="203">
        <v>0</v>
      </c>
      <c r="C83" s="99" t="s">
        <v>48</v>
      </c>
      <c r="D83" s="100"/>
      <c r="E83" s="98"/>
      <c r="F83" s="113"/>
      <c r="G83" s="54"/>
      <c r="H83" s="189" t="s">
        <v>486</v>
      </c>
      <c r="I83" s="16"/>
      <c r="J83" s="16"/>
      <c r="K83" s="139"/>
      <c r="L83" s="171"/>
    </row>
    <row r="84" spans="1:12" ht="60" x14ac:dyDescent="0.25">
      <c r="A84" s="266" t="s">
        <v>124</v>
      </c>
      <c r="B84" s="241">
        <f>285+537</f>
        <v>822</v>
      </c>
      <c r="C84" s="87" t="s">
        <v>29</v>
      </c>
      <c r="D84" s="100" t="s">
        <v>43</v>
      </c>
      <c r="E84" s="98" t="s">
        <v>13</v>
      </c>
      <c r="F84" s="135" t="s">
        <v>467</v>
      </c>
      <c r="G84" s="103">
        <v>280.536</v>
      </c>
      <c r="H84" s="13" t="s">
        <v>14</v>
      </c>
      <c r="I84" s="14" t="s">
        <v>44</v>
      </c>
      <c r="J84" s="13" t="s">
        <v>22</v>
      </c>
      <c r="K84" s="131" t="s">
        <v>125</v>
      </c>
      <c r="L84" s="163">
        <v>44082</v>
      </c>
    </row>
    <row r="85" spans="1:12" ht="60" x14ac:dyDescent="0.25">
      <c r="A85" s="266"/>
      <c r="B85" s="242"/>
      <c r="C85" s="87" t="s">
        <v>11</v>
      </c>
      <c r="D85" s="100" t="s">
        <v>105</v>
      </c>
      <c r="E85" s="98" t="s">
        <v>13</v>
      </c>
      <c r="F85" s="135" t="s">
        <v>467</v>
      </c>
      <c r="G85" s="103">
        <v>1.1000000000000001</v>
      </c>
      <c r="H85" s="13" t="s">
        <v>14</v>
      </c>
      <c r="I85" s="21" t="s">
        <v>106</v>
      </c>
      <c r="J85" s="9" t="s">
        <v>22</v>
      </c>
      <c r="K85" s="130" t="s">
        <v>414</v>
      </c>
      <c r="L85" s="163">
        <v>44152</v>
      </c>
    </row>
    <row r="86" spans="1:12" ht="30" x14ac:dyDescent="0.25">
      <c r="A86" s="94" t="s">
        <v>126</v>
      </c>
      <c r="B86" s="203">
        <v>83</v>
      </c>
      <c r="C86" s="98" t="s">
        <v>11</v>
      </c>
      <c r="D86" s="100" t="s">
        <v>43</v>
      </c>
      <c r="E86" s="98" t="s">
        <v>13</v>
      </c>
      <c r="F86" s="105" t="s">
        <v>465</v>
      </c>
      <c r="G86" s="103">
        <v>82.5</v>
      </c>
      <c r="H86" s="8" t="s">
        <v>14</v>
      </c>
      <c r="I86" s="21" t="s">
        <v>44</v>
      </c>
      <c r="J86" s="8" t="s">
        <v>16</v>
      </c>
      <c r="K86" s="139"/>
      <c r="L86" s="171"/>
    </row>
    <row r="87" spans="1:12" x14ac:dyDescent="0.25">
      <c r="A87" s="94" t="s">
        <v>127</v>
      </c>
      <c r="B87" s="203">
        <v>64</v>
      </c>
      <c r="C87" s="99" t="s">
        <v>48</v>
      </c>
      <c r="D87" s="100"/>
      <c r="E87" s="98"/>
      <c r="F87" s="113"/>
      <c r="G87" s="54"/>
      <c r="H87" s="189" t="s">
        <v>486</v>
      </c>
      <c r="I87" s="16"/>
      <c r="J87" s="16"/>
      <c r="K87" s="139"/>
      <c r="L87" s="171"/>
    </row>
    <row r="88" spans="1:12" ht="45" x14ac:dyDescent="0.25">
      <c r="A88" s="94" t="s">
        <v>475</v>
      </c>
      <c r="B88" s="203">
        <f>299+400</f>
        <v>699</v>
      </c>
      <c r="C88" s="87" t="s">
        <v>48</v>
      </c>
      <c r="D88" s="85" t="s">
        <v>128</v>
      </c>
      <c r="E88" s="98" t="s">
        <v>129</v>
      </c>
      <c r="F88" s="113" t="s">
        <v>129</v>
      </c>
      <c r="G88" s="18" t="s">
        <v>129</v>
      </c>
      <c r="H88" s="13" t="s">
        <v>14</v>
      </c>
      <c r="I88" s="14" t="s">
        <v>130</v>
      </c>
      <c r="J88" s="13" t="s">
        <v>22</v>
      </c>
      <c r="K88" s="131" t="s">
        <v>512</v>
      </c>
      <c r="L88" s="163">
        <v>44173</v>
      </c>
    </row>
    <row r="89" spans="1:12" ht="31.5" customHeight="1" x14ac:dyDescent="0.25">
      <c r="A89" s="94" t="s">
        <v>131</v>
      </c>
      <c r="B89" s="203">
        <v>25</v>
      </c>
      <c r="C89" s="87" t="s">
        <v>29</v>
      </c>
      <c r="D89" s="100" t="s">
        <v>12</v>
      </c>
      <c r="E89" s="98" t="s">
        <v>19</v>
      </c>
      <c r="F89" s="135" t="s">
        <v>129</v>
      </c>
      <c r="G89" s="103">
        <v>12.5</v>
      </c>
      <c r="H89" s="13" t="s">
        <v>14</v>
      </c>
      <c r="I89" s="14" t="s">
        <v>15</v>
      </c>
      <c r="J89" s="9" t="s">
        <v>22</v>
      </c>
      <c r="K89" s="130" t="s">
        <v>490</v>
      </c>
      <c r="L89" s="117">
        <v>44136</v>
      </c>
    </row>
    <row r="90" spans="1:12" x14ac:dyDescent="0.25">
      <c r="A90" s="291" t="s">
        <v>489</v>
      </c>
      <c r="B90" s="248">
        <f>513+88</f>
        <v>601</v>
      </c>
      <c r="C90" s="87" t="s">
        <v>29</v>
      </c>
      <c r="D90" s="100" t="s">
        <v>12</v>
      </c>
      <c r="E90" s="98" t="s">
        <v>19</v>
      </c>
      <c r="F90" s="135" t="s">
        <v>129</v>
      </c>
      <c r="G90" s="103">
        <v>25.795292</v>
      </c>
      <c r="H90" s="30" t="s">
        <v>14</v>
      </c>
      <c r="I90" s="14" t="s">
        <v>15</v>
      </c>
      <c r="J90" s="32" t="s">
        <v>22</v>
      </c>
      <c r="K90" s="142" t="s">
        <v>491</v>
      </c>
      <c r="L90" s="159">
        <v>44136</v>
      </c>
    </row>
    <row r="91" spans="1:12" ht="45" x14ac:dyDescent="0.25">
      <c r="A91" s="291"/>
      <c r="B91" s="249"/>
      <c r="C91" s="87" t="s">
        <v>29</v>
      </c>
      <c r="D91" s="100" t="s">
        <v>75</v>
      </c>
      <c r="E91" s="98" t="s">
        <v>19</v>
      </c>
      <c r="F91" s="135" t="s">
        <v>129</v>
      </c>
      <c r="G91" s="103">
        <v>192.20470800000001</v>
      </c>
      <c r="H91" s="30" t="s">
        <v>14</v>
      </c>
      <c r="I91" s="31" t="s">
        <v>132</v>
      </c>
      <c r="J91" s="30" t="s">
        <v>22</v>
      </c>
      <c r="K91" s="101" t="s">
        <v>133</v>
      </c>
      <c r="L91" s="160">
        <v>43954</v>
      </c>
    </row>
    <row r="92" spans="1:12" ht="30" x14ac:dyDescent="0.25">
      <c r="A92" s="291"/>
      <c r="B92" s="249"/>
      <c r="C92" s="87" t="s">
        <v>29</v>
      </c>
      <c r="D92" s="100" t="s">
        <v>78</v>
      </c>
      <c r="E92" s="98" t="s">
        <v>19</v>
      </c>
      <c r="F92" s="135" t="s">
        <v>129</v>
      </c>
      <c r="G92" s="103">
        <v>12</v>
      </c>
      <c r="H92" s="30" t="s">
        <v>14</v>
      </c>
      <c r="I92" s="31" t="s">
        <v>76</v>
      </c>
      <c r="J92" s="9" t="s">
        <v>84</v>
      </c>
      <c r="K92" s="132"/>
      <c r="L92" s="169"/>
    </row>
    <row r="93" spans="1:12" ht="45" x14ac:dyDescent="0.25">
      <c r="A93" s="291"/>
      <c r="B93" s="249"/>
      <c r="C93" s="87" t="s">
        <v>29</v>
      </c>
      <c r="D93" s="100" t="s">
        <v>80</v>
      </c>
      <c r="E93" s="98" t="s">
        <v>19</v>
      </c>
      <c r="F93" s="135" t="s">
        <v>129</v>
      </c>
      <c r="G93" s="103">
        <f>24.5133+20</f>
        <v>44.513300000000001</v>
      </c>
      <c r="H93" s="30" t="s">
        <v>14</v>
      </c>
      <c r="I93" s="31" t="s">
        <v>134</v>
      </c>
      <c r="J93" s="30" t="s">
        <v>22</v>
      </c>
      <c r="K93" s="101" t="s">
        <v>82</v>
      </c>
      <c r="L93" s="160">
        <v>44042</v>
      </c>
    </row>
    <row r="94" spans="1:12" ht="60" x14ac:dyDescent="0.25">
      <c r="A94" s="291"/>
      <c r="B94" s="249"/>
      <c r="C94" s="87" t="s">
        <v>29</v>
      </c>
      <c r="D94" s="100" t="s">
        <v>23</v>
      </c>
      <c r="E94" s="98" t="s">
        <v>13</v>
      </c>
      <c r="F94" s="135" t="s">
        <v>467</v>
      </c>
      <c r="G94" s="103">
        <v>9.2881850000000004</v>
      </c>
      <c r="H94" s="269" t="s">
        <v>14</v>
      </c>
      <c r="I94" s="270" t="s">
        <v>24</v>
      </c>
      <c r="J94" s="274" t="s">
        <v>84</v>
      </c>
      <c r="K94" s="315"/>
      <c r="L94" s="316"/>
    </row>
    <row r="95" spans="1:12" ht="60" x14ac:dyDescent="0.25">
      <c r="A95" s="291"/>
      <c r="B95" s="249"/>
      <c r="C95" s="87" t="s">
        <v>11</v>
      </c>
      <c r="D95" s="100" t="s">
        <v>23</v>
      </c>
      <c r="E95" s="98" t="s">
        <v>13</v>
      </c>
      <c r="F95" s="135" t="s">
        <v>467</v>
      </c>
      <c r="G95" s="103">
        <v>-4.3365270000000002</v>
      </c>
      <c r="H95" s="269"/>
      <c r="I95" s="270"/>
      <c r="J95" s="274"/>
      <c r="K95" s="315"/>
      <c r="L95" s="316"/>
    </row>
    <row r="96" spans="1:12" x14ac:dyDescent="0.25">
      <c r="A96" s="291"/>
      <c r="B96" s="249"/>
      <c r="C96" s="87" t="s">
        <v>11</v>
      </c>
      <c r="D96" s="100" t="s">
        <v>23</v>
      </c>
      <c r="E96" s="98" t="s">
        <v>19</v>
      </c>
      <c r="F96" s="110" t="s">
        <v>129</v>
      </c>
      <c r="G96" s="103">
        <v>3.6606359999999998</v>
      </c>
      <c r="H96" s="269"/>
      <c r="I96" s="270"/>
      <c r="J96" s="274"/>
      <c r="K96" s="315"/>
      <c r="L96" s="316"/>
    </row>
    <row r="97" spans="1:12" ht="60" x14ac:dyDescent="0.25">
      <c r="A97" s="291"/>
      <c r="B97" s="249"/>
      <c r="C97" s="87" t="s">
        <v>29</v>
      </c>
      <c r="D97" s="100" t="s">
        <v>38</v>
      </c>
      <c r="E97" s="98" t="s">
        <v>13</v>
      </c>
      <c r="F97" s="135" t="s">
        <v>467</v>
      </c>
      <c r="G97" s="103">
        <v>10</v>
      </c>
      <c r="H97" s="13" t="s">
        <v>14</v>
      </c>
      <c r="I97" s="14" t="s">
        <v>44</v>
      </c>
      <c r="J97" s="13" t="s">
        <v>16</v>
      </c>
      <c r="K97" s="132"/>
      <c r="L97" s="169"/>
    </row>
    <row r="98" spans="1:12" ht="60" x14ac:dyDescent="0.25">
      <c r="A98" s="291"/>
      <c r="B98" s="249"/>
      <c r="C98" s="87" t="s">
        <v>29</v>
      </c>
      <c r="D98" s="100" t="s">
        <v>20</v>
      </c>
      <c r="E98" s="98" t="s">
        <v>13</v>
      </c>
      <c r="F98" s="135" t="s">
        <v>467</v>
      </c>
      <c r="G98" s="103">
        <v>177.06880000000001</v>
      </c>
      <c r="H98" s="269" t="s">
        <v>14</v>
      </c>
      <c r="I98" s="273" t="s">
        <v>91</v>
      </c>
      <c r="J98" s="269" t="s">
        <v>22</v>
      </c>
      <c r="K98" s="271" t="s">
        <v>447</v>
      </c>
      <c r="L98" s="272">
        <v>44135</v>
      </c>
    </row>
    <row r="99" spans="1:12" ht="60" x14ac:dyDescent="0.25">
      <c r="A99" s="291"/>
      <c r="B99" s="249"/>
      <c r="C99" s="87" t="s">
        <v>11</v>
      </c>
      <c r="D99" s="100" t="s">
        <v>20</v>
      </c>
      <c r="E99" s="98" t="s">
        <v>13</v>
      </c>
      <c r="F99" s="135" t="s">
        <v>467</v>
      </c>
      <c r="G99" s="103">
        <v>-33.982059999999997</v>
      </c>
      <c r="H99" s="269"/>
      <c r="I99" s="273"/>
      <c r="J99" s="269"/>
      <c r="K99" s="271"/>
      <c r="L99" s="272"/>
    </row>
    <row r="100" spans="1:12" x14ac:dyDescent="0.25">
      <c r="A100" s="291"/>
      <c r="B100" s="249"/>
      <c r="C100" s="98" t="s">
        <v>11</v>
      </c>
      <c r="D100" s="100" t="s">
        <v>20</v>
      </c>
      <c r="E100" s="98" t="s">
        <v>19</v>
      </c>
      <c r="F100" s="110" t="s">
        <v>129</v>
      </c>
      <c r="G100" s="103">
        <v>33.982059999999997</v>
      </c>
      <c r="H100" s="269"/>
      <c r="I100" s="273"/>
      <c r="J100" s="269"/>
      <c r="K100" s="271"/>
      <c r="L100" s="272"/>
    </row>
    <row r="101" spans="1:12" ht="60" x14ac:dyDescent="0.25">
      <c r="A101" s="291"/>
      <c r="B101" s="249"/>
      <c r="C101" s="87" t="s">
        <v>29</v>
      </c>
      <c r="D101" s="100" t="s">
        <v>20</v>
      </c>
      <c r="E101" s="98" t="s">
        <v>13</v>
      </c>
      <c r="F101" s="135" t="s">
        <v>467</v>
      </c>
      <c r="G101" s="103">
        <v>74.7</v>
      </c>
      <c r="H101" s="269"/>
      <c r="I101" s="273"/>
      <c r="J101" s="269"/>
      <c r="K101" s="271"/>
      <c r="L101" s="272"/>
    </row>
    <row r="102" spans="1:12" ht="60" x14ac:dyDescent="0.25">
      <c r="A102" s="291"/>
      <c r="B102" s="249"/>
      <c r="C102" s="87" t="s">
        <v>11</v>
      </c>
      <c r="D102" s="100" t="s">
        <v>20</v>
      </c>
      <c r="E102" s="98" t="s">
        <v>13</v>
      </c>
      <c r="F102" s="135" t="s">
        <v>467</v>
      </c>
      <c r="G102" s="103">
        <v>-16.7</v>
      </c>
      <c r="H102" s="269"/>
      <c r="I102" s="273"/>
      <c r="J102" s="269"/>
      <c r="K102" s="271"/>
      <c r="L102" s="272"/>
    </row>
    <row r="103" spans="1:12" x14ac:dyDescent="0.25">
      <c r="A103" s="291"/>
      <c r="B103" s="250"/>
      <c r="C103" s="87" t="s">
        <v>11</v>
      </c>
      <c r="D103" s="100" t="s">
        <v>20</v>
      </c>
      <c r="E103" s="98" t="s">
        <v>19</v>
      </c>
      <c r="F103" s="135" t="s">
        <v>129</v>
      </c>
      <c r="G103" s="103">
        <v>16.7</v>
      </c>
      <c r="H103" s="269"/>
      <c r="I103" s="273"/>
      <c r="J103" s="269"/>
      <c r="K103" s="271"/>
      <c r="L103" s="272"/>
    </row>
    <row r="104" spans="1:12" ht="45" x14ac:dyDescent="0.25">
      <c r="A104" s="94" t="s">
        <v>135</v>
      </c>
      <c r="B104" s="203">
        <v>194</v>
      </c>
      <c r="C104" s="87" t="s">
        <v>48</v>
      </c>
      <c r="D104" s="85" t="s">
        <v>136</v>
      </c>
      <c r="E104" s="87" t="s">
        <v>129</v>
      </c>
      <c r="F104" s="43" t="s">
        <v>478</v>
      </c>
      <c r="G104" s="18" t="s">
        <v>129</v>
      </c>
      <c r="H104" s="13" t="s">
        <v>14</v>
      </c>
      <c r="I104" s="43" t="s">
        <v>137</v>
      </c>
      <c r="J104" s="191" t="s">
        <v>22</v>
      </c>
      <c r="K104" s="131" t="s">
        <v>494</v>
      </c>
      <c r="L104" s="217">
        <v>44158</v>
      </c>
    </row>
    <row r="105" spans="1:12" ht="60" x14ac:dyDescent="0.25">
      <c r="A105" s="266" t="s">
        <v>138</v>
      </c>
      <c r="B105" s="241">
        <v>64</v>
      </c>
      <c r="C105" s="87" t="s">
        <v>29</v>
      </c>
      <c r="D105" s="85" t="s">
        <v>128</v>
      </c>
      <c r="E105" s="98" t="s">
        <v>13</v>
      </c>
      <c r="F105" s="115" t="s">
        <v>467</v>
      </c>
      <c r="G105" s="103">
        <v>41</v>
      </c>
      <c r="H105" s="295" t="s">
        <v>14</v>
      </c>
      <c r="I105" s="270" t="s">
        <v>139</v>
      </c>
      <c r="J105" s="312" t="s">
        <v>22</v>
      </c>
      <c r="K105" s="287" t="s">
        <v>140</v>
      </c>
      <c r="L105" s="306">
        <v>44105</v>
      </c>
    </row>
    <row r="106" spans="1:12" ht="30" x14ac:dyDescent="0.25">
      <c r="A106" s="266"/>
      <c r="B106" s="246"/>
      <c r="C106" s="87" t="s">
        <v>11</v>
      </c>
      <c r="D106" s="85" t="s">
        <v>128</v>
      </c>
      <c r="E106" s="98" t="s">
        <v>19</v>
      </c>
      <c r="F106" s="110" t="s">
        <v>129</v>
      </c>
      <c r="G106" s="103">
        <v>3.25</v>
      </c>
      <c r="H106" s="295"/>
      <c r="I106" s="270"/>
      <c r="J106" s="313"/>
      <c r="K106" s="287"/>
      <c r="L106" s="307"/>
    </row>
    <row r="107" spans="1:12" ht="60.75" thickBot="1" x14ac:dyDescent="0.3">
      <c r="A107" s="309"/>
      <c r="B107" s="247"/>
      <c r="C107" s="44" t="s">
        <v>11</v>
      </c>
      <c r="D107" s="86" t="s">
        <v>128</v>
      </c>
      <c r="E107" s="102" t="s">
        <v>13</v>
      </c>
      <c r="F107" s="115" t="s">
        <v>467</v>
      </c>
      <c r="G107" s="104">
        <v>18.05</v>
      </c>
      <c r="H107" s="310"/>
      <c r="I107" s="311"/>
      <c r="J107" s="314"/>
      <c r="K107" s="305"/>
      <c r="L107" s="308"/>
    </row>
    <row r="108" spans="1:12" ht="15.75" thickBot="1" x14ac:dyDescent="0.3">
      <c r="A108" s="148" t="s">
        <v>141</v>
      </c>
      <c r="B108" s="212">
        <f>SUM(B4:B107)</f>
        <v>33675</v>
      </c>
      <c r="C108" s="149"/>
      <c r="D108" s="149"/>
      <c r="E108" s="149"/>
      <c r="F108" s="149"/>
      <c r="G108" s="150">
        <f>SUM(G4:G107)</f>
        <v>41120.357824999985</v>
      </c>
      <c r="H108" s="149"/>
      <c r="I108" s="149"/>
      <c r="J108" s="149"/>
      <c r="K108" s="149"/>
      <c r="L108" s="151"/>
    </row>
    <row r="109" spans="1:12" s="92" customFormat="1" ht="15.75" thickBot="1" x14ac:dyDescent="0.3">
      <c r="A109" s="45" t="s">
        <v>452</v>
      </c>
      <c r="B109" s="196"/>
      <c r="C109" s="41"/>
      <c r="D109" s="41"/>
      <c r="E109" s="41"/>
      <c r="F109" s="41"/>
      <c r="G109" s="66">
        <f>SUMIF(C4:C107,"*Supps A*",G4:G107)</f>
        <v>4992.159369</v>
      </c>
      <c r="H109" s="41"/>
      <c r="I109" s="41"/>
      <c r="J109" s="41"/>
      <c r="K109" s="41"/>
      <c r="L109" s="42"/>
    </row>
    <row r="110" spans="1:12" s="92" customFormat="1" ht="15.75" thickBot="1" x14ac:dyDescent="0.3">
      <c r="A110" s="45" t="s">
        <v>453</v>
      </c>
      <c r="B110" s="196"/>
      <c r="C110" s="41"/>
      <c r="D110" s="41"/>
      <c r="E110" s="41"/>
      <c r="F110" s="41"/>
      <c r="G110" s="66">
        <f>SUMIF(C4:C107,"*Supps B*",G4:G107)</f>
        <v>36128.198455999991</v>
      </c>
      <c r="H110" s="41"/>
      <c r="I110" s="41"/>
      <c r="J110" s="41"/>
      <c r="K110" s="41"/>
      <c r="L110" s="42"/>
    </row>
    <row r="111" spans="1:12" s="92" customFormat="1" x14ac:dyDescent="0.25">
      <c r="A111" s="228"/>
      <c r="B111" s="228"/>
      <c r="C111" s="229"/>
      <c r="D111" s="229"/>
      <c r="E111" s="229"/>
      <c r="F111" s="229"/>
      <c r="G111" s="230"/>
      <c r="H111" s="229"/>
      <c r="I111" s="229"/>
      <c r="J111" s="229"/>
      <c r="K111" s="229"/>
      <c r="L111" s="229"/>
    </row>
    <row r="112" spans="1:12" ht="17.25" x14ac:dyDescent="0.25">
      <c r="A112" s="214" t="s">
        <v>511</v>
      </c>
    </row>
    <row r="113" spans="1:1" s="92" customFormat="1" x14ac:dyDescent="0.25">
      <c r="A113" s="214" t="s">
        <v>493</v>
      </c>
    </row>
    <row r="114" spans="1:1" x14ac:dyDescent="0.25">
      <c r="A114" t="s">
        <v>492</v>
      </c>
    </row>
  </sheetData>
  <mergeCells count="168">
    <mergeCell ref="A84:A85"/>
    <mergeCell ref="A90:A103"/>
    <mergeCell ref="H94:H96"/>
    <mergeCell ref="I74:I76"/>
    <mergeCell ref="J74:J76"/>
    <mergeCell ref="K74:K76"/>
    <mergeCell ref="K105:K107"/>
    <mergeCell ref="L105:L107"/>
    <mergeCell ref="A105:A107"/>
    <mergeCell ref="H105:H107"/>
    <mergeCell ref="I105:I107"/>
    <mergeCell ref="J105:J107"/>
    <mergeCell ref="I94:I96"/>
    <mergeCell ref="J94:J96"/>
    <mergeCell ref="K94:K96"/>
    <mergeCell ref="L94:L96"/>
    <mergeCell ref="H98:H103"/>
    <mergeCell ref="I98:I103"/>
    <mergeCell ref="J98:J103"/>
    <mergeCell ref="K98:K103"/>
    <mergeCell ref="L98:L103"/>
    <mergeCell ref="L74:L76"/>
    <mergeCell ref="A79:A82"/>
    <mergeCell ref="H79:H82"/>
    <mergeCell ref="I79:I82"/>
    <mergeCell ref="J79:J82"/>
    <mergeCell ref="K79:K82"/>
    <mergeCell ref="L79:L82"/>
    <mergeCell ref="A71:A72"/>
    <mergeCell ref="A74:A76"/>
    <mergeCell ref="H74:H76"/>
    <mergeCell ref="H71:H72"/>
    <mergeCell ref="I71:I72"/>
    <mergeCell ref="J71:J72"/>
    <mergeCell ref="K71:K72"/>
    <mergeCell ref="L71:L72"/>
    <mergeCell ref="J66:J67"/>
    <mergeCell ref="K66:K67"/>
    <mergeCell ref="L66:L67"/>
    <mergeCell ref="H68:H69"/>
    <mergeCell ref="I68:I69"/>
    <mergeCell ref="J68:J69"/>
    <mergeCell ref="K68:K69"/>
    <mergeCell ref="L68:L69"/>
    <mergeCell ref="A63:A64"/>
    <mergeCell ref="A66:A69"/>
    <mergeCell ref="H66:H67"/>
    <mergeCell ref="I66:I67"/>
    <mergeCell ref="A59:A60"/>
    <mergeCell ref="H59:H60"/>
    <mergeCell ref="I59:I60"/>
    <mergeCell ref="J59:J60"/>
    <mergeCell ref="K59:K60"/>
    <mergeCell ref="L59:L60"/>
    <mergeCell ref="A53:A54"/>
    <mergeCell ref="H53:H54"/>
    <mergeCell ref="I53:I54"/>
    <mergeCell ref="J53:J54"/>
    <mergeCell ref="H61:H62"/>
    <mergeCell ref="I61:I62"/>
    <mergeCell ref="J61:J62"/>
    <mergeCell ref="L15:L16"/>
    <mergeCell ref="L7:L10"/>
    <mergeCell ref="H11:H12"/>
    <mergeCell ref="I11:I12"/>
    <mergeCell ref="J11:J12"/>
    <mergeCell ref="K11:K12"/>
    <mergeCell ref="L11:L12"/>
    <mergeCell ref="H7:H10"/>
    <mergeCell ref="I7:I10"/>
    <mergeCell ref="J7:J10"/>
    <mergeCell ref="K7:K10"/>
    <mergeCell ref="H46:H47"/>
    <mergeCell ref="I46:I47"/>
    <mergeCell ref="J46:J47"/>
    <mergeCell ref="K46:K47"/>
    <mergeCell ref="L46:L47"/>
    <mergeCell ref="K53:K54"/>
    <mergeCell ref="L53:L54"/>
    <mergeCell ref="H43:H44"/>
    <mergeCell ref="I43:I44"/>
    <mergeCell ref="J43:J44"/>
    <mergeCell ref="J27:J28"/>
    <mergeCell ref="K27:K28"/>
    <mergeCell ref="L27:L28"/>
    <mergeCell ref="H13:H14"/>
    <mergeCell ref="I13:I14"/>
    <mergeCell ref="J13:J14"/>
    <mergeCell ref="K13:K14"/>
    <mergeCell ref="L13:L14"/>
    <mergeCell ref="A15:A16"/>
    <mergeCell ref="H15:H16"/>
    <mergeCell ref="I15:I16"/>
    <mergeCell ref="J15:J16"/>
    <mergeCell ref="K15:K16"/>
    <mergeCell ref="A4:A14"/>
    <mergeCell ref="H5:H6"/>
    <mergeCell ref="I5:I6"/>
    <mergeCell ref="J5:J6"/>
    <mergeCell ref="K5:K6"/>
    <mergeCell ref="L5:L6"/>
    <mergeCell ref="B15:B16"/>
    <mergeCell ref="B4:B14"/>
    <mergeCell ref="B17:B19"/>
    <mergeCell ref="I41:I42"/>
    <mergeCell ref="J41:J42"/>
    <mergeCell ref="K43:K44"/>
    <mergeCell ref="L43:L44"/>
    <mergeCell ref="A17:A19"/>
    <mergeCell ref="H17:H19"/>
    <mergeCell ref="I17:I19"/>
    <mergeCell ref="J17:J19"/>
    <mergeCell ref="K18:K19"/>
    <mergeCell ref="L18:L19"/>
    <mergeCell ref="A21:A23"/>
    <mergeCell ref="H21:H23"/>
    <mergeCell ref="A24:A28"/>
    <mergeCell ref="J21:J23"/>
    <mergeCell ref="K21:K23"/>
    <mergeCell ref="L21:L23"/>
    <mergeCell ref="H25:H26"/>
    <mergeCell ref="I25:I26"/>
    <mergeCell ref="J25:J26"/>
    <mergeCell ref="K25:K26"/>
    <mergeCell ref="L25:L26"/>
    <mergeCell ref="I21:I23"/>
    <mergeCell ref="H27:H28"/>
    <mergeCell ref="I27:I28"/>
    <mergeCell ref="L61:L62"/>
    <mergeCell ref="K41:K42"/>
    <mergeCell ref="L41:L42"/>
    <mergeCell ref="A61:A62"/>
    <mergeCell ref="K61:K62"/>
    <mergeCell ref="A48:A49"/>
    <mergeCell ref="L33:L34"/>
    <mergeCell ref="H35:H39"/>
    <mergeCell ref="I35:I39"/>
    <mergeCell ref="J35:J39"/>
    <mergeCell ref="K35:K39"/>
    <mergeCell ref="L35:L39"/>
    <mergeCell ref="A30:A40"/>
    <mergeCell ref="H33:H34"/>
    <mergeCell ref="I33:I34"/>
    <mergeCell ref="J33:J34"/>
    <mergeCell ref="K33:K34"/>
    <mergeCell ref="H48:H49"/>
    <mergeCell ref="I48:I49"/>
    <mergeCell ref="J48:J49"/>
    <mergeCell ref="K48:K49"/>
    <mergeCell ref="L48:L49"/>
    <mergeCell ref="A41:A47"/>
    <mergeCell ref="H41:H42"/>
    <mergeCell ref="B48:B49"/>
    <mergeCell ref="B21:B23"/>
    <mergeCell ref="B66:B69"/>
    <mergeCell ref="B30:B40"/>
    <mergeCell ref="B74:B76"/>
    <mergeCell ref="B84:B85"/>
    <mergeCell ref="B105:B107"/>
    <mergeCell ref="B59:B60"/>
    <mergeCell ref="B79:B82"/>
    <mergeCell ref="B63:B64"/>
    <mergeCell ref="B24:B28"/>
    <mergeCell ref="B41:B47"/>
    <mergeCell ref="B90:B103"/>
    <mergeCell ref="B53:B54"/>
    <mergeCell ref="B71:B72"/>
    <mergeCell ref="B61:B62"/>
  </mergeCells>
  <hyperlinks>
    <hyperlink ref="I7" r:id="rId1" display="https://www.pbo-dpb.gc.ca/web/default/files/Documents/Info%20Requests/2020/IR0528_PHAC_COVID19_update_request_e.pdf" xr:uid="{5E1AF3C0-608B-484F-8F1A-F8EF363B1388}"/>
    <hyperlink ref="I7:I10" r:id="rId2" display="IR0528" xr:uid="{9F697695-9EF8-4513-836E-235754965479}"/>
    <hyperlink ref="I4" r:id="rId3" xr:uid="{98A3D79B-89F0-4EBE-B2EB-A8AA8D1AF938}"/>
    <hyperlink ref="I11:I12" r:id="rId4" display="IR0551" xr:uid="{B2E5726E-6EDF-47B6-BF06-A62099AFE345}"/>
    <hyperlink ref="I5:I6" r:id="rId5" display="IR0550" xr:uid="{E8467A6B-359F-40D7-A396-C0A74B563F2C}"/>
    <hyperlink ref="I13:I14" r:id="rId6" display="IR0559" xr:uid="{6A7D4DB4-A292-4738-9D4C-14377B44FB2A}"/>
    <hyperlink ref="I15:I16" r:id="rId7" display="IR0550" xr:uid="{C3E69B43-942B-4FD5-8719-6ED10EB11C8B}"/>
    <hyperlink ref="I17" r:id="rId8" display="https://www.pbo-dpb.gc.ca/web/default/files/Documents/Info%20Requests/2020/IR0462_CIRNAC_COVID-19_Measures_request_e_signed.pdf" xr:uid="{CD0CB7C4-C4BD-4E83-B557-DEB8495691F2}"/>
    <hyperlink ref="I17:I19" r:id="rId9" display="IR0462" xr:uid="{9F6F9DF6-3869-4C73-B45A-3A4B08E1388D}"/>
    <hyperlink ref="I20" r:id="rId10" xr:uid="{37D8571E-C0DA-4440-8E0A-A1D79F07E845}"/>
    <hyperlink ref="I21" r:id="rId11" display="https://www.pbo-dpb.gc.ca/web/default/files/Documents/Info%20Requests/2020/IR0470_ISC_COVID-19_Measures_request_e_signed.pdf" xr:uid="{3E6F8919-AF9C-4CB1-90EF-FB4802546C17}"/>
    <hyperlink ref="I21:I22" r:id="rId12" display="IR0470" xr:uid="{91259797-5B94-48C1-9CF2-A7CA43F19F35}"/>
    <hyperlink ref="I25" r:id="rId13" xr:uid="{CAD7B032-2805-4C40-8FEF-B25B6C5C93E8}"/>
    <hyperlink ref="I27" r:id="rId14" xr:uid="{1EC43AF1-4BA5-4F16-9059-D2BA0D2CDEC4}"/>
    <hyperlink ref="I24" r:id="rId15" xr:uid="{C57B1A1F-DDC2-470C-A93F-DFFEE3F7232F}"/>
    <hyperlink ref="I32" r:id="rId16" xr:uid="{88E5E475-EB12-4C20-8039-92C2C344C228}"/>
    <hyperlink ref="I33" r:id="rId17" display="https://www.pbo-dpb.gc.ca/web/default/files/Documents/Info%20Requests/2020/IR0478_CIHR_COVID-19_ltr_e.pdf" xr:uid="{7AC59A19-A165-4C86-AD0D-230CB38467D9}"/>
    <hyperlink ref="I33:I34" r:id="rId18" display="IR0478" xr:uid="{615A14A4-65D4-4C93-994A-BEE159D0B59E}"/>
    <hyperlink ref="I35" r:id="rId19" display="https://www.pbo-dpb.gc.ca/web/default/files/Documents/Info%20Requests/2020/IR0528_PHAC_COVID19_update_request_e.pdf" xr:uid="{AD7CF7CF-621F-46AF-AB79-2EE3EEF6079F}"/>
    <hyperlink ref="I30" r:id="rId20" xr:uid="{C3759209-5DB8-4081-AFE7-1D3716A53FB8}"/>
    <hyperlink ref="I40" r:id="rId21" display="https://www.pbo-dpb.gc.ca/web/default/files/Documents/Info%20Requests/2020/IR0528_PHAC_COVID19_update_request_e.pdf" xr:uid="{F6E93EB1-B7CF-420B-BE7B-553536454B81}"/>
    <hyperlink ref="I31" r:id="rId22" xr:uid="{6B9A4E81-F5C6-4EC1-8DF0-27637AB5E32B}"/>
    <hyperlink ref="I48" r:id="rId23" xr:uid="{DAF5CEF6-6D14-47FB-A37A-6E17BA8A98C7}"/>
    <hyperlink ref="I53" r:id="rId24" xr:uid="{3D56289E-D585-4763-ABFA-BB309361F700}"/>
    <hyperlink ref="I55" r:id="rId25" xr:uid="{CFA8FD06-B76A-4C6C-A641-0A12D521C0B2}"/>
    <hyperlink ref="J59" r:id="rId26" display="Reaching Home Contributions data" xr:uid="{81895A58-439C-4488-8E5D-BEEBC8CEB576}"/>
    <hyperlink ref="I60" r:id="rId27" display="IR0475" xr:uid="{BD1D4B67-A68A-437E-90E7-8F3C5FF0EE6F}"/>
    <hyperlink ref="I63" r:id="rId28" xr:uid="{74E78B6C-301F-48B1-8AD6-4C26CBECB477}"/>
    <hyperlink ref="I64" r:id="rId29" xr:uid="{ABBCE4D4-C107-4ADB-8B04-DA96338CB1DB}"/>
    <hyperlink ref="I66" r:id="rId30" display="https://www.pbo-dpb.gc.ca/web/default/files/Documents/Info%20Requests/2020/IR0456_AAFC_COVID-19_Allocations_request_e_signed.pdf" xr:uid="{0F56A4BB-4FC1-4C3C-9FE3-D564916E436B}"/>
    <hyperlink ref="I66:I67" r:id="rId31" display="IR0456" xr:uid="{8E9E598D-2694-442E-9FD6-5C0F611922C1}"/>
    <hyperlink ref="I68:I69" r:id="rId32" display="IR0549" xr:uid="{5668EE98-1A94-4BF9-9188-2DABEEBE8EDF}"/>
    <hyperlink ref="K70" r:id="rId33" xr:uid="{C47EF512-7652-4974-9030-087C24788E2B}"/>
    <hyperlink ref="I71:I72" r:id="rId34" display="IR0549" xr:uid="{599AA572-55BD-4997-B604-37CA434DA5D0}"/>
    <hyperlink ref="I74" r:id="rId35" xr:uid="{37900696-DA95-4B66-B9D1-E9A430B089DC}"/>
    <hyperlink ref="I79" r:id="rId36" display="https://www.pbo-dpb.gc.ca/web/default/files/Documents/Info%20Requests/2020/IR0529_PSEP_COVID19_update_request_e.pdf" xr:uid="{F6BE9027-F26C-43E3-A412-854ABC69557E}"/>
    <hyperlink ref="I79:I82" r:id="rId37" display="IR0529" xr:uid="{1F09D47B-B149-4EB1-B42F-4066027C1AE2}"/>
    <hyperlink ref="I84" r:id="rId38" xr:uid="{8A800D6D-0430-48AC-948E-143A153CE891}"/>
    <hyperlink ref="I85" r:id="rId39" xr:uid="{31655FC9-F83E-4102-B579-40D5DFDCD437}"/>
    <hyperlink ref="I86" r:id="rId40" xr:uid="{A60C6F04-4BF0-4805-9C24-8A3532DB94D5}"/>
    <hyperlink ref="I88" r:id="rId41" xr:uid="{DFF3EC50-F409-4965-A881-76F6E2BCC5DA}"/>
    <hyperlink ref="I89" r:id="rId42" xr:uid="{64B662C7-AFE2-42A3-8FF0-7A2A45BF588F}"/>
    <hyperlink ref="I98" r:id="rId43" xr:uid="{ABA7F3FD-2896-48B8-82FD-C286E9A4239C}"/>
    <hyperlink ref="I93" r:id="rId44" xr:uid="{1B5E6ACE-458F-45AD-AF23-4183496BC6BA}"/>
    <hyperlink ref="I91" r:id="rId45" xr:uid="{5915D695-AC74-4B82-9A2C-1B438E100DEF}"/>
    <hyperlink ref="I90" r:id="rId46" xr:uid="{F3AC792C-EE5D-4220-A79A-3B611D6C65D6}"/>
    <hyperlink ref="I97" r:id="rId47" xr:uid="{B694104C-5824-4AF8-B350-BAE20A926D87}"/>
    <hyperlink ref="I94:I96" r:id="rId48" display="IR0551" xr:uid="{38C8E981-6694-4703-8731-1A5CC8FC97AD}"/>
    <hyperlink ref="I92" r:id="rId49" xr:uid="{E7A4A0BE-966F-4397-8724-4CD4BCBEEA89}"/>
    <hyperlink ref="I104" r:id="rId50" xr:uid="{CFFD0A30-A463-4651-9C39-3E1055E04D8F}"/>
    <hyperlink ref="I105:I107" r:id="rId51" display="IR0467" xr:uid="{1B5A0DD9-A937-46B4-AFA1-B746A4B995C6}"/>
    <hyperlink ref="I105" r:id="rId52" display="IR0477" xr:uid="{91EF7E35-6555-41C2-BACD-CE47DEB82BB3}"/>
    <hyperlink ref="I46" r:id="rId53" display="https://www.pbo-dpb.gc.ca/web/default/files/Documents/Info%20Requests/2020/IR0528_PHAC_COVID19_update_request_e.pdf" xr:uid="{24FD82CB-C5E4-4B1B-80C8-EB29B4970903}"/>
    <hyperlink ref="I46:I47" r:id="rId54" display="IR0528" xr:uid="{786BBC3B-177F-483B-8196-7DBF0BEEB9DF}"/>
    <hyperlink ref="I61" r:id="rId55" display="https://www.pbo-dpb.gc.ca/web/default/files/Documents/Info%20Requests/2020/IR0528_PHAC_COVID19_update_request_e.pdf" xr:uid="{34FDD6E9-FCE3-43A8-BE58-68D2B2EC844C}"/>
    <hyperlink ref="I61:I62" r:id="rId56" display="IR0528" xr:uid="{37B5F041-A841-421A-AF29-DF3D6CEC481A}"/>
    <hyperlink ref="I41" r:id="rId57" xr:uid="{C04EB2B7-F791-4485-961F-757DECD4DD5E}"/>
    <hyperlink ref="I45" r:id="rId58" xr:uid="{BABCF34B-4DAE-404B-8E75-C4FE45CFBD49}"/>
    <hyperlink ref="F104" r:id="rId59" xr:uid="{9A795CD9-C7AB-48A0-882E-12856C727026}"/>
  </hyperlinks>
  <pageMargins left="0.7" right="0.7" top="0.75" bottom="0.75" header="0.3" footer="0.3"/>
  <pageSetup orientation="portrait" r:id="rId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92A6-9CA6-4C91-8D4F-C56CF7D6786B}">
  <sheetPr>
    <tabColor theme="4"/>
  </sheetPr>
  <dimension ref="A1:L216"/>
  <sheetViews>
    <sheetView showGridLines="0" zoomScale="60" zoomScaleNormal="60" workbookViewId="0"/>
  </sheetViews>
  <sheetFormatPr defaultRowHeight="15" x14ac:dyDescent="0.25"/>
  <cols>
    <col min="1" max="1" width="72.5703125" customWidth="1"/>
    <col min="2" max="2" width="42" style="92" bestFit="1" customWidth="1"/>
    <col min="3" max="3" width="24.42578125" bestFit="1" customWidth="1"/>
    <col min="4" max="4" width="42.140625" customWidth="1"/>
    <col min="5" max="5" width="23.7109375" bestFit="1" customWidth="1"/>
    <col min="6" max="6" width="52.85546875" style="92" customWidth="1"/>
    <col min="7" max="7" width="34.7109375" bestFit="1" customWidth="1"/>
    <col min="8" max="8" width="14.140625" bestFit="1" customWidth="1"/>
    <col min="9" max="9" width="13.7109375" bestFit="1" customWidth="1"/>
    <col min="10" max="10" width="24.5703125" customWidth="1"/>
    <col min="11" max="11" width="45.42578125" customWidth="1"/>
    <col min="12" max="12" width="26.85546875" customWidth="1"/>
  </cols>
  <sheetData>
    <row r="1" spans="1:12" x14ac:dyDescent="0.25">
      <c r="A1" s="2" t="s">
        <v>55</v>
      </c>
      <c r="B1" s="2"/>
    </row>
    <row r="2" spans="1:12" ht="15.75" thickBot="1" x14ac:dyDescent="0.3">
      <c r="A2" s="1"/>
      <c r="B2" s="1"/>
    </row>
    <row r="3" spans="1:12" ht="17.25" x14ac:dyDescent="0.25">
      <c r="A3" s="47" t="s">
        <v>55</v>
      </c>
      <c r="B3" s="193" t="s">
        <v>503</v>
      </c>
      <c r="C3" s="48" t="s">
        <v>1</v>
      </c>
      <c r="D3" s="48" t="s">
        <v>2</v>
      </c>
      <c r="E3" s="48" t="s">
        <v>3</v>
      </c>
      <c r="F3" s="48" t="s">
        <v>422</v>
      </c>
      <c r="G3" s="48" t="s">
        <v>4</v>
      </c>
      <c r="H3" s="49" t="s">
        <v>5</v>
      </c>
      <c r="I3" s="49" t="s">
        <v>6</v>
      </c>
      <c r="J3" s="49" t="s">
        <v>7</v>
      </c>
      <c r="K3" s="49" t="s">
        <v>8</v>
      </c>
      <c r="L3" s="50" t="s">
        <v>9</v>
      </c>
    </row>
    <row r="4" spans="1:12" ht="107.25" customHeight="1" x14ac:dyDescent="0.25">
      <c r="A4" s="128" t="s">
        <v>164</v>
      </c>
      <c r="B4" s="206">
        <f>82305-13550</f>
        <v>68755</v>
      </c>
      <c r="C4" s="134" t="s">
        <v>48</v>
      </c>
      <c r="D4" s="119" t="s">
        <v>165</v>
      </c>
      <c r="E4" s="119" t="s">
        <v>129</v>
      </c>
      <c r="F4" s="113" t="s">
        <v>474</v>
      </c>
      <c r="G4" s="18" t="s">
        <v>129</v>
      </c>
      <c r="H4" s="119" t="s">
        <v>14</v>
      </c>
      <c r="I4" s="120" t="s">
        <v>166</v>
      </c>
      <c r="J4" s="126" t="s">
        <v>167</v>
      </c>
      <c r="K4" s="164" t="s">
        <v>513</v>
      </c>
      <c r="L4" s="237">
        <v>44178</v>
      </c>
    </row>
    <row r="5" spans="1:12" x14ac:dyDescent="0.25">
      <c r="A5" s="128" t="s">
        <v>168</v>
      </c>
      <c r="B5" s="206">
        <v>14790</v>
      </c>
      <c r="C5" s="134" t="s">
        <v>48</v>
      </c>
      <c r="D5" s="93"/>
      <c r="E5" s="119"/>
      <c r="F5" s="113"/>
      <c r="G5" s="54"/>
      <c r="H5" s="189" t="s">
        <v>486</v>
      </c>
      <c r="I5" s="93"/>
      <c r="J5" s="93"/>
      <c r="K5" s="161"/>
      <c r="L5" s="138"/>
    </row>
    <row r="6" spans="1:12" ht="30" x14ac:dyDescent="0.25">
      <c r="A6" s="128" t="s">
        <v>412</v>
      </c>
      <c r="B6" s="203">
        <v>0</v>
      </c>
      <c r="C6" s="134" t="s">
        <v>48</v>
      </c>
      <c r="D6" s="93"/>
      <c r="E6" s="119"/>
      <c r="F6" s="113"/>
      <c r="G6" s="54"/>
      <c r="H6" s="189" t="s">
        <v>486</v>
      </c>
      <c r="I6" s="93"/>
      <c r="J6" s="93"/>
      <c r="K6" s="161"/>
      <c r="L6" s="138"/>
    </row>
    <row r="7" spans="1:12" s="52" customFormat="1" x14ac:dyDescent="0.25">
      <c r="A7" s="143" t="s">
        <v>169</v>
      </c>
      <c r="B7" s="205">
        <f>1997+775+353</f>
        <v>3125</v>
      </c>
      <c r="C7" s="111" t="s">
        <v>48</v>
      </c>
      <c r="D7" s="53"/>
      <c r="E7" s="111"/>
      <c r="F7" s="156"/>
      <c r="G7" s="54"/>
      <c r="H7" s="189" t="s">
        <v>486</v>
      </c>
      <c r="I7" s="53"/>
      <c r="J7" s="53"/>
      <c r="K7" s="172"/>
      <c r="L7" s="155"/>
    </row>
    <row r="8" spans="1:12" s="52" customFormat="1" ht="45" customHeight="1" x14ac:dyDescent="0.25">
      <c r="A8" s="128" t="s">
        <v>346</v>
      </c>
      <c r="B8" s="203">
        <v>5</v>
      </c>
      <c r="C8" s="134" t="s">
        <v>48</v>
      </c>
      <c r="D8" s="135" t="s">
        <v>41</v>
      </c>
      <c r="E8" s="119" t="s">
        <v>129</v>
      </c>
      <c r="F8" s="60" t="s">
        <v>476</v>
      </c>
      <c r="G8" s="18" t="s">
        <v>129</v>
      </c>
      <c r="H8" s="119" t="s">
        <v>14</v>
      </c>
      <c r="I8" s="124" t="s">
        <v>42</v>
      </c>
      <c r="J8" s="122" t="s">
        <v>22</v>
      </c>
      <c r="K8" s="161" t="s">
        <v>508</v>
      </c>
      <c r="L8" s="219">
        <v>44166</v>
      </c>
    </row>
    <row r="9" spans="1:12" s="52" customFormat="1" ht="30" x14ac:dyDescent="0.25">
      <c r="A9" s="143" t="s">
        <v>170</v>
      </c>
      <c r="B9" s="205">
        <f>3974+2674-353</f>
        <v>6295</v>
      </c>
      <c r="C9" s="134" t="s">
        <v>48</v>
      </c>
      <c r="D9" s="135" t="s">
        <v>171</v>
      </c>
      <c r="E9" s="119" t="s">
        <v>129</v>
      </c>
      <c r="F9" s="113" t="s">
        <v>469</v>
      </c>
      <c r="G9" s="18" t="s">
        <v>129</v>
      </c>
      <c r="H9" s="119" t="s">
        <v>97</v>
      </c>
      <c r="I9" s="119"/>
      <c r="J9" s="120" t="s">
        <v>172</v>
      </c>
      <c r="K9" s="164" t="s">
        <v>498</v>
      </c>
      <c r="L9" s="133">
        <v>44178</v>
      </c>
    </row>
    <row r="10" spans="1:12" ht="30" x14ac:dyDescent="0.25">
      <c r="A10" s="231" t="s">
        <v>173</v>
      </c>
      <c r="B10" s="234">
        <f>1477+1103</f>
        <v>2580</v>
      </c>
      <c r="C10" s="134" t="s">
        <v>48</v>
      </c>
      <c r="D10" s="135" t="s">
        <v>171</v>
      </c>
      <c r="E10" s="119" t="s">
        <v>129</v>
      </c>
      <c r="F10" s="113" t="s">
        <v>469</v>
      </c>
      <c r="G10" s="18" t="s">
        <v>129</v>
      </c>
      <c r="H10" s="119" t="s">
        <v>97</v>
      </c>
      <c r="I10" s="119"/>
      <c r="J10" s="120" t="s">
        <v>175</v>
      </c>
      <c r="K10" s="164" t="s">
        <v>499</v>
      </c>
      <c r="L10" s="217">
        <v>44178</v>
      </c>
    </row>
    <row r="11" spans="1:12" ht="30" x14ac:dyDescent="0.25">
      <c r="A11" s="231" t="s">
        <v>176</v>
      </c>
      <c r="B11" s="234">
        <f>5470-573</f>
        <v>4897</v>
      </c>
      <c r="C11" s="134" t="s">
        <v>48</v>
      </c>
      <c r="D11" s="135" t="s">
        <v>171</v>
      </c>
      <c r="E11" s="119" t="s">
        <v>129</v>
      </c>
      <c r="F11" s="113" t="s">
        <v>469</v>
      </c>
      <c r="G11" s="18" t="s">
        <v>129</v>
      </c>
      <c r="H11" s="119" t="s">
        <v>97</v>
      </c>
      <c r="I11" s="119"/>
      <c r="J11" s="120" t="s">
        <v>174</v>
      </c>
      <c r="K11" s="164" t="s">
        <v>500</v>
      </c>
      <c r="L11" s="217">
        <v>44178</v>
      </c>
    </row>
    <row r="12" spans="1:12" ht="45" x14ac:dyDescent="0.25">
      <c r="A12" s="231" t="s">
        <v>177</v>
      </c>
      <c r="B12" s="206">
        <v>2180</v>
      </c>
      <c r="C12" s="134" t="s">
        <v>48</v>
      </c>
      <c r="D12" s="135" t="s">
        <v>178</v>
      </c>
      <c r="E12" s="119"/>
      <c r="F12" s="113" t="s">
        <v>472</v>
      </c>
      <c r="G12" s="18"/>
      <c r="H12" s="189" t="s">
        <v>486</v>
      </c>
      <c r="I12" s="124"/>
      <c r="J12" s="122"/>
      <c r="K12" s="161"/>
      <c r="L12" s="138"/>
    </row>
    <row r="13" spans="1:12" x14ac:dyDescent="0.25">
      <c r="A13" s="128" t="s">
        <v>179</v>
      </c>
      <c r="B13" s="206">
        <v>2180</v>
      </c>
      <c r="C13" s="99" t="s">
        <v>48</v>
      </c>
      <c r="D13" s="37"/>
      <c r="E13" s="119"/>
      <c r="F13" s="113"/>
      <c r="G13" s="54"/>
      <c r="H13" s="189" t="s">
        <v>486</v>
      </c>
      <c r="I13" s="93"/>
      <c r="J13" s="93"/>
      <c r="K13" s="161"/>
      <c r="L13" s="138"/>
    </row>
    <row r="14" spans="1:12" ht="30" x14ac:dyDescent="0.25">
      <c r="A14" s="128" t="s">
        <v>180</v>
      </c>
      <c r="B14" s="234">
        <v>14558</v>
      </c>
      <c r="C14" s="134" t="s">
        <v>48</v>
      </c>
      <c r="D14" s="135" t="s">
        <v>382</v>
      </c>
      <c r="E14" s="119" t="s">
        <v>129</v>
      </c>
      <c r="F14" s="113" t="s">
        <v>465</v>
      </c>
      <c r="G14" s="83" t="s">
        <v>129</v>
      </c>
      <c r="H14" s="119" t="s">
        <v>14</v>
      </c>
      <c r="I14" s="120" t="s">
        <v>383</v>
      </c>
      <c r="J14" s="120" t="s">
        <v>386</v>
      </c>
      <c r="K14" s="164" t="s">
        <v>501</v>
      </c>
      <c r="L14" s="133">
        <v>44175</v>
      </c>
    </row>
    <row r="15" spans="1:12" ht="30" x14ac:dyDescent="0.25">
      <c r="A15" s="266" t="s">
        <v>181</v>
      </c>
      <c r="B15" s="317">
        <f>666+455.7</f>
        <v>1121.7</v>
      </c>
      <c r="C15" s="134" t="s">
        <v>29</v>
      </c>
      <c r="D15" s="135" t="s">
        <v>183</v>
      </c>
      <c r="E15" s="119" t="s">
        <v>13</v>
      </c>
      <c r="F15" s="135" t="s">
        <v>465</v>
      </c>
      <c r="G15" s="18">
        <v>31</v>
      </c>
      <c r="H15" s="276" t="s">
        <v>14</v>
      </c>
      <c r="I15" s="294" t="s">
        <v>132</v>
      </c>
      <c r="J15" s="276" t="s">
        <v>22</v>
      </c>
      <c r="K15" s="293" t="s">
        <v>184</v>
      </c>
      <c r="L15" s="272">
        <v>44043</v>
      </c>
    </row>
    <row r="16" spans="1:12" x14ac:dyDescent="0.25">
      <c r="A16" s="266"/>
      <c r="B16" s="318"/>
      <c r="C16" s="134" t="s">
        <v>29</v>
      </c>
      <c r="D16" s="135" t="s">
        <v>183</v>
      </c>
      <c r="E16" s="119" t="s">
        <v>19</v>
      </c>
      <c r="F16" s="135" t="s">
        <v>129</v>
      </c>
      <c r="G16" s="18">
        <v>35.580812000000002</v>
      </c>
      <c r="H16" s="276"/>
      <c r="I16" s="294"/>
      <c r="J16" s="276"/>
      <c r="K16" s="293"/>
      <c r="L16" s="279"/>
    </row>
    <row r="17" spans="1:12" ht="30" x14ac:dyDescent="0.25">
      <c r="A17" s="266"/>
      <c r="B17" s="318"/>
      <c r="C17" s="134" t="s">
        <v>29</v>
      </c>
      <c r="D17" s="122" t="s">
        <v>185</v>
      </c>
      <c r="E17" s="119" t="s">
        <v>13</v>
      </c>
      <c r="F17" s="135" t="s">
        <v>465</v>
      </c>
      <c r="G17" s="18">
        <v>2.5</v>
      </c>
      <c r="H17" s="276"/>
      <c r="I17" s="294"/>
      <c r="J17" s="276"/>
      <c r="K17" s="293" t="s">
        <v>186</v>
      </c>
      <c r="L17" s="272">
        <v>44043</v>
      </c>
    </row>
    <row r="18" spans="1:12" ht="30" x14ac:dyDescent="0.25">
      <c r="A18" s="266"/>
      <c r="B18" s="318"/>
      <c r="C18" s="134" t="s">
        <v>29</v>
      </c>
      <c r="D18" s="122" t="s">
        <v>185</v>
      </c>
      <c r="E18" s="119" t="s">
        <v>19</v>
      </c>
      <c r="F18" s="135" t="s">
        <v>129</v>
      </c>
      <c r="G18" s="18">
        <v>20</v>
      </c>
      <c r="H18" s="276"/>
      <c r="I18" s="294"/>
      <c r="J18" s="276"/>
      <c r="K18" s="293"/>
      <c r="L18" s="279"/>
    </row>
    <row r="19" spans="1:12" ht="30" x14ac:dyDescent="0.25">
      <c r="A19" s="266"/>
      <c r="B19" s="318"/>
      <c r="C19" s="134" t="s">
        <v>29</v>
      </c>
      <c r="D19" s="122" t="s">
        <v>187</v>
      </c>
      <c r="E19" s="119" t="s">
        <v>19</v>
      </c>
      <c r="F19" s="135" t="s">
        <v>129</v>
      </c>
      <c r="G19" s="18">
        <v>23.826981</v>
      </c>
      <c r="H19" s="276"/>
      <c r="I19" s="294"/>
      <c r="J19" s="276"/>
      <c r="K19" s="164" t="s">
        <v>188</v>
      </c>
      <c r="L19" s="133">
        <v>44043</v>
      </c>
    </row>
    <row r="20" spans="1:12" ht="30" x14ac:dyDescent="0.25">
      <c r="A20" s="266"/>
      <c r="B20" s="318"/>
      <c r="C20" s="134" t="s">
        <v>29</v>
      </c>
      <c r="D20" s="122" t="s">
        <v>78</v>
      </c>
      <c r="E20" s="119" t="s">
        <v>13</v>
      </c>
      <c r="F20" s="135" t="s">
        <v>465</v>
      </c>
      <c r="G20" s="18">
        <v>202.755</v>
      </c>
      <c r="H20" s="276"/>
      <c r="I20" s="294"/>
      <c r="J20" s="276"/>
      <c r="K20" s="293" t="s">
        <v>189</v>
      </c>
      <c r="L20" s="272">
        <v>44043</v>
      </c>
    </row>
    <row r="21" spans="1:12" ht="30" x14ac:dyDescent="0.25">
      <c r="A21" s="266"/>
      <c r="B21" s="318"/>
      <c r="C21" s="134" t="s">
        <v>29</v>
      </c>
      <c r="D21" s="122" t="s">
        <v>78</v>
      </c>
      <c r="E21" s="119" t="s">
        <v>19</v>
      </c>
      <c r="F21" s="135" t="s">
        <v>129</v>
      </c>
      <c r="G21" s="18">
        <v>5.1315189999999999</v>
      </c>
      <c r="H21" s="276"/>
      <c r="I21" s="294"/>
      <c r="J21" s="276"/>
      <c r="K21" s="293"/>
      <c r="L21" s="279"/>
    </row>
    <row r="22" spans="1:12" ht="30" x14ac:dyDescent="0.25">
      <c r="A22" s="266"/>
      <c r="B22" s="318"/>
      <c r="C22" s="134" t="s">
        <v>29</v>
      </c>
      <c r="D22" s="122" t="s">
        <v>190</v>
      </c>
      <c r="E22" s="119" t="s">
        <v>13</v>
      </c>
      <c r="F22" s="135" t="s">
        <v>465</v>
      </c>
      <c r="G22" s="18">
        <v>25</v>
      </c>
      <c r="H22" s="276"/>
      <c r="I22" s="294"/>
      <c r="J22" s="276"/>
      <c r="K22" s="293" t="s">
        <v>191</v>
      </c>
      <c r="L22" s="272">
        <v>44043</v>
      </c>
    </row>
    <row r="23" spans="1:12" ht="30" x14ac:dyDescent="0.25">
      <c r="A23" s="266"/>
      <c r="B23" s="318"/>
      <c r="C23" s="134" t="s">
        <v>29</v>
      </c>
      <c r="D23" s="122" t="s">
        <v>190</v>
      </c>
      <c r="E23" s="119" t="s">
        <v>19</v>
      </c>
      <c r="F23" s="135" t="s">
        <v>129</v>
      </c>
      <c r="G23" s="18">
        <v>114.82145800000001</v>
      </c>
      <c r="H23" s="276"/>
      <c r="I23" s="294"/>
      <c r="J23" s="276"/>
      <c r="K23" s="293"/>
      <c r="L23" s="279"/>
    </row>
    <row r="24" spans="1:12" ht="30" x14ac:dyDescent="0.25">
      <c r="A24" s="266"/>
      <c r="B24" s="318"/>
      <c r="C24" s="134" t="s">
        <v>29</v>
      </c>
      <c r="D24" s="122" t="s">
        <v>192</v>
      </c>
      <c r="E24" s="119" t="s">
        <v>13</v>
      </c>
      <c r="F24" s="135" t="s">
        <v>465</v>
      </c>
      <c r="G24" s="18">
        <v>109.37899899999999</v>
      </c>
      <c r="H24" s="276"/>
      <c r="I24" s="294"/>
      <c r="J24" s="276"/>
      <c r="K24" s="293" t="s">
        <v>193</v>
      </c>
      <c r="L24" s="272">
        <v>44043</v>
      </c>
    </row>
    <row r="25" spans="1:12" ht="30" x14ac:dyDescent="0.25">
      <c r="A25" s="266"/>
      <c r="B25" s="318"/>
      <c r="C25" s="134" t="s">
        <v>29</v>
      </c>
      <c r="D25" s="122" t="s">
        <v>192</v>
      </c>
      <c r="E25" s="119" t="s">
        <v>19</v>
      </c>
      <c r="F25" s="135" t="s">
        <v>129</v>
      </c>
      <c r="G25" s="18">
        <v>103.03525</v>
      </c>
      <c r="H25" s="276"/>
      <c r="I25" s="294"/>
      <c r="J25" s="276"/>
      <c r="K25" s="293"/>
      <c r="L25" s="279"/>
    </row>
    <row r="26" spans="1:12" x14ac:dyDescent="0.25">
      <c r="A26" s="266"/>
      <c r="B26" s="318"/>
      <c r="C26" s="134" t="s">
        <v>11</v>
      </c>
      <c r="D26" s="119" t="s">
        <v>183</v>
      </c>
      <c r="E26" s="119" t="s">
        <v>19</v>
      </c>
      <c r="F26" s="135" t="s">
        <v>129</v>
      </c>
      <c r="G26" s="18">
        <f>0.354884+41.778</f>
        <v>42.132883999999997</v>
      </c>
      <c r="H26" s="276" t="s">
        <v>14</v>
      </c>
      <c r="I26" s="294" t="s">
        <v>194</v>
      </c>
      <c r="J26" s="276" t="s">
        <v>224</v>
      </c>
      <c r="K26" s="278"/>
      <c r="L26" s="279"/>
    </row>
    <row r="27" spans="1:12" ht="60" x14ac:dyDescent="0.25">
      <c r="A27" s="266"/>
      <c r="B27" s="318"/>
      <c r="C27" s="134" t="s">
        <v>11</v>
      </c>
      <c r="D27" s="119" t="s">
        <v>75</v>
      </c>
      <c r="E27" s="119" t="s">
        <v>13</v>
      </c>
      <c r="F27" s="135" t="s">
        <v>467</v>
      </c>
      <c r="G27" s="18">
        <v>8</v>
      </c>
      <c r="H27" s="276"/>
      <c r="I27" s="294"/>
      <c r="J27" s="276"/>
      <c r="K27" s="278"/>
      <c r="L27" s="279"/>
    </row>
    <row r="28" spans="1:12" x14ac:dyDescent="0.25">
      <c r="A28" s="266"/>
      <c r="B28" s="318"/>
      <c r="C28" s="134" t="s">
        <v>11</v>
      </c>
      <c r="D28" s="119" t="s">
        <v>75</v>
      </c>
      <c r="E28" s="119" t="s">
        <v>19</v>
      </c>
      <c r="F28" s="135" t="s">
        <v>129</v>
      </c>
      <c r="G28" s="18">
        <v>8.3000000000000007</v>
      </c>
      <c r="H28" s="276"/>
      <c r="I28" s="294"/>
      <c r="J28" s="276"/>
      <c r="K28" s="278"/>
      <c r="L28" s="279"/>
    </row>
    <row r="29" spans="1:12" ht="60" x14ac:dyDescent="0.25">
      <c r="A29" s="266"/>
      <c r="B29" s="318"/>
      <c r="C29" s="134" t="s">
        <v>11</v>
      </c>
      <c r="D29" s="122" t="s">
        <v>78</v>
      </c>
      <c r="E29" s="119" t="s">
        <v>13</v>
      </c>
      <c r="F29" s="135" t="s">
        <v>467</v>
      </c>
      <c r="G29" s="18">
        <v>131.19999999999999</v>
      </c>
      <c r="H29" s="276"/>
      <c r="I29" s="294"/>
      <c r="J29" s="276"/>
      <c r="K29" s="278"/>
      <c r="L29" s="279"/>
    </row>
    <row r="30" spans="1:12" ht="30" x14ac:dyDescent="0.25">
      <c r="A30" s="266"/>
      <c r="B30" s="318"/>
      <c r="C30" s="134" t="s">
        <v>11</v>
      </c>
      <c r="D30" s="122" t="s">
        <v>78</v>
      </c>
      <c r="E30" s="119" t="s">
        <v>19</v>
      </c>
      <c r="F30" s="135" t="s">
        <v>129</v>
      </c>
      <c r="G30" s="18">
        <f>3.594906+61.566</f>
        <v>65.160905999999997</v>
      </c>
      <c r="H30" s="276"/>
      <c r="I30" s="294"/>
      <c r="J30" s="276"/>
      <c r="K30" s="278"/>
      <c r="L30" s="279"/>
    </row>
    <row r="31" spans="1:12" ht="30" x14ac:dyDescent="0.25">
      <c r="A31" s="266"/>
      <c r="B31" s="318"/>
      <c r="C31" s="134" t="s">
        <v>11</v>
      </c>
      <c r="D31" s="122" t="s">
        <v>190</v>
      </c>
      <c r="E31" s="119" t="s">
        <v>19</v>
      </c>
      <c r="F31" s="135" t="s">
        <v>129</v>
      </c>
      <c r="G31" s="18">
        <v>46.5</v>
      </c>
      <c r="H31" s="276"/>
      <c r="I31" s="294"/>
      <c r="J31" s="276"/>
      <c r="K31" s="278"/>
      <c r="L31" s="279"/>
    </row>
    <row r="32" spans="1:12" ht="60" x14ac:dyDescent="0.25">
      <c r="A32" s="266"/>
      <c r="B32" s="318"/>
      <c r="C32" s="134" t="s">
        <v>11</v>
      </c>
      <c r="D32" s="122" t="s">
        <v>192</v>
      </c>
      <c r="E32" s="119" t="s">
        <v>13</v>
      </c>
      <c r="F32" s="135" t="s">
        <v>467</v>
      </c>
      <c r="G32" s="18">
        <v>88.2</v>
      </c>
      <c r="H32" s="276"/>
      <c r="I32" s="294"/>
      <c r="J32" s="276"/>
      <c r="K32" s="278"/>
      <c r="L32" s="279"/>
    </row>
    <row r="33" spans="1:12" ht="30" x14ac:dyDescent="0.25">
      <c r="A33" s="266"/>
      <c r="B33" s="319"/>
      <c r="C33" s="134" t="s">
        <v>11</v>
      </c>
      <c r="D33" s="122" t="s">
        <v>192</v>
      </c>
      <c r="E33" s="119" t="s">
        <v>19</v>
      </c>
      <c r="F33" s="135" t="s">
        <v>129</v>
      </c>
      <c r="G33" s="18">
        <f>1.943603+63.631</f>
        <v>65.574602999999996</v>
      </c>
      <c r="H33" s="276"/>
      <c r="I33" s="294"/>
      <c r="J33" s="276"/>
      <c r="K33" s="278"/>
      <c r="L33" s="279"/>
    </row>
    <row r="34" spans="1:12" ht="30" x14ac:dyDescent="0.25">
      <c r="A34" s="266" t="s">
        <v>182</v>
      </c>
      <c r="B34" s="317">
        <f>287+144.3</f>
        <v>431.3</v>
      </c>
      <c r="C34" s="134" t="s">
        <v>29</v>
      </c>
      <c r="D34" s="122" t="s">
        <v>183</v>
      </c>
      <c r="E34" s="119" t="s">
        <v>13</v>
      </c>
      <c r="F34" s="135" t="s">
        <v>465</v>
      </c>
      <c r="G34" s="18">
        <v>9</v>
      </c>
      <c r="H34" s="276" t="s">
        <v>14</v>
      </c>
      <c r="I34" s="294" t="s">
        <v>132</v>
      </c>
      <c r="J34" s="276" t="s">
        <v>22</v>
      </c>
      <c r="K34" s="293" t="s">
        <v>195</v>
      </c>
      <c r="L34" s="267">
        <v>44013</v>
      </c>
    </row>
    <row r="35" spans="1:12" x14ac:dyDescent="0.25">
      <c r="A35" s="266"/>
      <c r="B35" s="318"/>
      <c r="C35" s="134" t="s">
        <v>29</v>
      </c>
      <c r="D35" s="122" t="s">
        <v>183</v>
      </c>
      <c r="E35" s="119" t="s">
        <v>19</v>
      </c>
      <c r="F35" s="135" t="s">
        <v>129</v>
      </c>
      <c r="G35" s="18">
        <v>34.299999999999997</v>
      </c>
      <c r="H35" s="276"/>
      <c r="I35" s="294"/>
      <c r="J35" s="276"/>
      <c r="K35" s="293"/>
      <c r="L35" s="279"/>
    </row>
    <row r="36" spans="1:12" ht="30" x14ac:dyDescent="0.25">
      <c r="A36" s="266"/>
      <c r="B36" s="318"/>
      <c r="C36" s="134" t="s">
        <v>29</v>
      </c>
      <c r="D36" s="122" t="s">
        <v>185</v>
      </c>
      <c r="E36" s="119" t="s">
        <v>13</v>
      </c>
      <c r="F36" s="135" t="s">
        <v>465</v>
      </c>
      <c r="G36" s="18">
        <v>2.5</v>
      </c>
      <c r="H36" s="276"/>
      <c r="I36" s="294"/>
      <c r="J36" s="276"/>
      <c r="K36" s="278" t="s">
        <v>45</v>
      </c>
      <c r="L36" s="267">
        <v>44013</v>
      </c>
    </row>
    <row r="37" spans="1:12" ht="30" x14ac:dyDescent="0.25">
      <c r="A37" s="266"/>
      <c r="B37" s="318"/>
      <c r="C37" s="134" t="s">
        <v>29</v>
      </c>
      <c r="D37" s="122" t="s">
        <v>185</v>
      </c>
      <c r="E37" s="119" t="s">
        <v>19</v>
      </c>
      <c r="F37" s="135" t="s">
        <v>129</v>
      </c>
      <c r="G37" s="18">
        <v>9.3000000000000007</v>
      </c>
      <c r="H37" s="276"/>
      <c r="I37" s="294"/>
      <c r="J37" s="276"/>
      <c r="K37" s="278"/>
      <c r="L37" s="279"/>
    </row>
    <row r="38" spans="1:12" ht="30" x14ac:dyDescent="0.25">
      <c r="A38" s="266"/>
      <c r="B38" s="318"/>
      <c r="C38" s="134" t="s">
        <v>29</v>
      </c>
      <c r="D38" s="122" t="s">
        <v>187</v>
      </c>
      <c r="E38" s="119" t="s">
        <v>19</v>
      </c>
      <c r="F38" s="135" t="s">
        <v>129</v>
      </c>
      <c r="G38" s="18">
        <v>25.5</v>
      </c>
      <c r="H38" s="276"/>
      <c r="I38" s="294"/>
      <c r="J38" s="276"/>
      <c r="K38" s="164" t="s">
        <v>196</v>
      </c>
      <c r="L38" s="137">
        <v>44013</v>
      </c>
    </row>
    <row r="39" spans="1:12" ht="30" x14ac:dyDescent="0.25">
      <c r="A39" s="266"/>
      <c r="B39" s="318"/>
      <c r="C39" s="134" t="s">
        <v>29</v>
      </c>
      <c r="D39" s="122" t="s">
        <v>190</v>
      </c>
      <c r="E39" s="119" t="s">
        <v>13</v>
      </c>
      <c r="F39" s="135" t="s">
        <v>465</v>
      </c>
      <c r="G39" s="18">
        <v>53</v>
      </c>
      <c r="H39" s="276"/>
      <c r="I39" s="294"/>
      <c r="J39" s="276"/>
      <c r="K39" s="293" t="s">
        <v>197</v>
      </c>
      <c r="L39" s="267">
        <v>44013</v>
      </c>
    </row>
    <row r="40" spans="1:12" ht="30" x14ac:dyDescent="0.25">
      <c r="A40" s="266"/>
      <c r="B40" s="318"/>
      <c r="C40" s="134" t="s">
        <v>29</v>
      </c>
      <c r="D40" s="122" t="s">
        <v>190</v>
      </c>
      <c r="E40" s="119" t="s">
        <v>19</v>
      </c>
      <c r="F40" s="135" t="s">
        <v>129</v>
      </c>
      <c r="G40" s="18">
        <v>18.3</v>
      </c>
      <c r="H40" s="276"/>
      <c r="I40" s="294"/>
      <c r="J40" s="276"/>
      <c r="K40" s="293"/>
      <c r="L40" s="279"/>
    </row>
    <row r="41" spans="1:12" ht="30" x14ac:dyDescent="0.25">
      <c r="A41" s="266"/>
      <c r="B41" s="318"/>
      <c r="C41" s="134" t="s">
        <v>29</v>
      </c>
      <c r="D41" s="122" t="s">
        <v>192</v>
      </c>
      <c r="E41" s="119" t="s">
        <v>13</v>
      </c>
      <c r="F41" s="135" t="s">
        <v>465</v>
      </c>
      <c r="G41" s="18">
        <v>39.4</v>
      </c>
      <c r="H41" s="276"/>
      <c r="I41" s="294"/>
      <c r="J41" s="276"/>
      <c r="K41" s="164" t="s">
        <v>198</v>
      </c>
      <c r="L41" s="137">
        <v>44013</v>
      </c>
    </row>
    <row r="42" spans="1:12" ht="30" x14ac:dyDescent="0.25">
      <c r="A42" s="266"/>
      <c r="B42" s="318"/>
      <c r="C42" s="134" t="s">
        <v>29</v>
      </c>
      <c r="D42" s="122" t="s">
        <v>78</v>
      </c>
      <c r="E42" s="119" t="s">
        <v>13</v>
      </c>
      <c r="F42" s="135" t="s">
        <v>465</v>
      </c>
      <c r="G42" s="18">
        <v>95.7</v>
      </c>
      <c r="H42" s="276"/>
      <c r="I42" s="294"/>
      <c r="J42" s="276"/>
      <c r="K42" s="164" t="s">
        <v>199</v>
      </c>
      <c r="L42" s="137">
        <v>44013</v>
      </c>
    </row>
    <row r="43" spans="1:12" x14ac:dyDescent="0.25">
      <c r="A43" s="266"/>
      <c r="B43" s="318"/>
      <c r="C43" s="134" t="s">
        <v>11</v>
      </c>
      <c r="D43" s="119" t="s">
        <v>183</v>
      </c>
      <c r="E43" s="119" t="s">
        <v>19</v>
      </c>
      <c r="F43" s="135" t="s">
        <v>129</v>
      </c>
      <c r="G43" s="18">
        <v>18</v>
      </c>
      <c r="H43" s="276" t="s">
        <v>14</v>
      </c>
      <c r="I43" s="294" t="s">
        <v>194</v>
      </c>
      <c r="J43" s="276" t="s">
        <v>224</v>
      </c>
      <c r="K43" s="278"/>
      <c r="L43" s="279"/>
    </row>
    <row r="44" spans="1:12" ht="60" x14ac:dyDescent="0.25">
      <c r="A44" s="266"/>
      <c r="B44" s="318"/>
      <c r="C44" s="134" t="s">
        <v>11</v>
      </c>
      <c r="D44" s="122" t="s">
        <v>190</v>
      </c>
      <c r="E44" s="119" t="s">
        <v>13</v>
      </c>
      <c r="F44" s="135" t="s">
        <v>467</v>
      </c>
      <c r="G44" s="18">
        <v>12</v>
      </c>
      <c r="H44" s="276"/>
      <c r="I44" s="294"/>
      <c r="J44" s="276"/>
      <c r="K44" s="278"/>
      <c r="L44" s="279"/>
    </row>
    <row r="45" spans="1:12" ht="30" x14ac:dyDescent="0.25">
      <c r="A45" s="266"/>
      <c r="B45" s="318"/>
      <c r="C45" s="134" t="s">
        <v>11</v>
      </c>
      <c r="D45" s="122" t="s">
        <v>190</v>
      </c>
      <c r="E45" s="119" t="s">
        <v>19</v>
      </c>
      <c r="F45" s="135" t="s">
        <v>129</v>
      </c>
      <c r="G45" s="18">
        <v>11.3</v>
      </c>
      <c r="H45" s="276"/>
      <c r="I45" s="294"/>
      <c r="J45" s="276"/>
      <c r="K45" s="278"/>
      <c r="L45" s="279"/>
    </row>
    <row r="46" spans="1:12" ht="60" x14ac:dyDescent="0.25">
      <c r="A46" s="266"/>
      <c r="B46" s="318"/>
      <c r="C46" s="134" t="s">
        <v>11</v>
      </c>
      <c r="D46" s="122" t="s">
        <v>192</v>
      </c>
      <c r="E46" s="119" t="s">
        <v>13</v>
      </c>
      <c r="F46" s="135" t="s">
        <v>467</v>
      </c>
      <c r="G46" s="18">
        <v>15</v>
      </c>
      <c r="H46" s="276"/>
      <c r="I46" s="294"/>
      <c r="J46" s="276"/>
      <c r="K46" s="278"/>
      <c r="L46" s="279"/>
    </row>
    <row r="47" spans="1:12" ht="30" x14ac:dyDescent="0.25">
      <c r="A47" s="266"/>
      <c r="B47" s="318"/>
      <c r="C47" s="134" t="s">
        <v>11</v>
      </c>
      <c r="D47" s="122" t="s">
        <v>192</v>
      </c>
      <c r="E47" s="119" t="s">
        <v>19</v>
      </c>
      <c r="F47" s="135" t="s">
        <v>129</v>
      </c>
      <c r="G47" s="18">
        <v>15</v>
      </c>
      <c r="H47" s="276"/>
      <c r="I47" s="294"/>
      <c r="J47" s="276"/>
      <c r="K47" s="278"/>
      <c r="L47" s="279"/>
    </row>
    <row r="48" spans="1:12" ht="60" x14ac:dyDescent="0.25">
      <c r="A48" s="266"/>
      <c r="B48" s="318"/>
      <c r="C48" s="134" t="s">
        <v>11</v>
      </c>
      <c r="D48" s="122" t="s">
        <v>75</v>
      </c>
      <c r="E48" s="119" t="s">
        <v>13</v>
      </c>
      <c r="F48" s="135" t="s">
        <v>467</v>
      </c>
      <c r="G48" s="18">
        <v>6</v>
      </c>
      <c r="H48" s="276"/>
      <c r="I48" s="294"/>
      <c r="J48" s="276"/>
      <c r="K48" s="278"/>
      <c r="L48" s="279"/>
    </row>
    <row r="49" spans="1:12" ht="60" x14ac:dyDescent="0.25">
      <c r="A49" s="266"/>
      <c r="B49" s="319"/>
      <c r="C49" s="134" t="s">
        <v>11</v>
      </c>
      <c r="D49" s="122" t="s">
        <v>78</v>
      </c>
      <c r="E49" s="119" t="s">
        <v>13</v>
      </c>
      <c r="F49" s="135" t="s">
        <v>467</v>
      </c>
      <c r="G49" s="18">
        <v>67</v>
      </c>
      <c r="H49" s="276"/>
      <c r="I49" s="294"/>
      <c r="J49" s="276"/>
      <c r="K49" s="278"/>
      <c r="L49" s="279"/>
    </row>
    <row r="50" spans="1:12" x14ac:dyDescent="0.25">
      <c r="A50" s="128" t="s">
        <v>200</v>
      </c>
      <c r="B50" s="203">
        <v>165</v>
      </c>
      <c r="C50" s="99" t="s">
        <v>48</v>
      </c>
      <c r="D50" s="93"/>
      <c r="E50" s="93"/>
      <c r="F50" s="135"/>
      <c r="G50" s="93"/>
      <c r="H50" s="189" t="s">
        <v>486</v>
      </c>
      <c r="I50" s="93"/>
      <c r="J50" s="93"/>
      <c r="K50" s="161"/>
      <c r="L50" s="138"/>
    </row>
    <row r="51" spans="1:12" ht="22.5" customHeight="1" x14ac:dyDescent="0.25">
      <c r="A51" s="128" t="s">
        <v>201</v>
      </c>
      <c r="B51" s="203">
        <v>3</v>
      </c>
      <c r="C51" s="99" t="s">
        <v>48</v>
      </c>
      <c r="D51" s="93"/>
      <c r="E51" s="93"/>
      <c r="F51" s="135"/>
      <c r="G51" s="93"/>
      <c r="H51" s="189" t="s">
        <v>486</v>
      </c>
      <c r="I51" s="93"/>
      <c r="J51" s="93"/>
      <c r="K51" s="161"/>
      <c r="L51" s="138"/>
    </row>
    <row r="52" spans="1:12" x14ac:dyDescent="0.25">
      <c r="A52" s="128" t="s">
        <v>142</v>
      </c>
      <c r="B52" s="203">
        <v>0</v>
      </c>
      <c r="C52" s="134" t="s">
        <v>48</v>
      </c>
      <c r="D52" s="93"/>
      <c r="E52" s="93"/>
      <c r="F52" s="135"/>
      <c r="G52" s="93"/>
      <c r="H52" s="189" t="s">
        <v>486</v>
      </c>
      <c r="I52" s="93"/>
      <c r="J52" s="93"/>
      <c r="K52" s="161"/>
      <c r="L52" s="138"/>
    </row>
    <row r="53" spans="1:12" ht="30" x14ac:dyDescent="0.25">
      <c r="A53" s="128" t="s">
        <v>143</v>
      </c>
      <c r="B53" s="203">
        <f>30+5+50</f>
        <v>85</v>
      </c>
      <c r="C53" s="134" t="s">
        <v>29</v>
      </c>
      <c r="D53" s="122" t="s">
        <v>144</v>
      </c>
      <c r="E53" s="119" t="s">
        <v>19</v>
      </c>
      <c r="F53" s="135" t="s">
        <v>129</v>
      </c>
      <c r="G53" s="18">
        <v>22.2</v>
      </c>
      <c r="H53" s="119" t="s">
        <v>14</v>
      </c>
      <c r="I53" s="120" t="s">
        <v>145</v>
      </c>
      <c r="J53" s="122" t="s">
        <v>22</v>
      </c>
      <c r="K53" s="161" t="s">
        <v>146</v>
      </c>
      <c r="L53" s="138"/>
    </row>
    <row r="54" spans="1:12" x14ac:dyDescent="0.25">
      <c r="A54" s="128" t="s">
        <v>147</v>
      </c>
      <c r="B54" s="203">
        <v>5</v>
      </c>
      <c r="C54" s="134" t="s">
        <v>48</v>
      </c>
      <c r="D54" s="93"/>
      <c r="E54" s="93"/>
      <c r="F54" s="135"/>
      <c r="G54" s="93"/>
      <c r="H54" s="189" t="s">
        <v>486</v>
      </c>
      <c r="I54" s="93"/>
      <c r="J54" s="93"/>
      <c r="K54" s="161"/>
      <c r="L54" s="138"/>
    </row>
    <row r="55" spans="1:12" ht="30" x14ac:dyDescent="0.25">
      <c r="A55" s="128" t="s">
        <v>148</v>
      </c>
      <c r="B55" s="203">
        <v>50</v>
      </c>
      <c r="C55" s="134" t="s">
        <v>11</v>
      </c>
      <c r="D55" s="122" t="s">
        <v>149</v>
      </c>
      <c r="E55" s="119" t="s">
        <v>13</v>
      </c>
      <c r="F55" s="135" t="s">
        <v>465</v>
      </c>
      <c r="G55" s="18">
        <v>50</v>
      </c>
      <c r="H55" s="119" t="s">
        <v>14</v>
      </c>
      <c r="I55" s="124" t="s">
        <v>150</v>
      </c>
      <c r="J55" s="122" t="s">
        <v>22</v>
      </c>
      <c r="K55" s="161" t="s">
        <v>45</v>
      </c>
      <c r="L55" s="133">
        <v>44153</v>
      </c>
    </row>
    <row r="56" spans="1:12" x14ac:dyDescent="0.25">
      <c r="A56" s="129" t="s">
        <v>151</v>
      </c>
      <c r="B56" s="207">
        <v>50</v>
      </c>
      <c r="C56" s="134" t="s">
        <v>48</v>
      </c>
      <c r="D56" s="93"/>
      <c r="E56" s="93"/>
      <c r="F56" s="135"/>
      <c r="G56" s="93"/>
      <c r="H56" s="189" t="s">
        <v>486</v>
      </c>
      <c r="I56" s="93"/>
      <c r="J56" s="93"/>
      <c r="K56" s="161"/>
      <c r="L56" s="138"/>
    </row>
    <row r="57" spans="1:12" x14ac:dyDescent="0.25">
      <c r="A57" s="129" t="s">
        <v>152</v>
      </c>
      <c r="B57" s="207">
        <v>0</v>
      </c>
      <c r="C57" s="134" t="s">
        <v>48</v>
      </c>
      <c r="D57" s="93"/>
      <c r="E57" s="93"/>
      <c r="F57" s="135"/>
      <c r="G57" s="93"/>
      <c r="H57" s="189" t="s">
        <v>486</v>
      </c>
      <c r="I57" s="93"/>
      <c r="J57" s="93"/>
      <c r="K57" s="161"/>
      <c r="L57" s="138"/>
    </row>
    <row r="58" spans="1:12" x14ac:dyDescent="0.25">
      <c r="A58" s="129" t="s">
        <v>153</v>
      </c>
      <c r="B58" s="207">
        <v>0</v>
      </c>
      <c r="C58" s="134" t="s">
        <v>48</v>
      </c>
      <c r="D58" s="93"/>
      <c r="E58" s="93"/>
      <c r="F58" s="135"/>
      <c r="G58" s="93"/>
      <c r="H58" s="189" t="s">
        <v>486</v>
      </c>
      <c r="I58" s="93"/>
      <c r="J58" s="93"/>
      <c r="K58" s="161"/>
      <c r="L58" s="138"/>
    </row>
    <row r="59" spans="1:12" x14ac:dyDescent="0.25">
      <c r="A59" s="129" t="s">
        <v>154</v>
      </c>
      <c r="B59" s="207">
        <v>57</v>
      </c>
      <c r="C59" s="134" t="s">
        <v>48</v>
      </c>
      <c r="D59" s="93"/>
      <c r="E59" s="93"/>
      <c r="F59" s="135"/>
      <c r="G59" s="93"/>
      <c r="H59" s="189" t="s">
        <v>486</v>
      </c>
      <c r="I59" s="93"/>
      <c r="J59" s="93"/>
      <c r="K59" s="161"/>
      <c r="L59" s="138"/>
    </row>
    <row r="60" spans="1:12" x14ac:dyDescent="0.25">
      <c r="A60" s="129" t="s">
        <v>155</v>
      </c>
      <c r="B60" s="207">
        <v>0</v>
      </c>
      <c r="C60" s="134" t="s">
        <v>48</v>
      </c>
      <c r="D60" s="93"/>
      <c r="E60" s="93"/>
      <c r="F60" s="135"/>
      <c r="G60" s="93"/>
      <c r="H60" s="189" t="s">
        <v>486</v>
      </c>
      <c r="I60" s="93"/>
      <c r="J60" s="93"/>
      <c r="K60" s="161"/>
      <c r="L60" s="138"/>
    </row>
    <row r="61" spans="1:12" ht="75" x14ac:dyDescent="0.25">
      <c r="A61" s="128" t="s">
        <v>156</v>
      </c>
      <c r="B61" s="203">
        <v>331</v>
      </c>
      <c r="C61" s="134" t="s">
        <v>48</v>
      </c>
      <c r="D61" s="119" t="s">
        <v>35</v>
      </c>
      <c r="E61" s="122" t="s">
        <v>129</v>
      </c>
      <c r="F61" s="113" t="s">
        <v>480</v>
      </c>
      <c r="G61" s="18" t="s">
        <v>129</v>
      </c>
      <c r="H61" s="119" t="s">
        <v>14</v>
      </c>
      <c r="I61" s="120" t="s">
        <v>157</v>
      </c>
      <c r="J61" s="122" t="s">
        <v>22</v>
      </c>
      <c r="K61" s="164" t="s">
        <v>158</v>
      </c>
      <c r="L61" s="137">
        <v>44044</v>
      </c>
    </row>
    <row r="62" spans="1:12" x14ac:dyDescent="0.25">
      <c r="A62" s="128" t="s">
        <v>159</v>
      </c>
      <c r="B62" s="203">
        <v>0</v>
      </c>
      <c r="C62" s="134" t="s">
        <v>48</v>
      </c>
      <c r="D62" s="93"/>
      <c r="E62" s="93"/>
      <c r="F62" s="135"/>
      <c r="G62" s="93"/>
      <c r="H62" s="189" t="s">
        <v>486</v>
      </c>
      <c r="I62" s="93"/>
      <c r="J62" s="93"/>
      <c r="K62" s="161"/>
      <c r="L62" s="138"/>
    </row>
    <row r="63" spans="1:12" ht="30" x14ac:dyDescent="0.25">
      <c r="A63" s="266" t="s">
        <v>160</v>
      </c>
      <c r="B63" s="241">
        <f>250+155</f>
        <v>405</v>
      </c>
      <c r="C63" s="134" t="s">
        <v>29</v>
      </c>
      <c r="D63" s="122" t="s">
        <v>80</v>
      </c>
      <c r="E63" s="119" t="s">
        <v>13</v>
      </c>
      <c r="F63" s="135" t="s">
        <v>465</v>
      </c>
      <c r="G63" s="18">
        <v>250</v>
      </c>
      <c r="H63" s="119" t="s">
        <v>14</v>
      </c>
      <c r="I63" s="120" t="s">
        <v>132</v>
      </c>
      <c r="J63" s="119" t="s">
        <v>22</v>
      </c>
      <c r="K63" s="164" t="s">
        <v>161</v>
      </c>
      <c r="L63" s="133">
        <v>44043</v>
      </c>
    </row>
    <row r="64" spans="1:12" ht="30" x14ac:dyDescent="0.25">
      <c r="A64" s="266"/>
      <c r="B64" s="246"/>
      <c r="C64" s="134" t="s">
        <v>11</v>
      </c>
      <c r="D64" s="122" t="s">
        <v>80</v>
      </c>
      <c r="E64" s="119" t="s">
        <v>13</v>
      </c>
      <c r="F64" s="135" t="s">
        <v>469</v>
      </c>
      <c r="G64" s="20">
        <v>124.16</v>
      </c>
      <c r="H64" s="276" t="s">
        <v>14</v>
      </c>
      <c r="I64" s="277" t="s">
        <v>86</v>
      </c>
      <c r="J64" s="276" t="s">
        <v>224</v>
      </c>
      <c r="K64" s="278"/>
      <c r="L64" s="279"/>
    </row>
    <row r="65" spans="1:12" x14ac:dyDescent="0.25">
      <c r="A65" s="266"/>
      <c r="B65" s="242"/>
      <c r="C65" s="134" t="s">
        <v>11</v>
      </c>
      <c r="D65" s="122" t="s">
        <v>80</v>
      </c>
      <c r="E65" s="119" t="s">
        <v>19</v>
      </c>
      <c r="F65" s="135" t="s">
        <v>129</v>
      </c>
      <c r="G65" s="20">
        <v>31.04</v>
      </c>
      <c r="H65" s="276"/>
      <c r="I65" s="277"/>
      <c r="J65" s="276"/>
      <c r="K65" s="278"/>
      <c r="L65" s="279"/>
    </row>
    <row r="66" spans="1:12" ht="45" x14ac:dyDescent="0.25">
      <c r="A66" s="128" t="s">
        <v>162</v>
      </c>
      <c r="B66" s="203">
        <v>20</v>
      </c>
      <c r="C66" s="134" t="s">
        <v>29</v>
      </c>
      <c r="D66" s="122" t="s">
        <v>75</v>
      </c>
      <c r="E66" s="119" t="s">
        <v>19</v>
      </c>
      <c r="F66" s="135" t="s">
        <v>129</v>
      </c>
      <c r="G66" s="18">
        <v>11.154370999999999</v>
      </c>
      <c r="H66" s="119" t="s">
        <v>14</v>
      </c>
      <c r="I66" s="120" t="s">
        <v>76</v>
      </c>
      <c r="J66" s="119" t="s">
        <v>22</v>
      </c>
      <c r="K66" s="164" t="s">
        <v>163</v>
      </c>
      <c r="L66" s="133">
        <v>43965</v>
      </c>
    </row>
    <row r="67" spans="1:12" ht="30" x14ac:dyDescent="0.25">
      <c r="A67" s="128" t="s">
        <v>202</v>
      </c>
      <c r="B67" s="206">
        <f>2080+425</f>
        <v>2505</v>
      </c>
      <c r="C67" s="134" t="s">
        <v>48</v>
      </c>
      <c r="D67" s="119" t="s">
        <v>165</v>
      </c>
      <c r="E67" s="119" t="s">
        <v>129</v>
      </c>
      <c r="F67" s="113" t="s">
        <v>465</v>
      </c>
      <c r="G67" s="18" t="s">
        <v>129</v>
      </c>
      <c r="H67" s="119" t="s">
        <v>14</v>
      </c>
      <c r="I67" s="120" t="s">
        <v>203</v>
      </c>
      <c r="J67" s="122" t="s">
        <v>16</v>
      </c>
      <c r="K67" s="161"/>
      <c r="L67" s="138"/>
    </row>
    <row r="68" spans="1:12" ht="30" x14ac:dyDescent="0.25">
      <c r="A68" s="266" t="s">
        <v>204</v>
      </c>
      <c r="B68" s="251">
        <v>3000</v>
      </c>
      <c r="C68" s="134" t="s">
        <v>11</v>
      </c>
      <c r="D68" s="119" t="s">
        <v>17</v>
      </c>
      <c r="E68" s="119" t="s">
        <v>13</v>
      </c>
      <c r="F68" s="113" t="s">
        <v>465</v>
      </c>
      <c r="G68" s="18">
        <v>2538.9999889999999</v>
      </c>
      <c r="H68" s="276" t="s">
        <v>14</v>
      </c>
      <c r="I68" s="277" t="s">
        <v>18</v>
      </c>
      <c r="J68" s="292" t="s">
        <v>22</v>
      </c>
      <c r="K68" s="293" t="s">
        <v>462</v>
      </c>
      <c r="L68" s="272">
        <v>44154</v>
      </c>
    </row>
    <row r="69" spans="1:12" x14ac:dyDescent="0.25">
      <c r="A69" s="266"/>
      <c r="B69" s="242"/>
      <c r="C69" s="134" t="s">
        <v>11</v>
      </c>
      <c r="D69" s="119" t="s">
        <v>17</v>
      </c>
      <c r="E69" s="119" t="s">
        <v>19</v>
      </c>
      <c r="F69" s="135" t="s">
        <v>129</v>
      </c>
      <c r="G69" s="18">
        <v>461.00001099999997</v>
      </c>
      <c r="H69" s="276"/>
      <c r="I69" s="277"/>
      <c r="J69" s="292"/>
      <c r="K69" s="293"/>
      <c r="L69" s="279"/>
    </row>
    <row r="70" spans="1:12" ht="30" x14ac:dyDescent="0.25">
      <c r="A70" s="266" t="s">
        <v>205</v>
      </c>
      <c r="B70" s="251">
        <f>72625+8000-4570</f>
        <v>76055</v>
      </c>
      <c r="C70" s="134" t="s">
        <v>29</v>
      </c>
      <c r="D70" s="122" t="s">
        <v>41</v>
      </c>
      <c r="E70" s="119" t="s">
        <v>13</v>
      </c>
      <c r="F70" s="135" t="s">
        <v>465</v>
      </c>
      <c r="G70" s="18">
        <v>60000</v>
      </c>
      <c r="H70" s="276" t="s">
        <v>14</v>
      </c>
      <c r="I70" s="277" t="s">
        <v>206</v>
      </c>
      <c r="J70" s="304" t="s">
        <v>207</v>
      </c>
      <c r="K70" s="293" t="s">
        <v>208</v>
      </c>
      <c r="L70" s="272">
        <v>44108</v>
      </c>
    </row>
    <row r="71" spans="1:12" ht="30" x14ac:dyDescent="0.25">
      <c r="A71" s="266"/>
      <c r="B71" s="242"/>
      <c r="C71" s="134" t="s">
        <v>11</v>
      </c>
      <c r="D71" s="122" t="s">
        <v>41</v>
      </c>
      <c r="E71" s="119" t="s">
        <v>13</v>
      </c>
      <c r="F71" s="135" t="s">
        <v>465</v>
      </c>
      <c r="G71" s="18">
        <v>28467.769</v>
      </c>
      <c r="H71" s="276"/>
      <c r="I71" s="277"/>
      <c r="J71" s="304"/>
      <c r="K71" s="293"/>
      <c r="L71" s="279"/>
    </row>
    <row r="72" spans="1:12" ht="30" x14ac:dyDescent="0.25">
      <c r="A72" s="128" t="s">
        <v>209</v>
      </c>
      <c r="B72" s="203">
        <v>473</v>
      </c>
      <c r="C72" s="134" t="s">
        <v>11</v>
      </c>
      <c r="D72" s="119" t="s">
        <v>105</v>
      </c>
      <c r="E72" s="119" t="s">
        <v>13</v>
      </c>
      <c r="F72" s="135" t="s">
        <v>465</v>
      </c>
      <c r="G72" s="18">
        <v>9.9640000000000004</v>
      </c>
      <c r="H72" s="119" t="s">
        <v>14</v>
      </c>
      <c r="I72" s="120" t="s">
        <v>106</v>
      </c>
      <c r="J72" s="122" t="s">
        <v>22</v>
      </c>
      <c r="K72" s="161" t="s">
        <v>413</v>
      </c>
      <c r="L72" s="133">
        <v>44152</v>
      </c>
    </row>
    <row r="73" spans="1:12" ht="60" x14ac:dyDescent="0.25">
      <c r="A73" s="128" t="s">
        <v>210</v>
      </c>
      <c r="B73" s="206">
        <f>5250-2240+20</f>
        <v>3030</v>
      </c>
      <c r="C73" s="134" t="s">
        <v>29</v>
      </c>
      <c r="D73" s="122" t="s">
        <v>41</v>
      </c>
      <c r="E73" s="119" t="s">
        <v>13</v>
      </c>
      <c r="F73" s="135" t="s">
        <v>467</v>
      </c>
      <c r="G73" s="18">
        <v>5250</v>
      </c>
      <c r="H73" s="119" t="s">
        <v>97</v>
      </c>
      <c r="I73" s="119"/>
      <c r="J73" s="126" t="s">
        <v>211</v>
      </c>
      <c r="K73" s="164" t="s">
        <v>212</v>
      </c>
      <c r="L73" s="133">
        <v>44124</v>
      </c>
    </row>
    <row r="74" spans="1:12" ht="60" x14ac:dyDescent="0.25">
      <c r="A74" s="266" t="s">
        <v>213</v>
      </c>
      <c r="B74" s="251">
        <f>2974-811</f>
        <v>2163</v>
      </c>
      <c r="C74" s="134" t="s">
        <v>29</v>
      </c>
      <c r="D74" s="122" t="s">
        <v>215</v>
      </c>
      <c r="E74" s="119" t="s">
        <v>13</v>
      </c>
      <c r="F74" s="135" t="s">
        <v>467</v>
      </c>
      <c r="G74" s="18">
        <v>2972.9</v>
      </c>
      <c r="H74" s="276" t="s">
        <v>14</v>
      </c>
      <c r="I74" s="277" t="s">
        <v>216</v>
      </c>
      <c r="J74" s="320" t="s">
        <v>22</v>
      </c>
      <c r="K74" s="321" t="s">
        <v>515</v>
      </c>
      <c r="L74" s="322">
        <v>44178</v>
      </c>
    </row>
    <row r="75" spans="1:12" ht="60" x14ac:dyDescent="0.25">
      <c r="A75" s="266"/>
      <c r="B75" s="252"/>
      <c r="C75" s="134" t="s">
        <v>11</v>
      </c>
      <c r="D75" s="122" t="s">
        <v>215</v>
      </c>
      <c r="E75" s="119" t="s">
        <v>13</v>
      </c>
      <c r="F75" s="157" t="s">
        <v>467</v>
      </c>
      <c r="G75" s="18">
        <v>-5</v>
      </c>
      <c r="H75" s="276"/>
      <c r="I75" s="277"/>
      <c r="J75" s="320"/>
      <c r="K75" s="321"/>
      <c r="L75" s="323"/>
    </row>
    <row r="76" spans="1:12" x14ac:dyDescent="0.25">
      <c r="A76" s="266"/>
      <c r="B76" s="253"/>
      <c r="C76" s="134" t="s">
        <v>11</v>
      </c>
      <c r="D76" s="122" t="s">
        <v>215</v>
      </c>
      <c r="E76" s="119" t="s">
        <v>19</v>
      </c>
      <c r="F76" s="135" t="s">
        <v>129</v>
      </c>
      <c r="G76" s="18">
        <v>5</v>
      </c>
      <c r="H76" s="276"/>
      <c r="I76" s="277"/>
      <c r="J76" s="320"/>
      <c r="K76" s="321"/>
      <c r="L76" s="323"/>
    </row>
    <row r="77" spans="1:12" x14ac:dyDescent="0.25">
      <c r="A77" s="112" t="s">
        <v>214</v>
      </c>
      <c r="B77" s="208">
        <f>-569+62</f>
        <v>-507</v>
      </c>
      <c r="C77" s="134"/>
      <c r="D77" s="93"/>
      <c r="E77" s="93"/>
      <c r="F77" s="135"/>
      <c r="G77" s="93"/>
      <c r="H77" s="93"/>
      <c r="I77" s="93"/>
      <c r="J77" s="93"/>
      <c r="K77" s="161"/>
      <c r="L77" s="138"/>
    </row>
    <row r="78" spans="1:12" ht="90" x14ac:dyDescent="0.25">
      <c r="A78" s="128" t="s">
        <v>217</v>
      </c>
      <c r="B78" s="203">
        <v>133</v>
      </c>
      <c r="C78" s="134" t="s">
        <v>48</v>
      </c>
      <c r="D78" s="119" t="s">
        <v>43</v>
      </c>
      <c r="E78" s="119" t="s">
        <v>129</v>
      </c>
      <c r="F78" s="135" t="s">
        <v>129</v>
      </c>
      <c r="G78" s="18" t="s">
        <v>129</v>
      </c>
      <c r="H78" s="119" t="s">
        <v>14</v>
      </c>
      <c r="I78" s="120" t="s">
        <v>44</v>
      </c>
      <c r="J78" s="119" t="s">
        <v>22</v>
      </c>
      <c r="K78" s="164" t="s">
        <v>218</v>
      </c>
      <c r="L78" s="137">
        <v>43983</v>
      </c>
    </row>
    <row r="79" spans="1:12" ht="30" x14ac:dyDescent="0.25">
      <c r="A79" s="128" t="s">
        <v>219</v>
      </c>
      <c r="B79" s="203">
        <v>17</v>
      </c>
      <c r="C79" s="134" t="s">
        <v>48</v>
      </c>
      <c r="D79" s="122" t="s">
        <v>30</v>
      </c>
      <c r="E79" s="119" t="s">
        <v>129</v>
      </c>
      <c r="F79" s="135" t="s">
        <v>129</v>
      </c>
      <c r="G79" s="18" t="s">
        <v>129</v>
      </c>
      <c r="H79" s="119" t="s">
        <v>14</v>
      </c>
      <c r="I79" s="124" t="s">
        <v>220</v>
      </c>
      <c r="J79" s="119" t="s">
        <v>22</v>
      </c>
      <c r="K79" s="164" t="s">
        <v>221</v>
      </c>
      <c r="L79" s="137">
        <v>44136</v>
      </c>
    </row>
    <row r="80" spans="1:12" ht="30" x14ac:dyDescent="0.25">
      <c r="A80" s="266" t="s">
        <v>222</v>
      </c>
      <c r="B80" s="241">
        <v>307</v>
      </c>
      <c r="C80" s="134" t="s">
        <v>11</v>
      </c>
      <c r="D80" s="119" t="s">
        <v>43</v>
      </c>
      <c r="E80" s="119" t="s">
        <v>13</v>
      </c>
      <c r="F80" s="135" t="s">
        <v>465</v>
      </c>
      <c r="G80" s="18">
        <v>75</v>
      </c>
      <c r="H80" s="276" t="s">
        <v>14</v>
      </c>
      <c r="I80" s="277" t="s">
        <v>44</v>
      </c>
      <c r="J80" s="276" t="s">
        <v>22</v>
      </c>
      <c r="K80" s="293" t="s">
        <v>223</v>
      </c>
      <c r="L80" s="267">
        <v>43983</v>
      </c>
    </row>
    <row r="81" spans="1:12" x14ac:dyDescent="0.25">
      <c r="A81" s="266"/>
      <c r="B81" s="242"/>
      <c r="C81" s="134" t="s">
        <v>11</v>
      </c>
      <c r="D81" s="119" t="s">
        <v>43</v>
      </c>
      <c r="E81" s="119" t="s">
        <v>19</v>
      </c>
      <c r="F81" s="135" t="s">
        <v>129</v>
      </c>
      <c r="G81" s="18">
        <v>298.3</v>
      </c>
      <c r="H81" s="276"/>
      <c r="I81" s="277"/>
      <c r="J81" s="276"/>
      <c r="K81" s="293"/>
      <c r="L81" s="279"/>
    </row>
    <row r="82" spans="1:12" x14ac:dyDescent="0.25">
      <c r="A82" s="128" t="s">
        <v>225</v>
      </c>
      <c r="B82" s="203">
        <v>46</v>
      </c>
      <c r="C82" s="134" t="s">
        <v>48</v>
      </c>
      <c r="D82" s="119"/>
      <c r="E82" s="119"/>
      <c r="F82" s="135"/>
      <c r="G82" s="18"/>
      <c r="H82" s="189" t="s">
        <v>486</v>
      </c>
      <c r="I82" s="120"/>
      <c r="J82" s="119"/>
      <c r="K82" s="164"/>
      <c r="L82" s="138"/>
    </row>
    <row r="83" spans="1:12" x14ac:dyDescent="0.25">
      <c r="A83" s="266" t="s">
        <v>226</v>
      </c>
      <c r="B83" s="241">
        <v>16</v>
      </c>
      <c r="C83" s="134" t="s">
        <v>11</v>
      </c>
      <c r="D83" s="119" t="s">
        <v>183</v>
      </c>
      <c r="E83" s="119" t="s">
        <v>19</v>
      </c>
      <c r="F83" s="135" t="s">
        <v>129</v>
      </c>
      <c r="G83" s="18">
        <v>1.1479999999999999</v>
      </c>
      <c r="H83" s="276" t="s">
        <v>14</v>
      </c>
      <c r="I83" s="277" t="s">
        <v>194</v>
      </c>
      <c r="J83" s="292" t="s">
        <v>224</v>
      </c>
      <c r="K83" s="278"/>
      <c r="L83" s="279"/>
    </row>
    <row r="84" spans="1:12" ht="30" x14ac:dyDescent="0.25">
      <c r="A84" s="266"/>
      <c r="B84" s="246"/>
      <c r="C84" s="134" t="s">
        <v>11</v>
      </c>
      <c r="D84" s="122" t="s">
        <v>185</v>
      </c>
      <c r="E84" s="119" t="s">
        <v>19</v>
      </c>
      <c r="F84" s="135" t="s">
        <v>129</v>
      </c>
      <c r="G84" s="55">
        <f>0.008+0.143</f>
        <v>0.151</v>
      </c>
      <c r="H84" s="276"/>
      <c r="I84" s="277"/>
      <c r="J84" s="292"/>
      <c r="K84" s="278"/>
      <c r="L84" s="279"/>
    </row>
    <row r="85" spans="1:12" x14ac:dyDescent="0.25">
      <c r="A85" s="266"/>
      <c r="B85" s="246"/>
      <c r="C85" s="134" t="s">
        <v>11</v>
      </c>
      <c r="D85" s="122" t="s">
        <v>75</v>
      </c>
      <c r="E85" s="119" t="s">
        <v>19</v>
      </c>
      <c r="F85" s="135" t="s">
        <v>129</v>
      </c>
      <c r="G85" s="18">
        <v>0.86299999999999999</v>
      </c>
      <c r="H85" s="276"/>
      <c r="I85" s="277"/>
      <c r="J85" s="292"/>
      <c r="K85" s="278"/>
      <c r="L85" s="279"/>
    </row>
    <row r="86" spans="1:12" ht="30" x14ac:dyDescent="0.25">
      <c r="A86" s="266"/>
      <c r="B86" s="246"/>
      <c r="C86" s="134" t="s">
        <v>11</v>
      </c>
      <c r="D86" s="122" t="s">
        <v>78</v>
      </c>
      <c r="E86" s="119" t="s">
        <v>19</v>
      </c>
      <c r="F86" s="135" t="s">
        <v>129</v>
      </c>
      <c r="G86" s="18">
        <f>0.191667+5</f>
        <v>5.1916669999999998</v>
      </c>
      <c r="H86" s="276"/>
      <c r="I86" s="277"/>
      <c r="J86" s="292"/>
      <c r="K86" s="278"/>
      <c r="L86" s="279"/>
    </row>
    <row r="87" spans="1:12" ht="30" x14ac:dyDescent="0.25">
      <c r="A87" s="266"/>
      <c r="B87" s="246"/>
      <c r="C87" s="134" t="s">
        <v>11</v>
      </c>
      <c r="D87" s="122" t="s">
        <v>190</v>
      </c>
      <c r="E87" s="119" t="s">
        <v>19</v>
      </c>
      <c r="F87" s="135" t="s">
        <v>129</v>
      </c>
      <c r="G87" s="18">
        <v>3.1459999999999999</v>
      </c>
      <c r="H87" s="276"/>
      <c r="I87" s="277"/>
      <c r="J87" s="292"/>
      <c r="K87" s="278"/>
      <c r="L87" s="279"/>
    </row>
    <row r="88" spans="1:12" ht="30" x14ac:dyDescent="0.25">
      <c r="A88" s="266"/>
      <c r="B88" s="242"/>
      <c r="C88" s="134" t="s">
        <v>11</v>
      </c>
      <c r="D88" s="122" t="s">
        <v>192</v>
      </c>
      <c r="E88" s="119" t="s">
        <v>19</v>
      </c>
      <c r="F88" s="135" t="s">
        <v>129</v>
      </c>
      <c r="G88" s="18">
        <v>4.7</v>
      </c>
      <c r="H88" s="276"/>
      <c r="I88" s="277"/>
      <c r="J88" s="292"/>
      <c r="K88" s="278"/>
      <c r="L88" s="279"/>
    </row>
    <row r="89" spans="1:12" ht="60" x14ac:dyDescent="0.25">
      <c r="A89" s="266" t="s">
        <v>227</v>
      </c>
      <c r="B89" s="241">
        <v>17</v>
      </c>
      <c r="C89" s="134" t="s">
        <v>11</v>
      </c>
      <c r="D89" s="122" t="s">
        <v>215</v>
      </c>
      <c r="E89" s="119" t="s">
        <v>13</v>
      </c>
      <c r="F89" s="135" t="s">
        <v>467</v>
      </c>
      <c r="G89" s="18">
        <v>11.105299</v>
      </c>
      <c r="H89" s="276" t="s">
        <v>14</v>
      </c>
      <c r="I89" s="277" t="s">
        <v>228</v>
      </c>
      <c r="J89" s="292" t="s">
        <v>22</v>
      </c>
      <c r="K89" s="293" t="s">
        <v>516</v>
      </c>
      <c r="L89" s="267">
        <v>44166</v>
      </c>
    </row>
    <row r="90" spans="1:12" x14ac:dyDescent="0.25">
      <c r="A90" s="266"/>
      <c r="B90" s="242"/>
      <c r="C90" s="134" t="s">
        <v>11</v>
      </c>
      <c r="D90" s="122" t="s">
        <v>215</v>
      </c>
      <c r="E90" s="119" t="s">
        <v>19</v>
      </c>
      <c r="F90" s="135" t="s">
        <v>129</v>
      </c>
      <c r="G90" s="18">
        <v>5.5947009999999997</v>
      </c>
      <c r="H90" s="276"/>
      <c r="I90" s="277"/>
      <c r="J90" s="292"/>
      <c r="K90" s="293"/>
      <c r="L90" s="279"/>
    </row>
    <row r="91" spans="1:12" ht="30" x14ac:dyDescent="0.25">
      <c r="A91" s="128" t="s">
        <v>229</v>
      </c>
      <c r="B91" s="203">
        <v>10</v>
      </c>
      <c r="C91" s="134" t="s">
        <v>29</v>
      </c>
      <c r="D91" s="122" t="s">
        <v>17</v>
      </c>
      <c r="E91" s="119" t="s">
        <v>13</v>
      </c>
      <c r="F91" s="135" t="s">
        <v>465</v>
      </c>
      <c r="G91" s="18">
        <v>10</v>
      </c>
      <c r="H91" s="119" t="s">
        <v>14</v>
      </c>
      <c r="I91" s="124" t="s">
        <v>230</v>
      </c>
      <c r="J91" s="122" t="s">
        <v>22</v>
      </c>
      <c r="K91" s="161" t="s">
        <v>463</v>
      </c>
      <c r="L91" s="133">
        <v>44154</v>
      </c>
    </row>
    <row r="92" spans="1:12" ht="15" customHeight="1" x14ac:dyDescent="0.25">
      <c r="A92" s="266" t="s">
        <v>231</v>
      </c>
      <c r="B92" s="241">
        <v>50</v>
      </c>
      <c r="C92" s="134" t="s">
        <v>29</v>
      </c>
      <c r="D92" s="122" t="s">
        <v>232</v>
      </c>
      <c r="E92" s="119" t="s">
        <v>19</v>
      </c>
      <c r="F92" s="135" t="s">
        <v>129</v>
      </c>
      <c r="G92" s="18">
        <v>48.710504</v>
      </c>
      <c r="H92" s="276" t="s">
        <v>14</v>
      </c>
      <c r="I92" s="294" t="s">
        <v>233</v>
      </c>
      <c r="J92" s="292" t="s">
        <v>234</v>
      </c>
      <c r="K92" s="278"/>
      <c r="L92" s="279"/>
    </row>
    <row r="93" spans="1:12" x14ac:dyDescent="0.25">
      <c r="A93" s="266"/>
      <c r="B93" s="246"/>
      <c r="C93" s="134" t="s">
        <v>11</v>
      </c>
      <c r="D93" s="122" t="s">
        <v>232</v>
      </c>
      <c r="E93" s="119" t="s">
        <v>19</v>
      </c>
      <c r="F93" s="135" t="s">
        <v>129</v>
      </c>
      <c r="G93" s="18">
        <f>-12+-10+-10+-0.9</f>
        <v>-32.9</v>
      </c>
      <c r="H93" s="276"/>
      <c r="I93" s="294"/>
      <c r="J93" s="292"/>
      <c r="K93" s="278"/>
      <c r="L93" s="279"/>
    </row>
    <row r="94" spans="1:12" ht="30" x14ac:dyDescent="0.25">
      <c r="A94" s="266"/>
      <c r="B94" s="246"/>
      <c r="C94" s="134" t="s">
        <v>11</v>
      </c>
      <c r="D94" s="122" t="s">
        <v>41</v>
      </c>
      <c r="E94" s="119" t="s">
        <v>19</v>
      </c>
      <c r="F94" s="135" t="s">
        <v>129</v>
      </c>
      <c r="G94" s="18">
        <v>0.9</v>
      </c>
      <c r="H94" s="119" t="s">
        <v>14</v>
      </c>
      <c r="I94" s="120" t="s">
        <v>42</v>
      </c>
      <c r="J94" s="122" t="s">
        <v>22</v>
      </c>
      <c r="K94" s="161" t="s">
        <v>495</v>
      </c>
      <c r="L94" s="133">
        <v>44152</v>
      </c>
    </row>
    <row r="95" spans="1:12" x14ac:dyDescent="0.25">
      <c r="A95" s="266"/>
      <c r="B95" s="246"/>
      <c r="C95" s="134" t="s">
        <v>11</v>
      </c>
      <c r="D95" s="122" t="s">
        <v>17</v>
      </c>
      <c r="E95" s="119" t="s">
        <v>19</v>
      </c>
      <c r="F95" s="135" t="s">
        <v>129</v>
      </c>
      <c r="G95" s="18">
        <v>12</v>
      </c>
      <c r="H95" s="119" t="s">
        <v>14</v>
      </c>
      <c r="I95" s="120" t="s">
        <v>18</v>
      </c>
      <c r="J95" s="122" t="s">
        <v>22</v>
      </c>
      <c r="K95" s="161" t="s">
        <v>464</v>
      </c>
      <c r="L95" s="133">
        <v>44154</v>
      </c>
    </row>
    <row r="96" spans="1:12" x14ac:dyDescent="0.25">
      <c r="A96" s="266"/>
      <c r="B96" s="246"/>
      <c r="C96" s="134" t="s">
        <v>11</v>
      </c>
      <c r="D96" s="122" t="s">
        <v>23</v>
      </c>
      <c r="E96" s="119" t="s">
        <v>19</v>
      </c>
      <c r="F96" s="135" t="s">
        <v>129</v>
      </c>
      <c r="G96" s="18">
        <v>10</v>
      </c>
      <c r="H96" s="119" t="s">
        <v>14</v>
      </c>
      <c r="I96" s="120" t="s">
        <v>24</v>
      </c>
      <c r="J96" s="122" t="s">
        <v>22</v>
      </c>
      <c r="K96" s="161" t="s">
        <v>448</v>
      </c>
      <c r="L96" s="133">
        <v>44160</v>
      </c>
    </row>
    <row r="97" spans="1:12" x14ac:dyDescent="0.25">
      <c r="A97" s="266"/>
      <c r="B97" s="242"/>
      <c r="C97" s="134" t="s">
        <v>11</v>
      </c>
      <c r="D97" s="122" t="s">
        <v>20</v>
      </c>
      <c r="E97" s="119" t="s">
        <v>19</v>
      </c>
      <c r="F97" s="135" t="s">
        <v>129</v>
      </c>
      <c r="G97" s="18">
        <v>10</v>
      </c>
      <c r="H97" s="119" t="s">
        <v>14</v>
      </c>
      <c r="I97" s="124" t="s">
        <v>21</v>
      </c>
      <c r="J97" s="122" t="s">
        <v>22</v>
      </c>
      <c r="K97" s="161" t="s">
        <v>45</v>
      </c>
      <c r="L97" s="133">
        <v>44135</v>
      </c>
    </row>
    <row r="98" spans="1:12" x14ac:dyDescent="0.25">
      <c r="A98" s="128" t="s">
        <v>235</v>
      </c>
      <c r="B98" s="203">
        <v>6</v>
      </c>
      <c r="C98" s="134" t="s">
        <v>48</v>
      </c>
      <c r="D98" s="119"/>
      <c r="E98" s="119"/>
      <c r="F98" s="135"/>
      <c r="G98" s="18"/>
      <c r="H98" s="119" t="s">
        <v>97</v>
      </c>
      <c r="I98" s="119"/>
      <c r="J98" s="93"/>
      <c r="K98" s="161"/>
      <c r="L98" s="138"/>
    </row>
    <row r="99" spans="1:12" x14ac:dyDescent="0.25">
      <c r="A99" s="128" t="s">
        <v>236</v>
      </c>
      <c r="B99" s="203">
        <v>20</v>
      </c>
      <c r="C99" s="134" t="s">
        <v>29</v>
      </c>
      <c r="D99" s="122" t="s">
        <v>237</v>
      </c>
      <c r="E99" s="119" t="s">
        <v>19</v>
      </c>
      <c r="F99" s="135" t="s">
        <v>129</v>
      </c>
      <c r="G99" s="18">
        <v>16.147818999999998</v>
      </c>
      <c r="H99" s="119" t="s">
        <v>14</v>
      </c>
      <c r="I99" s="120" t="s">
        <v>238</v>
      </c>
      <c r="J99" s="122" t="s">
        <v>22</v>
      </c>
      <c r="K99" s="161" t="s">
        <v>239</v>
      </c>
      <c r="L99" s="133">
        <v>44104</v>
      </c>
    </row>
    <row r="100" spans="1:12" ht="60" x14ac:dyDescent="0.25">
      <c r="A100" s="266" t="s">
        <v>240</v>
      </c>
      <c r="B100" s="241">
        <v>500</v>
      </c>
      <c r="C100" s="134" t="s">
        <v>29</v>
      </c>
      <c r="D100" s="122" t="s">
        <v>241</v>
      </c>
      <c r="E100" s="119" t="s">
        <v>13</v>
      </c>
      <c r="F100" s="135" t="s">
        <v>467</v>
      </c>
      <c r="G100" s="18">
        <v>55</v>
      </c>
      <c r="H100" s="276" t="s">
        <v>14</v>
      </c>
      <c r="I100" s="277" t="s">
        <v>242</v>
      </c>
      <c r="J100" s="292" t="s">
        <v>22</v>
      </c>
      <c r="K100" s="293" t="s">
        <v>424</v>
      </c>
      <c r="L100" s="272">
        <v>44135</v>
      </c>
    </row>
    <row r="101" spans="1:12" ht="60" x14ac:dyDescent="0.25">
      <c r="A101" s="266"/>
      <c r="B101" s="246"/>
      <c r="C101" s="134" t="s">
        <v>11</v>
      </c>
      <c r="D101" s="122" t="s">
        <v>241</v>
      </c>
      <c r="E101" s="119" t="s">
        <v>13</v>
      </c>
      <c r="F101" s="157" t="s">
        <v>467</v>
      </c>
      <c r="G101" s="18">
        <v>7.8</v>
      </c>
      <c r="H101" s="276"/>
      <c r="I101" s="277"/>
      <c r="J101" s="292"/>
      <c r="K101" s="293"/>
      <c r="L101" s="279"/>
    </row>
    <row r="102" spans="1:12" ht="60" x14ac:dyDescent="0.25">
      <c r="A102" s="266"/>
      <c r="B102" s="246"/>
      <c r="C102" s="134" t="s">
        <v>29</v>
      </c>
      <c r="D102" s="122" t="s">
        <v>243</v>
      </c>
      <c r="E102" s="119" t="s">
        <v>13</v>
      </c>
      <c r="F102" s="157" t="s">
        <v>467</v>
      </c>
      <c r="G102" s="18">
        <v>418</v>
      </c>
      <c r="H102" s="276"/>
      <c r="I102" s="277"/>
      <c r="J102" s="292"/>
      <c r="K102" s="293"/>
      <c r="L102" s="279"/>
    </row>
    <row r="103" spans="1:12" ht="60" x14ac:dyDescent="0.25">
      <c r="A103" s="266"/>
      <c r="B103" s="246"/>
      <c r="C103" s="134" t="s">
        <v>11</v>
      </c>
      <c r="D103" s="122" t="s">
        <v>243</v>
      </c>
      <c r="E103" s="119" t="s">
        <v>13</v>
      </c>
      <c r="F103" s="157" t="s">
        <v>467</v>
      </c>
      <c r="G103" s="18">
        <v>-10.555</v>
      </c>
      <c r="H103" s="276"/>
      <c r="I103" s="277"/>
      <c r="J103" s="292"/>
      <c r="K103" s="293"/>
      <c r="L103" s="279"/>
    </row>
    <row r="104" spans="1:12" ht="60" x14ac:dyDescent="0.25">
      <c r="A104" s="266"/>
      <c r="B104" s="246"/>
      <c r="C104" s="134" t="s">
        <v>29</v>
      </c>
      <c r="D104" s="122" t="s">
        <v>149</v>
      </c>
      <c r="E104" s="119" t="s">
        <v>13</v>
      </c>
      <c r="F104" s="157" t="s">
        <v>467</v>
      </c>
      <c r="G104" s="18">
        <v>27</v>
      </c>
      <c r="H104" s="276"/>
      <c r="I104" s="277"/>
      <c r="J104" s="292"/>
      <c r="K104" s="293"/>
      <c r="L104" s="279"/>
    </row>
    <row r="105" spans="1:12" ht="60" x14ac:dyDescent="0.25">
      <c r="A105" s="266"/>
      <c r="B105" s="242"/>
      <c r="C105" s="134" t="s">
        <v>11</v>
      </c>
      <c r="D105" s="135" t="s">
        <v>149</v>
      </c>
      <c r="E105" s="119" t="s">
        <v>13</v>
      </c>
      <c r="F105" s="157" t="s">
        <v>467</v>
      </c>
      <c r="G105" s="18">
        <v>2.7549999999999999</v>
      </c>
      <c r="H105" s="276"/>
      <c r="I105" s="277"/>
      <c r="J105" s="292"/>
      <c r="K105" s="293"/>
      <c r="L105" s="279"/>
    </row>
    <row r="106" spans="1:12" ht="30" x14ac:dyDescent="0.25">
      <c r="A106" s="266" t="s">
        <v>244</v>
      </c>
      <c r="B106" s="241">
        <v>26</v>
      </c>
      <c r="C106" s="134" t="s">
        <v>11</v>
      </c>
      <c r="D106" s="135" t="s">
        <v>245</v>
      </c>
      <c r="E106" s="119" t="s">
        <v>13</v>
      </c>
      <c r="F106" s="157" t="s">
        <v>465</v>
      </c>
      <c r="G106" s="18">
        <v>2.2065860000000002</v>
      </c>
      <c r="H106" s="119" t="s">
        <v>97</v>
      </c>
      <c r="I106" s="119"/>
      <c r="J106" s="122"/>
      <c r="K106" s="161" t="s">
        <v>246</v>
      </c>
      <c r="L106" s="267">
        <v>44044</v>
      </c>
    </row>
    <row r="107" spans="1:12" ht="30" x14ac:dyDescent="0.25">
      <c r="A107" s="266"/>
      <c r="B107" s="246"/>
      <c r="C107" s="134" t="s">
        <v>11</v>
      </c>
      <c r="D107" s="135" t="s">
        <v>247</v>
      </c>
      <c r="E107" s="119" t="s">
        <v>13</v>
      </c>
      <c r="F107" s="157" t="s">
        <v>465</v>
      </c>
      <c r="G107" s="18">
        <v>4.2565629999999999</v>
      </c>
      <c r="H107" s="119" t="s">
        <v>97</v>
      </c>
      <c r="I107" s="119"/>
      <c r="J107" s="122"/>
      <c r="K107" s="161" t="s">
        <v>248</v>
      </c>
      <c r="L107" s="279"/>
    </row>
    <row r="108" spans="1:12" ht="30" x14ac:dyDescent="0.25">
      <c r="A108" s="266"/>
      <c r="B108" s="246"/>
      <c r="C108" s="134" t="s">
        <v>11</v>
      </c>
      <c r="D108" s="135" t="s">
        <v>249</v>
      </c>
      <c r="E108" s="119" t="s">
        <v>13</v>
      </c>
      <c r="F108" s="157" t="s">
        <v>465</v>
      </c>
      <c r="G108" s="18">
        <v>2.0495749999999999</v>
      </c>
      <c r="H108" s="119" t="s">
        <v>97</v>
      </c>
      <c r="I108" s="119"/>
      <c r="J108" s="122"/>
      <c r="K108" s="161" t="s">
        <v>250</v>
      </c>
      <c r="L108" s="279"/>
    </row>
    <row r="109" spans="1:12" ht="30" x14ac:dyDescent="0.25">
      <c r="A109" s="266"/>
      <c r="B109" s="246"/>
      <c r="C109" s="134" t="s">
        <v>11</v>
      </c>
      <c r="D109" s="135" t="s">
        <v>251</v>
      </c>
      <c r="E109" s="119" t="s">
        <v>13</v>
      </c>
      <c r="F109" s="157" t="s">
        <v>465</v>
      </c>
      <c r="G109" s="18">
        <v>5.9272629999999999</v>
      </c>
      <c r="H109" s="119" t="s">
        <v>97</v>
      </c>
      <c r="I109" s="119"/>
      <c r="J109" s="122"/>
      <c r="K109" s="161" t="s">
        <v>252</v>
      </c>
      <c r="L109" s="279"/>
    </row>
    <row r="110" spans="1:12" ht="30" x14ac:dyDescent="0.25">
      <c r="A110" s="266"/>
      <c r="B110" s="246"/>
      <c r="C110" s="134" t="s">
        <v>11</v>
      </c>
      <c r="D110" s="135" t="s">
        <v>253</v>
      </c>
      <c r="E110" s="119" t="s">
        <v>13</v>
      </c>
      <c r="F110" s="157" t="s">
        <v>465</v>
      </c>
      <c r="G110" s="18">
        <v>4.8087109999999997</v>
      </c>
      <c r="H110" s="119" t="s">
        <v>97</v>
      </c>
      <c r="I110" s="119"/>
      <c r="J110" s="122"/>
      <c r="K110" s="161" t="s">
        <v>254</v>
      </c>
      <c r="L110" s="279"/>
    </row>
    <row r="111" spans="1:12" ht="30" x14ac:dyDescent="0.25">
      <c r="A111" s="266"/>
      <c r="B111" s="246"/>
      <c r="C111" s="134" t="s">
        <v>11</v>
      </c>
      <c r="D111" s="135" t="s">
        <v>255</v>
      </c>
      <c r="E111" s="119" t="s">
        <v>13</v>
      </c>
      <c r="F111" s="157" t="s">
        <v>465</v>
      </c>
      <c r="G111" s="18">
        <v>5.3389740000000003</v>
      </c>
      <c r="H111" s="119" t="s">
        <v>97</v>
      </c>
      <c r="I111" s="119"/>
      <c r="J111" s="122"/>
      <c r="K111" s="161" t="s">
        <v>256</v>
      </c>
      <c r="L111" s="279"/>
    </row>
    <row r="112" spans="1:12" ht="30" x14ac:dyDescent="0.25">
      <c r="A112" s="266"/>
      <c r="B112" s="242"/>
      <c r="C112" s="134" t="s">
        <v>11</v>
      </c>
      <c r="D112" s="135" t="s">
        <v>257</v>
      </c>
      <c r="E112" s="119" t="s">
        <v>13</v>
      </c>
      <c r="F112" s="157" t="s">
        <v>465</v>
      </c>
      <c r="G112" s="18">
        <v>1.112328</v>
      </c>
      <c r="H112" s="119" t="s">
        <v>97</v>
      </c>
      <c r="I112" s="119"/>
      <c r="J112" s="122"/>
      <c r="K112" s="161" t="s">
        <v>258</v>
      </c>
      <c r="L112" s="279"/>
    </row>
    <row r="113" spans="1:12" ht="30" x14ac:dyDescent="0.25">
      <c r="A113" s="128" t="s">
        <v>259</v>
      </c>
      <c r="B113" s="203">
        <v>18</v>
      </c>
      <c r="C113" s="134" t="s">
        <v>11</v>
      </c>
      <c r="D113" s="135" t="s">
        <v>260</v>
      </c>
      <c r="E113" s="119" t="s">
        <v>13</v>
      </c>
      <c r="F113" s="157" t="s">
        <v>465</v>
      </c>
      <c r="G113" s="18">
        <v>18.2</v>
      </c>
      <c r="H113" s="119" t="s">
        <v>97</v>
      </c>
      <c r="I113" s="124"/>
      <c r="J113" s="122"/>
      <c r="K113" s="161" t="s">
        <v>261</v>
      </c>
      <c r="L113" s="137">
        <v>44044</v>
      </c>
    </row>
    <row r="114" spans="1:12" ht="15" customHeight="1" x14ac:dyDescent="0.25">
      <c r="A114" s="266" t="s">
        <v>262</v>
      </c>
      <c r="B114" s="251">
        <v>1720</v>
      </c>
      <c r="C114" s="134" t="s">
        <v>29</v>
      </c>
      <c r="D114" s="135" t="s">
        <v>17</v>
      </c>
      <c r="E114" s="122" t="s">
        <v>263</v>
      </c>
      <c r="F114" s="179" t="s">
        <v>465</v>
      </c>
      <c r="G114" s="18">
        <v>200</v>
      </c>
      <c r="H114" s="276" t="s">
        <v>14</v>
      </c>
      <c r="I114" s="277" t="s">
        <v>264</v>
      </c>
      <c r="J114" s="292" t="s">
        <v>77</v>
      </c>
      <c r="K114" s="293"/>
      <c r="L114" s="324"/>
    </row>
    <row r="115" spans="1:12" ht="30" x14ac:dyDescent="0.25">
      <c r="A115" s="266"/>
      <c r="B115" s="246"/>
      <c r="C115" s="134" t="s">
        <v>29</v>
      </c>
      <c r="D115" s="135" t="s">
        <v>17</v>
      </c>
      <c r="E115" s="119" t="s">
        <v>13</v>
      </c>
      <c r="F115" s="179" t="s">
        <v>465</v>
      </c>
      <c r="G115" s="18">
        <v>1000</v>
      </c>
      <c r="H115" s="276"/>
      <c r="I115" s="277"/>
      <c r="J115" s="292"/>
      <c r="K115" s="293"/>
      <c r="L115" s="324"/>
    </row>
    <row r="116" spans="1:12" ht="30" x14ac:dyDescent="0.25">
      <c r="A116" s="266"/>
      <c r="B116" s="246"/>
      <c r="C116" s="134" t="s">
        <v>11</v>
      </c>
      <c r="D116" s="135" t="s">
        <v>17</v>
      </c>
      <c r="E116" s="119" t="s">
        <v>13</v>
      </c>
      <c r="F116" s="179" t="s">
        <v>465</v>
      </c>
      <c r="G116" s="18">
        <v>-1000</v>
      </c>
      <c r="H116" s="276"/>
      <c r="I116" s="277"/>
      <c r="J116" s="292"/>
      <c r="K116" s="293"/>
      <c r="L116" s="324"/>
    </row>
    <row r="117" spans="1:12" x14ac:dyDescent="0.25">
      <c r="A117" s="266"/>
      <c r="B117" s="246"/>
      <c r="C117" s="134" t="s">
        <v>11</v>
      </c>
      <c r="D117" s="135" t="s">
        <v>17</v>
      </c>
      <c r="E117" s="119" t="s">
        <v>19</v>
      </c>
      <c r="F117" s="135" t="s">
        <v>129</v>
      </c>
      <c r="G117" s="18">
        <v>1000</v>
      </c>
      <c r="H117" s="276"/>
      <c r="I117" s="277"/>
      <c r="J117" s="292"/>
      <c r="K117" s="293"/>
      <c r="L117" s="324"/>
    </row>
    <row r="118" spans="1:12" ht="30" x14ac:dyDescent="0.25">
      <c r="A118" s="266"/>
      <c r="B118" s="246"/>
      <c r="C118" s="134" t="s">
        <v>29</v>
      </c>
      <c r="D118" s="135" t="s">
        <v>17</v>
      </c>
      <c r="E118" s="119" t="s">
        <v>13</v>
      </c>
      <c r="F118" s="179" t="s">
        <v>465</v>
      </c>
      <c r="G118" s="18">
        <v>120</v>
      </c>
      <c r="H118" s="276"/>
      <c r="I118" s="277"/>
      <c r="J118" s="292"/>
      <c r="K118" s="293"/>
      <c r="L118" s="324"/>
    </row>
    <row r="119" spans="1:12" ht="30" x14ac:dyDescent="0.25">
      <c r="A119" s="266"/>
      <c r="B119" s="242"/>
      <c r="C119" s="134" t="s">
        <v>29</v>
      </c>
      <c r="D119" s="122" t="s">
        <v>17</v>
      </c>
      <c r="E119" s="119" t="s">
        <v>13</v>
      </c>
      <c r="F119" s="179" t="s">
        <v>465</v>
      </c>
      <c r="G119" s="18">
        <v>400</v>
      </c>
      <c r="H119" s="276"/>
      <c r="I119" s="277"/>
      <c r="J119" s="292"/>
      <c r="K119" s="293"/>
      <c r="L119" s="324"/>
    </row>
    <row r="120" spans="1:12" ht="31.5" customHeight="1" x14ac:dyDescent="0.25">
      <c r="A120" s="128" t="s">
        <v>265</v>
      </c>
      <c r="B120" s="203">
        <v>376</v>
      </c>
      <c r="C120" s="134" t="s">
        <v>48</v>
      </c>
      <c r="D120" s="119" t="s">
        <v>266</v>
      </c>
      <c r="E120" s="119" t="s">
        <v>129</v>
      </c>
      <c r="F120" s="113"/>
      <c r="G120" s="18" t="s">
        <v>129</v>
      </c>
      <c r="H120" s="119" t="s">
        <v>14</v>
      </c>
      <c r="I120" s="120" t="s">
        <v>267</v>
      </c>
      <c r="J120" s="122" t="s">
        <v>77</v>
      </c>
      <c r="K120" s="161"/>
      <c r="L120" s="138"/>
    </row>
    <row r="121" spans="1:12" ht="60" x14ac:dyDescent="0.25">
      <c r="A121" s="266" t="s">
        <v>268</v>
      </c>
      <c r="B121" s="241">
        <v>253</v>
      </c>
      <c r="C121" s="134" t="s">
        <v>29</v>
      </c>
      <c r="D121" s="122" t="s">
        <v>103</v>
      </c>
      <c r="E121" s="119" t="s">
        <v>13</v>
      </c>
      <c r="F121" s="135" t="s">
        <v>467</v>
      </c>
      <c r="G121" s="18">
        <v>50</v>
      </c>
      <c r="H121" s="292" t="s">
        <v>14</v>
      </c>
      <c r="I121" s="304" t="s">
        <v>104</v>
      </c>
      <c r="J121" s="292" t="s">
        <v>22</v>
      </c>
      <c r="K121" s="164" t="s">
        <v>269</v>
      </c>
      <c r="L121" s="144">
        <v>44145</v>
      </c>
    </row>
    <row r="122" spans="1:12" x14ac:dyDescent="0.25">
      <c r="A122" s="266"/>
      <c r="B122" s="246"/>
      <c r="C122" s="134" t="s">
        <v>29</v>
      </c>
      <c r="D122" s="122" t="s">
        <v>103</v>
      </c>
      <c r="E122" s="119" t="s">
        <v>19</v>
      </c>
      <c r="F122" s="135" t="s">
        <v>129</v>
      </c>
      <c r="G122" s="18">
        <v>15</v>
      </c>
      <c r="H122" s="292"/>
      <c r="I122" s="304"/>
      <c r="J122" s="292"/>
      <c r="K122" s="293" t="s">
        <v>440</v>
      </c>
      <c r="L122" s="325">
        <v>44131</v>
      </c>
    </row>
    <row r="123" spans="1:12" ht="60" x14ac:dyDescent="0.25">
      <c r="A123" s="266"/>
      <c r="B123" s="242"/>
      <c r="C123" s="134" t="s">
        <v>29</v>
      </c>
      <c r="D123" s="122" t="s">
        <v>103</v>
      </c>
      <c r="E123" s="119" t="s">
        <v>13</v>
      </c>
      <c r="F123" s="157" t="s">
        <v>467</v>
      </c>
      <c r="G123" s="18">
        <v>62.5</v>
      </c>
      <c r="H123" s="292"/>
      <c r="I123" s="304"/>
      <c r="J123" s="292"/>
      <c r="K123" s="293"/>
      <c r="L123" s="324"/>
    </row>
    <row r="124" spans="1:12" x14ac:dyDescent="0.25">
      <c r="A124" s="326" t="s">
        <v>271</v>
      </c>
      <c r="B124" s="241">
        <v>63</v>
      </c>
      <c r="C124" s="134" t="s">
        <v>29</v>
      </c>
      <c r="D124" s="122" t="s">
        <v>272</v>
      </c>
      <c r="E124" s="119" t="s">
        <v>13</v>
      </c>
      <c r="F124" s="157" t="s">
        <v>470</v>
      </c>
      <c r="G124" s="18">
        <v>62.5</v>
      </c>
      <c r="H124" s="276" t="s">
        <v>14</v>
      </c>
      <c r="I124" s="294" t="s">
        <v>273</v>
      </c>
      <c r="J124" s="292" t="s">
        <v>274</v>
      </c>
      <c r="K124" s="278"/>
      <c r="L124" s="279"/>
    </row>
    <row r="125" spans="1:12" ht="60" x14ac:dyDescent="0.25">
      <c r="A125" s="326"/>
      <c r="B125" s="246"/>
      <c r="C125" s="134" t="s">
        <v>11</v>
      </c>
      <c r="D125" s="122" t="s">
        <v>272</v>
      </c>
      <c r="E125" s="119" t="s">
        <v>13</v>
      </c>
      <c r="F125" s="157" t="s">
        <v>467</v>
      </c>
      <c r="G125" s="18">
        <v>-56.8</v>
      </c>
      <c r="H125" s="276"/>
      <c r="I125" s="294"/>
      <c r="J125" s="292"/>
      <c r="K125" s="278"/>
      <c r="L125" s="279"/>
    </row>
    <row r="126" spans="1:12" x14ac:dyDescent="0.25">
      <c r="A126" s="326"/>
      <c r="B126" s="246"/>
      <c r="C126" s="134" t="s">
        <v>11</v>
      </c>
      <c r="D126" s="122" t="s">
        <v>183</v>
      </c>
      <c r="E126" s="119" t="s">
        <v>19</v>
      </c>
      <c r="F126" s="135" t="s">
        <v>129</v>
      </c>
      <c r="G126" s="18">
        <v>17.037134999999999</v>
      </c>
      <c r="H126" s="276" t="s">
        <v>14</v>
      </c>
      <c r="I126" s="294" t="s">
        <v>275</v>
      </c>
      <c r="J126" s="292" t="s">
        <v>224</v>
      </c>
      <c r="K126" s="278"/>
      <c r="L126" s="279"/>
    </row>
    <row r="127" spans="1:12" ht="60" x14ac:dyDescent="0.25">
      <c r="A127" s="326"/>
      <c r="B127" s="246"/>
      <c r="C127" s="134" t="s">
        <v>11</v>
      </c>
      <c r="D127" s="122" t="s">
        <v>183</v>
      </c>
      <c r="E127" s="119" t="s">
        <v>13</v>
      </c>
      <c r="F127" s="157" t="s">
        <v>467</v>
      </c>
      <c r="G127" s="18">
        <v>21.102865000000001</v>
      </c>
      <c r="H127" s="276"/>
      <c r="I127" s="294"/>
      <c r="J127" s="292"/>
      <c r="K127" s="278"/>
      <c r="L127" s="279"/>
    </row>
    <row r="128" spans="1:12" ht="30" x14ac:dyDescent="0.25">
      <c r="A128" s="326"/>
      <c r="B128" s="246"/>
      <c r="C128" s="134" t="s">
        <v>11</v>
      </c>
      <c r="D128" s="122" t="s">
        <v>190</v>
      </c>
      <c r="E128" s="119" t="s">
        <v>19</v>
      </c>
      <c r="F128" s="135" t="s">
        <v>129</v>
      </c>
      <c r="G128" s="18">
        <v>6.992</v>
      </c>
      <c r="H128" s="276"/>
      <c r="I128" s="294"/>
      <c r="J128" s="292"/>
      <c r="K128" s="278"/>
      <c r="L128" s="279"/>
    </row>
    <row r="129" spans="1:12" ht="60" x14ac:dyDescent="0.25">
      <c r="A129" s="326"/>
      <c r="B129" s="246"/>
      <c r="C129" s="134" t="s">
        <v>11</v>
      </c>
      <c r="D129" s="122" t="s">
        <v>190</v>
      </c>
      <c r="E129" s="119" t="s">
        <v>13</v>
      </c>
      <c r="F129" s="157" t="s">
        <v>467</v>
      </c>
      <c r="G129" s="18">
        <v>2.15</v>
      </c>
      <c r="H129" s="276"/>
      <c r="I129" s="294"/>
      <c r="J129" s="292"/>
      <c r="K129" s="278"/>
      <c r="L129" s="279"/>
    </row>
    <row r="130" spans="1:12" ht="60" x14ac:dyDescent="0.25">
      <c r="A130" s="326"/>
      <c r="B130" s="242"/>
      <c r="C130" s="134" t="s">
        <v>11</v>
      </c>
      <c r="D130" s="122" t="s">
        <v>78</v>
      </c>
      <c r="E130" s="119" t="s">
        <v>13</v>
      </c>
      <c r="F130" s="157" t="s">
        <v>467</v>
      </c>
      <c r="G130" s="18">
        <v>9.5180000000000007</v>
      </c>
      <c r="H130" s="276"/>
      <c r="I130" s="294"/>
      <c r="J130" s="292"/>
      <c r="K130" s="278"/>
      <c r="L130" s="279"/>
    </row>
    <row r="131" spans="1:12" ht="60" x14ac:dyDescent="0.25">
      <c r="A131" s="128" t="s">
        <v>270</v>
      </c>
      <c r="B131" s="203">
        <v>469</v>
      </c>
      <c r="C131" s="134" t="s">
        <v>29</v>
      </c>
      <c r="D131" s="122" t="s">
        <v>272</v>
      </c>
      <c r="E131" s="119" t="s">
        <v>13</v>
      </c>
      <c r="F131" s="157" t="s">
        <v>467</v>
      </c>
      <c r="G131" s="18">
        <v>469.4</v>
      </c>
      <c r="H131" s="119" t="s">
        <v>14</v>
      </c>
      <c r="I131" s="120" t="s">
        <v>273</v>
      </c>
      <c r="J131" s="122" t="s">
        <v>77</v>
      </c>
      <c r="K131" s="161"/>
      <c r="L131" s="138"/>
    </row>
    <row r="132" spans="1:12" ht="60" x14ac:dyDescent="0.25">
      <c r="A132" s="266" t="s">
        <v>276</v>
      </c>
      <c r="B132" s="241">
        <v>450</v>
      </c>
      <c r="C132" s="134" t="s">
        <v>11</v>
      </c>
      <c r="D132" s="122" t="s">
        <v>277</v>
      </c>
      <c r="E132" s="119" t="s">
        <v>13</v>
      </c>
      <c r="F132" s="157" t="s">
        <v>467</v>
      </c>
      <c r="G132" s="18">
        <v>325</v>
      </c>
      <c r="H132" s="276" t="s">
        <v>14</v>
      </c>
      <c r="I132" s="277" t="s">
        <v>278</v>
      </c>
      <c r="J132" s="292" t="s">
        <v>224</v>
      </c>
      <c r="K132" s="278"/>
      <c r="L132" s="279"/>
    </row>
    <row r="133" spans="1:12" ht="30" x14ac:dyDescent="0.25">
      <c r="A133" s="266"/>
      <c r="B133" s="242"/>
      <c r="C133" s="134" t="s">
        <v>11</v>
      </c>
      <c r="D133" s="122" t="s">
        <v>277</v>
      </c>
      <c r="E133" s="119" t="s">
        <v>19</v>
      </c>
      <c r="F133" s="135" t="s">
        <v>129</v>
      </c>
      <c r="G133" s="18">
        <v>125</v>
      </c>
      <c r="H133" s="276"/>
      <c r="I133" s="277"/>
      <c r="J133" s="292"/>
      <c r="K133" s="278"/>
      <c r="L133" s="279"/>
    </row>
    <row r="134" spans="1:12" ht="60" x14ac:dyDescent="0.25">
      <c r="A134" s="266" t="s">
        <v>279</v>
      </c>
      <c r="B134" s="241">
        <v>2</v>
      </c>
      <c r="C134" s="134" t="s">
        <v>11</v>
      </c>
      <c r="D134" s="119" t="s">
        <v>280</v>
      </c>
      <c r="E134" s="119" t="s">
        <v>13</v>
      </c>
      <c r="F134" s="157" t="s">
        <v>467</v>
      </c>
      <c r="G134" s="18">
        <v>1.7242409999999999</v>
      </c>
      <c r="H134" s="276" t="s">
        <v>14</v>
      </c>
      <c r="I134" s="277" t="s">
        <v>36</v>
      </c>
      <c r="J134" s="292" t="s">
        <v>22</v>
      </c>
      <c r="K134" s="327" t="s">
        <v>281</v>
      </c>
      <c r="L134" s="267">
        <v>44013</v>
      </c>
    </row>
    <row r="135" spans="1:12" x14ac:dyDescent="0.25">
      <c r="A135" s="266"/>
      <c r="B135" s="242"/>
      <c r="C135" s="134" t="s">
        <v>11</v>
      </c>
      <c r="D135" s="119" t="s">
        <v>280</v>
      </c>
      <c r="E135" s="119" t="s">
        <v>19</v>
      </c>
      <c r="F135" s="135" t="s">
        <v>129</v>
      </c>
      <c r="G135" s="18">
        <v>0.83208300000000002</v>
      </c>
      <c r="H135" s="276"/>
      <c r="I135" s="277"/>
      <c r="J135" s="292"/>
      <c r="K135" s="278"/>
      <c r="L135" s="279"/>
    </row>
    <row r="136" spans="1:12" ht="30" x14ac:dyDescent="0.25">
      <c r="A136" s="128" t="s">
        <v>282</v>
      </c>
      <c r="B136" s="203">
        <v>320</v>
      </c>
      <c r="C136" s="99" t="s">
        <v>48</v>
      </c>
      <c r="D136" s="93"/>
      <c r="E136" s="93"/>
      <c r="F136" s="135"/>
      <c r="G136" s="93"/>
      <c r="H136" s="218" t="s">
        <v>486</v>
      </c>
      <c r="I136" s="93"/>
      <c r="J136" s="93"/>
      <c r="K136" s="161"/>
      <c r="L136" s="138"/>
    </row>
    <row r="137" spans="1:12" ht="30" customHeight="1" x14ac:dyDescent="0.25">
      <c r="A137" s="266" t="s">
        <v>283</v>
      </c>
      <c r="B137" s="241">
        <v>99</v>
      </c>
      <c r="C137" s="134" t="s">
        <v>11</v>
      </c>
      <c r="D137" s="122" t="s">
        <v>178</v>
      </c>
      <c r="E137" s="119" t="s">
        <v>19</v>
      </c>
      <c r="F137" s="135" t="s">
        <v>129</v>
      </c>
      <c r="G137" s="20">
        <v>9.7100000000000009</v>
      </c>
      <c r="H137" s="276" t="s">
        <v>14</v>
      </c>
      <c r="I137" s="277" t="s">
        <v>203</v>
      </c>
      <c r="J137" s="292" t="s">
        <v>16</v>
      </c>
      <c r="K137" s="278"/>
      <c r="L137" s="279"/>
    </row>
    <row r="138" spans="1:12" ht="30" x14ac:dyDescent="0.25">
      <c r="A138" s="266"/>
      <c r="B138" s="246"/>
      <c r="C138" s="134" t="s">
        <v>11</v>
      </c>
      <c r="D138" s="119" t="s">
        <v>178</v>
      </c>
      <c r="E138" s="119" t="s">
        <v>13</v>
      </c>
      <c r="F138" s="135" t="s">
        <v>469</v>
      </c>
      <c r="G138" s="20">
        <v>87.39</v>
      </c>
      <c r="H138" s="276"/>
      <c r="I138" s="277"/>
      <c r="J138" s="292"/>
      <c r="K138" s="278"/>
      <c r="L138" s="279"/>
    </row>
    <row r="139" spans="1:12" ht="30" x14ac:dyDescent="0.25">
      <c r="A139" s="266"/>
      <c r="B139" s="242"/>
      <c r="C139" s="134" t="s">
        <v>11</v>
      </c>
      <c r="D139" s="119" t="s">
        <v>105</v>
      </c>
      <c r="E139" s="119" t="s">
        <v>13</v>
      </c>
      <c r="F139" s="135" t="s">
        <v>469</v>
      </c>
      <c r="G139" s="20">
        <v>2.4</v>
      </c>
      <c r="H139" s="119" t="s">
        <v>14</v>
      </c>
      <c r="I139" s="120" t="s">
        <v>106</v>
      </c>
      <c r="J139" s="122" t="s">
        <v>22</v>
      </c>
      <c r="K139" s="161" t="s">
        <v>45</v>
      </c>
      <c r="L139" s="133">
        <v>44152</v>
      </c>
    </row>
    <row r="140" spans="1:12" ht="30" x14ac:dyDescent="0.25">
      <c r="A140" s="128" t="s">
        <v>284</v>
      </c>
      <c r="B140" s="203">
        <v>130</v>
      </c>
      <c r="C140" s="134" t="s">
        <v>11</v>
      </c>
      <c r="D140" s="119" t="s">
        <v>178</v>
      </c>
      <c r="E140" s="119" t="s">
        <v>13</v>
      </c>
      <c r="F140" s="135" t="s">
        <v>469</v>
      </c>
      <c r="G140" s="20">
        <v>60.2</v>
      </c>
      <c r="H140" s="119" t="s">
        <v>14</v>
      </c>
      <c r="I140" s="120" t="s">
        <v>203</v>
      </c>
      <c r="J140" s="122" t="s">
        <v>16</v>
      </c>
      <c r="K140" s="161"/>
      <c r="L140" s="138"/>
    </row>
    <row r="141" spans="1:12" ht="30" x14ac:dyDescent="0.25">
      <c r="A141" s="128" t="s">
        <v>285</v>
      </c>
      <c r="B141" s="206">
        <v>5515</v>
      </c>
      <c r="C141" s="134" t="s">
        <v>48</v>
      </c>
      <c r="D141" s="119" t="s">
        <v>165</v>
      </c>
      <c r="E141" s="119" t="s">
        <v>129</v>
      </c>
      <c r="F141" s="113" t="s">
        <v>466</v>
      </c>
      <c r="G141" s="18" t="s">
        <v>129</v>
      </c>
      <c r="H141" s="119" t="s">
        <v>14</v>
      </c>
      <c r="I141" s="120" t="s">
        <v>206</v>
      </c>
      <c r="J141" s="122" t="s">
        <v>22</v>
      </c>
      <c r="K141" s="161" t="s">
        <v>146</v>
      </c>
      <c r="L141" s="138"/>
    </row>
    <row r="142" spans="1:12" ht="30" x14ac:dyDescent="0.25">
      <c r="A142" s="128" t="s">
        <v>286</v>
      </c>
      <c r="B142" s="206">
        <v>1997</v>
      </c>
      <c r="C142" s="134" t="s">
        <v>48</v>
      </c>
      <c r="D142" s="119" t="s">
        <v>165</v>
      </c>
      <c r="E142" s="119" t="s">
        <v>129</v>
      </c>
      <c r="F142" s="113" t="s">
        <v>466</v>
      </c>
      <c r="G142" s="18" t="s">
        <v>129</v>
      </c>
      <c r="H142" s="119" t="s">
        <v>14</v>
      </c>
      <c r="I142" s="120" t="s">
        <v>206</v>
      </c>
      <c r="J142" s="122" t="s">
        <v>22</v>
      </c>
      <c r="K142" s="161" t="s">
        <v>146</v>
      </c>
      <c r="L142" s="138"/>
    </row>
    <row r="143" spans="1:12" ht="30" x14ac:dyDescent="0.25">
      <c r="A143" s="128" t="s">
        <v>287</v>
      </c>
      <c r="B143" s="206">
        <f>2509-54</f>
        <v>2455</v>
      </c>
      <c r="C143" s="134" t="s">
        <v>29</v>
      </c>
      <c r="D143" s="122" t="s">
        <v>41</v>
      </c>
      <c r="E143" s="119" t="s">
        <v>13</v>
      </c>
      <c r="F143" s="113" t="s">
        <v>466</v>
      </c>
      <c r="G143" s="18">
        <v>2501.3000000000002</v>
      </c>
      <c r="H143" s="119" t="s">
        <v>14</v>
      </c>
      <c r="I143" s="124" t="s">
        <v>288</v>
      </c>
      <c r="J143" s="122" t="s">
        <v>22</v>
      </c>
      <c r="K143" s="164" t="s">
        <v>289</v>
      </c>
      <c r="L143" s="133">
        <v>44043</v>
      </c>
    </row>
    <row r="144" spans="1:12" ht="30" x14ac:dyDescent="0.25">
      <c r="A144" s="266" t="s">
        <v>290</v>
      </c>
      <c r="B144" s="241">
        <f>292+572</f>
        <v>864</v>
      </c>
      <c r="C144" s="134" t="s">
        <v>11</v>
      </c>
      <c r="D144" s="122" t="s">
        <v>41</v>
      </c>
      <c r="E144" s="119" t="s">
        <v>13</v>
      </c>
      <c r="F144" s="135" t="s">
        <v>469</v>
      </c>
      <c r="G144" s="18">
        <v>15</v>
      </c>
      <c r="H144" s="276" t="s">
        <v>14</v>
      </c>
      <c r="I144" s="277" t="s">
        <v>42</v>
      </c>
      <c r="J144" s="292" t="s">
        <v>22</v>
      </c>
      <c r="K144" s="278" t="s">
        <v>505</v>
      </c>
      <c r="L144" s="272">
        <v>44151</v>
      </c>
    </row>
    <row r="145" spans="1:12" ht="30" x14ac:dyDescent="0.25">
      <c r="A145" s="266"/>
      <c r="B145" s="242"/>
      <c r="C145" s="134" t="s">
        <v>11</v>
      </c>
      <c r="D145" s="122" t="s">
        <v>41</v>
      </c>
      <c r="E145" s="119" t="s">
        <v>13</v>
      </c>
      <c r="F145" s="135" t="s">
        <v>473</v>
      </c>
      <c r="G145" s="18">
        <v>848.6</v>
      </c>
      <c r="H145" s="276"/>
      <c r="I145" s="277"/>
      <c r="J145" s="292"/>
      <c r="K145" s="278"/>
      <c r="L145" s="279"/>
    </row>
    <row r="146" spans="1:12" x14ac:dyDescent="0.25">
      <c r="A146" s="128" t="s">
        <v>291</v>
      </c>
      <c r="B146" s="203">
        <v>1</v>
      </c>
      <c r="C146" s="99" t="s">
        <v>48</v>
      </c>
      <c r="D146" s="93"/>
      <c r="E146" s="93"/>
      <c r="F146" s="135"/>
      <c r="G146" s="93"/>
      <c r="H146" s="189" t="s">
        <v>486</v>
      </c>
      <c r="I146" s="93"/>
      <c r="J146" s="93"/>
      <c r="K146" s="161"/>
      <c r="L146" s="138"/>
    </row>
    <row r="147" spans="1:12" ht="60" x14ac:dyDescent="0.25">
      <c r="A147" s="266" t="s">
        <v>292</v>
      </c>
      <c r="B147" s="251">
        <v>1023</v>
      </c>
      <c r="C147" s="134" t="s">
        <v>29</v>
      </c>
      <c r="D147" s="122" t="s">
        <v>41</v>
      </c>
      <c r="E147" s="119" t="s">
        <v>13</v>
      </c>
      <c r="F147" s="135" t="s">
        <v>471</v>
      </c>
      <c r="G147" s="18">
        <v>728</v>
      </c>
      <c r="H147" s="276" t="s">
        <v>14</v>
      </c>
      <c r="I147" s="277" t="s">
        <v>42</v>
      </c>
      <c r="J147" s="292" t="s">
        <v>22</v>
      </c>
      <c r="K147" s="278" t="s">
        <v>506</v>
      </c>
      <c r="L147" s="267">
        <v>44166</v>
      </c>
    </row>
    <row r="148" spans="1:12" ht="60" x14ac:dyDescent="0.25">
      <c r="A148" s="266"/>
      <c r="B148" s="246"/>
      <c r="C148" s="134" t="s">
        <v>11</v>
      </c>
      <c r="D148" s="122" t="s">
        <v>41</v>
      </c>
      <c r="E148" s="119" t="s">
        <v>13</v>
      </c>
      <c r="F148" s="135" t="s">
        <v>467</v>
      </c>
      <c r="G148" s="18">
        <v>-269.19883299999998</v>
      </c>
      <c r="H148" s="276"/>
      <c r="I148" s="277"/>
      <c r="J148" s="292"/>
      <c r="K148" s="278"/>
      <c r="L148" s="279"/>
    </row>
    <row r="149" spans="1:12" ht="60" x14ac:dyDescent="0.25">
      <c r="A149" s="266"/>
      <c r="B149" s="246"/>
      <c r="C149" s="134" t="s">
        <v>11</v>
      </c>
      <c r="D149" s="119" t="s">
        <v>103</v>
      </c>
      <c r="E149" s="119" t="s">
        <v>13</v>
      </c>
      <c r="F149" s="135" t="s">
        <v>467</v>
      </c>
      <c r="G149" s="18">
        <v>5</v>
      </c>
      <c r="H149" s="276" t="s">
        <v>14</v>
      </c>
      <c r="I149" s="277" t="s">
        <v>104</v>
      </c>
      <c r="J149" s="292" t="s">
        <v>22</v>
      </c>
      <c r="K149" s="293" t="s">
        <v>441</v>
      </c>
      <c r="L149" s="272">
        <v>44145</v>
      </c>
    </row>
    <row r="150" spans="1:12" x14ac:dyDescent="0.25">
      <c r="A150" s="266"/>
      <c r="B150" s="246"/>
      <c r="C150" s="134" t="s">
        <v>11</v>
      </c>
      <c r="D150" s="119" t="s">
        <v>293</v>
      </c>
      <c r="E150" s="119" t="s">
        <v>19</v>
      </c>
      <c r="F150" s="135" t="s">
        <v>129</v>
      </c>
      <c r="G150" s="18">
        <v>4.2</v>
      </c>
      <c r="H150" s="276"/>
      <c r="I150" s="277"/>
      <c r="J150" s="292"/>
      <c r="K150" s="293"/>
      <c r="L150" s="279"/>
    </row>
    <row r="151" spans="1:12" x14ac:dyDescent="0.25">
      <c r="A151" s="266"/>
      <c r="B151" s="246"/>
      <c r="C151" s="134" t="s">
        <v>11</v>
      </c>
      <c r="D151" s="119" t="s">
        <v>215</v>
      </c>
      <c r="E151" s="119" t="s">
        <v>19</v>
      </c>
      <c r="F151" s="135" t="s">
        <v>129</v>
      </c>
      <c r="G151" s="18">
        <v>1.5</v>
      </c>
      <c r="H151" s="276" t="s">
        <v>14</v>
      </c>
      <c r="I151" s="277" t="s">
        <v>228</v>
      </c>
      <c r="J151" s="292" t="s">
        <v>16</v>
      </c>
      <c r="K151" s="278"/>
      <c r="L151" s="279"/>
    </row>
    <row r="152" spans="1:12" ht="60" x14ac:dyDescent="0.25">
      <c r="A152" s="266"/>
      <c r="B152" s="246"/>
      <c r="C152" s="134" t="s">
        <v>11</v>
      </c>
      <c r="D152" s="119" t="s">
        <v>215</v>
      </c>
      <c r="E152" s="119" t="s">
        <v>13</v>
      </c>
      <c r="F152" s="135" t="s">
        <v>467</v>
      </c>
      <c r="G152" s="18">
        <v>2.5</v>
      </c>
      <c r="H152" s="276"/>
      <c r="I152" s="277"/>
      <c r="J152" s="292"/>
      <c r="K152" s="278"/>
      <c r="L152" s="279"/>
    </row>
    <row r="153" spans="1:12" ht="60" x14ac:dyDescent="0.25">
      <c r="A153" s="266"/>
      <c r="B153" s="246"/>
      <c r="C153" s="134" t="s">
        <v>11</v>
      </c>
      <c r="D153" s="119" t="s">
        <v>12</v>
      </c>
      <c r="E153" s="119" t="s">
        <v>13</v>
      </c>
      <c r="F153" s="135" t="s">
        <v>467</v>
      </c>
      <c r="G153" s="18">
        <v>87.5</v>
      </c>
      <c r="H153" s="119" t="s">
        <v>14</v>
      </c>
      <c r="I153" s="120" t="s">
        <v>15</v>
      </c>
      <c r="J153" s="122" t="s">
        <v>16</v>
      </c>
      <c r="K153" s="161"/>
      <c r="L153" s="138"/>
    </row>
    <row r="154" spans="1:12" ht="60" x14ac:dyDescent="0.25">
      <c r="A154" s="266"/>
      <c r="B154" s="246"/>
      <c r="C154" s="134" t="s">
        <v>11</v>
      </c>
      <c r="D154" s="119" t="s">
        <v>243</v>
      </c>
      <c r="E154" s="119" t="s">
        <v>13</v>
      </c>
      <c r="F154" s="135" t="s">
        <v>467</v>
      </c>
      <c r="G154" s="18">
        <v>15</v>
      </c>
      <c r="H154" s="119" t="s">
        <v>14</v>
      </c>
      <c r="I154" s="120" t="s">
        <v>150</v>
      </c>
      <c r="J154" s="122" t="s">
        <v>22</v>
      </c>
      <c r="K154" s="161" t="s">
        <v>419</v>
      </c>
      <c r="L154" s="133">
        <v>44153</v>
      </c>
    </row>
    <row r="155" spans="1:12" ht="60" x14ac:dyDescent="0.25">
      <c r="A155" s="266"/>
      <c r="B155" s="246"/>
      <c r="C155" s="134" t="s">
        <v>11</v>
      </c>
      <c r="D155" s="119" t="s">
        <v>294</v>
      </c>
      <c r="E155" s="119" t="s">
        <v>13</v>
      </c>
      <c r="F155" s="135" t="s">
        <v>467</v>
      </c>
      <c r="G155" s="18">
        <v>90.021000000000001</v>
      </c>
      <c r="H155" s="276" t="s">
        <v>14</v>
      </c>
      <c r="I155" s="277" t="s">
        <v>44</v>
      </c>
      <c r="J155" s="292" t="s">
        <v>16</v>
      </c>
      <c r="K155" s="278"/>
      <c r="L155" s="279"/>
    </row>
    <row r="156" spans="1:12" x14ac:dyDescent="0.25">
      <c r="A156" s="266"/>
      <c r="B156" s="246"/>
      <c r="C156" s="134" t="s">
        <v>11</v>
      </c>
      <c r="D156" s="119" t="s">
        <v>294</v>
      </c>
      <c r="E156" s="119" t="s">
        <v>19</v>
      </c>
      <c r="F156" s="135" t="s">
        <v>129</v>
      </c>
      <c r="G156" s="18">
        <v>15.879</v>
      </c>
      <c r="H156" s="276"/>
      <c r="I156" s="277"/>
      <c r="J156" s="292"/>
      <c r="K156" s="278"/>
      <c r="L156" s="279"/>
    </row>
    <row r="157" spans="1:12" ht="60" x14ac:dyDescent="0.25">
      <c r="A157" s="266"/>
      <c r="B157" s="246"/>
      <c r="C157" s="134" t="s">
        <v>11</v>
      </c>
      <c r="D157" s="119" t="s">
        <v>75</v>
      </c>
      <c r="E157" s="119" t="s">
        <v>13</v>
      </c>
      <c r="F157" s="157" t="s">
        <v>467</v>
      </c>
      <c r="G157" s="18">
        <v>26.923988000000001</v>
      </c>
      <c r="H157" s="276" t="s">
        <v>14</v>
      </c>
      <c r="I157" s="277" t="s">
        <v>194</v>
      </c>
      <c r="J157" s="292" t="s">
        <v>22</v>
      </c>
      <c r="K157" s="293" t="s">
        <v>295</v>
      </c>
      <c r="L157" s="272">
        <v>44044</v>
      </c>
    </row>
    <row r="158" spans="1:12" x14ac:dyDescent="0.25">
      <c r="A158" s="266"/>
      <c r="B158" s="246"/>
      <c r="C158" s="134" t="s">
        <v>11</v>
      </c>
      <c r="D158" s="119" t="s">
        <v>75</v>
      </c>
      <c r="E158" s="119" t="s">
        <v>19</v>
      </c>
      <c r="F158" s="135" t="s">
        <v>129</v>
      </c>
      <c r="G158" s="18">
        <v>19.776012000000001</v>
      </c>
      <c r="H158" s="276"/>
      <c r="I158" s="277"/>
      <c r="J158" s="292"/>
      <c r="K158" s="293"/>
      <c r="L158" s="279"/>
    </row>
    <row r="159" spans="1:12" ht="60" x14ac:dyDescent="0.25">
      <c r="A159" s="266"/>
      <c r="B159" s="246"/>
      <c r="C159" s="134" t="s">
        <v>11</v>
      </c>
      <c r="D159" s="119" t="s">
        <v>296</v>
      </c>
      <c r="E159" s="119" t="s">
        <v>13</v>
      </c>
      <c r="F159" s="157" t="s">
        <v>467</v>
      </c>
      <c r="G159" s="18">
        <v>14.522803</v>
      </c>
      <c r="H159" s="276" t="s">
        <v>14</v>
      </c>
      <c r="I159" s="277" t="s">
        <v>297</v>
      </c>
      <c r="J159" s="292" t="s">
        <v>22</v>
      </c>
      <c r="K159" s="293" t="s">
        <v>423</v>
      </c>
      <c r="L159" s="272">
        <v>44151</v>
      </c>
    </row>
    <row r="160" spans="1:12" x14ac:dyDescent="0.25">
      <c r="A160" s="266"/>
      <c r="B160" s="246"/>
      <c r="C160" s="134" t="s">
        <v>11</v>
      </c>
      <c r="D160" s="119" t="s">
        <v>296</v>
      </c>
      <c r="E160" s="119" t="s">
        <v>19</v>
      </c>
      <c r="F160" s="135" t="s">
        <v>129</v>
      </c>
      <c r="G160" s="18">
        <f>0.726319+0.444197</f>
        <v>1.1705160000000001</v>
      </c>
      <c r="H160" s="276"/>
      <c r="I160" s="277"/>
      <c r="J160" s="292"/>
      <c r="K160" s="293"/>
      <c r="L160" s="279"/>
    </row>
    <row r="161" spans="1:12" ht="60" x14ac:dyDescent="0.25">
      <c r="A161" s="266"/>
      <c r="B161" s="246"/>
      <c r="C161" s="134" t="s">
        <v>11</v>
      </c>
      <c r="D161" s="119" t="s">
        <v>298</v>
      </c>
      <c r="E161" s="119" t="s">
        <v>13</v>
      </c>
      <c r="F161" s="157" t="s">
        <v>467</v>
      </c>
      <c r="G161" s="18">
        <v>11.338509999999999</v>
      </c>
      <c r="H161" s="276" t="s">
        <v>14</v>
      </c>
      <c r="I161" s="277" t="s">
        <v>299</v>
      </c>
      <c r="J161" s="292" t="s">
        <v>22</v>
      </c>
      <c r="K161" s="293" t="s">
        <v>487</v>
      </c>
      <c r="L161" s="272">
        <v>44135</v>
      </c>
    </row>
    <row r="162" spans="1:12" x14ac:dyDescent="0.25">
      <c r="A162" s="266"/>
      <c r="B162" s="246"/>
      <c r="C162" s="134" t="s">
        <v>11</v>
      </c>
      <c r="D162" s="119" t="s">
        <v>298</v>
      </c>
      <c r="E162" s="119" t="s">
        <v>19</v>
      </c>
      <c r="F162" s="135" t="s">
        <v>129</v>
      </c>
      <c r="G162" s="55">
        <v>5.0575000000000002E-2</v>
      </c>
      <c r="H162" s="276"/>
      <c r="I162" s="277"/>
      <c r="J162" s="292"/>
      <c r="K162" s="293"/>
      <c r="L162" s="279"/>
    </row>
    <row r="163" spans="1:12" ht="60" x14ac:dyDescent="0.25">
      <c r="A163" s="266"/>
      <c r="B163" s="246"/>
      <c r="C163" s="134" t="s">
        <v>11</v>
      </c>
      <c r="D163" s="119" t="s">
        <v>80</v>
      </c>
      <c r="E163" s="119" t="s">
        <v>13</v>
      </c>
      <c r="F163" s="157" t="s">
        <v>467</v>
      </c>
      <c r="G163" s="18">
        <v>9</v>
      </c>
      <c r="H163" s="276" t="s">
        <v>14</v>
      </c>
      <c r="I163" s="277" t="s">
        <v>86</v>
      </c>
      <c r="J163" s="292" t="s">
        <v>224</v>
      </c>
      <c r="K163" s="278"/>
      <c r="L163" s="279"/>
    </row>
    <row r="164" spans="1:12" x14ac:dyDescent="0.25">
      <c r="A164" s="266"/>
      <c r="B164" s="246"/>
      <c r="C164" s="134" t="s">
        <v>11</v>
      </c>
      <c r="D164" s="119" t="s">
        <v>80</v>
      </c>
      <c r="E164" s="119" t="s">
        <v>19</v>
      </c>
      <c r="F164" s="135" t="s">
        <v>129</v>
      </c>
      <c r="G164" s="18">
        <v>6</v>
      </c>
      <c r="H164" s="276"/>
      <c r="I164" s="277"/>
      <c r="J164" s="292"/>
      <c r="K164" s="278"/>
      <c r="L164" s="279"/>
    </row>
    <row r="165" spans="1:12" ht="60" x14ac:dyDescent="0.25">
      <c r="A165" s="266"/>
      <c r="B165" s="246"/>
      <c r="C165" s="134" t="s">
        <v>11</v>
      </c>
      <c r="D165" s="122" t="s">
        <v>300</v>
      </c>
      <c r="E165" s="119" t="s">
        <v>13</v>
      </c>
      <c r="F165" s="157" t="s">
        <v>467</v>
      </c>
      <c r="G165" s="18">
        <v>153.4</v>
      </c>
      <c r="H165" s="119" t="s">
        <v>14</v>
      </c>
      <c r="I165" s="120" t="s">
        <v>278</v>
      </c>
      <c r="J165" s="122" t="s">
        <v>224</v>
      </c>
      <c r="K165" s="161"/>
      <c r="L165" s="138"/>
    </row>
    <row r="166" spans="1:12" ht="60" x14ac:dyDescent="0.25">
      <c r="A166" s="266"/>
      <c r="B166" s="246"/>
      <c r="C166" s="134" t="s">
        <v>11</v>
      </c>
      <c r="D166" s="119" t="s">
        <v>105</v>
      </c>
      <c r="E166" s="119" t="s">
        <v>13</v>
      </c>
      <c r="F166" s="157" t="s">
        <v>467</v>
      </c>
      <c r="G166" s="57">
        <v>1.6E-2</v>
      </c>
      <c r="H166" s="119" t="s">
        <v>14</v>
      </c>
      <c r="I166" s="120" t="s">
        <v>106</v>
      </c>
      <c r="J166" s="122" t="s">
        <v>22</v>
      </c>
      <c r="K166" s="161" t="s">
        <v>415</v>
      </c>
      <c r="L166" s="133">
        <v>44152</v>
      </c>
    </row>
    <row r="167" spans="1:12" ht="60" x14ac:dyDescent="0.25">
      <c r="A167" s="266"/>
      <c r="B167" s="242"/>
      <c r="C167" s="134" t="s">
        <v>11</v>
      </c>
      <c r="D167" s="122" t="s">
        <v>277</v>
      </c>
      <c r="E167" s="119" t="s">
        <v>13</v>
      </c>
      <c r="F167" s="157" t="s">
        <v>467</v>
      </c>
      <c r="G167" s="18">
        <v>50.7</v>
      </c>
      <c r="H167" s="119" t="s">
        <v>14</v>
      </c>
      <c r="I167" s="120" t="s">
        <v>278</v>
      </c>
      <c r="J167" s="122" t="s">
        <v>224</v>
      </c>
      <c r="K167" s="161"/>
      <c r="L167" s="138"/>
    </row>
    <row r="168" spans="1:12" ht="30" x14ac:dyDescent="0.25">
      <c r="A168" s="128" t="s">
        <v>488</v>
      </c>
      <c r="B168" s="203">
        <v>369</v>
      </c>
      <c r="C168" s="134" t="s">
        <v>48</v>
      </c>
      <c r="D168" s="122" t="s">
        <v>41</v>
      </c>
      <c r="E168" s="119" t="s">
        <v>129</v>
      </c>
      <c r="F168" s="113" t="s">
        <v>465</v>
      </c>
      <c r="G168" s="18" t="s">
        <v>129</v>
      </c>
      <c r="H168" s="119" t="s">
        <v>14</v>
      </c>
      <c r="I168" s="120" t="s">
        <v>42</v>
      </c>
      <c r="J168" s="122" t="s">
        <v>16</v>
      </c>
      <c r="K168" s="161"/>
      <c r="L168" s="138"/>
    </row>
    <row r="169" spans="1:12" ht="30" x14ac:dyDescent="0.25">
      <c r="A169" s="128" t="s">
        <v>301</v>
      </c>
      <c r="B169" s="206">
        <v>1019</v>
      </c>
      <c r="C169" s="134" t="s">
        <v>48</v>
      </c>
      <c r="D169" s="122" t="s">
        <v>41</v>
      </c>
      <c r="E169" s="119" t="s">
        <v>129</v>
      </c>
      <c r="F169" s="113" t="s">
        <v>465</v>
      </c>
      <c r="G169" s="18" t="s">
        <v>129</v>
      </c>
      <c r="H169" s="119" t="s">
        <v>14</v>
      </c>
      <c r="I169" s="120" t="s">
        <v>42</v>
      </c>
      <c r="J169" s="122" t="s">
        <v>16</v>
      </c>
      <c r="K169" s="161"/>
      <c r="L169" s="138"/>
    </row>
    <row r="170" spans="1:12" ht="30" x14ac:dyDescent="0.25">
      <c r="A170" s="266" t="s">
        <v>302</v>
      </c>
      <c r="B170" s="241">
        <v>900</v>
      </c>
      <c r="C170" s="134" t="s">
        <v>29</v>
      </c>
      <c r="D170" s="122" t="s">
        <v>41</v>
      </c>
      <c r="E170" s="119" t="s">
        <v>13</v>
      </c>
      <c r="F170" s="135" t="s">
        <v>465</v>
      </c>
      <c r="G170" s="58">
        <v>912</v>
      </c>
      <c r="H170" s="119" t="s">
        <v>97</v>
      </c>
      <c r="I170" s="119"/>
      <c r="J170" s="122"/>
      <c r="K170" s="59"/>
      <c r="L170" s="138"/>
    </row>
    <row r="171" spans="1:12" ht="30" x14ac:dyDescent="0.25">
      <c r="A171" s="266"/>
      <c r="B171" s="242"/>
      <c r="C171" s="134" t="s">
        <v>11</v>
      </c>
      <c r="D171" s="122" t="s">
        <v>41</v>
      </c>
      <c r="E171" s="119" t="s">
        <v>13</v>
      </c>
      <c r="F171" s="157" t="s">
        <v>465</v>
      </c>
      <c r="G171" s="18">
        <v>-912</v>
      </c>
      <c r="H171" s="119" t="s">
        <v>97</v>
      </c>
      <c r="I171" s="119"/>
      <c r="J171" s="122"/>
      <c r="K171" s="161"/>
      <c r="L171" s="138"/>
    </row>
    <row r="172" spans="1:12" ht="30" x14ac:dyDescent="0.25">
      <c r="A172" s="266" t="s">
        <v>303</v>
      </c>
      <c r="B172" s="241">
        <v>270</v>
      </c>
      <c r="C172" s="134" t="s">
        <v>29</v>
      </c>
      <c r="D172" s="122" t="s">
        <v>38</v>
      </c>
      <c r="E172" s="119" t="s">
        <v>13</v>
      </c>
      <c r="F172" s="157" t="s">
        <v>465</v>
      </c>
      <c r="G172" s="18">
        <v>269.98689999999999</v>
      </c>
      <c r="H172" s="276" t="s">
        <v>14</v>
      </c>
      <c r="I172" s="277" t="s">
        <v>44</v>
      </c>
      <c r="J172" s="292" t="s">
        <v>22</v>
      </c>
      <c r="K172" s="278" t="s">
        <v>304</v>
      </c>
      <c r="L172" s="272">
        <v>44069</v>
      </c>
    </row>
    <row r="173" spans="1:12" ht="30" x14ac:dyDescent="0.25">
      <c r="A173" s="266"/>
      <c r="B173" s="246"/>
      <c r="C173" s="134" t="s">
        <v>11</v>
      </c>
      <c r="D173" s="122" t="s">
        <v>38</v>
      </c>
      <c r="E173" s="119" t="s">
        <v>13</v>
      </c>
      <c r="F173" s="157" t="s">
        <v>465</v>
      </c>
      <c r="G173" s="18">
        <v>-7.2362219999999997</v>
      </c>
      <c r="H173" s="276"/>
      <c r="I173" s="277"/>
      <c r="J173" s="292"/>
      <c r="K173" s="278"/>
      <c r="L173" s="279"/>
    </row>
    <row r="174" spans="1:12" x14ac:dyDescent="0.25">
      <c r="A174" s="266"/>
      <c r="B174" s="242"/>
      <c r="C174" s="134" t="s">
        <v>11</v>
      </c>
      <c r="D174" s="122" t="s">
        <v>38</v>
      </c>
      <c r="E174" s="119" t="s">
        <v>19</v>
      </c>
      <c r="F174" s="135" t="s">
        <v>129</v>
      </c>
      <c r="G174" s="18">
        <v>7.2362219999999997</v>
      </c>
      <c r="H174" s="276"/>
      <c r="I174" s="277"/>
      <c r="J174" s="292"/>
      <c r="K174" s="278"/>
      <c r="L174" s="279"/>
    </row>
    <row r="175" spans="1:12" ht="60" x14ac:dyDescent="0.25">
      <c r="A175" s="266" t="s">
        <v>305</v>
      </c>
      <c r="B175" s="241">
        <v>8</v>
      </c>
      <c r="C175" s="134" t="s">
        <v>29</v>
      </c>
      <c r="D175" s="122" t="s">
        <v>20</v>
      </c>
      <c r="E175" s="119" t="s">
        <v>13</v>
      </c>
      <c r="F175" s="135" t="s">
        <v>467</v>
      </c>
      <c r="G175" s="18">
        <v>7.5</v>
      </c>
      <c r="H175" s="276" t="s">
        <v>14</v>
      </c>
      <c r="I175" s="277" t="s">
        <v>91</v>
      </c>
      <c r="J175" s="292" t="s">
        <v>22</v>
      </c>
      <c r="K175" s="278" t="s">
        <v>306</v>
      </c>
      <c r="L175" s="272">
        <v>44135</v>
      </c>
    </row>
    <row r="176" spans="1:12" ht="60" x14ac:dyDescent="0.25">
      <c r="A176" s="266"/>
      <c r="B176" s="246"/>
      <c r="C176" s="134" t="s">
        <v>11</v>
      </c>
      <c r="D176" s="122" t="s">
        <v>20</v>
      </c>
      <c r="E176" s="119" t="s">
        <v>13</v>
      </c>
      <c r="F176" s="135" t="s">
        <v>467</v>
      </c>
      <c r="G176" s="18">
        <v>-3.299229</v>
      </c>
      <c r="H176" s="276"/>
      <c r="I176" s="277"/>
      <c r="J176" s="292"/>
      <c r="K176" s="278"/>
      <c r="L176" s="279"/>
    </row>
    <row r="177" spans="1:12" x14ac:dyDescent="0.25">
      <c r="A177" s="266"/>
      <c r="B177" s="242"/>
      <c r="C177" s="134" t="s">
        <v>11</v>
      </c>
      <c r="D177" s="122" t="s">
        <v>20</v>
      </c>
      <c r="E177" s="119" t="s">
        <v>19</v>
      </c>
      <c r="F177" s="135" t="s">
        <v>129</v>
      </c>
      <c r="G177" s="18">
        <v>3.299229</v>
      </c>
      <c r="H177" s="276"/>
      <c r="I177" s="277"/>
      <c r="J177" s="292"/>
      <c r="K177" s="278"/>
      <c r="L177" s="279"/>
    </row>
    <row r="178" spans="1:12" ht="60" x14ac:dyDescent="0.25">
      <c r="A178" s="128" t="s">
        <v>307</v>
      </c>
      <c r="B178" s="203">
        <v>20</v>
      </c>
      <c r="C178" s="134" t="s">
        <v>29</v>
      </c>
      <c r="D178" s="122" t="s">
        <v>41</v>
      </c>
      <c r="E178" s="119" t="s">
        <v>13</v>
      </c>
      <c r="F178" s="135" t="s">
        <v>467</v>
      </c>
      <c r="G178" s="18">
        <v>20</v>
      </c>
      <c r="H178" s="119" t="s">
        <v>97</v>
      </c>
      <c r="I178" s="119"/>
      <c r="J178" s="60" t="s">
        <v>308</v>
      </c>
      <c r="K178" s="164" t="s">
        <v>309</v>
      </c>
      <c r="L178" s="138" t="s">
        <v>100</v>
      </c>
    </row>
    <row r="179" spans="1:12" ht="30" x14ac:dyDescent="0.25">
      <c r="A179" s="128" t="s">
        <v>310</v>
      </c>
      <c r="B179" s="203">
        <v>365</v>
      </c>
      <c r="C179" s="134" t="s">
        <v>48</v>
      </c>
      <c r="D179" s="119" t="s">
        <v>165</v>
      </c>
      <c r="E179" s="119" t="s">
        <v>129</v>
      </c>
      <c r="F179" s="157" t="s">
        <v>465</v>
      </c>
      <c r="G179" s="18" t="s">
        <v>129</v>
      </c>
      <c r="H179" s="119" t="s">
        <v>14</v>
      </c>
      <c r="I179" s="124" t="s">
        <v>203</v>
      </c>
      <c r="J179" s="122" t="s">
        <v>22</v>
      </c>
      <c r="K179" s="161" t="s">
        <v>146</v>
      </c>
      <c r="L179" s="138"/>
    </row>
    <row r="180" spans="1:12" ht="30" x14ac:dyDescent="0.25">
      <c r="A180" s="128" t="s">
        <v>311</v>
      </c>
      <c r="B180" s="203">
        <v>20</v>
      </c>
      <c r="C180" s="134" t="s">
        <v>11</v>
      </c>
      <c r="D180" s="122" t="s">
        <v>312</v>
      </c>
      <c r="E180" s="119" t="s">
        <v>13</v>
      </c>
      <c r="F180" s="135" t="s">
        <v>469</v>
      </c>
      <c r="G180" s="93">
        <v>20</v>
      </c>
      <c r="H180" s="119" t="s">
        <v>14</v>
      </c>
      <c r="I180" s="120" t="s">
        <v>313</v>
      </c>
      <c r="J180" s="122" t="s">
        <v>22</v>
      </c>
      <c r="K180" s="164" t="s">
        <v>425</v>
      </c>
      <c r="L180" s="133">
        <v>44153</v>
      </c>
    </row>
    <row r="181" spans="1:12" ht="60" customHeight="1" x14ac:dyDescent="0.25">
      <c r="A181" s="266" t="s">
        <v>314</v>
      </c>
      <c r="B181" s="241">
        <v>350</v>
      </c>
      <c r="C181" s="276" t="s">
        <v>29</v>
      </c>
      <c r="D181" s="292" t="s">
        <v>41</v>
      </c>
      <c r="E181" s="276" t="s">
        <v>13</v>
      </c>
      <c r="F181" s="292" t="s">
        <v>467</v>
      </c>
      <c r="G181" s="286">
        <v>350</v>
      </c>
      <c r="H181" s="276" t="s">
        <v>97</v>
      </c>
      <c r="I181" s="277"/>
      <c r="J181" s="126" t="s">
        <v>315</v>
      </c>
      <c r="K181" s="164" t="s">
        <v>316</v>
      </c>
      <c r="L181" s="133" t="s">
        <v>100</v>
      </c>
    </row>
    <row r="182" spans="1:12" ht="45" x14ac:dyDescent="0.25">
      <c r="A182" s="266"/>
      <c r="B182" s="246"/>
      <c r="C182" s="276"/>
      <c r="D182" s="292"/>
      <c r="E182" s="276"/>
      <c r="F182" s="292"/>
      <c r="G182" s="286"/>
      <c r="H182" s="276"/>
      <c r="I182" s="277"/>
      <c r="J182" s="126" t="s">
        <v>317</v>
      </c>
      <c r="K182" s="164" t="s">
        <v>318</v>
      </c>
      <c r="L182" s="133" t="s">
        <v>100</v>
      </c>
    </row>
    <row r="183" spans="1:12" ht="45" x14ac:dyDescent="0.25">
      <c r="A183" s="266"/>
      <c r="B183" s="242"/>
      <c r="C183" s="276"/>
      <c r="D183" s="292"/>
      <c r="E183" s="276"/>
      <c r="F183" s="292"/>
      <c r="G183" s="286"/>
      <c r="H183" s="276"/>
      <c r="I183" s="277"/>
      <c r="J183" s="126" t="s">
        <v>319</v>
      </c>
      <c r="K183" s="164" t="s">
        <v>320</v>
      </c>
      <c r="L183" s="133">
        <v>44102</v>
      </c>
    </row>
    <row r="184" spans="1:12" ht="30" x14ac:dyDescent="0.25">
      <c r="A184" s="266" t="s">
        <v>321</v>
      </c>
      <c r="B184" s="241">
        <f>75+100</f>
        <v>175</v>
      </c>
      <c r="C184" s="134" t="s">
        <v>29</v>
      </c>
      <c r="D184" s="122" t="s">
        <v>103</v>
      </c>
      <c r="E184" s="119" t="s">
        <v>13</v>
      </c>
      <c r="F184" s="135" t="s">
        <v>465</v>
      </c>
      <c r="G184" s="18">
        <v>75</v>
      </c>
      <c r="H184" s="276" t="s">
        <v>14</v>
      </c>
      <c r="I184" s="277" t="s">
        <v>104</v>
      </c>
      <c r="J184" s="292" t="s">
        <v>22</v>
      </c>
      <c r="K184" s="293" t="s">
        <v>442</v>
      </c>
      <c r="L184" s="272">
        <v>44145</v>
      </c>
    </row>
    <row r="185" spans="1:12" x14ac:dyDescent="0.25">
      <c r="A185" s="266"/>
      <c r="B185" s="246"/>
      <c r="C185" s="134" t="s">
        <v>11</v>
      </c>
      <c r="D185" s="122" t="s">
        <v>293</v>
      </c>
      <c r="E185" s="119" t="s">
        <v>19</v>
      </c>
      <c r="F185" s="135" t="s">
        <v>129</v>
      </c>
      <c r="G185" s="18">
        <v>50</v>
      </c>
      <c r="H185" s="276"/>
      <c r="I185" s="277"/>
      <c r="J185" s="292"/>
      <c r="K185" s="293"/>
      <c r="L185" s="272"/>
    </row>
    <row r="186" spans="1:12" ht="30" x14ac:dyDescent="0.25">
      <c r="A186" s="266"/>
      <c r="B186" s="242"/>
      <c r="C186" s="134" t="s">
        <v>11</v>
      </c>
      <c r="D186" s="122" t="s">
        <v>293</v>
      </c>
      <c r="E186" s="119" t="s">
        <v>13</v>
      </c>
      <c r="F186" s="135" t="s">
        <v>469</v>
      </c>
      <c r="G186" s="18">
        <v>50</v>
      </c>
      <c r="H186" s="276"/>
      <c r="I186" s="277"/>
      <c r="J186" s="292"/>
      <c r="K186" s="293"/>
      <c r="L186" s="272"/>
    </row>
    <row r="187" spans="1:12" ht="30" x14ac:dyDescent="0.25">
      <c r="A187" s="128" t="s">
        <v>322</v>
      </c>
      <c r="B187" s="203">
        <v>50</v>
      </c>
      <c r="C187" s="134" t="s">
        <v>11</v>
      </c>
      <c r="D187" s="119" t="s">
        <v>323</v>
      </c>
      <c r="E187" s="119" t="s">
        <v>13</v>
      </c>
      <c r="F187" s="135" t="s">
        <v>469</v>
      </c>
      <c r="G187" s="18">
        <v>50</v>
      </c>
      <c r="H187" s="119" t="s">
        <v>14</v>
      </c>
      <c r="I187" s="120" t="s">
        <v>324</v>
      </c>
      <c r="J187" s="119" t="s">
        <v>16</v>
      </c>
      <c r="K187" s="161"/>
      <c r="L187" s="138"/>
    </row>
    <row r="188" spans="1:12" x14ac:dyDescent="0.25">
      <c r="A188" s="291" t="s">
        <v>325</v>
      </c>
      <c r="B188" s="248">
        <v>50</v>
      </c>
      <c r="C188" s="134" t="s">
        <v>29</v>
      </c>
      <c r="D188" s="122" t="s">
        <v>323</v>
      </c>
      <c r="E188" s="119" t="s">
        <v>19</v>
      </c>
      <c r="F188" s="135" t="s">
        <v>129</v>
      </c>
      <c r="G188" s="18">
        <v>10</v>
      </c>
      <c r="H188" s="276" t="s">
        <v>14</v>
      </c>
      <c r="I188" s="277" t="s">
        <v>324</v>
      </c>
      <c r="J188" s="292" t="s">
        <v>22</v>
      </c>
      <c r="K188" s="164" t="s">
        <v>420</v>
      </c>
      <c r="L188" s="133">
        <v>44151</v>
      </c>
    </row>
    <row r="189" spans="1:12" ht="30" x14ac:dyDescent="0.25">
      <c r="A189" s="291"/>
      <c r="B189" s="249"/>
      <c r="C189" s="134" t="s">
        <v>29</v>
      </c>
      <c r="D189" s="122" t="s">
        <v>323</v>
      </c>
      <c r="E189" s="119" t="s">
        <v>13</v>
      </c>
      <c r="F189" s="135" t="s">
        <v>465</v>
      </c>
      <c r="G189" s="18">
        <v>30</v>
      </c>
      <c r="H189" s="276"/>
      <c r="I189" s="277"/>
      <c r="J189" s="292"/>
      <c r="K189" s="164" t="s">
        <v>421</v>
      </c>
      <c r="L189" s="133">
        <v>44151</v>
      </c>
    </row>
    <row r="190" spans="1:12" ht="30" x14ac:dyDescent="0.25">
      <c r="A190" s="291"/>
      <c r="B190" s="250"/>
      <c r="C190" s="134" t="s">
        <v>29</v>
      </c>
      <c r="D190" s="122" t="s">
        <v>38</v>
      </c>
      <c r="E190" s="119" t="s">
        <v>13</v>
      </c>
      <c r="F190" s="135" t="s">
        <v>465</v>
      </c>
      <c r="G190" s="18">
        <v>10</v>
      </c>
      <c r="H190" s="119" t="s">
        <v>14</v>
      </c>
      <c r="I190" s="120" t="s">
        <v>44</v>
      </c>
      <c r="J190" s="122" t="s">
        <v>77</v>
      </c>
      <c r="K190" s="161" t="s">
        <v>326</v>
      </c>
      <c r="L190" s="138"/>
    </row>
    <row r="191" spans="1:12" ht="29.25" customHeight="1" x14ac:dyDescent="0.25">
      <c r="A191" s="190" t="s">
        <v>327</v>
      </c>
      <c r="B191" s="207">
        <v>5</v>
      </c>
      <c r="C191" s="134" t="s">
        <v>48</v>
      </c>
      <c r="D191" s="119" t="s">
        <v>38</v>
      </c>
      <c r="E191" s="119" t="s">
        <v>129</v>
      </c>
      <c r="F191" s="113"/>
      <c r="G191" s="18" t="s">
        <v>129</v>
      </c>
      <c r="H191" s="119" t="s">
        <v>14</v>
      </c>
      <c r="I191" s="120" t="s">
        <v>44</v>
      </c>
      <c r="J191" s="122" t="s">
        <v>77</v>
      </c>
      <c r="K191" s="161" t="s">
        <v>326</v>
      </c>
      <c r="L191" s="138"/>
    </row>
    <row r="192" spans="1:12" ht="30" x14ac:dyDescent="0.25">
      <c r="A192" s="129" t="s">
        <v>328</v>
      </c>
      <c r="B192" s="233">
        <v>1500</v>
      </c>
      <c r="C192" s="134" t="s">
        <v>11</v>
      </c>
      <c r="D192" s="122" t="s">
        <v>41</v>
      </c>
      <c r="E192" s="119" t="s">
        <v>13</v>
      </c>
      <c r="F192" s="135" t="s">
        <v>469</v>
      </c>
      <c r="G192" s="10">
        <v>1500</v>
      </c>
      <c r="H192" s="119" t="s">
        <v>14</v>
      </c>
      <c r="I192" s="120" t="s">
        <v>42</v>
      </c>
      <c r="J192" s="122" t="s">
        <v>22</v>
      </c>
      <c r="K192" s="221" t="s">
        <v>510</v>
      </c>
      <c r="L192" s="220">
        <v>44160</v>
      </c>
    </row>
    <row r="193" spans="1:12" x14ac:dyDescent="0.25">
      <c r="A193" s="291" t="s">
        <v>329</v>
      </c>
      <c r="B193" s="248">
        <v>758</v>
      </c>
      <c r="C193" s="134" t="s">
        <v>11</v>
      </c>
      <c r="D193" s="135" t="s">
        <v>215</v>
      </c>
      <c r="E193" s="119" t="s">
        <v>19</v>
      </c>
      <c r="F193" s="135" t="s">
        <v>129</v>
      </c>
      <c r="G193" s="10">
        <v>253.75</v>
      </c>
      <c r="H193" s="276" t="s">
        <v>14</v>
      </c>
      <c r="I193" s="277" t="s">
        <v>228</v>
      </c>
      <c r="J193" s="292" t="s">
        <v>16</v>
      </c>
      <c r="K193" s="278"/>
      <c r="L193" s="279"/>
    </row>
    <row r="194" spans="1:12" ht="30" x14ac:dyDescent="0.25">
      <c r="A194" s="291"/>
      <c r="B194" s="250"/>
      <c r="C194" s="134" t="s">
        <v>11</v>
      </c>
      <c r="D194" s="135" t="s">
        <v>215</v>
      </c>
      <c r="E194" s="119" t="s">
        <v>13</v>
      </c>
      <c r="F194" s="135" t="s">
        <v>469</v>
      </c>
      <c r="G194" s="10">
        <v>503.75</v>
      </c>
      <c r="H194" s="276"/>
      <c r="I194" s="277"/>
      <c r="J194" s="292"/>
      <c r="K194" s="278"/>
      <c r="L194" s="279"/>
    </row>
    <row r="195" spans="1:12" x14ac:dyDescent="0.25">
      <c r="A195" s="129" t="s">
        <v>330</v>
      </c>
      <c r="B195" s="207">
        <v>31</v>
      </c>
      <c r="C195" s="134" t="s">
        <v>11</v>
      </c>
      <c r="D195" s="122" t="s">
        <v>266</v>
      </c>
      <c r="E195" s="119" t="s">
        <v>19</v>
      </c>
      <c r="F195" s="135" t="s">
        <v>129</v>
      </c>
      <c r="G195" s="10">
        <f>30+0.511094</f>
        <v>30.511094</v>
      </c>
      <c r="H195" s="119" t="s">
        <v>14</v>
      </c>
      <c r="I195" s="120" t="s">
        <v>297</v>
      </c>
      <c r="J195" s="122" t="s">
        <v>77</v>
      </c>
      <c r="K195" s="161"/>
      <c r="L195" s="123"/>
    </row>
    <row r="196" spans="1:12" x14ac:dyDescent="0.25">
      <c r="A196" s="129" t="s">
        <v>331</v>
      </c>
      <c r="B196" s="207">
        <v>10</v>
      </c>
      <c r="C196" s="134" t="s">
        <v>48</v>
      </c>
      <c r="D196" s="122" t="s">
        <v>75</v>
      </c>
      <c r="E196" s="119" t="s">
        <v>129</v>
      </c>
      <c r="F196" s="113"/>
      <c r="G196" s="54" t="s">
        <v>129</v>
      </c>
      <c r="H196" s="119" t="s">
        <v>14</v>
      </c>
      <c r="I196" s="124" t="s">
        <v>194</v>
      </c>
      <c r="J196" s="119" t="s">
        <v>224</v>
      </c>
      <c r="K196" s="161"/>
      <c r="L196" s="96"/>
    </row>
    <row r="197" spans="1:12" x14ac:dyDescent="0.25">
      <c r="A197" s="129" t="s">
        <v>332</v>
      </c>
      <c r="B197" s="207">
        <v>151</v>
      </c>
      <c r="C197" s="134" t="s">
        <v>48</v>
      </c>
      <c r="D197" s="134" t="s">
        <v>459</v>
      </c>
      <c r="E197" s="119"/>
      <c r="F197" s="135"/>
      <c r="G197" s="54"/>
      <c r="H197" s="189" t="s">
        <v>486</v>
      </c>
      <c r="I197" s="93"/>
      <c r="J197" s="93"/>
      <c r="K197" s="161"/>
      <c r="L197" s="96"/>
    </row>
    <row r="198" spans="1:12" x14ac:dyDescent="0.25">
      <c r="A198" s="129" t="s">
        <v>333</v>
      </c>
      <c r="B198" s="207">
        <f>74+54</f>
        <v>128</v>
      </c>
      <c r="C198" s="134" t="s">
        <v>11</v>
      </c>
      <c r="D198" s="119" t="s">
        <v>334</v>
      </c>
      <c r="E198" s="119" t="s">
        <v>19</v>
      </c>
      <c r="F198" s="135" t="s">
        <v>129</v>
      </c>
      <c r="G198" s="18">
        <v>74.099999999999994</v>
      </c>
      <c r="H198" s="119" t="s">
        <v>14</v>
      </c>
      <c r="I198" s="120" t="s">
        <v>335</v>
      </c>
      <c r="J198" s="61" t="s">
        <v>77</v>
      </c>
      <c r="K198" s="161"/>
      <c r="L198" s="123"/>
    </row>
    <row r="199" spans="1:12" x14ac:dyDescent="0.25">
      <c r="A199" s="129" t="s">
        <v>336</v>
      </c>
      <c r="B199" s="207">
        <v>5</v>
      </c>
      <c r="C199" s="134" t="s">
        <v>48</v>
      </c>
      <c r="D199" s="122" t="s">
        <v>457</v>
      </c>
      <c r="E199" s="119"/>
      <c r="F199" s="135"/>
      <c r="G199" s="54"/>
      <c r="H199" s="189" t="s">
        <v>486</v>
      </c>
      <c r="I199" s="93"/>
      <c r="J199" s="93"/>
      <c r="K199" s="161"/>
      <c r="L199" s="96"/>
    </row>
    <row r="200" spans="1:12" ht="30" x14ac:dyDescent="0.25">
      <c r="A200" s="129" t="s">
        <v>337</v>
      </c>
      <c r="B200" s="207">
        <v>25</v>
      </c>
      <c r="C200" s="134" t="s">
        <v>48</v>
      </c>
      <c r="D200" s="122" t="s">
        <v>25</v>
      </c>
      <c r="E200" s="119"/>
      <c r="F200" s="135"/>
      <c r="G200" s="54"/>
      <c r="H200" s="189" t="s">
        <v>486</v>
      </c>
      <c r="I200" s="93"/>
      <c r="J200" s="93"/>
      <c r="K200" s="161"/>
      <c r="L200" s="96"/>
    </row>
    <row r="201" spans="1:12" ht="30" x14ac:dyDescent="0.25">
      <c r="A201" s="129" t="s">
        <v>338</v>
      </c>
      <c r="B201" s="207">
        <v>26</v>
      </c>
      <c r="C201" s="134" t="s">
        <v>48</v>
      </c>
      <c r="D201" s="122" t="s">
        <v>41</v>
      </c>
      <c r="E201" s="119"/>
      <c r="F201" s="135"/>
      <c r="G201" s="54"/>
      <c r="H201" s="189" t="s">
        <v>486</v>
      </c>
      <c r="I201" s="93"/>
      <c r="J201" s="93"/>
      <c r="K201" s="161"/>
      <c r="L201" s="96"/>
    </row>
    <row r="202" spans="1:12" ht="30" x14ac:dyDescent="0.25">
      <c r="A202" s="129" t="s">
        <v>339</v>
      </c>
      <c r="B202" s="207">
        <v>16</v>
      </c>
      <c r="C202" s="134" t="s">
        <v>48</v>
      </c>
      <c r="D202" s="122" t="s">
        <v>41</v>
      </c>
      <c r="E202" s="119"/>
      <c r="F202" s="135"/>
      <c r="G202" s="54"/>
      <c r="H202" s="189" t="s">
        <v>486</v>
      </c>
      <c r="I202" s="93"/>
      <c r="J202" s="93"/>
      <c r="K202" s="161"/>
      <c r="L202" s="96"/>
    </row>
    <row r="203" spans="1:12" x14ac:dyDescent="0.25">
      <c r="A203" s="129" t="s">
        <v>340</v>
      </c>
      <c r="B203" s="207">
        <v>46</v>
      </c>
      <c r="C203" s="134" t="s">
        <v>48</v>
      </c>
      <c r="D203" s="122" t="s">
        <v>344</v>
      </c>
      <c r="E203" s="119"/>
      <c r="F203" s="135"/>
      <c r="G203" s="54"/>
      <c r="H203" s="189" t="s">
        <v>486</v>
      </c>
      <c r="I203" s="93"/>
      <c r="J203" s="93"/>
      <c r="K203" s="161"/>
      <c r="L203" s="96"/>
    </row>
    <row r="204" spans="1:12" x14ac:dyDescent="0.25">
      <c r="A204" s="129" t="s">
        <v>341</v>
      </c>
      <c r="B204" s="207">
        <v>50</v>
      </c>
      <c r="C204" s="134" t="s">
        <v>48</v>
      </c>
      <c r="D204" s="122"/>
      <c r="E204" s="119"/>
      <c r="F204" s="135"/>
      <c r="G204" s="54"/>
      <c r="H204" s="189" t="s">
        <v>486</v>
      </c>
      <c r="I204" s="93"/>
      <c r="J204" s="93"/>
      <c r="K204" s="161"/>
      <c r="L204" s="96"/>
    </row>
    <row r="205" spans="1:12" x14ac:dyDescent="0.25">
      <c r="A205" s="328" t="s">
        <v>342</v>
      </c>
      <c r="B205" s="248">
        <v>0</v>
      </c>
      <c r="C205" s="281" t="s">
        <v>48</v>
      </c>
      <c r="D205" s="134" t="s">
        <v>165</v>
      </c>
      <c r="F205" s="135"/>
      <c r="G205" s="54"/>
      <c r="H205" s="189" t="s">
        <v>486</v>
      </c>
      <c r="I205" s="93"/>
      <c r="J205" s="93"/>
      <c r="K205" s="161"/>
      <c r="L205" s="96"/>
    </row>
    <row r="206" spans="1:12" s="92" customFormat="1" ht="30" x14ac:dyDescent="0.25">
      <c r="A206" s="329"/>
      <c r="B206" s="250"/>
      <c r="C206" s="282"/>
      <c r="D206" s="135" t="s">
        <v>41</v>
      </c>
      <c r="E206" s="140"/>
      <c r="F206" s="141"/>
      <c r="G206" s="146"/>
      <c r="H206" s="189" t="s">
        <v>486</v>
      </c>
      <c r="I206" s="82"/>
      <c r="J206" s="82"/>
      <c r="K206" s="158"/>
      <c r="L206" s="78"/>
    </row>
    <row r="207" spans="1:12" ht="15.75" thickBot="1" x14ac:dyDescent="0.3">
      <c r="A207" s="145" t="s">
        <v>343</v>
      </c>
      <c r="B207" s="209">
        <v>188</v>
      </c>
      <c r="C207" s="140" t="s">
        <v>48</v>
      </c>
      <c r="D207" s="125" t="s">
        <v>458</v>
      </c>
      <c r="E207" s="121"/>
      <c r="F207" s="141"/>
      <c r="G207" s="146"/>
      <c r="H207" s="189" t="s">
        <v>486</v>
      </c>
      <c r="I207" s="82"/>
      <c r="J207" s="82"/>
      <c r="K207" s="158"/>
      <c r="L207" s="78"/>
    </row>
    <row r="208" spans="1:12" ht="15.75" thickBot="1" x14ac:dyDescent="0.3">
      <c r="A208" s="45" t="s">
        <v>436</v>
      </c>
      <c r="B208" s="213">
        <f>SUM(B4:B207)</f>
        <v>232246</v>
      </c>
      <c r="C208" s="41"/>
      <c r="D208" s="41"/>
      <c r="E208" s="41"/>
      <c r="F208" s="41"/>
      <c r="G208" s="66">
        <f>SUM(G4:G207)</f>
        <v>113406.99766200001</v>
      </c>
      <c r="H208" s="41"/>
      <c r="I208" s="41"/>
      <c r="J208" s="41"/>
      <c r="K208" s="41"/>
      <c r="L208" s="42"/>
    </row>
    <row r="209" spans="1:12" s="92" customFormat="1" ht="15.75" thickBot="1" x14ac:dyDescent="0.3">
      <c r="A209" s="45" t="s">
        <v>454</v>
      </c>
      <c r="B209" s="196"/>
      <c r="C209" s="41"/>
      <c r="D209" s="41"/>
      <c r="E209" s="41"/>
      <c r="F209" s="41"/>
      <c r="G209" s="66">
        <f>SUMIF(C4:C207,"*Supps A*",G4:G207)</f>
        <v>77334.329612999994</v>
      </c>
      <c r="H209" s="152"/>
      <c r="I209" s="41"/>
      <c r="J209" s="41"/>
      <c r="K209" s="41"/>
      <c r="L209" s="42"/>
    </row>
    <row r="210" spans="1:12" s="92" customFormat="1" ht="15.75" thickBot="1" x14ac:dyDescent="0.3">
      <c r="A210" s="45" t="s">
        <v>455</v>
      </c>
      <c r="B210" s="196"/>
      <c r="C210" s="41"/>
      <c r="D210" s="41"/>
      <c r="E210" s="41"/>
      <c r="F210" s="41"/>
      <c r="G210" s="66">
        <f>SUMIF(C4:C207,"*Supps B*",G4:G207)</f>
        <v>36072.668049000007</v>
      </c>
      <c r="H210" s="41"/>
      <c r="I210" s="41"/>
      <c r="J210" s="41"/>
      <c r="K210" s="41"/>
      <c r="L210" s="42"/>
    </row>
    <row r="211" spans="1:12" s="92" customFormat="1" x14ac:dyDescent="0.25"/>
    <row r="212" spans="1:12" s="92" customFormat="1" ht="17.25" x14ac:dyDescent="0.25">
      <c r="A212" s="214" t="s">
        <v>511</v>
      </c>
    </row>
    <row r="213" spans="1:12" x14ac:dyDescent="0.25">
      <c r="A213" s="92" t="s">
        <v>416</v>
      </c>
    </row>
    <row r="214" spans="1:12" x14ac:dyDescent="0.25">
      <c r="A214" s="95" t="s">
        <v>417</v>
      </c>
      <c r="B214" s="95"/>
    </row>
    <row r="215" spans="1:12" x14ac:dyDescent="0.25">
      <c r="A215" s="95" t="s">
        <v>418</v>
      </c>
      <c r="B215" s="95"/>
    </row>
    <row r="216" spans="1:12" x14ac:dyDescent="0.25">
      <c r="A216" s="91" t="s">
        <v>426</v>
      </c>
      <c r="B216" s="91"/>
    </row>
  </sheetData>
  <mergeCells count="245">
    <mergeCell ref="A205:A206"/>
    <mergeCell ref="C205:C206"/>
    <mergeCell ref="A193:A194"/>
    <mergeCell ref="H193:H194"/>
    <mergeCell ref="I193:I194"/>
    <mergeCell ref="J193:J194"/>
    <mergeCell ref="K193:K194"/>
    <mergeCell ref="L193:L194"/>
    <mergeCell ref="J184:J186"/>
    <mergeCell ref="K184:K186"/>
    <mergeCell ref="L184:L186"/>
    <mergeCell ref="A188:A190"/>
    <mergeCell ref="H188:H189"/>
    <mergeCell ref="I188:I189"/>
    <mergeCell ref="J188:J189"/>
    <mergeCell ref="B188:B190"/>
    <mergeCell ref="B193:B194"/>
    <mergeCell ref="B205:B206"/>
    <mergeCell ref="A175:A177"/>
    <mergeCell ref="H175:H177"/>
    <mergeCell ref="I175:I177"/>
    <mergeCell ref="J175:J177"/>
    <mergeCell ref="K175:K177"/>
    <mergeCell ref="L175:L177"/>
    <mergeCell ref="I181:I183"/>
    <mergeCell ref="A184:A186"/>
    <mergeCell ref="H184:H186"/>
    <mergeCell ref="I184:I186"/>
    <mergeCell ref="A181:A183"/>
    <mergeCell ref="C181:C183"/>
    <mergeCell ref="D181:D183"/>
    <mergeCell ref="E181:E183"/>
    <mergeCell ref="G181:G183"/>
    <mergeCell ref="H181:H183"/>
    <mergeCell ref="F181:F183"/>
    <mergeCell ref="B181:B183"/>
    <mergeCell ref="B175:B177"/>
    <mergeCell ref="B184:B186"/>
    <mergeCell ref="A170:A171"/>
    <mergeCell ref="A172:A174"/>
    <mergeCell ref="H172:H174"/>
    <mergeCell ref="I172:I174"/>
    <mergeCell ref="H161:H162"/>
    <mergeCell ref="I161:I162"/>
    <mergeCell ref="J161:J162"/>
    <mergeCell ref="K161:K162"/>
    <mergeCell ref="L161:L162"/>
    <mergeCell ref="H163:H164"/>
    <mergeCell ref="I163:I164"/>
    <mergeCell ref="J163:J164"/>
    <mergeCell ref="K163:K164"/>
    <mergeCell ref="L163:L164"/>
    <mergeCell ref="A147:A167"/>
    <mergeCell ref="J172:J174"/>
    <mergeCell ref="K172:K174"/>
    <mergeCell ref="L172:L174"/>
    <mergeCell ref="H157:H158"/>
    <mergeCell ref="I157:I158"/>
    <mergeCell ref="J157:J158"/>
    <mergeCell ref="K157:K158"/>
    <mergeCell ref="L157:L158"/>
    <mergeCell ref="H159:H160"/>
    <mergeCell ref="I159:I160"/>
    <mergeCell ref="J159:J160"/>
    <mergeCell ref="K159:K160"/>
    <mergeCell ref="L159:L160"/>
    <mergeCell ref="L151:L152"/>
    <mergeCell ref="H155:H156"/>
    <mergeCell ref="I155:I156"/>
    <mergeCell ref="J155:J156"/>
    <mergeCell ref="K155:K156"/>
    <mergeCell ref="L155:L156"/>
    <mergeCell ref="H151:H152"/>
    <mergeCell ref="I151:I152"/>
    <mergeCell ref="J151:J152"/>
    <mergeCell ref="K151:K152"/>
    <mergeCell ref="L147:L148"/>
    <mergeCell ref="H149:H150"/>
    <mergeCell ref="I149:I150"/>
    <mergeCell ref="J149:J150"/>
    <mergeCell ref="K149:K150"/>
    <mergeCell ref="L149:L150"/>
    <mergeCell ref="H147:H148"/>
    <mergeCell ref="I147:I148"/>
    <mergeCell ref="J147:J148"/>
    <mergeCell ref="K147:K148"/>
    <mergeCell ref="L137:L138"/>
    <mergeCell ref="A144:A145"/>
    <mergeCell ref="H144:H145"/>
    <mergeCell ref="I144:I145"/>
    <mergeCell ref="J144:J145"/>
    <mergeCell ref="K144:K145"/>
    <mergeCell ref="L144:L145"/>
    <mergeCell ref="H137:H138"/>
    <mergeCell ref="I137:I138"/>
    <mergeCell ref="J137:J138"/>
    <mergeCell ref="K137:K138"/>
    <mergeCell ref="A137:A139"/>
    <mergeCell ref="B144:B145"/>
    <mergeCell ref="L132:L133"/>
    <mergeCell ref="A134:A135"/>
    <mergeCell ref="H134:H135"/>
    <mergeCell ref="I134:I135"/>
    <mergeCell ref="J134:J135"/>
    <mergeCell ref="K134:K135"/>
    <mergeCell ref="L134:L135"/>
    <mergeCell ref="A132:A133"/>
    <mergeCell ref="H132:H133"/>
    <mergeCell ref="I132:I133"/>
    <mergeCell ref="J132:J133"/>
    <mergeCell ref="K132:K133"/>
    <mergeCell ref="L124:L125"/>
    <mergeCell ref="H126:H130"/>
    <mergeCell ref="I126:I130"/>
    <mergeCell ref="J126:J130"/>
    <mergeCell ref="K126:K130"/>
    <mergeCell ref="L126:L130"/>
    <mergeCell ref="A124:A130"/>
    <mergeCell ref="H124:H125"/>
    <mergeCell ref="I124:I125"/>
    <mergeCell ref="J124:J125"/>
    <mergeCell ref="K124:K125"/>
    <mergeCell ref="K114:K119"/>
    <mergeCell ref="L114:L119"/>
    <mergeCell ref="A121:A123"/>
    <mergeCell ref="H121:H123"/>
    <mergeCell ref="I121:I123"/>
    <mergeCell ref="J121:J123"/>
    <mergeCell ref="K122:K123"/>
    <mergeCell ref="L122:L123"/>
    <mergeCell ref="L100:L105"/>
    <mergeCell ref="A106:A112"/>
    <mergeCell ref="L106:L112"/>
    <mergeCell ref="A114:A119"/>
    <mergeCell ref="H114:H119"/>
    <mergeCell ref="I114:I119"/>
    <mergeCell ref="J114:J119"/>
    <mergeCell ref="A100:A105"/>
    <mergeCell ref="H100:H105"/>
    <mergeCell ref="I100:I105"/>
    <mergeCell ref="J100:J105"/>
    <mergeCell ref="K100:K105"/>
    <mergeCell ref="L89:L90"/>
    <mergeCell ref="A92:A97"/>
    <mergeCell ref="H92:H93"/>
    <mergeCell ref="I92:I93"/>
    <mergeCell ref="J92:J93"/>
    <mergeCell ref="K92:K93"/>
    <mergeCell ref="L92:L93"/>
    <mergeCell ref="A89:A90"/>
    <mergeCell ref="H89:H90"/>
    <mergeCell ref="I89:I90"/>
    <mergeCell ref="J89:J90"/>
    <mergeCell ref="K89:K90"/>
    <mergeCell ref="B92:B97"/>
    <mergeCell ref="A83:A88"/>
    <mergeCell ref="H83:H88"/>
    <mergeCell ref="I83:I88"/>
    <mergeCell ref="J83:J88"/>
    <mergeCell ref="K83:K88"/>
    <mergeCell ref="L83:L88"/>
    <mergeCell ref="J74:J76"/>
    <mergeCell ref="K74:K76"/>
    <mergeCell ref="L74:L76"/>
    <mergeCell ref="A80:A81"/>
    <mergeCell ref="H80:H81"/>
    <mergeCell ref="I80:I81"/>
    <mergeCell ref="J80:J81"/>
    <mergeCell ref="K80:K81"/>
    <mergeCell ref="L80:L81"/>
    <mergeCell ref="H70:H71"/>
    <mergeCell ref="I70:I71"/>
    <mergeCell ref="J70:J71"/>
    <mergeCell ref="K70:K71"/>
    <mergeCell ref="L70:L71"/>
    <mergeCell ref="A74:A76"/>
    <mergeCell ref="H74:H76"/>
    <mergeCell ref="I74:I76"/>
    <mergeCell ref="H43:H49"/>
    <mergeCell ref="I43:I49"/>
    <mergeCell ref="J43:J49"/>
    <mergeCell ref="K43:K49"/>
    <mergeCell ref="L43:L49"/>
    <mergeCell ref="H68:H69"/>
    <mergeCell ref="I68:I69"/>
    <mergeCell ref="J68:J69"/>
    <mergeCell ref="K68:K69"/>
    <mergeCell ref="L68:L69"/>
    <mergeCell ref="B70:B71"/>
    <mergeCell ref="B68:B69"/>
    <mergeCell ref="L17:L18"/>
    <mergeCell ref="K20:K21"/>
    <mergeCell ref="L20:L21"/>
    <mergeCell ref="K22:K23"/>
    <mergeCell ref="H34:H42"/>
    <mergeCell ref="I34:I42"/>
    <mergeCell ref="J34:J42"/>
    <mergeCell ref="K34:K35"/>
    <mergeCell ref="L34:L35"/>
    <mergeCell ref="K36:K37"/>
    <mergeCell ref="L36:L37"/>
    <mergeCell ref="K39:K40"/>
    <mergeCell ref="L39:L40"/>
    <mergeCell ref="A15:A33"/>
    <mergeCell ref="A34:A49"/>
    <mergeCell ref="A68:A69"/>
    <mergeCell ref="A70:A71"/>
    <mergeCell ref="H64:H65"/>
    <mergeCell ref="I64:I65"/>
    <mergeCell ref="J64:J65"/>
    <mergeCell ref="K64:K65"/>
    <mergeCell ref="L64:L65"/>
    <mergeCell ref="A63:A65"/>
    <mergeCell ref="L22:L23"/>
    <mergeCell ref="K24:K25"/>
    <mergeCell ref="L24:L25"/>
    <mergeCell ref="H26:H33"/>
    <mergeCell ref="I26:I33"/>
    <mergeCell ref="J26:J33"/>
    <mergeCell ref="K26:K33"/>
    <mergeCell ref="L26:L33"/>
    <mergeCell ref="H15:H25"/>
    <mergeCell ref="I15:I25"/>
    <mergeCell ref="J15:J25"/>
    <mergeCell ref="K15:K16"/>
    <mergeCell ref="L15:L16"/>
    <mergeCell ref="K17:K18"/>
    <mergeCell ref="B172:B174"/>
    <mergeCell ref="B74:B76"/>
    <mergeCell ref="B83:B88"/>
    <mergeCell ref="B80:B81"/>
    <mergeCell ref="B89:B90"/>
    <mergeCell ref="B134:B135"/>
    <mergeCell ref="B124:B130"/>
    <mergeCell ref="B15:B33"/>
    <mergeCell ref="B34:B49"/>
    <mergeCell ref="B63:B65"/>
    <mergeCell ref="B121:B123"/>
    <mergeCell ref="B114:B119"/>
    <mergeCell ref="B100:B105"/>
    <mergeCell ref="B106:B112"/>
    <mergeCell ref="B132:B133"/>
    <mergeCell ref="B170:B171"/>
    <mergeCell ref="B147:B167"/>
    <mergeCell ref="B137:B139"/>
  </mergeCells>
  <hyperlinks>
    <hyperlink ref="I53" r:id="rId1" xr:uid="{A0E46438-20B5-40B6-9AAA-8D0F5AE29481}"/>
    <hyperlink ref="I55" r:id="rId2" xr:uid="{05C9A3AE-8728-49BE-8EB6-B98A6899C20B}"/>
    <hyperlink ref="I61" r:id="rId3" xr:uid="{8C35B821-F546-4B4F-B54F-0A2267F132B6}"/>
    <hyperlink ref="I63" r:id="rId4" xr:uid="{C65A66EB-BD7A-42B9-96EF-20DE8A2C0A14}"/>
    <hyperlink ref="I64" r:id="rId5" display="https://www.pbo-dpb.gc.ca/web/default/files/Documents/Info%20Requests/2020/IR0526_NRCCan_COVID19_update_2_request_e.pdf" xr:uid="{7C4CB6AB-5465-43AE-A1C7-5062EE415B7E}"/>
    <hyperlink ref="I64:I65" r:id="rId6" display="IR0526" xr:uid="{2C855B2A-44B7-40BD-996E-41D4AD0A0D0D}"/>
    <hyperlink ref="I66" r:id="rId7" xr:uid="{1C1BE423-FB38-4FA0-834E-4BF16728271B}"/>
    <hyperlink ref="J4" r:id="rId8" display="CEWS data" xr:uid="{53CEED76-105E-49E1-94A6-52F4934B453B}"/>
    <hyperlink ref="I4" r:id="rId9" xr:uid="{5BA4DEEE-EEE9-4973-97EE-477583E975B0}"/>
    <hyperlink ref="J9" r:id="rId10" display="CRB data" xr:uid="{D46A86DC-F440-4F6E-856D-8B8A7F8A2B24}"/>
    <hyperlink ref="J10" r:id="rId11" display="CRSB data" xr:uid="{D54C8E4E-CA75-4F6E-832B-FCE84432AF28}"/>
    <hyperlink ref="J11" r:id="rId12" display="CRCB data" xr:uid="{0ECF4E2E-8CCE-4C74-9407-1BF622FA1EAE}"/>
    <hyperlink ref="I15" r:id="rId13" display="https://www.pbo-dpb.gc.ca/web/default/files/Documents/Info%20Requests/2020/IR0471_ISED_COVID-19_Measures_request_e_signed.pdf" xr:uid="{58634BD7-2770-4836-9D0D-CF09CCB8AC55}"/>
    <hyperlink ref="I15:I25" r:id="rId14" display="IR0471" xr:uid="{1818005C-9911-43CA-AF9D-51F09FC4598B}"/>
    <hyperlink ref="I26" r:id="rId15" display="https://www.pbo-dpb.gc.ca/web/default/files/Documents/Info%20Requests/2020/IR0524_ISED_COVID19_update_2_request_e.pdf" xr:uid="{DF335785-E932-417A-AEAD-4AA5958C1EAD}"/>
    <hyperlink ref="I26:I33" r:id="rId16" display="IR0524" xr:uid="{E81AB809-1C12-46FE-AAE1-F81EF909ABB6}"/>
    <hyperlink ref="I34" r:id="rId17" display="https://www.pbo-dpb.gc.ca/web/default/files/Documents/Info%20Requests/2020/IR0471_ISED_COVID-19_Measures_request_e_signed.pdf" xr:uid="{97DE5912-D64B-42C9-A336-BE6C7040F4CD}"/>
    <hyperlink ref="I34:I42" r:id="rId18" display="IR0471" xr:uid="{6F67D00F-65B6-494F-BEF2-818513020EFC}"/>
    <hyperlink ref="I43" r:id="rId19" display="https://www.pbo-dpb.gc.ca/web/default/files/Documents/Info%20Requests/2020/IR0524_ISED_COVID19_update_2_request_e.pdf" xr:uid="{CCA88842-77E5-4101-83B8-5B53DF2CF81C}"/>
    <hyperlink ref="I43:I49" r:id="rId20" display="IR0524_" xr:uid="{E6E2BD29-43DB-4058-BE20-02D6E28720F5}"/>
    <hyperlink ref="I67" r:id="rId21" xr:uid="{701C3778-E3AB-4B8A-9EE5-58383E38560D}"/>
    <hyperlink ref="I68:I69" r:id="rId22" display="IR0550" xr:uid="{823A6A3B-E1A3-4EAC-97B3-0D06E66CC8D9}"/>
    <hyperlink ref="I70" r:id="rId23" xr:uid="{C69F7341-22BA-4100-8DDC-A1C92968F1F8}"/>
    <hyperlink ref="J70" r:id="rId24" display="https://www.canada.ca/en/services/benefits/ei/claims-report.html" xr:uid="{FED88BC1-4016-4470-80B5-8D300D350360}"/>
    <hyperlink ref="J70:J71" r:id="rId25" display="CERB data" xr:uid="{5DB08189-C8B6-4D49-AAD2-5CF9B80EFB06}"/>
    <hyperlink ref="I72" r:id="rId26" xr:uid="{B5921EB3-758B-4034-8BEA-787511C38753}"/>
    <hyperlink ref="J73" r:id="rId27" display="CESB data" xr:uid="{4408DE60-755B-4ADA-96BD-ED246E4BA809}"/>
    <hyperlink ref="I74" r:id="rId28" xr:uid="{C3AA0382-0350-43E3-89C3-886B0E0B34E4}"/>
    <hyperlink ref="I78" r:id="rId29" xr:uid="{B1FF6B23-3D45-4961-AAE8-F0C1155EDD9C}"/>
    <hyperlink ref="I79" r:id="rId30" xr:uid="{AEB87BE1-90AA-4A1C-9965-EEDB3D1CB1A9}"/>
    <hyperlink ref="I80" r:id="rId31" xr:uid="{77309BF5-5852-4530-94C2-45312216B4E8}"/>
    <hyperlink ref="I83" r:id="rId32" xr:uid="{EDE7E4CF-F08C-4A65-B38C-B8A1BDCA674A}"/>
    <hyperlink ref="I89" r:id="rId33" xr:uid="{6A6EB690-EB5F-429C-BF14-F8697F816BBD}"/>
    <hyperlink ref="I91" r:id="rId34" xr:uid="{A33D10C7-2B07-4BFD-9B42-820718DBF04F}"/>
    <hyperlink ref="I92" r:id="rId35" xr:uid="{25C2D6F6-8DF3-419F-9E8A-CE016CB38E0B}"/>
    <hyperlink ref="I92:I93" r:id="rId36" display="IR0540" xr:uid="{54EBCF92-A2F3-43E3-88ED-E9AC4B793065}"/>
    <hyperlink ref="I97" r:id="rId37" xr:uid="{B466CBC8-B236-498A-BB6F-8DD499165ABC}"/>
    <hyperlink ref="I95" r:id="rId38" xr:uid="{6DB99D24-5DFB-4620-9FF5-39388C859E06}"/>
    <hyperlink ref="I96" r:id="rId39" xr:uid="{26C98431-143D-44F2-99C6-F6D1DB986A32}"/>
    <hyperlink ref="I94" r:id="rId40" xr:uid="{2CD236D1-9DA9-48B4-A428-7867FA3B4851}"/>
    <hyperlink ref="I99" r:id="rId41" xr:uid="{93A7F9C0-07CB-4312-A0FE-5D9AAC016A8B}"/>
    <hyperlink ref="I100" r:id="rId42" display="https://www.pbo-dpb.gc.ca/web/default/files/Documents/Info%20Requests/2020/IR0469_Heritage_COVID-19_Measures_request_e_signed.pdf" xr:uid="{756872DB-AC7E-4F4C-A338-01036987C2C0}"/>
    <hyperlink ref="I100:I104" r:id="rId43" display="IR0469" xr:uid="{E76540D6-91C3-45D9-BB9E-6F863C5E79C9}"/>
    <hyperlink ref="I114" r:id="rId44" display="https://www.pbo-dpb.gc.ca/web/default/files/Documents/Info%20Requests/2020/IR0494_FIN_COVID-19_Measures_request_e.pdf" xr:uid="{5525AD14-74B3-49D9-88E1-2F1A3CD4C80F}"/>
    <hyperlink ref="I114:I119" r:id="rId45" display="IR0494" xr:uid="{22B98C89-8B39-449A-B32B-1237CAE2A617}"/>
    <hyperlink ref="I120" r:id="rId46" xr:uid="{8DB0F1CB-CE44-46D5-9FE1-8DAD0B015500}"/>
    <hyperlink ref="I121" r:id="rId47" display="https://www.pbo-dpb.gc.ca/web/default/files/Documents/Info%20Requests/2020/IR0456_AAFC_COVID-19_Allocations_request_e_signed.pdf" xr:uid="{EC02BA72-4086-4225-B2AD-EDEF0A7814AB}"/>
    <hyperlink ref="I121:I123" r:id="rId48" display="IR0456" xr:uid="{9E63DED9-DB40-4550-B633-DBAC3DED164F}"/>
    <hyperlink ref="I126" r:id="rId49" display="https://www.pbo-dpb.gc.ca/web/default/files/Documents/Info%20Requests/2020/IR0539_ISED_COVID-19_Funding_request_e.pdf" xr:uid="{06F43086-9144-46E2-8899-CD482D1804FF}"/>
    <hyperlink ref="I126:I130" r:id="rId50" display="IR0539" xr:uid="{2B31DC9B-9DCB-4764-BC38-C6AF4E93476F}"/>
    <hyperlink ref="I124" r:id="rId51" display="https://www.pbo-dpb.gc.ca/web/default/files/Documents/Info%20Requests/2020/IR0482_FOC_COVID-19_ltr_e.pdf" xr:uid="{AA11D4EF-7023-4819-993F-E63B610F57DD}"/>
    <hyperlink ref="I124:I125" r:id="rId52" display="IR0482" xr:uid="{07AFDBEF-A896-4740-86F6-734306AB49C0}"/>
    <hyperlink ref="I131" r:id="rId53" xr:uid="{18AAF52C-3248-4B3D-8423-F614B3603352}"/>
    <hyperlink ref="I132" r:id="rId54" xr:uid="{A8B78020-C3F6-4948-A54C-CE68AF26C8EA}"/>
    <hyperlink ref="I134" r:id="rId55" xr:uid="{03753284-181D-44FC-A748-BC9911A756BB}"/>
    <hyperlink ref="I137:I138" r:id="rId56" display="IR0547" xr:uid="{5DA40522-4A26-4B32-A96E-D8CC085FF862}"/>
    <hyperlink ref="I139" r:id="rId57" xr:uid="{23FCD39C-AED0-473F-8CD1-609045A04EB5}"/>
    <hyperlink ref="I140" r:id="rId58" xr:uid="{DD8D86DF-8BCF-4622-A529-03931D77F145}"/>
    <hyperlink ref="I141" r:id="rId59" xr:uid="{D09998F6-001C-4BD7-AFC4-67D54A768F14}"/>
    <hyperlink ref="I142" r:id="rId60" xr:uid="{7294EF4B-6078-4AE8-8A74-1FB85BE81105}"/>
    <hyperlink ref="I143" r:id="rId61" xr:uid="{A16029DA-9566-465F-9DD1-DABCE25F6E8E}"/>
    <hyperlink ref="I144:I145" r:id="rId62" display="IR0549" xr:uid="{097AE9F7-8C41-4B6B-8DFF-35DFC2E60F36}"/>
    <hyperlink ref="I149" r:id="rId63" display="https://www.pbo-dpb.gc.ca/web/default/files/Documents/Info%20Requests/2020/IR0456_AAFC_COVID-19_Allocations_request_e_signed.pdf" xr:uid="{A7767BFB-BE54-4BA5-916E-9F67977B8A13}"/>
    <hyperlink ref="I149:I150" r:id="rId64" display="IR0456" xr:uid="{0196BF95-6D1D-4716-9047-EB3A2C83F00E}"/>
    <hyperlink ref="I151" r:id="rId65" display="https://www.pbo-dpb.gc.ca/web/default/files/Documents/Info%20Requests/2020/IR0516_CMHC_COVID19_update_2_request_e.pdf" xr:uid="{7DE53DC8-0E92-4D92-85F9-3291D47C969E}"/>
    <hyperlink ref="I151:I152" r:id="rId66" display="IR0516" xr:uid="{8F4D998F-D5E4-4E2C-87CD-D58ECF69BE51}"/>
    <hyperlink ref="I155" r:id="rId67" display="https://www.pbo-dpb.gc.ca/web/default/files/Documents/Info%20Requests/2020/IR0523_ISC_COVID19_update_2_request_e.pdf" xr:uid="{E3785309-4555-41A7-9040-693B9DBF6213}"/>
    <hyperlink ref="I155:I156" r:id="rId68" display="IR0523" xr:uid="{A02028C2-6210-4F27-AFDF-D1C6692AD1E6}"/>
    <hyperlink ref="I157" r:id="rId69" display="https://www.pbo-dpb.gc.ca/web/default/files/Documents/Info%20Requests/2020/IR0524_ISED_COVID19_update_2_request_e.pdf" xr:uid="{61CCC48B-16B3-4FA9-ABF5-DA5D594A96F1}"/>
    <hyperlink ref="I157:I158" r:id="rId70" display="IR0524" xr:uid="{92FF3AC4-DA9C-4AE8-A133-7C59FA6D04C0}"/>
    <hyperlink ref="I163" r:id="rId71" display="https://www.pbo-dpb.gc.ca/web/default/files/Documents/Info%20Requests/2020/IR0526_NRCCan_COVID19_update_2_request_e.pdf" xr:uid="{64D5DB96-728B-4836-9359-B238EE849BE2}"/>
    <hyperlink ref="I163:I164" r:id="rId72" display="IR0526" xr:uid="{F11E918A-614C-4DCE-8C51-67D57D3C50FB}"/>
    <hyperlink ref="I165" r:id="rId73" xr:uid="{095079C4-43A7-4C58-A8FA-8D02DC3A010A}"/>
    <hyperlink ref="I167" r:id="rId74" xr:uid="{9FB69F9F-7940-4AA2-9288-A45DCCFC4BDC}"/>
    <hyperlink ref="I153" r:id="rId75" xr:uid="{22BF7537-99E3-493C-B253-581EC657118A}"/>
    <hyperlink ref="I159:I160" r:id="rId76" display="IR0552" xr:uid="{C5F42711-CEEC-4D06-A1B9-F68E1F16D3CF}"/>
    <hyperlink ref="I147:I148" r:id="rId77" display="IR0549" xr:uid="{5D6DD822-8D3B-4D8E-B4FE-741BE507E538}"/>
    <hyperlink ref="I161:I162" r:id="rId78" display="IR0557" xr:uid="{7DCF0E0E-00C8-4E5C-B889-9B7EBF09AFE3}"/>
    <hyperlink ref="I154" r:id="rId79" xr:uid="{117122ED-24E8-4385-A68F-4A542280B41E}"/>
    <hyperlink ref="I166" r:id="rId80" xr:uid="{78A913E8-8DBB-4160-878B-6768CAEBD8C3}"/>
    <hyperlink ref="I168" r:id="rId81" xr:uid="{9E45E98B-BB4D-4427-AB5A-D11C94F088D1}"/>
    <hyperlink ref="I169" r:id="rId82" xr:uid="{331C8271-1E76-40DD-850A-A519E9E061DF}"/>
    <hyperlink ref="I172" r:id="rId83" xr:uid="{8C388146-D2E5-49C1-8F48-AE65DD874C18}"/>
    <hyperlink ref="I175" r:id="rId84" xr:uid="{A4F42B33-068E-4A60-8825-7D8325A2368D}"/>
    <hyperlink ref="J178" r:id="rId85" display="New Horizons Seniors Grants data" xr:uid="{85008517-E422-4C6B-B125-19F2D577D000}"/>
    <hyperlink ref="I179" r:id="rId86" xr:uid="{110A4714-C81B-45C8-88FA-D98117EB8963}"/>
    <hyperlink ref="I180" r:id="rId87" xr:uid="{9DFBAE31-FEB3-4BDC-B7B1-0392CA7E491A}"/>
    <hyperlink ref="J183" r:id="rId88" display="Emergency Community Support Fund data (United Way East Ontario)" xr:uid="{DB4093A3-0483-4A5D-AA7F-B0CCFFF9F201}"/>
    <hyperlink ref="J182" r:id="rId89" display="Emergency Community Support Fund data (Canadian Red Cross" xr:uid="{D5133119-D870-4F0A-859E-C2D46FB5D1D8}"/>
    <hyperlink ref="J181" r:id="rId90" display="Emergency Community Support Fund data (Community Foundations Canada)" xr:uid="{8D5E8022-4FC3-4F19-ABEC-EB144949D564}"/>
    <hyperlink ref="I184" r:id="rId91" xr:uid="{56B794CC-9E07-4982-B58A-3F30781A92D1}"/>
    <hyperlink ref="I187" r:id="rId92" xr:uid="{CFB7D3FA-9D2E-4ECA-B7D3-C5A43CF696EA}"/>
    <hyperlink ref="I188" r:id="rId93" display="https://www.pbo-dpb.gc.ca/web/default/files/Documents/Info%20Requests/2020/IR0475_WAGE_COVID-19_Measures_request_e_signed.pdf" xr:uid="{B92A90DC-E7F4-4699-9D8E-FFE8B21E6AD4}"/>
    <hyperlink ref="I188:I189" r:id="rId94" display="IR0475" xr:uid="{A37078D8-BD05-49A3-AED5-8A0565CC9151}"/>
    <hyperlink ref="I190" r:id="rId95" xr:uid="{783F237B-09A2-4EEC-8EF3-CA389824058E}"/>
    <hyperlink ref="I191" r:id="rId96" xr:uid="{63D8AB19-29A0-43F4-8707-A9798BF47C34}"/>
    <hyperlink ref="I192" r:id="rId97" xr:uid="{AD53CA69-EB35-4B05-83A5-0D692E8AB5A7}"/>
    <hyperlink ref="I193" r:id="rId98" xr:uid="{DE47EE6A-A506-441E-956E-A68179BCB42D}"/>
    <hyperlink ref="I195" r:id="rId99" xr:uid="{6FB0F167-A3E1-427B-8F00-B606B213766B}"/>
    <hyperlink ref="I196" r:id="rId100" xr:uid="{D22B9FEB-8201-423C-AA77-6A011EC113BA}"/>
    <hyperlink ref="I198" r:id="rId101" xr:uid="{10219D95-ABEE-450A-B9B8-44C8015167FE}"/>
    <hyperlink ref="I8" r:id="rId102" xr:uid="{21A4DA44-E851-4D08-9864-D1ABA3BD5E80}"/>
    <hyperlink ref="I14" r:id="rId103" xr:uid="{C2755199-89DA-4BFA-810D-E6570B8D6EDF}"/>
    <hyperlink ref="J14" r:id="rId104" display="CEBA data" xr:uid="{613E2DE2-F4F0-4464-B32B-05CCCB7B16A9}"/>
    <hyperlink ref="F8" r:id="rId105" xr:uid="{35984EF2-9CB5-40A2-A9B1-8C8E60C70CB9}"/>
  </hyperlinks>
  <pageMargins left="0.7" right="0.7" top="0.75" bottom="0.75" header="0.3" footer="0.3"/>
  <pageSetup orientation="portrait" r:id="rId10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E673E-02CE-49F0-919C-70AD3423F227}">
  <sheetPr>
    <tabColor theme="4"/>
  </sheetPr>
  <dimension ref="A1:L14"/>
  <sheetViews>
    <sheetView showGridLines="0" zoomScale="59" zoomScaleNormal="100" workbookViewId="0"/>
  </sheetViews>
  <sheetFormatPr defaultRowHeight="15" x14ac:dyDescent="0.25"/>
  <cols>
    <col min="1" max="1" width="82.7109375" customWidth="1"/>
    <col min="2" max="2" width="42.7109375" style="92" bestFit="1" customWidth="1"/>
    <col min="3" max="3" width="26.5703125" bestFit="1" customWidth="1"/>
    <col min="4" max="4" width="33.7109375" customWidth="1"/>
    <col min="5" max="5" width="24.85546875" bestFit="1" customWidth="1"/>
    <col min="6" max="6" width="39" style="92" bestFit="1" customWidth="1"/>
    <col min="7" max="7" width="37.85546875" bestFit="1" customWidth="1"/>
    <col min="8" max="8" width="14.42578125" bestFit="1" customWidth="1"/>
    <col min="9" max="9" width="14" bestFit="1" customWidth="1"/>
    <col min="10" max="10" width="17" bestFit="1" customWidth="1"/>
    <col min="11" max="11" width="57.28515625" customWidth="1"/>
    <col min="12" max="12" width="10.85546875" bestFit="1" customWidth="1"/>
  </cols>
  <sheetData>
    <row r="1" spans="1:12" x14ac:dyDescent="0.25">
      <c r="A1" s="46" t="s">
        <v>56</v>
      </c>
      <c r="B1" s="46"/>
    </row>
    <row r="2" spans="1:12" ht="15.75" thickBot="1" x14ac:dyDescent="0.3"/>
    <row r="3" spans="1:12" ht="17.25" x14ac:dyDescent="0.25">
      <c r="A3" s="69" t="s">
        <v>404</v>
      </c>
      <c r="B3" s="193" t="s">
        <v>503</v>
      </c>
      <c r="C3" s="48" t="s">
        <v>1</v>
      </c>
      <c r="D3" s="48" t="s">
        <v>2</v>
      </c>
      <c r="E3" s="48" t="s">
        <v>3</v>
      </c>
      <c r="F3" s="48" t="s">
        <v>422</v>
      </c>
      <c r="G3" s="48" t="s">
        <v>4</v>
      </c>
      <c r="H3" s="49" t="s">
        <v>5</v>
      </c>
      <c r="I3" s="49" t="s">
        <v>6</v>
      </c>
      <c r="J3" s="49" t="s">
        <v>7</v>
      </c>
      <c r="K3" s="49" t="s">
        <v>8</v>
      </c>
      <c r="L3" s="50" t="s">
        <v>9</v>
      </c>
    </row>
    <row r="4" spans="1:12" x14ac:dyDescent="0.25">
      <c r="A4" s="71" t="s">
        <v>369</v>
      </c>
      <c r="B4" s="197"/>
      <c r="C4" s="72"/>
      <c r="D4" s="72"/>
      <c r="E4" s="72"/>
      <c r="F4" s="72"/>
      <c r="G4" s="72"/>
      <c r="H4" s="72"/>
      <c r="I4" s="72"/>
      <c r="J4" s="72"/>
      <c r="K4" s="72"/>
      <c r="L4" s="73"/>
    </row>
    <row r="5" spans="1:12" x14ac:dyDescent="0.25">
      <c r="A5" s="74" t="s">
        <v>370</v>
      </c>
      <c r="B5" s="211" t="s">
        <v>146</v>
      </c>
      <c r="C5" s="8" t="s">
        <v>48</v>
      </c>
      <c r="D5" s="8" t="s">
        <v>165</v>
      </c>
      <c r="E5" s="8" t="s">
        <v>129</v>
      </c>
      <c r="F5" s="99" t="s">
        <v>481</v>
      </c>
      <c r="G5" s="8" t="s">
        <v>129</v>
      </c>
      <c r="H5" s="8" t="s">
        <v>14</v>
      </c>
      <c r="I5" s="21" t="s">
        <v>206</v>
      </c>
      <c r="J5" s="8" t="s">
        <v>22</v>
      </c>
      <c r="K5" s="36" t="s">
        <v>146</v>
      </c>
      <c r="L5" s="17"/>
    </row>
    <row r="6" spans="1:12" ht="30" x14ac:dyDescent="0.25">
      <c r="A6" s="330" t="s">
        <v>371</v>
      </c>
      <c r="B6" s="281" t="s">
        <v>146</v>
      </c>
      <c r="C6" s="281" t="s">
        <v>48</v>
      </c>
      <c r="D6" s="281" t="s">
        <v>136</v>
      </c>
      <c r="E6" s="281" t="s">
        <v>129</v>
      </c>
      <c r="F6" s="302" t="s">
        <v>482</v>
      </c>
      <c r="G6" s="281" t="s">
        <v>129</v>
      </c>
      <c r="H6" s="281" t="s">
        <v>14</v>
      </c>
      <c r="I6" s="283" t="s">
        <v>137</v>
      </c>
      <c r="J6" s="281" t="s">
        <v>22</v>
      </c>
      <c r="K6" s="38" t="s">
        <v>372</v>
      </c>
      <c r="L6" s="75">
        <v>44027</v>
      </c>
    </row>
    <row r="7" spans="1:12" ht="45" x14ac:dyDescent="0.25">
      <c r="A7" s="331"/>
      <c r="B7" s="282"/>
      <c r="C7" s="282"/>
      <c r="D7" s="282"/>
      <c r="E7" s="282"/>
      <c r="F7" s="303"/>
      <c r="G7" s="282"/>
      <c r="H7" s="282"/>
      <c r="I7" s="284"/>
      <c r="J7" s="282"/>
      <c r="K7" s="19" t="s">
        <v>373</v>
      </c>
      <c r="L7" s="76">
        <v>44044</v>
      </c>
    </row>
    <row r="8" spans="1:12" ht="15.75" thickBot="1" x14ac:dyDescent="0.3">
      <c r="A8" s="77" t="s">
        <v>374</v>
      </c>
      <c r="B8" s="210" t="s">
        <v>146</v>
      </c>
      <c r="C8" s="11" t="s">
        <v>48</v>
      </c>
      <c r="D8" s="11" t="s">
        <v>375</v>
      </c>
      <c r="E8" s="238" t="s">
        <v>129</v>
      </c>
      <c r="F8" s="238"/>
      <c r="G8" s="11" t="s">
        <v>129</v>
      </c>
      <c r="H8" s="11" t="s">
        <v>14</v>
      </c>
      <c r="I8" s="23" t="s">
        <v>18</v>
      </c>
      <c r="J8" s="12" t="s">
        <v>77</v>
      </c>
      <c r="K8" s="11"/>
      <c r="L8" s="78"/>
    </row>
    <row r="9" spans="1:12" ht="15.75" thickBot="1" x14ac:dyDescent="0.3">
      <c r="A9" s="45" t="s">
        <v>376</v>
      </c>
      <c r="B9" s="153">
        <f>SUM(B5:B8)</f>
        <v>0</v>
      </c>
      <c r="C9" s="41"/>
      <c r="D9" s="41"/>
      <c r="E9" s="41"/>
      <c r="F9" s="41"/>
      <c r="G9" s="153">
        <f>SUM(G5:G8)</f>
        <v>0</v>
      </c>
      <c r="H9" s="41"/>
      <c r="I9" s="41"/>
      <c r="J9" s="41"/>
      <c r="K9" s="41"/>
      <c r="L9" s="42"/>
    </row>
    <row r="11" spans="1:12" ht="17.25" x14ac:dyDescent="0.25">
      <c r="A11" s="214" t="s">
        <v>511</v>
      </c>
      <c r="B11" s="1"/>
    </row>
    <row r="13" spans="1:12" x14ac:dyDescent="0.25">
      <c r="A13" s="1"/>
      <c r="B13" s="1"/>
    </row>
    <row r="14" spans="1:12" x14ac:dyDescent="0.25">
      <c r="A14" s="1"/>
      <c r="B14" s="1"/>
    </row>
  </sheetData>
  <mergeCells count="10">
    <mergeCell ref="I6:I7"/>
    <mergeCell ref="J6:J7"/>
    <mergeCell ref="A6:A7"/>
    <mergeCell ref="C6:C7"/>
    <mergeCell ref="D6:D7"/>
    <mergeCell ref="E6:E7"/>
    <mergeCell ref="G6:G7"/>
    <mergeCell ref="H6:H7"/>
    <mergeCell ref="F6:F7"/>
    <mergeCell ref="B6:B7"/>
  </mergeCells>
  <hyperlinks>
    <hyperlink ref="I5" r:id="rId1" xr:uid="{377346CD-197E-46BB-B601-CA9E2FD5FD51}"/>
    <hyperlink ref="I6" r:id="rId2" xr:uid="{3F92ED71-0FED-428C-8452-65D972078570}"/>
    <hyperlink ref="I8" r:id="rId3" xr:uid="{682A5356-3463-4301-B1B2-67D779748BB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8FEF4-095B-44DB-ACC4-4D83993D8CC9}">
  <sheetPr>
    <tabColor theme="4"/>
  </sheetPr>
  <dimension ref="A1:L24"/>
  <sheetViews>
    <sheetView showGridLines="0" zoomScale="70" zoomScaleNormal="90" workbookViewId="0"/>
  </sheetViews>
  <sheetFormatPr defaultRowHeight="15" x14ac:dyDescent="0.25"/>
  <cols>
    <col min="1" max="1" width="88.85546875" bestFit="1" customWidth="1"/>
    <col min="2" max="2" width="38.28515625" style="92" bestFit="1" customWidth="1"/>
    <col min="3" max="3" width="25.28515625" bestFit="1" customWidth="1"/>
    <col min="4" max="4" width="27.5703125" customWidth="1"/>
    <col min="5" max="5" width="25.28515625" bestFit="1" customWidth="1"/>
    <col min="6" max="6" width="36.5703125" style="92" customWidth="1"/>
    <col min="7" max="7" width="36.5703125" bestFit="1" customWidth="1"/>
    <col min="8" max="8" width="13.5703125" bestFit="1" customWidth="1"/>
    <col min="9" max="9" width="13" bestFit="1" customWidth="1"/>
    <col min="10" max="10" width="22.7109375" customWidth="1"/>
    <col min="11" max="11" width="31" customWidth="1"/>
    <col min="12" max="12" width="12.7109375" bestFit="1" customWidth="1"/>
  </cols>
  <sheetData>
    <row r="1" spans="1:12" x14ac:dyDescent="0.25">
      <c r="A1" s="46" t="s">
        <v>57</v>
      </c>
      <c r="B1" s="46"/>
    </row>
    <row r="2" spans="1:12" ht="15.75" thickBot="1" x14ac:dyDescent="0.3"/>
    <row r="3" spans="1:12" ht="17.25" x14ac:dyDescent="0.25">
      <c r="A3" s="69" t="s">
        <v>402</v>
      </c>
      <c r="B3" s="193" t="s">
        <v>503</v>
      </c>
      <c r="C3" s="48" t="s">
        <v>1</v>
      </c>
      <c r="D3" s="48" t="s">
        <v>2</v>
      </c>
      <c r="E3" s="48" t="s">
        <v>3</v>
      </c>
      <c r="F3" s="48" t="s">
        <v>422</v>
      </c>
      <c r="G3" s="48" t="s">
        <v>4</v>
      </c>
      <c r="H3" s="49" t="s">
        <v>5</v>
      </c>
      <c r="I3" s="49" t="s">
        <v>6</v>
      </c>
      <c r="J3" s="49" t="s">
        <v>7</v>
      </c>
      <c r="K3" s="49" t="s">
        <v>8</v>
      </c>
      <c r="L3" s="50" t="s">
        <v>9</v>
      </c>
    </row>
    <row r="4" spans="1:12" x14ac:dyDescent="0.25">
      <c r="A4" s="79" t="s">
        <v>377</v>
      </c>
      <c r="B4" s="198"/>
      <c r="C4" s="93"/>
      <c r="D4" s="119"/>
      <c r="E4" s="93"/>
      <c r="F4" s="93"/>
      <c r="G4" s="93"/>
      <c r="H4" s="93"/>
      <c r="I4" s="93"/>
      <c r="J4" s="119"/>
      <c r="K4" s="93"/>
      <c r="L4" s="123"/>
    </row>
    <row r="5" spans="1:12" ht="45" x14ac:dyDescent="0.25">
      <c r="A5" s="56" t="s">
        <v>378</v>
      </c>
      <c r="B5" s="204" t="s">
        <v>146</v>
      </c>
      <c r="C5" s="119" t="s">
        <v>48</v>
      </c>
      <c r="D5" s="122" t="s">
        <v>379</v>
      </c>
      <c r="E5" s="119" t="s">
        <v>129</v>
      </c>
      <c r="F5" s="113" t="s">
        <v>465</v>
      </c>
      <c r="G5" s="119" t="s">
        <v>129</v>
      </c>
      <c r="H5" s="119" t="s">
        <v>14</v>
      </c>
      <c r="I5" s="120" t="s">
        <v>380</v>
      </c>
      <c r="J5" s="119" t="s">
        <v>22</v>
      </c>
      <c r="K5" s="182" t="s">
        <v>146</v>
      </c>
      <c r="L5" s="123"/>
    </row>
    <row r="6" spans="1:12" ht="45" x14ac:dyDescent="0.25">
      <c r="A6" s="56" t="s">
        <v>381</v>
      </c>
      <c r="B6" s="204" t="s">
        <v>146</v>
      </c>
      <c r="C6" s="119" t="s">
        <v>48</v>
      </c>
      <c r="D6" s="119" t="s">
        <v>382</v>
      </c>
      <c r="E6" s="119" t="s">
        <v>129</v>
      </c>
      <c r="F6" s="113" t="s">
        <v>465</v>
      </c>
      <c r="G6" s="119" t="s">
        <v>129</v>
      </c>
      <c r="H6" s="119" t="s">
        <v>14</v>
      </c>
      <c r="I6" s="120" t="s">
        <v>383</v>
      </c>
      <c r="J6" s="122" t="s">
        <v>22</v>
      </c>
      <c r="K6" s="182" t="s">
        <v>384</v>
      </c>
      <c r="L6" s="118">
        <v>44135</v>
      </c>
    </row>
    <row r="7" spans="1:12" ht="45.75" customHeight="1" x14ac:dyDescent="0.25">
      <c r="A7" s="56" t="s">
        <v>385</v>
      </c>
      <c r="B7" s="204" t="s">
        <v>146</v>
      </c>
      <c r="C7" s="119" t="s">
        <v>48</v>
      </c>
      <c r="D7" s="119" t="s">
        <v>382</v>
      </c>
      <c r="E7" s="119" t="s">
        <v>129</v>
      </c>
      <c r="F7" s="113" t="s">
        <v>465</v>
      </c>
      <c r="G7" s="119" t="s">
        <v>129</v>
      </c>
      <c r="H7" s="119" t="s">
        <v>14</v>
      </c>
      <c r="I7" s="120" t="s">
        <v>383</v>
      </c>
      <c r="J7" s="120" t="s">
        <v>386</v>
      </c>
      <c r="K7" s="182" t="s">
        <v>501</v>
      </c>
      <c r="L7" s="118">
        <v>44175</v>
      </c>
    </row>
    <row r="8" spans="1:12" ht="45" x14ac:dyDescent="0.25">
      <c r="A8" s="330" t="s">
        <v>387</v>
      </c>
      <c r="B8" s="281" t="s">
        <v>129</v>
      </c>
      <c r="C8" s="119" t="s">
        <v>48</v>
      </c>
      <c r="D8" s="122" t="s">
        <v>379</v>
      </c>
      <c r="E8" s="119" t="s">
        <v>129</v>
      </c>
      <c r="F8" s="113" t="s">
        <v>465</v>
      </c>
      <c r="G8" s="119" t="s">
        <v>129</v>
      </c>
      <c r="H8" s="119" t="s">
        <v>14</v>
      </c>
      <c r="I8" s="120" t="s">
        <v>380</v>
      </c>
      <c r="J8" s="119" t="s">
        <v>22</v>
      </c>
      <c r="K8" s="182" t="s">
        <v>146</v>
      </c>
      <c r="L8" s="123"/>
    </row>
    <row r="9" spans="1:12" ht="45" x14ac:dyDescent="0.25">
      <c r="A9" s="331"/>
      <c r="B9" s="282"/>
      <c r="C9" s="119" t="s">
        <v>48</v>
      </c>
      <c r="D9" s="119" t="s">
        <v>382</v>
      </c>
      <c r="E9" s="119" t="s">
        <v>129</v>
      </c>
      <c r="F9" s="113" t="s">
        <v>465</v>
      </c>
      <c r="G9" s="119" t="s">
        <v>129</v>
      </c>
      <c r="H9" s="119" t="s">
        <v>14</v>
      </c>
      <c r="I9" s="120" t="s">
        <v>383</v>
      </c>
      <c r="J9" s="80" t="s">
        <v>84</v>
      </c>
      <c r="K9" s="182"/>
      <c r="L9" s="123"/>
    </row>
    <row r="10" spans="1:12" x14ac:dyDescent="0.25">
      <c r="A10" s="51" t="s">
        <v>388</v>
      </c>
      <c r="B10" s="199"/>
      <c r="C10" s="119"/>
      <c r="D10" s="119"/>
      <c r="E10" s="93"/>
      <c r="F10" s="93"/>
      <c r="G10" s="119"/>
      <c r="H10" s="119"/>
      <c r="I10" s="120"/>
      <c r="J10" s="119"/>
      <c r="K10" s="182"/>
      <c r="L10" s="123"/>
    </row>
    <row r="11" spans="1:12" ht="45" x14ac:dyDescent="0.25">
      <c r="A11" s="56" t="s">
        <v>389</v>
      </c>
      <c r="B11" s="204" t="s">
        <v>129</v>
      </c>
      <c r="C11" s="119" t="s">
        <v>48</v>
      </c>
      <c r="D11" s="119" t="s">
        <v>390</v>
      </c>
      <c r="E11" s="119" t="s">
        <v>129</v>
      </c>
      <c r="F11" s="113" t="s">
        <v>465</v>
      </c>
      <c r="G11" s="119" t="s">
        <v>129</v>
      </c>
      <c r="H11" s="119" t="s">
        <v>14</v>
      </c>
      <c r="I11" s="120" t="s">
        <v>391</v>
      </c>
      <c r="J11" s="119" t="s">
        <v>22</v>
      </c>
      <c r="K11" s="182" t="s">
        <v>146</v>
      </c>
      <c r="L11" s="123"/>
    </row>
    <row r="12" spans="1:12" ht="60" x14ac:dyDescent="0.25">
      <c r="A12" s="56" t="s">
        <v>392</v>
      </c>
      <c r="B12" s="204" t="s">
        <v>129</v>
      </c>
      <c r="C12" s="119" t="s">
        <v>48</v>
      </c>
      <c r="D12" s="122" t="s">
        <v>103</v>
      </c>
      <c r="E12" s="119" t="s">
        <v>129</v>
      </c>
      <c r="F12" s="113" t="s">
        <v>479</v>
      </c>
      <c r="G12" s="119" t="s">
        <v>129</v>
      </c>
      <c r="H12" s="119" t="s">
        <v>14</v>
      </c>
      <c r="I12" s="120" t="s">
        <v>104</v>
      </c>
      <c r="J12" s="122" t="s">
        <v>22</v>
      </c>
      <c r="K12" s="182" t="s">
        <v>443</v>
      </c>
      <c r="L12" s="118">
        <v>44145</v>
      </c>
    </row>
    <row r="13" spans="1:12" ht="48.75" customHeight="1" x14ac:dyDescent="0.25">
      <c r="A13" s="127" t="s">
        <v>393</v>
      </c>
      <c r="B13" s="204" t="s">
        <v>129</v>
      </c>
      <c r="C13" s="119" t="s">
        <v>48</v>
      </c>
      <c r="D13" s="122" t="s">
        <v>394</v>
      </c>
      <c r="E13" s="119" t="s">
        <v>129</v>
      </c>
      <c r="F13" s="113" t="s">
        <v>465</v>
      </c>
      <c r="G13" s="119" t="s">
        <v>129</v>
      </c>
      <c r="H13" s="119" t="s">
        <v>14</v>
      </c>
      <c r="I13" s="124" t="s">
        <v>395</v>
      </c>
      <c r="J13" s="124" t="s">
        <v>396</v>
      </c>
      <c r="K13" s="185" t="s">
        <v>397</v>
      </c>
      <c r="L13" s="118">
        <v>44125</v>
      </c>
    </row>
    <row r="14" spans="1:12" x14ac:dyDescent="0.25">
      <c r="A14" s="51" t="s">
        <v>398</v>
      </c>
      <c r="B14" s="199"/>
      <c r="C14" s="119"/>
      <c r="D14" s="119"/>
      <c r="E14" s="93"/>
      <c r="F14" s="93"/>
      <c r="G14" s="119"/>
      <c r="H14" s="119"/>
      <c r="I14" s="181"/>
      <c r="J14" s="181"/>
      <c r="K14" s="182"/>
      <c r="L14" s="123"/>
    </row>
    <row r="15" spans="1:12" x14ac:dyDescent="0.25">
      <c r="A15" s="332" t="s">
        <v>399</v>
      </c>
      <c r="B15" s="281" t="s">
        <v>129</v>
      </c>
      <c r="C15" s="281" t="s">
        <v>48</v>
      </c>
      <c r="D15" s="241" t="s">
        <v>215</v>
      </c>
      <c r="E15" s="281" t="s">
        <v>129</v>
      </c>
      <c r="F15" s="254" t="s">
        <v>465</v>
      </c>
      <c r="G15" s="281" t="s">
        <v>129</v>
      </c>
      <c r="H15" s="281" t="s">
        <v>14</v>
      </c>
      <c r="I15" s="277" t="s">
        <v>216</v>
      </c>
      <c r="J15" s="183" t="s">
        <v>22</v>
      </c>
      <c r="K15" s="335" t="s">
        <v>400</v>
      </c>
      <c r="L15" s="256">
        <v>44124</v>
      </c>
    </row>
    <row r="16" spans="1:12" s="92" customFormat="1" x14ac:dyDescent="0.25">
      <c r="A16" s="333"/>
      <c r="B16" s="282"/>
      <c r="C16" s="282"/>
      <c r="D16" s="242"/>
      <c r="E16" s="282"/>
      <c r="F16" s="255"/>
      <c r="G16" s="282"/>
      <c r="H16" s="282"/>
      <c r="I16" s="334"/>
      <c r="J16" s="187" t="s">
        <v>483</v>
      </c>
      <c r="K16" s="336"/>
      <c r="L16" s="285"/>
    </row>
    <row r="17" spans="1:12" x14ac:dyDescent="0.25">
      <c r="A17" s="81" t="s">
        <v>401</v>
      </c>
      <c r="B17" s="204" t="s">
        <v>129</v>
      </c>
      <c r="C17" s="121" t="s">
        <v>48</v>
      </c>
      <c r="D17" s="121"/>
      <c r="E17" s="82"/>
      <c r="F17" s="82"/>
      <c r="G17" s="82"/>
      <c r="H17" s="121"/>
      <c r="I17" s="121"/>
      <c r="J17" s="186"/>
      <c r="K17" s="184"/>
      <c r="L17" s="78"/>
    </row>
    <row r="18" spans="1:12" ht="15.75" thickBot="1" x14ac:dyDescent="0.3">
      <c r="A18" s="81" t="s">
        <v>410</v>
      </c>
      <c r="B18" s="204" t="s">
        <v>129</v>
      </c>
      <c r="C18" s="121" t="s">
        <v>48</v>
      </c>
      <c r="D18" s="121"/>
      <c r="E18" s="121"/>
      <c r="F18" s="121"/>
      <c r="G18" s="121"/>
      <c r="H18" s="121"/>
      <c r="I18" s="121"/>
      <c r="J18" s="121"/>
      <c r="K18" s="82"/>
      <c r="L18" s="78"/>
    </row>
    <row r="19" spans="1:12" ht="15.75" thickBot="1" x14ac:dyDescent="0.3">
      <c r="A19" s="147" t="s">
        <v>403</v>
      </c>
      <c r="B19" s="153">
        <f>SUM(B5:B9,B11:B13,B16:B18)</f>
        <v>0</v>
      </c>
      <c r="C19" s="41"/>
      <c r="D19" s="41"/>
      <c r="E19" s="41"/>
      <c r="F19" s="41"/>
      <c r="G19" s="153">
        <f>SUM(G5:G9,G11:G13,G15:G18)</f>
        <v>0</v>
      </c>
      <c r="H19" s="41"/>
      <c r="I19" s="41"/>
      <c r="J19" s="41"/>
      <c r="K19" s="41"/>
      <c r="L19" s="42"/>
    </row>
    <row r="21" spans="1:12" ht="17.25" x14ac:dyDescent="0.25">
      <c r="A21" s="95" t="s">
        <v>504</v>
      </c>
      <c r="B21" s="1"/>
    </row>
    <row r="23" spans="1:12" x14ac:dyDescent="0.25">
      <c r="A23" s="1"/>
      <c r="B23" s="1"/>
    </row>
    <row r="24" spans="1:12" x14ac:dyDescent="0.25">
      <c r="A24" s="1"/>
      <c r="B24" s="1"/>
    </row>
  </sheetData>
  <mergeCells count="13">
    <mergeCell ref="L15:L16"/>
    <mergeCell ref="F15:F16"/>
    <mergeCell ref="G15:G16"/>
    <mergeCell ref="H15:H16"/>
    <mergeCell ref="I15:I16"/>
    <mergeCell ref="K15:K16"/>
    <mergeCell ref="A8:A9"/>
    <mergeCell ref="A15:A16"/>
    <mergeCell ref="C15:C16"/>
    <mergeCell ref="D15:D16"/>
    <mergeCell ref="E15:E16"/>
    <mergeCell ref="B8:B9"/>
    <mergeCell ref="B15:B16"/>
  </mergeCells>
  <hyperlinks>
    <hyperlink ref="J7" r:id="rId1" display="CEBA data" xr:uid="{0AC57FE8-0222-4D26-8DF8-6C35F25BAD16}"/>
    <hyperlink ref="I7" r:id="rId2" xr:uid="{1540B2A2-2984-48E7-A871-D135B0C046DA}"/>
    <hyperlink ref="I6" r:id="rId3" xr:uid="{286F0B26-41AA-436A-A80D-E9A9C492B5AC}"/>
    <hyperlink ref="I15" r:id="rId4" xr:uid="{9EE20607-2354-4D42-B7F2-CA1442D3DAF9}"/>
    <hyperlink ref="I5" r:id="rId5" xr:uid="{A4B9BE79-9D7A-438B-8D49-5EB155EA6847}"/>
    <hyperlink ref="I8" r:id="rId6" xr:uid="{671A4BFC-D553-4509-A213-915B076CAD5A}"/>
    <hyperlink ref="I11" r:id="rId7" xr:uid="{7B89B830-7E53-4A32-9F15-69687737F0D7}"/>
    <hyperlink ref="J13" r:id="rId8" xr:uid="{4EE352B4-79D3-4780-B88E-FCD45B299FC5}"/>
    <hyperlink ref="I13" r:id="rId9" xr:uid="{D9264DA8-B5B3-4F05-A7DC-95494BD0FF53}"/>
    <hyperlink ref="I12" r:id="rId10" xr:uid="{A04A0D1E-9A7C-4C93-BF60-569F4CCF3323}"/>
    <hyperlink ref="I9" r:id="rId11" xr:uid="{9FEDA449-E3FC-4175-92FE-3D8BBE7DC6FB}"/>
    <hyperlink ref="J16" r:id="rId12" xr:uid="{C35F458D-C09C-4469-83A3-39ED1141ADC7}"/>
  </hyperlinks>
  <pageMargins left="0.7" right="0.7" top="0.75" bottom="0.75" header="0.3" footer="0.3"/>
  <pageSetup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75F37-838F-4E06-B287-5F8B03278ECF}">
  <sheetPr>
    <tabColor theme="9" tint="-0.249977111117893"/>
  </sheetPr>
  <dimension ref="A1:L36"/>
  <sheetViews>
    <sheetView showGridLines="0" zoomScale="70" zoomScaleNormal="70" workbookViewId="0"/>
  </sheetViews>
  <sheetFormatPr defaultRowHeight="15" x14ac:dyDescent="0.25"/>
  <cols>
    <col min="1" max="1" width="68.85546875" customWidth="1"/>
    <col min="2" max="2" width="38.28515625" style="92" bestFit="1" customWidth="1"/>
    <col min="3" max="3" width="26.140625" bestFit="1" customWidth="1"/>
    <col min="4" max="4" width="46.5703125" customWidth="1"/>
    <col min="5" max="5" width="25.28515625" bestFit="1" customWidth="1"/>
    <col min="6" max="6" width="42.7109375" style="92" bestFit="1" customWidth="1"/>
    <col min="7" max="7" width="37.28515625" bestFit="1" customWidth="1"/>
    <col min="8" max="8" width="14.140625" bestFit="1" customWidth="1"/>
    <col min="9" max="9" width="13.7109375" bestFit="1" customWidth="1"/>
    <col min="10" max="10" width="21.140625" bestFit="1" customWidth="1"/>
    <col min="11" max="11" width="30.7109375" customWidth="1"/>
    <col min="12" max="12" width="18.42578125" bestFit="1" customWidth="1"/>
  </cols>
  <sheetData>
    <row r="1" spans="1:12" x14ac:dyDescent="0.25">
      <c r="A1" s="70" t="s">
        <v>430</v>
      </c>
      <c r="B1" s="70"/>
    </row>
    <row r="2" spans="1:12" ht="15.75" thickBot="1" x14ac:dyDescent="0.3"/>
    <row r="3" spans="1:12" ht="17.25" x14ac:dyDescent="0.25">
      <c r="A3" s="69" t="s">
        <v>431</v>
      </c>
      <c r="B3" s="193" t="s">
        <v>503</v>
      </c>
      <c r="C3" s="48" t="s">
        <v>1</v>
      </c>
      <c r="D3" s="48" t="s">
        <v>2</v>
      </c>
      <c r="E3" s="48" t="s">
        <v>3</v>
      </c>
      <c r="F3" s="48" t="s">
        <v>422</v>
      </c>
      <c r="G3" s="48" t="s">
        <v>4</v>
      </c>
      <c r="H3" s="49" t="s">
        <v>5</v>
      </c>
      <c r="I3" s="49" t="s">
        <v>6</v>
      </c>
      <c r="J3" s="49" t="s">
        <v>7</v>
      </c>
      <c r="K3" s="49" t="s">
        <v>8</v>
      </c>
      <c r="L3" s="50" t="s">
        <v>9</v>
      </c>
    </row>
    <row r="4" spans="1:12" ht="32.25" customHeight="1" x14ac:dyDescent="0.25">
      <c r="A4" s="266" t="s">
        <v>368</v>
      </c>
      <c r="B4" s="241"/>
      <c r="C4" s="84" t="s">
        <v>29</v>
      </c>
      <c r="D4" s="61" t="s">
        <v>367</v>
      </c>
      <c r="E4" s="84" t="s">
        <v>19</v>
      </c>
      <c r="F4" s="90" t="s">
        <v>129</v>
      </c>
      <c r="G4" s="68">
        <v>-20</v>
      </c>
      <c r="H4" s="340" t="s">
        <v>97</v>
      </c>
      <c r="I4" s="340"/>
      <c r="J4" s="340"/>
      <c r="K4" s="340"/>
      <c r="L4" s="341"/>
    </row>
    <row r="5" spans="1:12" ht="36" customHeight="1" x14ac:dyDescent="0.25">
      <c r="A5" s="266"/>
      <c r="B5" s="242"/>
      <c r="C5" s="84" t="s">
        <v>29</v>
      </c>
      <c r="D5" s="61" t="s">
        <v>367</v>
      </c>
      <c r="E5" s="84" t="s">
        <v>19</v>
      </c>
      <c r="F5" s="90" t="s">
        <v>129</v>
      </c>
      <c r="G5" s="68">
        <v>20</v>
      </c>
      <c r="H5" s="340"/>
      <c r="I5" s="340"/>
      <c r="J5" s="340"/>
      <c r="K5" s="340"/>
      <c r="L5" s="341"/>
    </row>
    <row r="6" spans="1:12" x14ac:dyDescent="0.25">
      <c r="A6" s="89" t="s">
        <v>366</v>
      </c>
      <c r="B6" s="204">
        <v>112</v>
      </c>
      <c r="C6" s="8" t="s">
        <v>48</v>
      </c>
      <c r="D6" s="8" t="s">
        <v>43</v>
      </c>
      <c r="E6" s="90" t="s">
        <v>129</v>
      </c>
      <c r="F6" s="111"/>
      <c r="G6" s="83" t="s">
        <v>129</v>
      </c>
      <c r="H6" s="8" t="s">
        <v>14</v>
      </c>
      <c r="I6" s="14" t="s">
        <v>44</v>
      </c>
      <c r="J6" s="7" t="s">
        <v>16</v>
      </c>
      <c r="K6" s="16"/>
      <c r="L6" s="17"/>
    </row>
    <row r="7" spans="1:12" x14ac:dyDescent="0.25">
      <c r="A7" s="94" t="s">
        <v>365</v>
      </c>
      <c r="B7" s="194"/>
      <c r="C7" s="8" t="s">
        <v>11</v>
      </c>
      <c r="D7" s="8" t="s">
        <v>20</v>
      </c>
      <c r="E7" s="8" t="s">
        <v>19</v>
      </c>
      <c r="F7" s="90" t="s">
        <v>129</v>
      </c>
      <c r="G7" s="68">
        <v>6.4198120000000003</v>
      </c>
      <c r="H7" s="8" t="s">
        <v>14</v>
      </c>
      <c r="I7" s="15" t="s">
        <v>21</v>
      </c>
      <c r="J7" s="100" t="s">
        <v>16</v>
      </c>
      <c r="K7" s="16"/>
      <c r="L7" s="17"/>
    </row>
    <row r="8" spans="1:12" ht="45" x14ac:dyDescent="0.25">
      <c r="A8" s="94" t="s">
        <v>364</v>
      </c>
      <c r="B8" s="194"/>
      <c r="C8" s="8" t="s">
        <v>11</v>
      </c>
      <c r="D8" s="7" t="s">
        <v>300</v>
      </c>
      <c r="E8" s="8" t="s">
        <v>19</v>
      </c>
      <c r="F8" s="90" t="s">
        <v>129</v>
      </c>
      <c r="G8" s="68">
        <v>5</v>
      </c>
      <c r="H8" s="8" t="s">
        <v>14</v>
      </c>
      <c r="I8" s="15" t="s">
        <v>278</v>
      </c>
      <c r="J8" s="8" t="s">
        <v>224</v>
      </c>
      <c r="K8" s="16"/>
      <c r="L8" s="17"/>
    </row>
    <row r="9" spans="1:12" ht="30" customHeight="1" x14ac:dyDescent="0.25">
      <c r="A9" s="266" t="s">
        <v>363</v>
      </c>
      <c r="B9" s="241"/>
      <c r="C9" s="8" t="s">
        <v>11</v>
      </c>
      <c r="D9" s="7" t="s">
        <v>362</v>
      </c>
      <c r="E9" s="8" t="s">
        <v>19</v>
      </c>
      <c r="F9" s="90" t="s">
        <v>129</v>
      </c>
      <c r="G9" s="68">
        <v>-3.3290000000000002</v>
      </c>
      <c r="H9" s="276" t="s">
        <v>97</v>
      </c>
      <c r="I9" s="276"/>
      <c r="J9" s="276"/>
      <c r="K9" s="337"/>
      <c r="L9" s="338"/>
    </row>
    <row r="10" spans="1:12" ht="30" customHeight="1" x14ac:dyDescent="0.25">
      <c r="A10" s="266"/>
      <c r="B10" s="242"/>
      <c r="C10" s="8" t="s">
        <v>11</v>
      </c>
      <c r="D10" s="8" t="s">
        <v>362</v>
      </c>
      <c r="E10" s="8" t="s">
        <v>19</v>
      </c>
      <c r="F10" s="90" t="s">
        <v>129</v>
      </c>
      <c r="G10" s="68">
        <v>3.3290000000000002</v>
      </c>
      <c r="H10" s="276"/>
      <c r="I10" s="276"/>
      <c r="J10" s="276"/>
      <c r="K10" s="337"/>
      <c r="L10" s="338"/>
    </row>
    <row r="11" spans="1:12" x14ac:dyDescent="0.25">
      <c r="A11" s="266" t="s">
        <v>361</v>
      </c>
      <c r="B11" s="241"/>
      <c r="C11" s="8" t="s">
        <v>11</v>
      </c>
      <c r="D11" s="8" t="s">
        <v>360</v>
      </c>
      <c r="E11" s="8" t="s">
        <v>19</v>
      </c>
      <c r="F11" s="90" t="s">
        <v>129</v>
      </c>
      <c r="G11" s="68">
        <v>-33.732999999999997</v>
      </c>
      <c r="H11" s="276" t="s">
        <v>97</v>
      </c>
      <c r="I11" s="276"/>
      <c r="J11" s="276"/>
      <c r="K11" s="337"/>
      <c r="L11" s="338"/>
    </row>
    <row r="12" spans="1:12" x14ac:dyDescent="0.25">
      <c r="A12" s="266"/>
      <c r="B12" s="242"/>
      <c r="C12" s="8" t="s">
        <v>11</v>
      </c>
      <c r="D12" s="8" t="s">
        <v>360</v>
      </c>
      <c r="E12" s="8" t="s">
        <v>19</v>
      </c>
      <c r="F12" s="90" t="s">
        <v>129</v>
      </c>
      <c r="G12" s="68">
        <v>33.732999999999997</v>
      </c>
      <c r="H12" s="276"/>
      <c r="I12" s="276"/>
      <c r="J12" s="276"/>
      <c r="K12" s="337"/>
      <c r="L12" s="338"/>
    </row>
    <row r="13" spans="1:12" ht="30" customHeight="1" x14ac:dyDescent="0.25">
      <c r="A13" s="266" t="s">
        <v>359</v>
      </c>
      <c r="B13" s="241"/>
      <c r="C13" s="8" t="s">
        <v>11</v>
      </c>
      <c r="D13" s="7" t="s">
        <v>358</v>
      </c>
      <c r="E13" s="8" t="s">
        <v>19</v>
      </c>
      <c r="F13" s="90" t="s">
        <v>129</v>
      </c>
      <c r="G13" s="68">
        <v>5.5269320000000004</v>
      </c>
      <c r="H13" s="8" t="s">
        <v>97</v>
      </c>
      <c r="I13" s="8"/>
      <c r="J13" s="8"/>
      <c r="K13" s="16"/>
      <c r="L13" s="17"/>
    </row>
    <row r="14" spans="1:12" x14ac:dyDescent="0.25">
      <c r="A14" s="266"/>
      <c r="B14" s="242"/>
      <c r="C14" s="8" t="s">
        <v>11</v>
      </c>
      <c r="D14" s="7" t="s">
        <v>105</v>
      </c>
      <c r="E14" s="8" t="s">
        <v>19</v>
      </c>
      <c r="F14" s="90" t="s">
        <v>129</v>
      </c>
      <c r="G14" s="68">
        <f>27.30409+63.65</f>
        <v>90.954089999999994</v>
      </c>
      <c r="H14" s="8" t="s">
        <v>14</v>
      </c>
      <c r="I14" s="21" t="s">
        <v>106</v>
      </c>
      <c r="J14" s="7" t="s">
        <v>22</v>
      </c>
      <c r="K14" s="16" t="s">
        <v>411</v>
      </c>
      <c r="L14" s="35">
        <v>44152</v>
      </c>
    </row>
    <row r="15" spans="1:12" ht="30" customHeight="1" x14ac:dyDescent="0.25">
      <c r="A15" s="266" t="s">
        <v>357</v>
      </c>
      <c r="B15" s="241"/>
      <c r="C15" s="8" t="s">
        <v>11</v>
      </c>
      <c r="D15" s="7" t="s">
        <v>351</v>
      </c>
      <c r="E15" s="8" t="s">
        <v>19</v>
      </c>
      <c r="F15" s="90" t="s">
        <v>129</v>
      </c>
      <c r="G15" s="68">
        <v>1.3129919999999999</v>
      </c>
      <c r="H15" s="8" t="s">
        <v>14</v>
      </c>
      <c r="I15" s="21" t="s">
        <v>350</v>
      </c>
      <c r="J15" s="7" t="s">
        <v>84</v>
      </c>
      <c r="K15" s="16"/>
      <c r="L15" s="17"/>
    </row>
    <row r="16" spans="1:12" ht="30" x14ac:dyDescent="0.25">
      <c r="A16" s="266"/>
      <c r="B16" s="246"/>
      <c r="C16" s="8" t="s">
        <v>11</v>
      </c>
      <c r="D16" s="7" t="s">
        <v>41</v>
      </c>
      <c r="E16" s="8" t="s">
        <v>19</v>
      </c>
      <c r="F16" s="90" t="s">
        <v>129</v>
      </c>
      <c r="G16" s="188">
        <v>0.44668799999999997</v>
      </c>
      <c r="H16" s="8" t="s">
        <v>14</v>
      </c>
      <c r="I16" s="21" t="s">
        <v>356</v>
      </c>
      <c r="J16" s="7" t="s">
        <v>77</v>
      </c>
      <c r="K16" s="16"/>
      <c r="L16" s="17"/>
    </row>
    <row r="17" spans="1:12" x14ac:dyDescent="0.25">
      <c r="A17" s="266"/>
      <c r="B17" s="242"/>
      <c r="C17" s="8" t="s">
        <v>11</v>
      </c>
      <c r="D17" s="7" t="s">
        <v>35</v>
      </c>
      <c r="E17" s="8" t="s">
        <v>19</v>
      </c>
      <c r="F17" s="90" t="s">
        <v>129</v>
      </c>
      <c r="G17" s="188">
        <v>0.19544</v>
      </c>
      <c r="H17" s="8" t="s">
        <v>14</v>
      </c>
      <c r="I17" s="15" t="s">
        <v>36</v>
      </c>
      <c r="J17" s="8" t="s">
        <v>16</v>
      </c>
      <c r="K17" s="16"/>
      <c r="L17" s="17"/>
    </row>
    <row r="18" spans="1:12" ht="30" x14ac:dyDescent="0.25">
      <c r="A18" s="266" t="s">
        <v>355</v>
      </c>
      <c r="B18" s="241"/>
      <c r="C18" s="8" t="s">
        <v>11</v>
      </c>
      <c r="D18" s="7" t="s">
        <v>128</v>
      </c>
      <c r="E18" s="8" t="s">
        <v>19</v>
      </c>
      <c r="F18" s="90" t="s">
        <v>129</v>
      </c>
      <c r="G18" s="68">
        <v>-2</v>
      </c>
      <c r="H18" s="276" t="s">
        <v>14</v>
      </c>
      <c r="I18" s="277" t="s">
        <v>86</v>
      </c>
      <c r="J18" s="276" t="s">
        <v>224</v>
      </c>
      <c r="K18" s="337"/>
      <c r="L18" s="338"/>
    </row>
    <row r="19" spans="1:12" x14ac:dyDescent="0.25">
      <c r="A19" s="266"/>
      <c r="B19" s="242"/>
      <c r="C19" s="22" t="s">
        <v>11</v>
      </c>
      <c r="D19" s="8" t="s">
        <v>80</v>
      </c>
      <c r="E19" s="8" t="s">
        <v>19</v>
      </c>
      <c r="F19" s="90" t="s">
        <v>129</v>
      </c>
      <c r="G19" s="68">
        <v>2</v>
      </c>
      <c r="H19" s="276"/>
      <c r="I19" s="277"/>
      <c r="J19" s="276"/>
      <c r="K19" s="337"/>
      <c r="L19" s="338"/>
    </row>
    <row r="20" spans="1:12" x14ac:dyDescent="0.25">
      <c r="A20" s="339" t="s">
        <v>354</v>
      </c>
      <c r="B20" s="281"/>
      <c r="C20" s="22" t="s">
        <v>11</v>
      </c>
      <c r="D20" s="8" t="s">
        <v>23</v>
      </c>
      <c r="E20" s="8" t="s">
        <v>19</v>
      </c>
      <c r="F20" s="90" t="s">
        <v>129</v>
      </c>
      <c r="G20" s="188">
        <v>-0.45871099999999998</v>
      </c>
      <c r="H20" s="276" t="s">
        <v>14</v>
      </c>
      <c r="I20" s="294" t="s">
        <v>194</v>
      </c>
      <c r="J20" s="276" t="s">
        <v>224</v>
      </c>
      <c r="K20" s="337"/>
      <c r="L20" s="338"/>
    </row>
    <row r="21" spans="1:12" x14ac:dyDescent="0.25">
      <c r="A21" s="339"/>
      <c r="B21" s="282"/>
      <c r="C21" s="22" t="s">
        <v>11</v>
      </c>
      <c r="D21" s="8" t="s">
        <v>75</v>
      </c>
      <c r="E21" s="8" t="s">
        <v>19</v>
      </c>
      <c r="F21" s="90" t="s">
        <v>129</v>
      </c>
      <c r="G21" s="188">
        <v>0.45871099999999998</v>
      </c>
      <c r="H21" s="276"/>
      <c r="I21" s="294"/>
      <c r="J21" s="276"/>
      <c r="K21" s="337"/>
      <c r="L21" s="338"/>
    </row>
    <row r="22" spans="1:12" x14ac:dyDescent="0.25">
      <c r="A22" s="339" t="s">
        <v>353</v>
      </c>
      <c r="B22" s="281"/>
      <c r="C22" s="22" t="s">
        <v>11</v>
      </c>
      <c r="D22" s="8" t="s">
        <v>75</v>
      </c>
      <c r="E22" s="8" t="s">
        <v>19</v>
      </c>
      <c r="F22" s="90" t="s">
        <v>129</v>
      </c>
      <c r="G22" s="68">
        <v>44.52328</v>
      </c>
      <c r="H22" s="8" t="s">
        <v>14</v>
      </c>
      <c r="I22" s="15" t="s">
        <v>194</v>
      </c>
      <c r="J22" s="8" t="s">
        <v>224</v>
      </c>
      <c r="K22" s="16"/>
      <c r="L22" s="17"/>
    </row>
    <row r="23" spans="1:12" x14ac:dyDescent="0.25">
      <c r="A23" s="339"/>
      <c r="B23" s="282"/>
      <c r="C23" s="22" t="s">
        <v>11</v>
      </c>
      <c r="D23" s="8" t="s">
        <v>80</v>
      </c>
      <c r="E23" s="8" t="s">
        <v>19</v>
      </c>
      <c r="F23" s="90" t="s">
        <v>129</v>
      </c>
      <c r="G23" s="68">
        <v>3.9385840000000001</v>
      </c>
      <c r="H23" s="8" t="s">
        <v>14</v>
      </c>
      <c r="I23" s="21" t="s">
        <v>86</v>
      </c>
      <c r="J23" s="8" t="s">
        <v>224</v>
      </c>
      <c r="K23" s="16"/>
      <c r="L23" s="17"/>
    </row>
    <row r="24" spans="1:12" ht="30" x14ac:dyDescent="0.25">
      <c r="A24" s="89" t="s">
        <v>352</v>
      </c>
      <c r="B24" s="200"/>
      <c r="C24" s="8" t="s">
        <v>11</v>
      </c>
      <c r="D24" s="7" t="s">
        <v>144</v>
      </c>
      <c r="E24" s="8" t="s">
        <v>19</v>
      </c>
      <c r="F24" s="90" t="s">
        <v>129</v>
      </c>
      <c r="G24" s="68">
        <v>4.2189170000000003</v>
      </c>
      <c r="H24" s="8" t="s">
        <v>97</v>
      </c>
      <c r="I24" s="8"/>
      <c r="J24" s="8"/>
      <c r="K24" s="16"/>
      <c r="L24" s="17"/>
    </row>
    <row r="25" spans="1:12" x14ac:dyDescent="0.25">
      <c r="A25" s="94" t="s">
        <v>349</v>
      </c>
      <c r="B25" s="194"/>
      <c r="C25" s="8" t="s">
        <v>48</v>
      </c>
      <c r="D25" s="8" t="s">
        <v>348</v>
      </c>
      <c r="E25" s="8" t="s">
        <v>129</v>
      </c>
      <c r="F25" s="111" t="s">
        <v>129</v>
      </c>
      <c r="G25" s="83" t="s">
        <v>129</v>
      </c>
      <c r="H25" s="8" t="s">
        <v>14</v>
      </c>
      <c r="I25" s="15" t="s">
        <v>347</v>
      </c>
      <c r="J25" s="7" t="s">
        <v>22</v>
      </c>
      <c r="K25" s="16" t="s">
        <v>146</v>
      </c>
      <c r="L25" s="17"/>
    </row>
    <row r="26" spans="1:12" ht="45" x14ac:dyDescent="0.25">
      <c r="A26" s="94" t="s">
        <v>405</v>
      </c>
      <c r="B26" s="194"/>
      <c r="C26" s="8" t="s">
        <v>48</v>
      </c>
      <c r="D26" s="7" t="s">
        <v>41</v>
      </c>
      <c r="E26" s="8" t="s">
        <v>129</v>
      </c>
      <c r="F26" s="111" t="s">
        <v>129</v>
      </c>
      <c r="G26" s="83" t="s">
        <v>129</v>
      </c>
      <c r="H26" s="8" t="s">
        <v>97</v>
      </c>
      <c r="I26" s="8"/>
      <c r="J26" s="60" t="s">
        <v>308</v>
      </c>
      <c r="K26" s="38" t="s">
        <v>406</v>
      </c>
      <c r="L26" s="34" t="s">
        <v>100</v>
      </c>
    </row>
    <row r="27" spans="1:12" ht="60" x14ac:dyDescent="0.25">
      <c r="A27" s="94" t="s">
        <v>407</v>
      </c>
      <c r="B27" s="203">
        <v>4</v>
      </c>
      <c r="C27" s="8" t="s">
        <v>48</v>
      </c>
      <c r="D27" s="7" t="s">
        <v>41</v>
      </c>
      <c r="E27" s="8" t="s">
        <v>129</v>
      </c>
      <c r="F27" s="60" t="s">
        <v>477</v>
      </c>
      <c r="G27" s="83" t="s">
        <v>129</v>
      </c>
      <c r="H27" s="8" t="s">
        <v>14</v>
      </c>
      <c r="I27" s="21" t="s">
        <v>408</v>
      </c>
      <c r="J27" s="60" t="s">
        <v>409</v>
      </c>
      <c r="K27" s="37" t="s">
        <v>502</v>
      </c>
      <c r="L27" s="33">
        <v>44178</v>
      </c>
    </row>
    <row r="28" spans="1:12" s="92" customFormat="1" ht="30" x14ac:dyDescent="0.25">
      <c r="A28" s="114" t="s">
        <v>345</v>
      </c>
      <c r="B28" s="195"/>
      <c r="C28" s="162" t="s">
        <v>48</v>
      </c>
      <c r="D28" s="168" t="s">
        <v>185</v>
      </c>
      <c r="E28" s="162" t="s">
        <v>129</v>
      </c>
      <c r="F28" s="180" t="s">
        <v>129</v>
      </c>
      <c r="G28" s="173" t="s">
        <v>129</v>
      </c>
      <c r="H28" s="162" t="s">
        <v>14</v>
      </c>
      <c r="I28" s="167" t="s">
        <v>194</v>
      </c>
      <c r="J28" s="162" t="s">
        <v>224</v>
      </c>
      <c r="K28" s="158"/>
      <c r="L28" s="174"/>
    </row>
    <row r="29" spans="1:12" s="92" customFormat="1" x14ac:dyDescent="0.25">
      <c r="A29" s="114" t="s">
        <v>514</v>
      </c>
      <c r="B29" s="232">
        <v>32</v>
      </c>
      <c r="C29" s="238" t="s">
        <v>48</v>
      </c>
      <c r="D29" s="235"/>
      <c r="E29" s="238"/>
      <c r="F29" s="240"/>
      <c r="G29" s="173"/>
      <c r="H29" s="238" t="s">
        <v>486</v>
      </c>
      <c r="I29" s="239"/>
      <c r="J29" s="238"/>
      <c r="K29" s="236"/>
      <c r="L29" s="174"/>
    </row>
    <row r="30" spans="1:12" s="92" customFormat="1" ht="30.75" thickBot="1" x14ac:dyDescent="0.3">
      <c r="A30" s="216" t="s">
        <v>496</v>
      </c>
      <c r="B30" s="222"/>
      <c r="C30" s="102" t="s">
        <v>48</v>
      </c>
      <c r="D30" s="223" t="s">
        <v>12</v>
      </c>
      <c r="E30" s="102" t="s">
        <v>129</v>
      </c>
      <c r="F30" s="224" t="s">
        <v>129</v>
      </c>
      <c r="G30" s="225" t="s">
        <v>129</v>
      </c>
      <c r="H30" s="102" t="s">
        <v>14</v>
      </c>
      <c r="I30" s="215" t="s">
        <v>15</v>
      </c>
      <c r="J30" s="102" t="s">
        <v>22</v>
      </c>
      <c r="K30" s="226" t="s">
        <v>497</v>
      </c>
      <c r="L30" s="227">
        <v>44166</v>
      </c>
    </row>
    <row r="31" spans="1:12" ht="15.75" thickBot="1" x14ac:dyDescent="0.3">
      <c r="A31" s="175" t="s">
        <v>432</v>
      </c>
      <c r="B31" s="177">
        <f>SUM(B4:B28)</f>
        <v>116</v>
      </c>
      <c r="C31" s="176"/>
      <c r="D31" s="176"/>
      <c r="E31" s="176"/>
      <c r="F31" s="176"/>
      <c r="G31" s="177">
        <f>SUM(G4:G25)</f>
        <v>162.53673499999999</v>
      </c>
      <c r="H31" s="176"/>
      <c r="I31" s="176"/>
      <c r="J31" s="176"/>
      <c r="K31" s="176"/>
      <c r="L31" s="178"/>
    </row>
    <row r="32" spans="1:12" ht="15.75" thickBot="1" x14ac:dyDescent="0.3">
      <c r="A32" s="67" t="s">
        <v>433</v>
      </c>
      <c r="B32" s="201"/>
      <c r="C32" s="65"/>
      <c r="D32" s="65"/>
      <c r="E32" s="65"/>
      <c r="F32" s="65"/>
      <c r="G32" s="66">
        <f>SUMIF(C4:C27,"*Supps A*",G4:G27)</f>
        <v>0</v>
      </c>
      <c r="H32" s="65"/>
      <c r="I32" s="65"/>
      <c r="J32" s="65"/>
      <c r="K32" s="65"/>
      <c r="L32" s="64"/>
    </row>
    <row r="33" spans="1:12" ht="15.75" thickBot="1" x14ac:dyDescent="0.3">
      <c r="A33" s="67" t="s">
        <v>434</v>
      </c>
      <c r="B33" s="201"/>
      <c r="C33" s="65"/>
      <c r="D33" s="65"/>
      <c r="E33" s="65"/>
      <c r="F33" s="65"/>
      <c r="G33" s="66">
        <f>SUMIF(C4:C27,"*Supps B*",G4:G27)</f>
        <v>162.53673499999999</v>
      </c>
      <c r="H33" s="65"/>
      <c r="I33" s="65"/>
      <c r="J33" s="65"/>
      <c r="K33" s="65"/>
      <c r="L33" s="64"/>
    </row>
    <row r="34" spans="1:12" x14ac:dyDescent="0.25">
      <c r="C34" s="62"/>
      <c r="G34" s="63"/>
    </row>
    <row r="35" spans="1:12" ht="17.25" x14ac:dyDescent="0.25">
      <c r="A35" s="214" t="s">
        <v>511</v>
      </c>
      <c r="C35" s="62"/>
    </row>
    <row r="36" spans="1:12" x14ac:dyDescent="0.25">
      <c r="G36" s="40"/>
    </row>
  </sheetData>
  <mergeCells count="41">
    <mergeCell ref="A4:A5"/>
    <mergeCell ref="A11:A12"/>
    <mergeCell ref="A9:A10"/>
    <mergeCell ref="H4:H5"/>
    <mergeCell ref="I4:I5"/>
    <mergeCell ref="B4:B5"/>
    <mergeCell ref="B9:B10"/>
    <mergeCell ref="B11:B12"/>
    <mergeCell ref="J4:J5"/>
    <mergeCell ref="K4:K5"/>
    <mergeCell ref="L4:L5"/>
    <mergeCell ref="L11:L12"/>
    <mergeCell ref="J11:J12"/>
    <mergeCell ref="K11:K12"/>
    <mergeCell ref="J9:J10"/>
    <mergeCell ref="A22:A23"/>
    <mergeCell ref="A13:A14"/>
    <mergeCell ref="A15:A17"/>
    <mergeCell ref="A20:A21"/>
    <mergeCell ref="A18:A19"/>
    <mergeCell ref="H20:H21"/>
    <mergeCell ref="K9:K10"/>
    <mergeCell ref="L9:L10"/>
    <mergeCell ref="H18:H19"/>
    <mergeCell ref="I18:I19"/>
    <mergeCell ref="J18:J19"/>
    <mergeCell ref="K18:K19"/>
    <mergeCell ref="L18:L19"/>
    <mergeCell ref="H11:H12"/>
    <mergeCell ref="I20:I21"/>
    <mergeCell ref="J20:J21"/>
    <mergeCell ref="K20:K21"/>
    <mergeCell ref="L20:L21"/>
    <mergeCell ref="H9:H10"/>
    <mergeCell ref="I9:I10"/>
    <mergeCell ref="I11:I12"/>
    <mergeCell ref="B13:B14"/>
    <mergeCell ref="B15:B17"/>
    <mergeCell ref="B18:B19"/>
    <mergeCell ref="B20:B21"/>
    <mergeCell ref="B22:B23"/>
  </mergeCells>
  <hyperlinks>
    <hyperlink ref="I7" r:id="rId1" xr:uid="{C7DDA9C8-47F3-486D-8596-2F472AF12DC6}"/>
    <hyperlink ref="I8" r:id="rId2" xr:uid="{B1B59685-0D57-4731-8F89-FF2A6F1AE57E}"/>
    <hyperlink ref="I23" r:id="rId3" display="https://www.pbo-dpb.gc.ca/web/default/files/Documents/Info%20Requests/2020/IR0526_NRCCan_COVID19_update_2_request_e.pdf" xr:uid="{C6DCDF1D-C3F6-4229-A3AA-408668ACF8F5}"/>
    <hyperlink ref="I22" r:id="rId4" xr:uid="{08202B5F-E1F1-428F-AEE8-CB880F0AFB8B}"/>
    <hyperlink ref="I17" r:id="rId5" xr:uid="{24E08BA2-17D1-4FF6-AADB-3F07B2F25798}"/>
    <hyperlink ref="I18" r:id="rId6" xr:uid="{3379C29F-3F86-402B-A5D9-42F58BC1A6E1}"/>
    <hyperlink ref="I20" r:id="rId7" xr:uid="{8C2C03CD-5CAA-4B36-8AA3-7095914BFF2F}"/>
    <hyperlink ref="I6" r:id="rId8" xr:uid="{739A8287-A0BD-4AC7-9F95-EDC0B05C29F6}"/>
    <hyperlink ref="I25" r:id="rId9" xr:uid="{D8E3577F-CE8A-469D-8531-8AD6C9A523CA}"/>
    <hyperlink ref="I14" r:id="rId10" xr:uid="{8651A629-7658-42DC-A505-72A0555C03A6}"/>
    <hyperlink ref="I15" r:id="rId11" xr:uid="{C7A8E8CE-E16F-4906-9378-30C0BD3873DF}"/>
    <hyperlink ref="I16" r:id="rId12" xr:uid="{4C4E0F10-62E0-4D52-98FF-6BE24A28EC6B}"/>
    <hyperlink ref="J26" r:id="rId13" display="New Horizons Seniors Grants data" xr:uid="{04BAC282-B83B-4E69-8B30-B4191DA89335}"/>
    <hyperlink ref="I27" r:id="rId14" xr:uid="{C6280C0B-F36C-4D4D-89E1-B76C0F3DA924}"/>
    <hyperlink ref="J27" r:id="rId15" xr:uid="{E44F612C-0D3F-4F2E-A5B7-1A868B94132D}"/>
    <hyperlink ref="I28" r:id="rId16" xr:uid="{39793C87-EC64-43B0-BB6D-6E844D4B6F6C}"/>
    <hyperlink ref="F27" r:id="rId17" xr:uid="{C1C1519A-B9CA-4E08-8674-9A47776B11FC}"/>
    <hyperlink ref="I30" r:id="rId18" xr:uid="{E7E1B426-F619-4BAC-99BA-F8E134274A9A}"/>
  </hyperlinks>
  <pageMargins left="0.7" right="0.7" top="0.75" bottom="0.75" header="0.3" footer="0.3"/>
  <pageSetup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Legend</vt:lpstr>
      <vt:lpstr>Protecting Health and Safety</vt:lpstr>
      <vt:lpstr>Direct Support Measures</vt:lpstr>
      <vt:lpstr>Tax Liquidity Support</vt:lpstr>
      <vt:lpstr>Other Liquidity Support</vt:lpstr>
      <vt:lpstr>Measures not in FES 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Giswold, Jill</dc:creator>
  <cp:lastModifiedBy>Stanton, Jason</cp:lastModifiedBy>
  <dcterms:created xsi:type="dcterms:W3CDTF">2020-12-01T14:43:59Z</dcterms:created>
  <dcterms:modified xsi:type="dcterms:W3CDTF">2020-12-18T14:32:04Z</dcterms:modified>
</cp:coreProperties>
</file>