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9996E3CB-95E5-4B12-91FE-99D97C644148}" xr6:coauthVersionLast="45" xr6:coauthVersionMax="45" xr10:uidLastSave="{00000000-0000-0000-0000-000000000000}"/>
  <bookViews>
    <workbookView xWindow="28680" yWindow="-120" windowWidth="29040" windowHeight="15840"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absentes du énoncé" sheetId="5" r:id="rId6"/>
  </sheets>
  <definedNames>
    <definedName name="_xlnm._FilterDatabase" localSheetId="5" hidden="1">'Mesures absentes du énoncé'!$A$3:$L$24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B41" i="1" l="1"/>
  <c r="B198" i="3" l="1"/>
  <c r="B184" i="3"/>
  <c r="B144" i="3"/>
  <c r="B143" i="3"/>
  <c r="B77" i="3"/>
  <c r="B74" i="3"/>
  <c r="B73" i="3"/>
  <c r="B70" i="3"/>
  <c r="B67" i="3"/>
  <c r="B63" i="3"/>
  <c r="B53" i="3"/>
  <c r="B34" i="3"/>
  <c r="B15" i="3"/>
  <c r="B11" i="3"/>
  <c r="B10" i="3"/>
  <c r="B9" i="3"/>
  <c r="B4" i="3"/>
  <c r="B90" i="1" l="1"/>
  <c r="B88" i="1"/>
  <c r="B84" i="1"/>
  <c r="B79" i="1"/>
  <c r="B61" i="1"/>
  <c r="B59" i="1"/>
  <c r="B55" i="1"/>
  <c r="B21" i="1"/>
  <c r="B17" i="1"/>
  <c r="B4" i="1"/>
  <c r="B31" i="5" l="1"/>
  <c r="B19" i="10"/>
  <c r="B9" i="9"/>
  <c r="B108" i="1"/>
  <c r="B208" i="3" l="1"/>
  <c r="G32" i="5"/>
  <c r="G33" i="5"/>
  <c r="G19" i="10"/>
  <c r="G209" i="3"/>
  <c r="G43" i="1" l="1"/>
  <c r="G44" i="1"/>
  <c r="G41" i="1"/>
  <c r="G62" i="1" l="1"/>
  <c r="G61" i="1"/>
  <c r="G47" i="1"/>
  <c r="G46" i="1"/>
  <c r="G195" i="3" l="1"/>
  <c r="G160" i="3" l="1"/>
  <c r="G93" i="3"/>
  <c r="G86" i="3"/>
  <c r="G84" i="3"/>
  <c r="G33" i="3"/>
  <c r="G30" i="3"/>
  <c r="G26" i="3"/>
  <c r="G210" i="3" l="1"/>
  <c r="G208" i="3"/>
  <c r="G93" i="1"/>
  <c r="G109" i="1" s="1"/>
  <c r="G76" i="1"/>
  <c r="G72" i="1"/>
  <c r="G70" i="1"/>
  <c r="G39" i="1"/>
  <c r="G20" i="1"/>
  <c r="G12" i="1"/>
  <c r="G14" i="5"/>
  <c r="G9" i="9"/>
  <c r="G108" i="1" l="1"/>
  <c r="G110" i="1"/>
  <c r="G31" i="5"/>
</calcChain>
</file>

<file path=xl/sharedStrings.xml><?xml version="1.0" encoding="utf-8"?>
<sst xmlns="http://schemas.openxmlformats.org/spreadsheetml/2006/main" count="2354" uniqueCount="546">
  <si>
    <t>IR0530</t>
  </si>
  <si>
    <t>IR0550</t>
  </si>
  <si>
    <t>IR0528</t>
  </si>
  <si>
    <t>IR0551</t>
  </si>
  <si>
    <t>IR0559</t>
  </si>
  <si>
    <t>IR0462</t>
  </si>
  <si>
    <t>IR0519</t>
  </si>
  <si>
    <t>IR0470</t>
  </si>
  <si>
    <t>IR0549</t>
  </si>
  <si>
    <t>IR0523</t>
  </si>
  <si>
    <t>Sources:</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</si>
  <si>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</si>
  <si>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</si>
  <si>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</si>
  <si>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</si>
  <si>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</si>
  <si>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</si>
  <si>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</si>
  <si>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</si>
  <si>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</si>
  <si>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</si>
  <si>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</si>
  <si>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</si>
  <si>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</si>
  <si>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</si>
  <si>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</si>
  <si>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</si>
  <si>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</si>
  <si>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</si>
  <si>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</si>
  <si>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</si>
  <si>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</si>
  <si>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</si>
  <si>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</si>
  <si>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</si>
  <si>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</si>
  <si>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</si>
  <si>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</si>
  <si>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</si>
  <si>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</si>
  <si>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</si>
  <si>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</si>
  <si>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</si>
  <si>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</si>
  <si>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</si>
  <si>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</si>
  <si>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</si>
  <si>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</si>
  <si>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</si>
  <si>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</si>
  <si>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</si>
  <si>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</si>
  <si>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</si>
  <si>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</si>
  <si>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</si>
  <si>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</si>
  <si>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</si>
  <si>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</si>
  <si>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</si>
  <si>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</si>
  <si>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</si>
  <si>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</si>
  <si>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</si>
  <si>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</si>
  <si>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</si>
  <si>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</si>
  <si>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</si>
  <si>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</si>
  <si>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</si>
  <si>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</si>
  <si>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</si>
  <si>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</si>
  <si>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</si>
  <si>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</si>
  <si>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</si>
  <si>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</si>
  <si>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</si>
  <si>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</si>
  <si>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</si>
  <si>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Pas encore disponible :</t>
  </si>
  <si>
    <t>Le ministère a fait savoir dans sa réponse au DPB que l’information sur cette mesure n’était pas encore disponible.</t>
  </si>
  <si>
    <t>Le Secrétariat du Conseil du Trésor du Canada, Budget supplémentaire des dépenses (A), 2020-2021</t>
  </si>
  <si>
    <t>Le Secrétariat du Conseil du Trésor du Canada, Budget supplémentaire des dépenses (B), 2020-2021</t>
  </si>
  <si>
    <t>Inclus dans Supp A ou B</t>
  </si>
  <si>
    <t>Organisme</t>
  </si>
  <si>
    <t>Voté/législatif dans Supp</t>
  </si>
  <si>
    <t>Montant dans Supp (M$)</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</si>
  <si>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</si>
  <si>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</si>
  <si>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</si>
  <si>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</si>
  <si>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</si>
  <si>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</si>
  <si>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</si>
  <si>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</si>
  <si>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</si>
  <si>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</si>
  <si>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</si>
  <si>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</si>
  <si>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</si>
  <si>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</si>
  <si>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</si>
  <si>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</si>
  <si>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</si>
  <si>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</si>
  <si>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</si>
  <si>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</si>
  <si>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</si>
  <si>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</si>
  <si>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</si>
  <si>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</si>
  <si>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</si>
  <si>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</si>
  <si>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</si>
  <si>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</si>
  <si>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620 transactions pour 744,5 millions $ (La part d'EDC dans la garantie)</t>
  </si>
  <si>
    <t>31 octobre 2020</t>
  </si>
  <si>
    <t>Compte d’urgence pour les entreprises canadiennes</t>
  </si>
  <si>
    <t>Données concernant le CUEC</t>
  </si>
  <si>
    <t>19 novembre 2020</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</si>
  <si>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</si>
  <si>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</si>
  <si>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</si>
  <si>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</si>
  <si>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</si>
  <si>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</si>
  <si>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</si>
  <si>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6 octobre 2020</t>
  </si>
  <si>
    <t>Crédit d’urgence pour les grands employeurs</t>
  </si>
  <si>
    <t>Corporation de développement des investissements du Canada</t>
  </si>
  <si>
    <t>Données concernant le CUGE</t>
  </si>
  <si>
    <t>Approbation de 2 prêts pour un total de 320 millions $</t>
  </si>
  <si>
    <t>21 octobre 2020</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</si>
  <si>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</si>
  <si>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</si>
  <si>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</si>
  <si>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</si>
  <si>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20 octobre 2020</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</si>
  <si>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</si>
  <si>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</si>
  <si>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</si>
  <si>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</si>
  <si>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</si>
  <si>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</si>
  <si>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</si>
  <si>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 xml:space="preserve"> Fonds pour une rentrée scolaire sécuritaire -  les écoles des Premières Nations</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</si>
  <si>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</si>
  <si>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</si>
  <si>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</si>
  <si>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</si>
  <si>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</si>
  <si>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</si>
  <si>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</si>
  <si>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</si>
  <si>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</si>
  <si>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</si>
  <si>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</si>
  <si>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</si>
  <si>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</si>
  <si>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</si>
  <si>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</si>
  <si>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</si>
  <si>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</si>
  <si>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</si>
  <si>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</si>
  <si>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</si>
  <si>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</si>
  <si>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</si>
  <si>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</si>
  <si>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</si>
  <si>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</si>
  <si>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</si>
  <si>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</si>
  <si>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</si>
  <si>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</si>
  <si>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</si>
  <si>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</si>
  <si>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</si>
  <si>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</si>
  <si>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</si>
  <si>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</si>
  <si>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Total - Mesures absentes du énoncé</t>
  </si>
  <si>
    <t>Total Supp A - Mesures absentes du énoncé</t>
  </si>
  <si>
    <t>Total Supp B - Mesures absentes du énoncé</t>
  </si>
  <si>
    <t>Mesures absentes du énoncé économique de l’automne de 2020</t>
  </si>
  <si>
    <t>43 748 342 $ utilisés à ce jour</t>
  </si>
  <si>
    <t>17 novembre 2020</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</si>
  <si>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</si>
  <si>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</si>
  <si>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</si>
  <si>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</si>
  <si>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</si>
  <si>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</si>
  <si>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</si>
  <si>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</si>
  <si>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Données sur l’amélioration de Nutrition Nord en souffrance</t>
  </si>
  <si>
    <t>Subventions de 89,9 millions $</t>
  </si>
  <si>
    <t>31 mai 2020</t>
  </si>
  <si>
    <t>Fonds pour la prestation des services essentiels de transport aérien aux collectivités éloignées</t>
  </si>
  <si>
    <t>Fonds de soutien aux communautés autochtones</t>
  </si>
  <si>
    <t>Versement de 296,3 millions $ à 621 collectivités et à 85 organismes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</si>
  <si>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</si>
  <si>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</si>
  <si>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</si>
  <si>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</si>
  <si>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Pas encore disponible</t>
  </si>
  <si>
    <t>Ministère de la Diversification économique de l’Ouest canadien</t>
  </si>
  <si>
    <t>Accord de contribution signé pour 23 millions de dollars (8 millions de dollars en 2020-21 et 15 millions de dollars en 2021-22)</t>
  </si>
  <si>
    <t>1 août 2020</t>
  </si>
  <si>
    <t>Dépenses relatives aux phases 1 et 2 du Centre de recherche en thérapeutique en santé humaine du CNR : 3,953 millions $ dépensée</t>
  </si>
  <si>
    <t>30 juillet 2020</t>
  </si>
  <si>
    <t>31 août 2020</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</si>
  <si>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</si>
  <si>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</si>
  <si>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</si>
  <si>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</si>
  <si>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</si>
  <si>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</si>
  <si>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</si>
  <si>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</si>
  <si>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</si>
  <si>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</si>
  <si>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Données concernant Vers un chez-soi</t>
  </si>
  <si>
    <t>24 accords de contribution, pour une valeur totale de 86 367 896 $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</si>
  <si>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</si>
  <si>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</si>
  <si>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</si>
  <si>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</si>
  <si>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</si>
  <si>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</si>
  <si>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Les données ont été partagées de manière informelle par le ministère</t>
  </si>
  <si>
    <t>Veuillez voir les données complémentaires</t>
  </si>
  <si>
    <t>avril 2020</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</si>
  <si>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</si>
  <si>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</si>
  <si>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</si>
  <si>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</si>
  <si>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</si>
  <si>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</si>
  <si>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</si>
  <si>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Accord de contribution d’une valeur de 40 680 000 $</t>
  </si>
  <si>
    <t>Effectif humanitaire civil (Croix-Rouge)</t>
  </si>
  <si>
    <t>Améliorer les mesures de santé publique dans les communautés autochtones</t>
  </si>
  <si>
    <t>Versement de 102 595 241 $ à 330 collectivités et à huit autres bénéficiaires</t>
  </si>
  <si>
    <t>8 septembre 2020</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</si>
  <si>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</si>
  <si>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</si>
  <si>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</si>
  <si>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</si>
  <si>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Le Fonds stratégique pour l’innovation a reçu 192 millions $; un projet de 175,6 millions $ a été approuvé</t>
  </si>
  <si>
    <t>3 mai 2020</t>
  </si>
  <si>
    <t>Réduire les coûts d’importation afin de faciliter l’accès aux produits médicaux essentiels</t>
  </si>
  <si>
    <t>Aide consulaire (dont 36 M$ en 2019-2020)</t>
  </si>
  <si>
    <t xml:space="preserve">Rapatriement : 62 580 Canadiens rapatriés, pour un total de 10,15 millions $  
Programme de prêts d’urgence COVID-19 pour les Canadiens à l’étranger : 4 856 prêts accordés, pour un total de 17,97 millions $
</t>
  </si>
  <si>
    <t>octobre 2020</t>
  </si>
  <si>
    <t>Total - Protéger la santé et la sécurité</t>
  </si>
  <si>
    <t>Subvention salariale d’urgence du Canada (du 15 mars au 19 décembre)</t>
  </si>
  <si>
    <t>Données concernant la SSUC</t>
  </si>
  <si>
    <t>Prolongation de la Subvention salariale d’urgence du Canada</t>
  </si>
  <si>
    <t>Subvention salariale d’urgence du Canada et la Subvention d’urgence du Canada pour le loyer d’urgence d’avril à juin 2021</t>
  </si>
  <si>
    <t>Annuler le délai de carence de l’assurance-emploi pour les personnes en quarantaine obligatoire</t>
  </si>
  <si>
    <t>Prestation canadienne de relance économique</t>
  </si>
  <si>
    <t>Données PCRE</t>
  </si>
  <si>
    <t>Prestation canadienne de maladie pour la relance économique</t>
  </si>
  <si>
    <t>Données PCMRE</t>
  </si>
  <si>
    <t>Prestation canadienne de relance économique pour les proches aidants</t>
  </si>
  <si>
    <t>Données PCREPA</t>
  </si>
  <si>
    <t>Subvention d'urgence du Canada pour le loyer (SUCL)</t>
  </si>
  <si>
    <t>Prolongation de la Subvention d’urgence du Canada pour le loyer et de la mesure de soutien en cas de confinement</t>
  </si>
  <si>
    <t xml:space="preserve">Compte d’urgence pour les entreprises canadiennes – incitatif de 25 % </t>
  </si>
  <si>
    <t>Exportation et développement Canada</t>
  </si>
  <si>
    <t>Autres soutiens au crédit pour les entreprises ̶ Agences de développement régional (Fonds d'aide et de relance régionale)</t>
  </si>
  <si>
    <t>Agence de promotion économique du Canada atlantique</t>
  </si>
  <si>
    <t>25 259 552 $ pour 199 entreprises*</t>
  </si>
  <si>
    <t>31 juillet 2020</t>
  </si>
  <si>
    <t>Agence canadienne de développement économique du Nord</t>
  </si>
  <si>
    <t>1 137 522 $ pour 54 entreprises*</t>
  </si>
  <si>
    <t>Ministère de l’Industrie : Initiative fédérale de développement économique dans le Nord de l’Ontario</t>
  </si>
  <si>
    <t>7 262 958 $ pour 400 entreprises*</t>
  </si>
  <si>
    <t>79 271 136 $ pour 970 entreprises*</t>
  </si>
  <si>
    <t>Agence de développement économique du Canada pour les régions du Québec</t>
  </si>
  <si>
    <t>15 786 894 $ pour 116 entreprises*</t>
  </si>
  <si>
    <t>Agence fédérale de développement économique pour le Sud de l’Ontario</t>
  </si>
  <si>
    <t>26 398 902 $ pour 127 entreprises*</t>
  </si>
  <si>
    <t>Autres soutiens au crédit pour les entreprises ̶ Réseau de développement des collectivités (Fonds d'aide et de relance régionale)</t>
  </si>
  <si>
    <t>$7 284 025 pour 245 entreprises*</t>
  </si>
  <si>
    <t>juillet 2020</t>
  </si>
  <si>
    <t>4 751 494 $ pour 126 entreprises*</t>
  </si>
  <si>
    <t>31 637 081 $ pour 1 880 entreprises*</t>
  </si>
  <si>
    <t>5 956 971 $ pour 211 entreprises*</t>
  </si>
  <si>
    <t>59 424 852 pour 1 674 entreprises*</t>
  </si>
  <si>
    <t>Investissements supplémentaires pour les Fonds d'aide et de relance régionale</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</si>
  <si>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</si>
  <si>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</si>
  <si>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</si>
  <si>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</si>
  <si>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</si>
  <si>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</si>
  <si>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</si>
  <si>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</si>
  <si>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</si>
  <si>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</si>
  <si>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</si>
  <si>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</si>
  <si>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</si>
  <si>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Report de loyer : approbation de 32 demandes de report de loyer de locataires, pour un total d’environ 193 396 $ en loyer***
Allégement de loyer : approbation de cinq formulaires d’attestation, pour une perte de 25 343 $ en revenus de location</t>
  </si>
  <si>
    <t>Fonds stratégique pour l’innovation</t>
  </si>
  <si>
    <t>2 193 accords de contribution d’une valeur de 258 502 248 $**</t>
  </si>
  <si>
    <t>Autres soutiens au crédit pour les entreprises ̶ Futurpreneur Canada</t>
  </si>
  <si>
    <t>Versement de 20,1 millions $ à Futurpreneur Canada (FC) qui servira à alléger les paiements de 3 195 clients actifs de FC pendant tout au plus 12 mois</t>
  </si>
  <si>
    <t>14 mai 2020</t>
  </si>
  <si>
    <t>Subvention salariale temporaire de 10 % pour les entreprises</t>
  </si>
  <si>
    <t>Autres soutiens au crédit pour les entreprises ̶ Programme d’aide à la recherche industrielle</t>
  </si>
  <si>
    <t xml:space="preserve">Complément salarial pour les travailleurs essentiels </t>
  </si>
  <si>
    <t>Prestation canadienne d’urgence (PCU)</t>
  </si>
  <si>
    <t>Données concernant la PCU</t>
  </si>
  <si>
    <t>Traitement de 27,56 millions de demandes; versement de 81,64 milliards $ en prestations</t>
  </si>
  <si>
    <t>4 octobre 2020</t>
  </si>
  <si>
    <t>Frais d’administration de la Prestation canadienne d’urgence</t>
  </si>
  <si>
    <t>Prestation canadienne d'urgence pour les étudiants (PCUE)</t>
  </si>
  <si>
    <t>Données concernant le PCUE</t>
  </si>
  <si>
    <t>Approbation de 2 140 230 demandes; versement de 2,94 milliards $ en prestations</t>
  </si>
  <si>
    <t>Aide d’urgence du Canada pour le loyer commercial (AUCLC)</t>
  </si>
  <si>
    <t>Moins: Contribution des provinces pour l’AUCLC</t>
  </si>
  <si>
    <t>Soutien aux économies autochtones locales et à l’industrie du tourisme autochtone</t>
  </si>
  <si>
    <t>Tourisme : 16 millions $ versés à l’Association touristique autochtone du Canada; on compte actuellement 172 entreprises dans les trois phases d’un financement total de 3 439 000 $
Fonds d’appui aux entreprises communautaires autochtones : versement de 43 271 308 $</t>
  </si>
  <si>
    <t>juin 2020</t>
  </si>
  <si>
    <t>Allègement financier pour les Premières Nations par l’intermédiaire de l’Autorité financière des Premières Nations</t>
  </si>
  <si>
    <t>Transfert de 17,1 millions $ à l'Autorité financière des Premières nations</t>
  </si>
  <si>
    <t>novembre 2020</t>
  </si>
  <si>
    <t>Soutien aux entreprises autochtones et aux institutions financières autochtones</t>
  </si>
  <si>
    <t>Versement de 137 975 000 $ par l’intermédiaire de 3 400 prêts</t>
  </si>
  <si>
    <t>Soutien aux entreprises des rues commerçantes</t>
  </si>
  <si>
    <t>Stratégie pour les femmes en entrepreneuriat – supplément pour l’écosystème</t>
  </si>
  <si>
    <t>En souffrance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</si>
  <si>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</si>
  <si>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</si>
  <si>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</si>
  <si>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</si>
  <si>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Les demandes d'information ont été redirigées vers les ministères destinataires pour les données</t>
  </si>
  <si>
    <t>Subvention salariale pour le personnel des fonds non publics, Forces canadiennes</t>
  </si>
  <si>
    <t>Soutien pour les services d’inspection des aliments</t>
  </si>
  <si>
    <t>Agence canadienne d’inspection des aliments</t>
  </si>
  <si>
    <t>Somme de 9,5 millions $ dépensée</t>
  </si>
  <si>
    <t>Soutien aux organisations chargées de la culture, du patrimoine et du sport</t>
  </si>
  <si>
    <t>Conseil des arts du Canada</t>
  </si>
  <si>
    <t>Ministère du Patrimoine canadien</t>
  </si>
  <si>
    <t>Soutien aux musées nationaux du Canada</t>
  </si>
  <si>
    <t>Le Musée canadien des droits de la personne</t>
  </si>
  <si>
    <t>2 206 586 $ reçus</t>
  </si>
  <si>
    <t>Le Musée canadien de l’histoire</t>
  </si>
  <si>
    <t>4 256 563 $ reçus</t>
  </si>
  <si>
    <t>Le Musée canadien de l’immigration du Quai 21</t>
  </si>
  <si>
    <t>2 049 575 $ reçus</t>
  </si>
  <si>
    <t>Le Musée canadien de la nature</t>
  </si>
  <si>
    <t>5 927 263 $ reçus</t>
  </si>
  <si>
    <t>Le Musée des beaux-arts du Canada</t>
  </si>
  <si>
    <t>4 808 711 $ reçus</t>
  </si>
  <si>
    <t>Le Musée des sciences et de la technologie du Canada</t>
  </si>
  <si>
    <t>5 338 974 $ reçus</t>
  </si>
  <si>
    <t>Commission des champs de bataille nationaux</t>
  </si>
  <si>
    <t>1 112 328 $ reçus</t>
  </si>
  <si>
    <t>Soutien au Centre national des Arts du Canada pendant la pandémie de COVID-19</t>
  </si>
  <si>
    <t>Centre national des arts</t>
  </si>
  <si>
    <t>13 millions $ reçus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</si>
  <si>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</si>
  <si>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</si>
  <si>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</si>
  <si>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</si>
  <si>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</si>
  <si>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Programme d’achat d’aliments exédentaires : dépenses de 49,3 millions $</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</si>
  <si>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</si>
  <si>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</si>
  <si>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</si>
  <si>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</si>
  <si>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</si>
  <si>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</si>
  <si>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</si>
  <si>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Versement de 565 837 $</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</si>
  <si>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</si>
  <si>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</si>
  <si>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</si>
  <si>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</si>
  <si>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</si>
  <si>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</si>
  <si>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6 639 851 paiements, pour un total de 2 435 808 900 $</t>
  </si>
  <si>
    <t>Soutien aux personnes handicapées (1 millions de dollars en financement existant)</t>
  </si>
  <si>
    <t>Fonds d’urgence pour les vétéran</t>
  </si>
  <si>
    <t>Programmes d’emploi et de perfectionnement des compétences pour les jeunes</t>
  </si>
  <si>
    <t>ISDE est en train de finaliser l'accord de contribution modifié</t>
  </si>
  <si>
    <t>Ministère de l’Environnement</t>
  </si>
  <si>
    <t>Programme de prêts d’études canadiens (sur deux ans)</t>
  </si>
  <si>
    <t xml:space="preserve">Bourse canadienne pour le bénévolat étudiant </t>
  </si>
  <si>
    <t>Soutien au Programme d’aide au revenu dans les réserves</t>
  </si>
  <si>
    <t>Somme de 51 164 883 $ dépensée</t>
  </si>
  <si>
    <t>26 août 2020</t>
  </si>
  <si>
    <t>Élargissement du programme Nouveaux Horizons pour les aînés</t>
  </si>
  <si>
    <t>993 accords de subventions, pour une valeur totale de 18 837 433 $</t>
  </si>
  <si>
    <t>Soutien aux enfants et aux jeunes (Jeunesse, J’écoute)</t>
  </si>
  <si>
    <t>Transfert de 2,8 millions $</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</si>
  <si>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</si>
  <si>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</si>
  <si>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</si>
  <si>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</si>
  <si>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Données concernant les Fonds d’urgence pour l’appui communautaire (Fondations Communautaires du Canada)</t>
  </si>
  <si>
    <t>Fondations communautaires Canada : 47 917 189 $ en subventions à 169 organismes</t>
  </si>
  <si>
    <t>Données concernant les Fonds d’urgence pour l’appui communautaire (Croix-Rouge canadienne)</t>
  </si>
  <si>
    <t>Subventions à 923 organismes; somme totale en souffrance</t>
  </si>
  <si>
    <t>Données concernant les Fonds d’urgence pour l’appui communautaire (Centraide Est de l'Ontario)</t>
  </si>
  <si>
    <t>Centraide Est de l’Ontario : 4 724 774 $ en subventions à 85 organismes</t>
  </si>
  <si>
    <t>28 septembre 2020</t>
  </si>
  <si>
    <t>Soutien aux banques alimentaires et aux organisations alimentaires locales (dont 25 M$ en 2019-2020)</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</si>
  <si>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</si>
  <si>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</si>
  <si>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</si>
  <si>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</si>
  <si>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</si>
  <si>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</si>
  <si>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</si>
  <si>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</si>
  <si>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</si>
  <si>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</si>
  <si>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</si>
  <si>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</si>
  <si>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</si>
  <si>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</si>
  <si>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</si>
  <si>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</si>
  <si>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</si>
  <si>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</si>
  <si>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</si>
  <si>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</si>
  <si>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</si>
  <si>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</si>
  <si>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9 964 000$ utilisés à ce jour </t>
  </si>
  <si>
    <t xml:space="preserve">1 100 000 $ utilisés à ce jour </t>
  </si>
  <si>
    <t xml:space="preserve">16 000 $ utilisés à ce jour </t>
  </si>
  <si>
    <t>*Le DPB n'est actuellement pas en mesure d'identifier si ces sommes proviennent d’accords conclus avec des entreprises ou si elles ont déjà été versées.</t>
  </si>
  <si>
    <t>**Le montant des contributions représente des montants conclus avec des entreprises. Des fonds restent inutilisés à la fin de certains contrats. Ils sont alors réaffectés à des contrats conclus avec d’autres entreprises. C’est pourquoi le montant total des contributions dépasse 250 millions $. Le montant final versé s’inscrira dans l’enveloppe de 250 millions $.</t>
  </si>
  <si>
    <t>***Les loyers reportés sont remboursables au Ministère et ne seront pas récupérés au cours de la durée restante des baux.</t>
  </si>
  <si>
    <t>Somme de 15 000 000 $ dépensée à 11 bénéficiaires****</t>
  </si>
  <si>
    <t>18 novembre 2020</t>
  </si>
  <si>
    <t>****Ceci fait état de fonds accordés à des organisations qui les distribuent ensuite aux bénéficiaires finaux.</t>
  </si>
  <si>
    <t>Québec : somme reçue de 7 941 254 $</t>
  </si>
  <si>
    <t>16 novembre 2020</t>
  </si>
  <si>
    <t>Reste du Canada : somme reçue de 31 058 752 $</t>
  </si>
  <si>
    <t>La législation qui fournit l'autorité législatif</t>
  </si>
  <si>
    <t xml:space="preserve">13 190 210 $ dépensés dans le cadre de 5 accords de subvention et de contribution </t>
  </si>
  <si>
    <t>Versement de 481 771 803 $ à 9 742 bénéficiaires</t>
  </si>
  <si>
    <t>Somme de 17 350 000 $ alloués à 287 145 individus à l'aide de 4 organisations</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</si>
  <si>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</si>
  <si>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Mesures absentes du énoncé de 2020</t>
  </si>
  <si>
    <t>Ministère des Finances Canada, Énoncé économique de l’automne de 2020 : Soutenir les Canadiens et lutter contre la COVID-19</t>
  </si>
  <si>
    <t>Soutien aux entreprises du Nord-Fonds de soutien aux entreprises du Nord (provenant des ressources existantes)</t>
  </si>
  <si>
    <t>125 703 388 $ en subventions</t>
  </si>
  <si>
    <t>13 858 474 $ en subventions</t>
  </si>
  <si>
    <t>Versement de 27,69 millions $, représentant 1 687 demandes d’employeurs</t>
  </si>
  <si>
    <t>10 novembre 2020</t>
  </si>
  <si>
    <t>Fonds d’urgence pour la transformation : versement de 62,4 millions $</t>
  </si>
  <si>
    <t>27 octobre 2020</t>
  </si>
  <si>
    <t>Approbation de 1 004 demandes, pour un total de 9,5 millions $ (qui devraient être versés d’ici la fin de l’exercice)</t>
  </si>
  <si>
    <t>Nombre d’avances non réglées suspendues : 481
Somme en souffrance : 53 826 015 $</t>
  </si>
  <si>
    <t>Somme de 1515,3 millions $ dépensée</t>
  </si>
  <si>
    <t>Somme de 12,1 millions $ dépensée</t>
  </si>
  <si>
    <t>Somme de 1068,1 millions $ dépensée</t>
  </si>
  <si>
    <t>Somme de 162,1 millions $ dépensée</t>
  </si>
  <si>
    <t>25 novembre 2020</t>
  </si>
  <si>
    <t>Dépenses de 2,2 millions $</t>
  </si>
  <si>
    <t>Somme de 27,3 millions $ dépensée</t>
  </si>
  <si>
    <t>Somme de 464,4 millions $ dépensée</t>
  </si>
  <si>
    <t>Somme de 19,2 millions $ dépensée</t>
  </si>
  <si>
    <t>Total Supp A - Protéger la santé et la sécurité</t>
  </si>
  <si>
    <t>Total Supp B - Protéger la santé et la sécurité</t>
  </si>
  <si>
    <t xml:space="preserve">Mesures de soutien direct </t>
  </si>
  <si>
    <t xml:space="preserve">Total Supp A - Mesures de soutien direct </t>
  </si>
  <si>
    <t xml:space="preserve">Total - Mesures de soutien direct </t>
  </si>
  <si>
    <t xml:space="preserve">Total Supp B - Mesures de soutien direct </t>
  </si>
  <si>
    <t>Le dernier onglet du document de suivi comprend les mesures liées à la COVID-19 qui ont été annoncées par le gouvernement, mais qui n’ont pas été incluses dans l'Énoncé économique de l’automne de 2020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</si>
  <si>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</si>
  <si>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</si>
  <si>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</si>
  <si>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</si>
  <si>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</si>
  <si>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Mesures absentes du  énoncé économique de l’automne de 2020</t>
  </si>
  <si>
    <t xml:space="preserve">Somme de 999 980 000 $ transféré aux 13 provinces et territoires </t>
  </si>
  <si>
    <t>Somme de 12 230 720 000 $ transféré aux 13 provinces et territoires</t>
  </si>
  <si>
    <t>Somme de 2 538 996 000 $ transféré aux 13 provinces et territoires</t>
  </si>
  <si>
    <t>Dépenses de 10 millions $</t>
  </si>
  <si>
    <t>Dépenses de 292 400 $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</si>
  <si>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</si>
  <si>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</si>
  <si>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</si>
  <si>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</si>
  <si>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</si>
  <si>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</si>
  <si>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</si>
  <si>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</si>
  <si>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</si>
  <si>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1 juin 2020</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</si>
  <si>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</si>
  <si>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</si>
  <si>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</si>
  <si>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</si>
  <si>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</si>
  <si>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</si>
  <si>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</si>
  <si>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Données concernant le PAPHA</t>
  </si>
  <si>
    <t xml:space="preserve">Les données fournies par les ministères représentent les données sur les dépenses à une date définie, sauf indication contraire. </t>
  </si>
  <si>
    <t>Les montants indiqués dans les budget supplémentaire des dépenses représentent les montants maximums des dépenses de l'exercice en cours. Ces montants sont calculés selon la méthode de la comptabilité de caisse et représentent donc des montants qui peuvent entrer dans l'économie en 2020-21.</t>
  </si>
  <si>
    <t>Sera envoyée</t>
  </si>
  <si>
    <t xml:space="preserve">11 060 000 $ dépensés en subventions et contributions, 721 stages créés </t>
  </si>
  <si>
    <t>Paiements des prêts d’études canadiens (Moratoire)</t>
  </si>
  <si>
    <t>Fonds de réponse à la COVID-19* (dont 500 M$ pour les provinces et les territoires en 2019-2020, et 50 M$ provenant de ressources existantes)</t>
  </si>
  <si>
    <t xml:space="preserve">**La somme est plus élevée que les fonds reçus dans le Budget supplémentaire des dépenses (A) en raison des investissements supplémentaires effectués par les IRSC à partir de leur financement de base-a. </t>
  </si>
  <si>
    <t>26 757 432 $ en subventions**</t>
  </si>
  <si>
    <t>28 564 702 $ en subventions**</t>
  </si>
  <si>
    <t>*Y comprend les fonds à Santé Canada et à l’Agence de la santé publique du Canada pour améliorer la réponse du Canada à la pandémie de la COVID-19.</t>
  </si>
  <si>
    <t>L’ASFC a accordé une remise à 11 821 importateurs, dont les montants exonérés s’élèvent à 289 616 769 $ en droits et 14 062 640 $ en taxes.</t>
  </si>
  <si>
    <t>23 novembre 2020</t>
  </si>
  <si>
    <t>Dépenses de 242 366 $</t>
  </si>
  <si>
    <t>Renforcement de la préparation à la pandémie dans les établissements de soins de longue durée et les résidences pour personnes âgées</t>
  </si>
  <si>
    <t>1 821 726 $ en subventions</t>
  </si>
  <si>
    <t>Approbation de 4 970 640 demandes, pour une somme de 4,97 milliard $</t>
  </si>
  <si>
    <t>13 décembre 2020</t>
  </si>
  <si>
    <t>Approbation de 416 780 demandes, pour une somme de 208 390 000 $</t>
  </si>
  <si>
    <t>Approbation de 1 443 050 demandes, pour une somme de 721 525 000 $</t>
  </si>
  <si>
    <t>10 décembre 2020</t>
  </si>
  <si>
    <t>Approbation de prêts de 31,98 milliards $ pour 799 057 entreprises</t>
  </si>
  <si>
    <t>3 893 ententes approuvées pour un nombre d'employés estimé à 118 520 . Valeur totale estimée à 1 380 167 893 $</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</si>
  <si>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</si>
  <si>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</si>
  <si>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t>Total de 763 671 800 $ payés à 1 642 304 clients</t>
  </si>
  <si>
    <t>266 100 000 $ pour soutenir 40 000 stages</t>
  </si>
  <si>
    <t>11,5 millions $ traités</t>
  </si>
  <si>
    <t>Zéro dollar utilisé à ce jour</t>
  </si>
  <si>
    <t>48,1 millions $ alloués</t>
  </si>
  <si>
    <t>1 122 530 743 $ transférés aux provinces et territoires</t>
  </si>
  <si>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et IR0566. Il s'agit d'estimations de coûts sur la base de trésorerie pour l'exercice financier en cours. Les données fournies vont jusqu'à l'énoncé économique d'automne (30 novembre 2020).</t>
    </r>
  </si>
  <si>
    <t>Versement de 322,6 millions $ par l’intermédiaire de l’aide internationale (dont 194,5 millions $ du Compte de crises)</t>
  </si>
  <si>
    <t>8 décembre 2020</t>
  </si>
  <si>
    <t>Approbation de 1 873 820 demandes; versement de 54 02 milliards $ en subventions</t>
  </si>
  <si>
    <t>Versement de 95,5 millions $ à des agents de mise en œuvre régionaux pour 3 215 organismes</t>
  </si>
  <si>
    <t>Changements temporaires à l’assurance emploi pour en améliorer l’accès - Prestations d’assurance-emploi pour pêcheurs</t>
  </si>
  <si>
    <t>65 863 prêts pour un total de 2 031 481 448 $</t>
  </si>
  <si>
    <t>13 decembre 2020</t>
  </si>
  <si>
    <t xml:space="preserve">Approbation de 107 demandes de locataires pour un montant de 2,9 millions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</si>
</sst>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_);[Red]\(&quot;$&quot;#,##0\)"/>
    <numFmt numFmtId="165" formatCode="_(* #,##0.00_);_(* \(#,##0.00\);_(* &quot;-&quot;??_);_(@_)"/>
    <numFmt numFmtId="166" formatCode="_-* #,##0_-;\-* #,##0_-;_-* &quot;-&quot;??_-;_-@_-"/>
    <numFmt numFmtId="167"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
      <patternFill patternType="solid">
        <fgColor theme="0"/>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309">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166" fontId="0" fillId="0" borderId="5" xfId="1" applyNumberFormat="1" applyFont="1" applyFill="1" applyBorder="1" applyAlignment="1">
      <alignment horizontal="center" vertical="center"/>
    </xf>
    <xf numFmtId="0" fontId="6" fillId="0" borderId="5" xfId="2" applyFill="1" applyBorder="1" applyAlignment="1">
      <alignment horizontal="center" vertical="center"/>
    </xf>
    <xf numFmtId="0" fontId="0" fillId="0" borderId="6" xfId="0" applyBorder="1"/>
    <xf numFmtId="166" fontId="0" fillId="0" borderId="5" xfId="1" applyNumberFormat="1" applyFont="1" applyFill="1" applyBorder="1" applyAlignment="1">
      <alignment horizontal="right" vertical="center"/>
    </xf>
    <xf numFmtId="0" fontId="0" fillId="0" borderId="7" xfId="0" applyBorder="1" applyAlignment="1">
      <alignment horizontal="left" vertical="center" wrapText="1"/>
    </xf>
    <xf numFmtId="1" fontId="0" fillId="0" borderId="5" xfId="0" applyNumberFormat="1" applyBorder="1"/>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166" fontId="0" fillId="0" borderId="5" xfId="0" applyNumberFormat="1"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wrapText="1"/>
    </xf>
    <xf numFmtId="0" fontId="0" fillId="0" borderId="5" xfId="0" applyBorder="1" applyAlignment="1">
      <alignment horizontal="left" vertical="center" wrapText="1"/>
    </xf>
    <xf numFmtId="166"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4" xfId="0" applyBorder="1" applyAlignment="1">
      <alignment vertical="center" wrapText="1"/>
    </xf>
    <xf numFmtId="0" fontId="0" fillId="0" borderId="5" xfId="0" applyBorder="1" applyAlignment="1">
      <alignment vertical="center" wrapText="1"/>
    </xf>
    <xf numFmtId="0" fontId="0" fillId="0" borderId="0" xfId="0" applyFill="1"/>
    <xf numFmtId="0" fontId="7" fillId="0" borderId="5" xfId="0" applyFont="1" applyFill="1" applyBorder="1"/>
    <xf numFmtId="0" fontId="0" fillId="0" borderId="5" xfId="0" applyBorder="1" applyAlignment="1">
      <alignment horizontal="right" vertical="center"/>
    </xf>
    <xf numFmtId="0" fontId="0" fillId="0" borderId="4" xfId="0" applyBorder="1" applyAlignment="1">
      <alignment horizontal="left" vertical="center" indent="3"/>
    </xf>
    <xf numFmtId="0" fontId="6" fillId="0" borderId="5" xfId="2" applyBorder="1" applyAlignment="1">
      <alignment horizontal="left" vertical="center"/>
    </xf>
    <xf numFmtId="0" fontId="6" fillId="0" borderId="5" xfId="2" applyFill="1" applyBorder="1" applyAlignment="1">
      <alignment horizontal="center" vertical="center" wrapText="1"/>
    </xf>
    <xf numFmtId="0" fontId="7" fillId="0" borderId="5" xfId="0" applyFont="1" applyBorder="1" applyAlignment="1">
      <alignment horizontal="center" vertical="center" wrapText="1"/>
    </xf>
    <xf numFmtId="1" fontId="0" fillId="0" borderId="0" xfId="0" applyNumberFormat="1"/>
    <xf numFmtId="166" fontId="0" fillId="0" borderId="0" xfId="3" applyNumberFormat="1" applyFont="1"/>
    <xf numFmtId="0" fontId="3" fillId="0" borderId="15" xfId="0" applyFont="1" applyBorder="1"/>
    <xf numFmtId="0" fontId="3" fillId="0" borderId="14" xfId="0" applyFont="1" applyBorder="1"/>
    <xf numFmtId="166" fontId="3" fillId="0" borderId="14" xfId="0" applyNumberFormat="1" applyFont="1" applyBorder="1"/>
    <xf numFmtId="0" fontId="3" fillId="0" borderId="13" xfId="0" applyFont="1" applyBorder="1" applyAlignment="1">
      <alignment wrapText="1"/>
    </xf>
    <xf numFmtId="0" fontId="0" fillId="0" borderId="4" xfId="0" applyBorder="1" applyAlignment="1">
      <alignment vertical="center"/>
    </xf>
    <xf numFmtId="166" fontId="0" fillId="0" borderId="5" xfId="3" applyNumberFormat="1" applyFont="1" applyFill="1" applyBorder="1"/>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166" fontId="0" fillId="0" borderId="5" xfId="3" applyNumberFormat="1" applyFont="1" applyFill="1" applyBorder="1" applyAlignment="1">
      <alignment horizontal="center" vertical="center" wrapText="1"/>
    </xf>
    <xf numFmtId="0" fontId="0" fillId="0" borderId="7" xfId="0" applyBorder="1"/>
    <xf numFmtId="166" fontId="0" fillId="0" borderId="5" xfId="3" applyNumberFormat="1" applyFont="1" applyFill="1" applyBorder="1" applyAlignment="1">
      <alignment horizontal="right" vertical="center"/>
    </xf>
    <xf numFmtId="0" fontId="4" fillId="0" borderId="9" xfId="0" applyFont="1" applyBorder="1" applyAlignment="1">
      <alignment horizontal="center"/>
    </xf>
    <xf numFmtId="166"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43" fontId="3" fillId="0" borderId="15" xfId="3" applyFont="1" applyBorder="1"/>
    <xf numFmtId="0" fontId="10" fillId="0" borderId="4" xfId="0" applyFont="1" applyBorder="1" applyAlignment="1">
      <alignment wrapText="1"/>
    </xf>
    <xf numFmtId="0" fontId="0" fillId="0" borderId="11" xfId="0" applyBorder="1"/>
    <xf numFmtId="0" fontId="3" fillId="0" borderId="17" xfId="0" applyFont="1" applyBorder="1" applyAlignment="1">
      <alignment wrapText="1"/>
    </xf>
    <xf numFmtId="166" fontId="3" fillId="0" borderId="14" xfId="3" applyNumberFormat="1" applyFont="1" applyBorder="1" applyAlignment="1">
      <alignment horizontal="center" vertical="center"/>
    </xf>
    <xf numFmtId="166" fontId="3" fillId="0" borderId="14" xfId="3" applyNumberFormat="1" applyFont="1" applyBorder="1" applyAlignment="1">
      <alignment horizontal="right" vertical="center"/>
    </xf>
    <xf numFmtId="166" fontId="3" fillId="0" borderId="15" xfId="3" applyNumberFormat="1" applyFont="1" applyBorder="1" applyAlignment="1">
      <alignment horizontal="center" vertical="center"/>
    </xf>
    <xf numFmtId="166" fontId="0" fillId="0" borderId="5" xfId="3" applyNumberFormat="1" applyFont="1" applyFill="1" applyBorder="1" applyAlignment="1">
      <alignment horizontal="center" vertical="center"/>
    </xf>
    <xf numFmtId="0" fontId="4" fillId="2" borderId="2" xfId="0" applyFont="1" applyFill="1" applyBorder="1" applyAlignment="1">
      <alignment wrapText="1"/>
    </xf>
    <xf numFmtId="16" fontId="0" fillId="0" borderId="6" xfId="0" applyNumberFormat="1" applyBorder="1" applyAlignment="1">
      <alignment horizontal="center" vertical="center"/>
    </xf>
    <xf numFmtId="166" fontId="0" fillId="0" borderId="5" xfId="3" applyNumberFormat="1" applyFont="1" applyFill="1" applyBorder="1" applyAlignment="1">
      <alignment horizontal="right"/>
    </xf>
    <xf numFmtId="167" fontId="0" fillId="0" borderId="5" xfId="3" applyNumberFormat="1" applyFont="1" applyFill="1" applyBorder="1" applyAlignment="1">
      <alignment horizontal="right" vertical="center"/>
    </xf>
    <xf numFmtId="43" fontId="0" fillId="0" borderId="5" xfId="3" applyFont="1" applyFill="1" applyBorder="1" applyAlignment="1">
      <alignment horizontal="right" vertical="center"/>
    </xf>
    <xf numFmtId="166" fontId="1" fillId="0" borderId="5" xfId="3" applyNumberFormat="1" applyFill="1" applyBorder="1" applyAlignment="1">
      <alignment horizontal="right" vertical="center"/>
    </xf>
    <xf numFmtId="0" fontId="12" fillId="0" borderId="5" xfId="0" applyFont="1" applyBorder="1" applyAlignment="1">
      <alignment horizontal="center" vertical="center" wrapText="1"/>
    </xf>
    <xf numFmtId="0" fontId="0" fillId="0" borderId="7" xfId="0" applyBorder="1" applyAlignment="1">
      <alignment horizontal="center" vertical="center"/>
    </xf>
    <xf numFmtId="0" fontId="0" fillId="0" borderId="5" xfId="0" applyFill="1" applyBorder="1" applyAlignment="1">
      <alignment horizontal="center" vertical="center" wrapText="1"/>
    </xf>
    <xf numFmtId="0" fontId="0" fillId="0" borderId="4" xfId="0" applyBorder="1" applyAlignment="1">
      <alignment horizontal="left" vertical="center"/>
    </xf>
    <xf numFmtId="166" fontId="0" fillId="0" borderId="5" xfId="0" applyNumberFormat="1" applyBorder="1" applyAlignment="1">
      <alignment horizontal="right" vertical="center"/>
    </xf>
    <xf numFmtId="0" fontId="7" fillId="0" borderId="5" xfId="0" applyFont="1" applyFill="1" applyBorder="1" applyAlignment="1">
      <alignment horizontal="center" vertical="center"/>
    </xf>
    <xf numFmtId="0" fontId="10" fillId="0" borderId="4" xfId="0" applyFont="1" applyBorder="1" applyAlignment="1">
      <alignment horizontal="left" vertical="center" wrapText="1" indent="1"/>
    </xf>
    <xf numFmtId="0" fontId="4" fillId="0" borderId="16" xfId="0" applyFont="1" applyBorder="1"/>
    <xf numFmtId="0" fontId="0" fillId="0" borderId="18" xfId="0" applyBorder="1"/>
    <xf numFmtId="0" fontId="0" fillId="0" borderId="4" xfId="0" applyBorder="1" applyAlignment="1">
      <alignment horizontal="left" vertical="center" wrapText="1"/>
    </xf>
    <xf numFmtId="166" fontId="0" fillId="0" borderId="5" xfId="3" applyNumberFormat="1" applyFont="1" applyBorder="1" applyAlignment="1">
      <alignment horizontal="center" vertical="center" wrapText="1"/>
    </xf>
    <xf numFmtId="166" fontId="6" fillId="0" borderId="5" xfId="2" applyNumberFormat="1" applyBorder="1" applyAlignment="1">
      <alignment horizontal="center" vertical="center"/>
    </xf>
    <xf numFmtId="166" fontId="0" fillId="0" borderId="5" xfId="0" applyNumberFormat="1" applyBorder="1" applyAlignment="1">
      <alignment horizontal="center" vertical="center"/>
    </xf>
    <xf numFmtId="15" fontId="0" fillId="0" borderId="6" xfId="0" applyNumberFormat="1" applyBorder="1" applyAlignment="1">
      <alignment horizontal="center" vertical="center"/>
    </xf>
    <xf numFmtId="166" fontId="0" fillId="0" borderId="5" xfId="3" applyNumberFormat="1" applyFon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166" fontId="0" fillId="0" borderId="7" xfId="3" applyNumberFormat="1" applyFont="1" applyFill="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4" xfId="0" applyBorder="1" applyAlignment="1">
      <alignment horizontal="left" vertical="center" wrapText="1"/>
    </xf>
    <xf numFmtId="15" fontId="0" fillId="0" borderId="6" xfId="0" applyNumberFormat="1" applyBorder="1" applyAlignment="1">
      <alignment horizontal="center" vertical="center"/>
    </xf>
    <xf numFmtId="0" fontId="0" fillId="0" borderId="6" xfId="0" applyBorder="1" applyAlignment="1">
      <alignment horizontal="center" vertical="center"/>
    </xf>
    <xf numFmtId="166" fontId="0" fillId="0" borderId="5" xfId="0" applyNumberFormat="1"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left" vertical="center"/>
    </xf>
    <xf numFmtId="166" fontId="0" fillId="0" borderId="5" xfId="3" applyNumberFormat="1" applyFont="1" applyBorder="1" applyAlignment="1">
      <alignment horizontal="left" vertical="center" wrapText="1"/>
    </xf>
    <xf numFmtId="15" fontId="0" fillId="0" borderId="6" xfId="3" applyNumberFormat="1" applyFont="1" applyBorder="1" applyAlignment="1">
      <alignment horizontal="center" vertical="center"/>
    </xf>
    <xf numFmtId="166" fontId="0" fillId="0" borderId="5" xfId="3" applyNumberFormat="1" applyFont="1" applyBorder="1" applyAlignment="1">
      <alignment horizontal="left" vertical="center"/>
    </xf>
    <xf numFmtId="166" fontId="0" fillId="0" borderId="6" xfId="3" applyNumberFormat="1" applyFont="1" applyBorder="1" applyAlignment="1">
      <alignment horizontal="center" vertical="center"/>
    </xf>
    <xf numFmtId="166" fontId="0" fillId="0" borderId="5" xfId="3" applyNumberFormat="1" applyFont="1" applyFill="1" applyBorder="1" applyAlignment="1">
      <alignment horizontal="left" vertical="center"/>
    </xf>
    <xf numFmtId="17" fontId="0" fillId="0" borderId="6" xfId="0" applyNumberFormat="1" applyBorder="1" applyAlignment="1">
      <alignment horizontal="center" vertical="center"/>
    </xf>
    <xf numFmtId="166" fontId="0" fillId="0" borderId="6" xfId="0" applyNumberFormat="1" applyBorder="1" applyAlignment="1">
      <alignment horizontal="center" vertical="center"/>
    </xf>
    <xf numFmtId="0" fontId="0" fillId="0" borderId="11" xfId="0" applyBorder="1" applyAlignment="1">
      <alignment horizontal="left" vertical="center" wrapText="1"/>
    </xf>
    <xf numFmtId="166" fontId="0" fillId="0" borderId="5" xfId="0" applyNumberFormat="1" applyFill="1" applyBorder="1" applyAlignment="1">
      <alignment horizontal="left" vertical="center"/>
    </xf>
    <xf numFmtId="166" fontId="0" fillId="0" borderId="7" xfId="3" applyNumberFormat="1" applyFont="1" applyFill="1" applyBorder="1" applyAlignment="1">
      <alignment horizontal="center" vertical="center" wrapText="1"/>
    </xf>
    <xf numFmtId="15" fontId="0" fillId="0" borderId="6" xfId="0" applyNumberFormat="1" applyBorder="1" applyAlignment="1">
      <alignment horizontal="center" vertical="center" wrapText="1"/>
    </xf>
    <xf numFmtId="0" fontId="3" fillId="0" borderId="13" xfId="0" applyFont="1" applyBorder="1" applyAlignment="1">
      <alignment horizontal="left"/>
    </xf>
    <xf numFmtId="0" fontId="0" fillId="0" borderId="0" xfId="0" applyBorder="1" applyAlignment="1">
      <alignment vertical="center" wrapText="1"/>
    </xf>
    <xf numFmtId="0" fontId="0" fillId="0" borderId="5" xfId="0" applyBorder="1" applyAlignment="1">
      <alignment horizontal="left" vertical="center"/>
    </xf>
    <xf numFmtId="0" fontId="3" fillId="0" borderId="19" xfId="0" applyFont="1" applyBorder="1"/>
    <xf numFmtId="0" fontId="0" fillId="0" borderId="20" xfId="0" applyBorder="1"/>
    <xf numFmtId="166" fontId="3" fillId="0" borderId="20" xfId="0" applyNumberFormat="1" applyFont="1" applyBorder="1"/>
    <xf numFmtId="0" fontId="0" fillId="0" borderId="21" xfId="0" applyBorder="1"/>
    <xf numFmtId="0" fontId="3" fillId="0" borderId="17" xfId="0" applyFont="1" applyBorder="1"/>
    <xf numFmtId="0" fontId="0" fillId="0" borderId="22" xfId="0" applyBorder="1"/>
    <xf numFmtId="166" fontId="3" fillId="0" borderId="22" xfId="0" applyNumberFormat="1" applyFont="1" applyBorder="1"/>
    <xf numFmtId="0" fontId="0" fillId="0" borderId="23" xfId="0" applyBorder="1"/>
    <xf numFmtId="164" fontId="6" fillId="0" borderId="5" xfId="2" applyNumberFormat="1" applyBorder="1" applyAlignment="1">
      <alignment horizontal="left" vertical="center" wrapText="1"/>
    </xf>
    <xf numFmtId="0" fontId="7" fillId="0" borderId="6" xfId="0" applyFont="1" applyFill="1" applyBorder="1" applyAlignment="1">
      <alignment horizontal="center" vertical="center"/>
    </xf>
    <xf numFmtId="0" fontId="0" fillId="0" borderId="8" xfId="0" applyBorder="1" applyAlignment="1">
      <alignment horizontal="center" vertical="center"/>
    </xf>
    <xf numFmtId="0" fontId="7" fillId="0" borderId="5" xfId="0" applyFont="1" applyFill="1" applyBorder="1" applyAlignment="1">
      <alignment horizontal="left" vertical="center"/>
    </xf>
    <xf numFmtId="0" fontId="0" fillId="0" borderId="7" xfId="0" applyBorder="1" applyAlignment="1">
      <alignment horizontal="left" vertical="center"/>
    </xf>
    <xf numFmtId="0" fontId="7" fillId="0" borderId="5" xfId="0" applyFont="1" applyFill="1" applyBorder="1" applyAlignment="1">
      <alignment wrapText="1"/>
    </xf>
    <xf numFmtId="0" fontId="0" fillId="0" borderId="7" xfId="0" applyBorder="1" applyAlignment="1">
      <alignment wrapText="1"/>
    </xf>
    <xf numFmtId="0" fontId="3" fillId="0" borderId="13" xfId="0" applyFont="1" applyBorder="1" applyAlignment="1">
      <alignment horizontal="left"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5" xfId="0" applyFill="1" applyBorder="1" applyAlignment="1">
      <alignment wrapText="1"/>
    </xf>
    <xf numFmtId="0" fontId="0" fillId="0" borderId="5" xfId="0" applyBorder="1" applyAlignment="1">
      <alignment horizontal="center" vertical="center"/>
    </xf>
    <xf numFmtId="0" fontId="0" fillId="0" borderId="5" xfId="0" applyBorder="1" applyAlignment="1">
      <alignment horizontal="center" vertical="center" wrapText="1"/>
    </xf>
    <xf numFmtId="166" fontId="0" fillId="0" borderId="5" xfId="0" applyNumberFormat="1" applyBorder="1" applyAlignment="1">
      <alignment horizontal="center" vertical="center"/>
    </xf>
    <xf numFmtId="166" fontId="0" fillId="0" borderId="5" xfId="3" applyNumberFormat="1" applyFont="1" applyBorder="1" applyAlignment="1">
      <alignment horizontal="center" vertical="center"/>
    </xf>
    <xf numFmtId="166" fontId="0" fillId="0" borderId="5" xfId="3" applyNumberFormat="1" applyFont="1"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166" fontId="0" fillId="0" borderId="7" xfId="0" applyNumberFormat="1" applyBorder="1" applyAlignment="1">
      <alignment horizontal="right" vertical="center"/>
    </xf>
    <xf numFmtId="0" fontId="0" fillId="0" borderId="11" xfId="0" applyBorder="1" applyAlignment="1">
      <alignment horizontal="left" vertical="center"/>
    </xf>
    <xf numFmtId="166" fontId="0" fillId="0" borderId="7" xfId="3" applyNumberFormat="1" applyFont="1" applyFill="1" applyBorder="1" applyAlignment="1">
      <alignment horizontal="right" vertical="center"/>
    </xf>
    <xf numFmtId="0" fontId="6" fillId="0" borderId="7" xfId="2" applyBorder="1" applyAlignment="1">
      <alignment horizontal="center" vertical="center" wrapText="1"/>
    </xf>
    <xf numFmtId="0" fontId="6" fillId="0" borderId="7" xfId="2" applyFill="1" applyBorder="1" applyAlignment="1">
      <alignment horizontal="center" vertical="center" wrapText="1"/>
    </xf>
    <xf numFmtId="166" fontId="6" fillId="0" borderId="5" xfId="2" applyNumberForma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7" xfId="0" applyFill="1" applyBorder="1" applyAlignment="1">
      <alignment horizontal="center" vertical="center"/>
    </xf>
    <xf numFmtId="0" fontId="0" fillId="0" borderId="25" xfId="0" applyBorder="1" applyAlignment="1">
      <alignment horizontal="center" vertical="center"/>
    </xf>
    <xf numFmtId="0" fontId="6" fillId="0" borderId="9" xfId="2" applyBorder="1" applyAlignment="1">
      <alignment horizontal="center" vertical="center" wrapText="1"/>
    </xf>
    <xf numFmtId="167" fontId="0" fillId="0" borderId="5" xfId="3" applyNumberFormat="1" applyFont="1" applyFill="1" applyBorder="1"/>
    <xf numFmtId="0" fontId="0" fillId="0" borderId="4" xfId="0"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0" xfId="0" applyAlignment="1"/>
    <xf numFmtId="0" fontId="4" fillId="2" borderId="26" xfId="0" applyFont="1" applyFill="1" applyBorder="1" applyAlignment="1">
      <alignment wrapText="1"/>
    </xf>
    <xf numFmtId="0" fontId="0" fillId="0" borderId="27" xfId="0" applyBorder="1" applyAlignment="1">
      <alignment horizontal="left" vertical="center" wrapText="1"/>
    </xf>
    <xf numFmtId="0" fontId="0" fillId="0" borderId="27" xfId="0" applyBorder="1" applyAlignment="1">
      <alignment horizontal="left" vertical="center"/>
    </xf>
    <xf numFmtId="0" fontId="0" fillId="0" borderId="28" xfId="0" applyBorder="1" applyAlignment="1">
      <alignment horizontal="left" vertical="center" wrapText="1"/>
    </xf>
    <xf numFmtId="0" fontId="3" fillId="0" borderId="30" xfId="0" applyFont="1" applyBorder="1"/>
    <xf numFmtId="0" fontId="0" fillId="0" borderId="27" xfId="0" applyBorder="1" applyAlignment="1">
      <alignment horizontal="center" vertical="center" wrapText="1"/>
    </xf>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0" fillId="0" borderId="27" xfId="0" applyNumberFormat="1" applyBorder="1" applyAlignment="1">
      <alignment horizontal="center" vertical="center" wrapText="1"/>
    </xf>
    <xf numFmtId="3" fontId="7" fillId="0" borderId="27" xfId="0" applyNumberFormat="1" applyFont="1" applyBorder="1" applyAlignment="1">
      <alignment horizontal="center" vertical="center" wrapText="1"/>
    </xf>
    <xf numFmtId="0" fontId="10" fillId="0" borderId="27" xfId="0" applyFont="1" applyBorder="1" applyAlignment="1">
      <alignment horizontal="center" vertical="center" wrapText="1"/>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6" fontId="3" fillId="0" borderId="14" xfId="3" applyNumberFormat="1" applyFont="1" applyFill="1" applyBorder="1"/>
    <xf numFmtId="0" fontId="0" fillId="0" borderId="5" xfId="0" applyBorder="1" applyAlignment="1">
      <alignment horizontal="left" vertical="center"/>
    </xf>
    <xf numFmtId="0" fontId="0" fillId="0" borderId="4" xfId="0" applyBorder="1" applyAlignment="1">
      <alignment horizontal="left" vertical="center" wrapText="1"/>
    </xf>
    <xf numFmtId="0" fontId="0" fillId="0" borderId="11" xfId="0" applyBorder="1" applyAlignment="1">
      <alignment horizontal="left" vertical="center" wrapText="1"/>
    </xf>
    <xf numFmtId="166" fontId="0" fillId="0" borderId="5" xfId="3" applyNumberFormat="1" applyFont="1" applyBorder="1" applyAlignment="1">
      <alignment horizontal="center" vertical="center" wrapText="1"/>
    </xf>
    <xf numFmtId="166" fontId="6" fillId="0" borderId="5" xfId="2" applyNumberFormat="1" applyBorder="1" applyAlignment="1">
      <alignment horizontal="center" vertical="center"/>
    </xf>
    <xf numFmtId="15" fontId="0" fillId="0" borderId="6" xfId="0" applyNumberFormat="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Fill="1" applyBorder="1" applyAlignment="1">
      <alignment horizontal="center" vertical="center" wrapText="1"/>
    </xf>
    <xf numFmtId="0" fontId="7" fillId="0" borderId="9" xfId="0" applyFont="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1" fontId="0" fillId="0" borderId="5" xfId="0" applyNumberFormat="1" applyBorder="1" applyAlignment="1">
      <alignment horizontal="right" vertical="center"/>
    </xf>
    <xf numFmtId="0" fontId="0" fillId="0" borderId="0" xfId="0" applyFont="1" applyFill="1" applyBorder="1"/>
    <xf numFmtId="0" fontId="4" fillId="2" borderId="26" xfId="0" applyFont="1" applyFill="1" applyBorder="1" applyAlignment="1"/>
    <xf numFmtId="0" fontId="0" fillId="0" borderId="28"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xf>
    <xf numFmtId="0" fontId="0" fillId="0" borderId="11" xfId="0" applyBorder="1" applyAlignment="1">
      <alignment horizontal="left" vertical="center" wrapText="1"/>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Fill="1" applyBorder="1" applyAlignment="1">
      <alignment horizontal="center" vertical="center" wrapText="1"/>
    </xf>
    <xf numFmtId="3" fontId="0" fillId="5" borderId="27" xfId="0" applyNumberFormat="1" applyFill="1" applyBorder="1" applyAlignment="1">
      <alignment horizontal="center" vertical="center" wrapText="1"/>
    </xf>
    <xf numFmtId="43" fontId="3" fillId="0" borderId="14" xfId="3" applyFont="1" applyBorder="1"/>
    <xf numFmtId="3" fontId="7" fillId="0" borderId="27"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3" fontId="0" fillId="0" borderId="7" xfId="0" applyNumberFormat="1" applyBorder="1" applyAlignment="1">
      <alignment horizontal="center" vertical="center" wrapText="1"/>
    </xf>
    <xf numFmtId="0" fontId="0" fillId="0" borderId="25" xfId="0" applyBorder="1" applyAlignment="1">
      <alignment horizontal="center" vertical="center" wrapText="1"/>
    </xf>
    <xf numFmtId="0" fontId="7" fillId="0" borderId="7"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9" xfId="0" applyFont="1" applyBorder="1" applyAlignment="1">
      <alignment horizontal="center" vertical="center" wrapText="1"/>
    </xf>
    <xf numFmtId="0" fontId="0" fillId="5" borderId="7" xfId="0" applyFill="1" applyBorder="1" applyAlignment="1">
      <alignment horizontal="center" vertical="center" wrapText="1"/>
    </xf>
    <xf numFmtId="0" fontId="0" fillId="5" borderId="25" xfId="0" applyFill="1" applyBorder="1" applyAlignment="1">
      <alignment horizontal="center" vertical="center" wrapText="1"/>
    </xf>
    <xf numFmtId="0" fontId="0" fillId="5" borderId="9" xfId="0" applyFill="1" applyBorder="1" applyAlignment="1">
      <alignment horizontal="center" vertical="center" wrapText="1"/>
    </xf>
    <xf numFmtId="3" fontId="0" fillId="0" borderId="25" xfId="0" applyNumberFormat="1" applyBorder="1" applyAlignment="1">
      <alignment horizontal="center" vertical="center" wrapText="1"/>
    </xf>
    <xf numFmtId="3" fontId="0" fillId="0" borderId="9" xfId="0" applyNumberFormat="1" applyBorder="1" applyAlignment="1">
      <alignment horizontal="center" vertical="center" wrapText="1"/>
    </xf>
    <xf numFmtId="0" fontId="0" fillId="0" borderId="5" xfId="0" applyBorder="1" applyAlignment="1">
      <alignment horizontal="center" vertical="center"/>
    </xf>
    <xf numFmtId="0" fontId="0" fillId="0" borderId="4" xfId="0" applyFill="1"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vertical="center" wrapText="1"/>
    </xf>
    <xf numFmtId="166" fontId="0" fillId="0" borderId="5" xfId="0" applyNumberFormat="1" applyBorder="1" applyAlignment="1">
      <alignment horizontal="left" vertical="center" wrapText="1"/>
    </xf>
    <xf numFmtId="15" fontId="0" fillId="0" borderId="6" xfId="0" applyNumberFormat="1" applyBorder="1" applyAlignment="1">
      <alignment horizontal="center" vertical="center"/>
    </xf>
    <xf numFmtId="166" fontId="0" fillId="0" borderId="5" xfId="0" applyNumberFormat="1" applyFill="1"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center" vertical="center"/>
    </xf>
    <xf numFmtId="166" fontId="0" fillId="0" borderId="5" xfId="0" applyNumberFormat="1" applyBorder="1" applyAlignment="1">
      <alignment horizontal="center" vertical="center"/>
    </xf>
    <xf numFmtId="166" fontId="6" fillId="0" borderId="5" xfId="2" applyNumberFormat="1" applyBorder="1" applyAlignment="1">
      <alignment horizontal="center" vertical="center"/>
    </xf>
    <xf numFmtId="166" fontId="0" fillId="0" borderId="5" xfId="0" applyNumberFormat="1" applyBorder="1" applyAlignment="1">
      <alignment horizontal="left" vertical="center"/>
    </xf>
    <xf numFmtId="166" fontId="0" fillId="0" borderId="5" xfId="0" applyNumberFormat="1" applyBorder="1" applyAlignment="1">
      <alignment horizontal="center"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166" fontId="0" fillId="0" borderId="5" xfId="3" applyNumberFormat="1" applyFont="1" applyBorder="1" applyAlignment="1">
      <alignment horizontal="center" vertical="center"/>
    </xf>
    <xf numFmtId="166" fontId="0" fillId="0" borderId="5" xfId="3" applyNumberFormat="1" applyFont="1" applyBorder="1" applyAlignment="1">
      <alignment horizontal="left" vertical="center" wrapText="1"/>
    </xf>
    <xf numFmtId="15" fontId="0" fillId="0" borderId="6" xfId="3" applyNumberFormat="1" applyFont="1" applyBorder="1" applyAlignment="1">
      <alignment horizontal="center" vertical="center"/>
    </xf>
    <xf numFmtId="0" fontId="0" fillId="0" borderId="6" xfId="3" applyNumberFormat="1" applyFont="1" applyBorder="1" applyAlignment="1">
      <alignment horizontal="center" vertical="center"/>
    </xf>
    <xf numFmtId="0" fontId="7" fillId="0" borderId="4" xfId="0" applyFont="1" applyBorder="1" applyAlignment="1">
      <alignment horizontal="left" vertical="center" wrapText="1"/>
    </xf>
    <xf numFmtId="166" fontId="0" fillId="0" borderId="5" xfId="3" applyNumberFormat="1" applyFont="1" applyBorder="1" applyAlignment="1">
      <alignment horizontal="center" vertical="center" wrapText="1"/>
    </xf>
    <xf numFmtId="166" fontId="0" fillId="0" borderId="5" xfId="3" applyNumberFormat="1" applyFont="1" applyBorder="1" applyAlignment="1">
      <alignment horizontal="left" vertical="center"/>
    </xf>
    <xf numFmtId="166" fontId="0" fillId="0" borderId="6" xfId="3" applyNumberFormat="1" applyFont="1" applyBorder="1" applyAlignment="1">
      <alignment horizontal="center" vertical="center"/>
    </xf>
    <xf numFmtId="166" fontId="0" fillId="0" borderId="5" xfId="3" applyNumberFormat="1" applyFont="1" applyFill="1" applyBorder="1" applyAlignment="1">
      <alignment horizontal="left" vertical="center"/>
    </xf>
    <xf numFmtId="0" fontId="0" fillId="0" borderId="5" xfId="0" applyBorder="1"/>
    <xf numFmtId="0" fontId="6" fillId="0" borderId="5" xfId="2" applyBorder="1" applyAlignment="1">
      <alignment horizontal="center" vertical="center" wrapText="1"/>
    </xf>
    <xf numFmtId="0" fontId="0" fillId="0" borderId="5" xfId="0" applyFill="1" applyBorder="1" applyAlignment="1">
      <alignment horizontal="left" vertical="center"/>
    </xf>
    <xf numFmtId="17" fontId="0" fillId="0" borderId="6" xfId="0" applyNumberFormat="1" applyBorder="1" applyAlignment="1">
      <alignment horizontal="center" vertical="center"/>
    </xf>
    <xf numFmtId="0" fontId="1" fillId="0" borderId="5" xfId="3" applyNumberFormat="1" applyFont="1" applyBorder="1" applyAlignment="1">
      <alignment horizontal="left" vertical="center" wrapText="1"/>
    </xf>
    <xf numFmtId="0" fontId="1" fillId="0" borderId="7" xfId="3" applyNumberFormat="1" applyFont="1" applyBorder="1" applyAlignment="1">
      <alignment horizontal="left" vertical="center" wrapText="1"/>
    </xf>
    <xf numFmtId="17" fontId="0" fillId="0" borderId="6" xfId="3" applyNumberFormat="1" applyFont="1" applyBorder="1" applyAlignment="1">
      <alignment horizontal="center" vertical="center" wrapText="1"/>
    </xf>
    <xf numFmtId="0" fontId="0" fillId="0" borderId="6" xfId="3" applyNumberFormat="1" applyFont="1" applyBorder="1" applyAlignment="1">
      <alignment horizontal="center" vertical="center" wrapText="1"/>
    </xf>
    <xf numFmtId="0" fontId="0" fillId="0" borderId="8" xfId="3" applyNumberFormat="1" applyFont="1" applyBorder="1" applyAlignment="1">
      <alignment horizontal="center" vertical="center" wrapText="1"/>
    </xf>
    <xf numFmtId="0" fontId="0" fillId="0" borderId="11" xfId="0" applyBorder="1" applyAlignment="1">
      <alignment horizontal="left" vertical="center" wrapText="1"/>
    </xf>
    <xf numFmtId="166" fontId="0" fillId="0" borderId="7" xfId="3" applyNumberFormat="1" applyFont="1" applyBorder="1" applyAlignment="1">
      <alignment horizontal="center" vertical="center" wrapText="1"/>
    </xf>
    <xf numFmtId="166" fontId="6" fillId="0" borderId="7" xfId="2" applyNumberFormat="1" applyBorder="1" applyAlignment="1">
      <alignment horizontal="center" vertical="center"/>
    </xf>
    <xf numFmtId="166" fontId="0" fillId="0" borderId="5" xfId="0" applyNumberFormat="1" applyFill="1" applyBorder="1" applyAlignment="1">
      <alignment horizontal="left" vertical="center"/>
    </xf>
    <xf numFmtId="166" fontId="0" fillId="0" borderId="6" xfId="0" applyNumberFormat="1" applyBorder="1" applyAlignment="1">
      <alignment horizontal="center" vertical="center"/>
    </xf>
    <xf numFmtId="0" fontId="0" fillId="0" borderId="22" xfId="0" applyBorder="1" applyAlignment="1">
      <alignment horizontal="center" vertical="center" wrapText="1"/>
    </xf>
    <xf numFmtId="1" fontId="0" fillId="0" borderId="7" xfId="0" applyNumberFormat="1" applyBorder="1" applyAlignment="1">
      <alignment horizontal="center" vertical="center" wrapText="1"/>
    </xf>
    <xf numFmtId="1" fontId="0" fillId="0" borderId="25" xfId="0" applyNumberFormat="1" applyBorder="1" applyAlignment="1">
      <alignment horizontal="center" vertical="center" wrapText="1"/>
    </xf>
    <xf numFmtId="1" fontId="0" fillId="0" borderId="9" xfId="0" applyNumberFormat="1" applyBorder="1" applyAlignment="1">
      <alignment horizontal="center" vertical="center" wrapText="1"/>
    </xf>
    <xf numFmtId="0" fontId="7" fillId="0" borderId="5" xfId="2" applyFont="1" applyBorder="1" applyAlignment="1">
      <alignment horizontal="center" vertical="center" wrapText="1"/>
    </xf>
    <xf numFmtId="0" fontId="7" fillId="0" borderId="5" xfId="2" applyFont="1" applyBorder="1" applyAlignment="1">
      <alignment horizontal="left" vertical="center" wrapText="1"/>
    </xf>
    <xf numFmtId="15" fontId="7" fillId="0" borderId="6" xfId="2" applyNumberFormat="1" applyFont="1" applyBorder="1" applyAlignment="1">
      <alignment horizontal="center" vertical="center"/>
    </xf>
    <xf numFmtId="0" fontId="7" fillId="0" borderId="6" xfId="2" applyFont="1" applyBorder="1" applyAlignment="1">
      <alignment horizontal="center" vertical="center"/>
    </xf>
    <xf numFmtId="0" fontId="0" fillId="0" borderId="6" xfId="0" applyBorder="1" applyAlignment="1">
      <alignment horizontal="center" vertical="center" wrapText="1"/>
    </xf>
    <xf numFmtId="15" fontId="0" fillId="0" borderId="6" xfId="0" applyNumberFormat="1" applyBorder="1" applyAlignment="1">
      <alignment horizontal="center" vertical="center" wrapText="1"/>
    </xf>
    <xf numFmtId="166" fontId="0" fillId="0" borderId="4" xfId="3" applyNumberFormat="1" applyFont="1" applyBorder="1" applyAlignment="1">
      <alignment horizontal="left" vertical="center" wrapText="1"/>
    </xf>
    <xf numFmtId="164" fontId="0" fillId="0" borderId="5" xfId="0" applyNumberFormat="1" applyBorder="1" applyAlignment="1">
      <alignment horizontal="left" vertical="center"/>
    </xf>
    <xf numFmtId="166" fontId="0" fillId="0" borderId="5" xfId="3" applyNumberFormat="1" applyFont="1" applyFill="1" applyBorder="1" applyAlignment="1">
      <alignment horizontal="center" vertical="center"/>
    </xf>
    <xf numFmtId="0" fontId="0" fillId="0" borderId="12" xfId="0"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6" fillId="0" borderId="7" xfId="2" applyBorder="1" applyAlignment="1">
      <alignment horizontal="center" vertical="center"/>
    </xf>
    <xf numFmtId="0" fontId="6" fillId="0" borderId="9" xfId="2"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0" fillId="0" borderId="5" xfId="0" applyBorder="1" applyAlignment="1">
      <alignment horizontal="center"/>
    </xf>
    <xf numFmtId="0" fontId="0" fillId="0" borderId="6" xfId="0" applyBorder="1" applyAlignment="1">
      <alignment horizont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26" Type="http://schemas.openxmlformats.org/officeDocument/2006/relationships/hyperlink" Target="https://www.pbo-dpb.gc.ca/web/default/files/Documents/Info%20Requests/2020/IR0490_ISED_COVID-19_Measures_request_f.pdf" TargetMode="External"/><Relationship Id="rId39" Type="http://schemas.openxmlformats.org/officeDocument/2006/relationships/hyperlink" Target="https://pbo-dpb.gc.ca/fr/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21" Type="http://schemas.openxmlformats.org/officeDocument/2006/relationships/hyperlink" Target="https://www.pbo-dpb.gc.ca/web/default/files/Documents/Info%20Requests/2020/IR0478_CIHR_COVID-19_ltr_e.pdf" TargetMode="External"/><Relationship Id="rId34" Type="http://schemas.openxmlformats.org/officeDocument/2006/relationships/hyperlink" Target="https://www.pbo-dpb.gc.ca/web/default/files/Documents/Info%20Requests/2020/IR0456_reply_f.pdf" TargetMode="External"/><Relationship Id="rId42" Type="http://schemas.openxmlformats.org/officeDocument/2006/relationships/hyperlink" Target="https://www.pbo-dpb.gc.ca/web/default/files/Documents/Info%20Requests/2020/IR0486_HC_COVID-19_ltr_f.pdf" TargetMode="External"/><Relationship Id="rId47" Type="http://schemas.openxmlformats.org/officeDocument/2006/relationships/hyperlink" Target="https://www.pbo-dpb.gc.ca/web/default/files/Documents/Info%20Requests/2020/IR0523_ISC_COVID19_update_2_request_f.pdf" TargetMode="External"/><Relationship Id="rId50" Type="http://schemas.openxmlformats.org/officeDocument/2006/relationships/hyperlink" Target="https://www.pbo-dpb.gc.ca/web/default/files/Documents/Info%20Requests/2020/IR0471_ISED_COVID-19_Measures_request_f_signed.pdf" TargetMode="External"/><Relationship Id="rId55" Type="http://schemas.openxmlformats.org/officeDocument/2006/relationships/hyperlink" Target="https://www.pbo-dpb.gc.ca/web/default/files/Documents/Info%20Requests/2020/IR0468_HC_COVID-19_Measures_request_f_signed.pdf" TargetMode="External"/><Relationship Id="rId63" Type="http://schemas.openxmlformats.org/officeDocument/2006/relationships/hyperlink" Target="https://www.pbo-dpb.gc.ca/web/default/files/Documents/Info%20Requests/2020/IR0530_CIHR_granting_COVID-19_request_e.pdf" TargetMode="External"/><Relationship Id="rId68" Type="http://schemas.openxmlformats.org/officeDocument/2006/relationships/printerSettings" Target="../printerSettings/printerSettings1.bin"/><Relationship Id="rId7"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3_ISC_COVID19_update_2_request_f.pdf" TargetMode="External"/><Relationship Id="rId29" Type="http://schemas.openxmlformats.org/officeDocument/2006/relationships/hyperlink" Target="https://www.pbo-dpb.gc.ca/web/default/files/Documents/Info%20Requests/2020/IR0468_HC_COVID-19_Measures_request_e_signed.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search.open.canada.ca/en/gc/?sort=score%20desc&amp;page=1&amp;search_text=reaching%20home&amp;gc-search-orgs=Employment%20and%20Social%20Development%20Canada" TargetMode="External"/><Relationship Id="rId37" Type="http://schemas.openxmlformats.org/officeDocument/2006/relationships/hyperlink" Target="https://www.pbo-dpb.gc.ca/web/default/files/Documents/Info%20Requests/2020/IR0456_reply_f.pdf" TargetMode="External"/><Relationship Id="rId40" Type="http://schemas.openxmlformats.org/officeDocument/2006/relationships/hyperlink" Target="https://www.pbo-dpb.gc.ca/web/default/files/Documents/Info%20Requests/2020/IR0549_ESDC_COVID-19_Measures_Q_request_f.pdf" TargetMode="External"/><Relationship Id="rId45" Type="http://schemas.openxmlformats.org/officeDocument/2006/relationships/hyperlink" Target="https://www.pbo-dpb.gc.ca/web/default/files/Documents/Info%20Requests/2020/IR0523_ISC_COVID19_update_2_request_f.pdf" TargetMode="External"/><Relationship Id="rId53" Type="http://schemas.openxmlformats.org/officeDocument/2006/relationships/hyperlink" Target="https://www.pbo-dpb.gc.ca/web/default/files/Documents/Info%20Requests/2020/IR0468_HC_COVID-19_Measures_request_e_signed.pdf" TargetMode="External"/><Relationship Id="rId58" Type="http://schemas.openxmlformats.org/officeDocument/2006/relationships/hyperlink" Target="https://www.pbo-dpb.gc.ca/web/default/files/Documents/Info%20Requests/2020/IR0459_CBSA_COVID-19_Measures_request_f_signed.pdf" TargetMode="External"/><Relationship Id="rId66"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pbo-dpb.gc.ca/web/default/files/Documents/Info%20Requests/2020/IR0551_HC_COVID-19_Measures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526_NRCCan_COVID19_update_2_request_f.pdf" TargetMode="External"/><Relationship Id="rId36" Type="http://schemas.openxmlformats.org/officeDocument/2006/relationships/hyperlink" Target="https://www.pbo-dpb.gc.ca/web/default/files/Documents/Info%20Requests/2020/IR0456_AAFC_COVID-19_Allocations_request_e_signed.pdf" TargetMode="External"/><Relationship Id="rId49" Type="http://schemas.openxmlformats.org/officeDocument/2006/relationships/hyperlink" Target="https://www.pbo-dpb.gc.ca/web/default/files/Documents/Info%20Requests/2020/IR0530_CIHR_granting_COVID-19_request_f.pdf" TargetMode="External"/><Relationship Id="rId57" Type="http://schemas.openxmlformats.org/officeDocument/2006/relationships/hyperlink" Target="https://www.pbo-dpb.gc.ca/web/default/files/Documents/Info%20Requests/2020/IR0490_ISED_COVID-19_Measures_request_f.pdf" TargetMode="External"/><Relationship Id="rId61" Type="http://schemas.openxmlformats.org/officeDocument/2006/relationships/hyperlink" Target="https://www.pbo-dpb.gc.ca/web/default/files/Documents/Info%20Requests/2020/IR0528_PHAC_COVID19_update_request_f.pdf" TargetMode="External"/><Relationship Id="rId10" Type="http://schemas.openxmlformats.org/officeDocument/2006/relationships/hyperlink" Target="https://www.pbo-dpb.gc.ca/web/default/files/Documents/Info%20Requests/2020/IR0519_TC_Fed-Bridge-corp_COVID-19_request_f.pdf" TargetMode="External"/><Relationship Id="rId19" Type="http://schemas.openxmlformats.org/officeDocument/2006/relationships/hyperlink" Target="https://www.pbo-dpb.gc.ca/web/default/files/Documents/Info%20Requests/2020/IR0490_ISED_COVID-19_Measures_request_f.pdf" TargetMode="External"/><Relationship Id="rId31"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529_PSEP_COVID19_update_request_f.pdf" TargetMode="External"/><Relationship Id="rId52" Type="http://schemas.openxmlformats.org/officeDocument/2006/relationships/hyperlink" Target="https://www.pbo-dpb.gc.ca/web/default/files/Documents/Info%20Requests/2020/IR0523_ISC_COVID19_update_2_request_f.pdf" TargetMode="External"/><Relationship Id="rId60" Type="http://schemas.openxmlformats.org/officeDocument/2006/relationships/hyperlink" Target="https://www.pbo-dpb.gc.ca/web/default/files/Documents/Info%20Requests/2020/IR0477_GAC_Foreign_Affairs_data_repatriation_Canadians_ltr_e.pdf" TargetMode="External"/><Relationship Id="rId65" Type="http://schemas.openxmlformats.org/officeDocument/2006/relationships/hyperlink" Target="https://www.pbo-dpb.gc.ca/web/default/files/Documents/Info%20Requests/2020/IR0551_HC_COVID-19_Measures_request_f.pdf"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e.pdf" TargetMode="External"/><Relationship Id="rId30" Type="http://schemas.openxmlformats.org/officeDocument/2006/relationships/hyperlink" Target="https://www.pbo-dpb.gc.ca/web/default/files/Documents/Info%20Requests/2020/IR0468_HC_COVID-19_Measures_request_f_signed.pdf" TargetMode="External"/><Relationship Id="rId35" Type="http://schemas.openxmlformats.org/officeDocument/2006/relationships/hyperlink" Target="https://www.pbo-dpb.gc.ca/web/default/files/Documents/Info%20Requests/2020/IR0561_SSC_COVID-19_Measures_request_f.pdf" TargetMode="External"/><Relationship Id="rId43" Type="http://schemas.openxmlformats.org/officeDocument/2006/relationships/hyperlink" Target="https://www.pbo-dpb.gc.ca/web/default/files/Documents/Info%20Requests/2020/IR0529_PSEP_COVID19_update_request_e.pdf" TargetMode="External"/><Relationship Id="rId48" Type="http://schemas.openxmlformats.org/officeDocument/2006/relationships/hyperlink" Target="https://www.pbo-dpb.gc.ca/web/default/files/Documents/Info%20Requests/2020/IR0476_GAC_ID_COVID-19_Measures_request_f_signed.pdf" TargetMode="External"/><Relationship Id="rId56" Type="http://schemas.openxmlformats.org/officeDocument/2006/relationships/hyperlink" Target="https://www.pbo-dpb.gc.ca/web/default/files/Documents/Info%20Requests/2020/IR0551_HC_COVID-19_Measures_request_f.pdf" TargetMode="External"/><Relationship Id="rId64" Type="http://schemas.openxmlformats.org/officeDocument/2006/relationships/hyperlink" Target="https://www.pbo-dpb.gc.ca/web/default/files/Documents/Info%20Requests/2020/IR0530_CIHR_granting_COVID-19_request_f.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72_NRC_COVID-19_Measures_request_f_signed.pdf"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528_PHAC_COVID19_update_request_f.pdf" TargetMode="External"/><Relationship Id="rId33" Type="http://schemas.openxmlformats.org/officeDocument/2006/relationships/hyperlink" Target="https://rechercher.ouvert.canada.ca/fr/gc/?sort=score%20desc&amp;page=1&amp;search_text=Vers%20un%20chez-soi" TargetMode="External"/><Relationship Id="rId38" Type="http://schemas.openxmlformats.org/officeDocument/2006/relationships/hyperlink" Target="https://www.pbo-dpb.gc.ca/web/default/files/Documents/Info%20Requests/2020/IR0549_ESDC_COVID-19_Measures_Q_request_f.pdf" TargetMode="External"/><Relationship Id="rId46" Type="http://schemas.openxmlformats.org/officeDocument/2006/relationships/hyperlink" Target="https://www.pbo-dpb.gc.ca/web/default/files/Documents/Info%20Requests/2020/IR0561_SSC_COVID-19_Measures_request_f.pdf" TargetMode="External"/><Relationship Id="rId59" Type="http://schemas.openxmlformats.org/officeDocument/2006/relationships/hyperlink" Target="https://www.pbo-dpb.gc.ca/web/default/files/Documents/Info%20Requests/2020/IR0477_GAC_Foreign_Affairs_data_repatriation_Canadians_ltr_f.pdf" TargetMode="External"/><Relationship Id="rId67" Type="http://schemas.openxmlformats.org/officeDocument/2006/relationships/hyperlink" Target="http://gazette.gc.ca/rp-pr/p2/2020/2020-05-27/html/sor-dors101-fra.html" TargetMode="External"/><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486_HC_COVID-19_ltr_e.pdf" TargetMode="External"/><Relationship Id="rId54" Type="http://schemas.openxmlformats.org/officeDocument/2006/relationships/hyperlink" Target="https://www.pbo-dpb.gc.ca/web/default/files/Documents/Info%20Requests/2020/IR0530_CIHR_granting_COVID-19_request_f.pdf" TargetMode="External"/><Relationship Id="rId62" Type="http://schemas.openxmlformats.org/officeDocument/2006/relationships/hyperlink" Target="https://www.pbo-dpb.gc.ca/web/default/files/Documents/Info%20Requests/2020/IR0528_PHAC_COVID19_update_request_f.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17_CRA_COVID19_followup_request_e.pdf" TargetMode="External"/><Relationship Id="rId117" Type="http://schemas.openxmlformats.org/officeDocument/2006/relationships/hyperlink" Target="http://www.gazette.gc.ca/rp-pr/p2/2020/2020-10-14/html/sor-dors208-fra.html" TargetMode="External"/><Relationship Id="rId21" Type="http://schemas.openxmlformats.org/officeDocument/2006/relationships/hyperlink" Target="https://www.pbo-dpb.gc.ca/web/default/files/Documents/Info%20Requests/2020/IR0526_NRCCan_COVID19_update_2_request_e.pdf" TargetMode="External"/><Relationship Id="rId42" Type="http://schemas.openxmlformats.org/officeDocument/2006/relationships/hyperlink" Target="https://www.pbo-dpb.gc.ca/web/default/files/Documents/Info%20Requests/2020/IR0521_Finance_Canada_COVID19_update_request_f.pdf" TargetMode="External"/><Relationship Id="rId47" Type="http://schemas.openxmlformats.org/officeDocument/2006/relationships/hyperlink" Target="https://www.pbo-dpb.gc.ca/web/default/files/Documents/Info%20Requests/2020/IR0551_HC_COVID-19_Measures_request_f.pdf" TargetMode="External"/><Relationship Id="rId63" Type="http://schemas.openxmlformats.org/officeDocument/2006/relationships/hyperlink" Target="https://www.pbo-dpb.gc.ca/web/default/files/Documents/Info%20Requests/2020/IR0522_ISEDC_Granting_Councils_COVID19_request_e.pdf" TargetMode="External"/><Relationship Id="rId68" Type="http://schemas.openxmlformats.org/officeDocument/2006/relationships/hyperlink" Target="https://www.pbo-dpb.gc.ca/web/default/files/Documents/Info%20Requests/2020/IR0561_SSC_COVID-19_Measures_request_f.pdf" TargetMode="External"/><Relationship Id="rId84" Type="http://schemas.openxmlformats.org/officeDocument/2006/relationships/hyperlink" Target="https://www.pbo-dpb.gc.ca/web/default/files/Documents/Info%20Requests/2020/IR0526_NRCCan_COVID19_update_2_request_f.pdf" TargetMode="External"/><Relationship Id="rId89" Type="http://schemas.openxmlformats.org/officeDocument/2006/relationships/hyperlink" Target="https://www.pbo-dpb.gc.ca/web/default/files/Documents/Info%20Requests/2020/IR0557_ECCC_COVID-19_Measures_request_f.pdf" TargetMode="External"/><Relationship Id="rId112" Type="http://schemas.openxmlformats.org/officeDocument/2006/relationships/hyperlink" Target="https://www.pbo-dpb.gc.ca/web/default/files/Documents/Info%20Requests/2020/IR0516_CMHC_COVID19_update_2_request_e.pdf" TargetMode="External"/><Relationship Id="rId16" Type="http://schemas.openxmlformats.org/officeDocument/2006/relationships/hyperlink" Target="https://www.pbo-dpb.gc.ca/web/default/files/Documents/Info%20Requests/2020/IR0524_ISED_COVID19_update_2_request_f.pdf" TargetMode="External"/><Relationship Id="rId107" Type="http://schemas.openxmlformats.org/officeDocument/2006/relationships/hyperlink" Target="https://www.pbo-dpb.gc.ca/web/default/files/Documents/Info%20Requests/2020/IR0475_WAGE_COVID-19_Measures_request_e_signed.pdf" TargetMode="External"/><Relationship Id="rId11" Type="http://schemas.openxmlformats.org/officeDocument/2006/relationships/hyperlink" Target="https://www.pbo-dpb.gc.ca/web/default/files/Documents/Info%20Requests/2020/IR0524_ISED_COVID19_update_2_request_e.pdf" TargetMode="External"/><Relationship Id="rId24" Type="http://schemas.openxmlformats.org/officeDocument/2006/relationships/hyperlink" Target="https://www.pbo-dpb.gc.ca/web/default/files/Documents/Info%20Requests/2020/IR0547_CRA_RRIF_request_f.pdf" TargetMode="External"/><Relationship Id="rId32" Type="http://schemas.openxmlformats.org/officeDocument/2006/relationships/hyperlink" Target="https://www.pbo-dpb.gc.ca/web/default/files/Documents/Info%20Requests/2020/IR0480_CMHC_COVID-19_ltr_e.pdf" TargetMode="External"/><Relationship Id="rId37" Type="http://schemas.openxmlformats.org/officeDocument/2006/relationships/hyperlink" Target="https://www.pbo-dpb.gc.ca/web/default/files/Documents/Info%20Requests/2020/IR0523_ISC_COVID19_update_2_request_f.pdf" TargetMode="External"/><Relationship Id="rId40" Type="http://schemas.openxmlformats.org/officeDocument/2006/relationships/hyperlink" Target="https://www.pbo-dpb.gc.ca/web/default/files/Documents/Info%20Requests/2020/IR0516_CMHC_COVID19_update_2_request_e.pdf" TargetMode="External"/><Relationship Id="rId45" Type="http://schemas.openxmlformats.org/officeDocument/2006/relationships/hyperlink" Target="https://www.pbo-dpb.gc.ca/web/default/files/Documents/Info%20Requests/2020/IR0528_PHAC_COVID19_update_request_f.pdf" TargetMode="External"/><Relationship Id="rId53" Type="http://schemas.openxmlformats.org/officeDocument/2006/relationships/hyperlink" Target="https://www.pbo-dpb.gc.ca/web/default/files/Documents/Info%20Requests/2020/IR0494_FIN_COVID-19_Measures_request_e.pdf" TargetMode="External"/><Relationship Id="rId58" Type="http://schemas.openxmlformats.org/officeDocument/2006/relationships/hyperlink" Target="https://www.pbo-dpb.gc.ca/web/default/files/Documents/Info%20Requests/2020/IR0539_ISED_COVID-19_Funding_request_e.pdf" TargetMode="External"/><Relationship Id="rId66" Type="http://schemas.openxmlformats.org/officeDocument/2006/relationships/hyperlink" Target="https://www.pbo-dpb.gc.ca/web/default/files/Documents/Info%20Requests/2020/IR0519_TC_Fed-Bridge-corp_COVID-19_request_f.pdf" TargetMode="External"/><Relationship Id="rId74" Type="http://schemas.openxmlformats.org/officeDocument/2006/relationships/hyperlink" Target="https://www.pbo-dpb.gc.ca/web/default/files/Documents/Info%20Requests/2020/IR0456_AAFC_COVID-19_Allocations_request_e_signed.pdf" TargetMode="External"/><Relationship Id="rId79" Type="http://schemas.openxmlformats.org/officeDocument/2006/relationships/hyperlink" Target="https://www.pbo-dpb.gc.ca/web/default/files/Documents/Info%20Requests/2020/IR0523_ISC_COVID19_update_2_request_e.pdf" TargetMode="External"/><Relationship Id="rId87" Type="http://schemas.openxmlformats.org/officeDocument/2006/relationships/hyperlink" Target="https://www.pbo-dpb.gc.ca/web/default/files/Documents/Info%20Requests/2020/IR0552_NRcan_COVID-19_Measures_request_f.pdf" TargetMode="External"/><Relationship Id="rId102" Type="http://schemas.openxmlformats.org/officeDocument/2006/relationships/hyperlink" Target="https://www.croixrouge.ca/nos-champs-d-action/interventions-en-cours/covid-19-%e2%80%93-nouveau-coronavirus/aide-d-urgence-aux-organismes-communautaires-en-reponse-a-la-covid-19/programme-de-subventions-d-urgence-aux-osbl-en-reponse-a-la-covid-19/fonds-d-urgence-pour-l-appui-communautaire?lang=fr-CA&amp;_ga=2.47225703.1391764166.1605659457-17732546.1605041127" TargetMode="External"/><Relationship Id="rId110" Type="http://schemas.openxmlformats.org/officeDocument/2006/relationships/hyperlink" Target="https://www.pbo-dpb.gc.ca/web/default/files/Documents/Info%20Requests/2020/IR0523_ISC_COVID19_update_2_request_f.pdf" TargetMode="External"/><Relationship Id="rId115"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canada.ca/fr/agence-revenu/services/prestations/prestation-maladie-relance-economique/pcmre-statistiques.html" TargetMode="External"/><Relationship Id="rId61" Type="http://schemas.openxmlformats.org/officeDocument/2006/relationships/hyperlink" Target="https://www.pbo-dpb.gc.ca/web/default/files/Documents/Info%20Requests/2020/IR0482_FOC_COVID-19_ltr_f.pdf" TargetMode="External"/><Relationship Id="rId82" Type="http://schemas.openxmlformats.org/officeDocument/2006/relationships/hyperlink" Target="https://www.pbo-dpb.gc.ca/web/default/files/Documents/Info%20Requests/2020/IR0524_ISED_COVID19_update_2_request_f.pdf" TargetMode="External"/><Relationship Id="rId90" Type="http://schemas.openxmlformats.org/officeDocument/2006/relationships/hyperlink" Target="https://www.pbo-dpb.gc.ca/web/default/files/Documents/Info%20Requests/2020/IR0558_Heritage_COVID-19_Support_request_f.pdf" TargetMode="External"/><Relationship Id="rId95" Type="http://schemas.openxmlformats.org/officeDocument/2006/relationships/hyperlink" Target="https://www.pbo-dpb.gc.ca/web/default/files/Documents/Info%20Requests/2020/IR0523_ISC_COVID19_update_2_request_f.pdf" TargetMode="External"/><Relationship Id="rId19" Type="http://schemas.openxmlformats.org/officeDocument/2006/relationships/hyperlink" Target="https://www.pbo-dpb.gc.ca/web/default/files/Documents/Info%20Requests/2020/IR0474_TC_COVID-19_Measures_request_f_signed.pdf" TargetMode="External"/><Relationship Id="rId14" Type="http://schemas.openxmlformats.org/officeDocument/2006/relationships/hyperlink" Target="https://www.pbo-dpb.gc.ca/web/default/files/Documents/Info%20Requests/2020/IR0471_ISED_COVID-19_Measures_request_f_signed.pdf" TargetMode="External"/><Relationship Id="rId22" Type="http://schemas.openxmlformats.org/officeDocument/2006/relationships/hyperlink" Target="https://www.pbo-dpb.gc.ca/web/default/files/Documents/Info%20Requests/2020/IR0526_NRCCan_COVID19_update_2_request_f.pdf" TargetMode="External"/><Relationship Id="rId27" Type="http://schemas.openxmlformats.org/officeDocument/2006/relationships/hyperlink" Target="https://www.canada.ca/en/services/benefits/ei/claims-report.html" TargetMode="External"/><Relationship Id="rId30" Type="http://schemas.openxmlformats.org/officeDocument/2006/relationships/hyperlink" Target="https://www.pbo-dpb.gc.ca/web/default/files/Documents/Info%20Requests/2020/IR0561_SSC_COVID-19_Measures_request_f.pdf" TargetMode="External"/><Relationship Id="rId35" Type="http://schemas.openxmlformats.org/officeDocument/2006/relationships/hyperlink" Target="https://www.pbo-dpb.gc.ca/web/default/files/Documents/Info%20Requests/2020/IR0515_CIRNAC_COVID-19_update_request_f.pdf" TargetMode="External"/><Relationship Id="rId43" Type="http://schemas.openxmlformats.org/officeDocument/2006/relationships/hyperlink" Target="https://www.pbo-dpb.gc.ca/web/default/files/Documents/Info%20Requests/2020/IR0540_PCO_COVID-19_Communications_request_e.pdf" TargetMode="External"/><Relationship Id="rId48" Type="http://schemas.openxmlformats.org/officeDocument/2006/relationships/hyperlink" Target="https://www.pbo-dpb.gc.ca/web/default/files/Documents/Info%20Requests/2020/IR0549_ESDC_COVID-19_Measures_Q_request_f.pdf" TargetMode="External"/><Relationship Id="rId56" Type="http://schemas.openxmlformats.org/officeDocument/2006/relationships/hyperlink" Target="https://www.pbo-dpb.gc.ca/web/default/files/Documents/Info%20Requests/2020/IR0456_AAFC_COVID-19_Allocations_request_e_signed.pdf" TargetMode="External"/><Relationship Id="rId64" Type="http://schemas.openxmlformats.org/officeDocument/2006/relationships/hyperlink" Target="https://www.pbo-dpb.gc.ca/web/default/files/Documents/Info%20Requests/2020/IR0522_ISEDC_Granting_Councils_COVID19_request_f.pdf" TargetMode="External"/><Relationship Id="rId69" Type="http://schemas.openxmlformats.org/officeDocument/2006/relationships/hyperlink" Target="https://www.pbo-dpb.gc.ca/web/default/files/Documents/Info%20Requests/2020/IR0547_CRA_RRIF_request_f.pdf" TargetMode="External"/><Relationship Id="rId77" Type="http://schemas.openxmlformats.org/officeDocument/2006/relationships/hyperlink" Target="https://www.pbo-dpb.gc.ca/web/default/files/Documents/Info%20Requests/2020/IR0516_CMHC_COVID19_update_2_request_f.pdf" TargetMode="External"/><Relationship Id="rId100" Type="http://schemas.openxmlformats.org/officeDocument/2006/relationships/hyperlink" Target="https://www.pbo-dpb.gc.ca/web/default/files/Documents/Info%20Requests/2020/IR0560_VA_COVID-19_Measures_request_f.pdf" TargetMode="External"/><Relationship Id="rId105" Type="http://schemas.openxmlformats.org/officeDocument/2006/relationships/hyperlink" Target="https://www.pbo-dpb.gc.ca/web/default/files/Documents/Info%20Requests/2020/IR0456_reply_f.pdf" TargetMode="External"/><Relationship Id="rId113" Type="http://schemas.openxmlformats.org/officeDocument/2006/relationships/hyperlink" Target="https://www.pbo-dpb.gc.ca/web/default/files/Documents/Info%20Requests/2020/IR0516_CMHC_COVID19_update_2_request_f.pdf" TargetMode="External"/><Relationship Id="rId118" Type="http://schemas.openxmlformats.org/officeDocument/2006/relationships/printerSettings" Target="../printerSettings/printerSettings2.bin"/><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469_Heritage_COVID-19_Measures_request_e_signed.pdf" TargetMode="External"/><Relationship Id="rId72" Type="http://schemas.openxmlformats.org/officeDocument/2006/relationships/hyperlink" Target="https://www.pbo-dpb.gc.ca/web/default/files/Documents/Info%20Requests/2020/IR0518_ESDC_COVIID19_update_request_f.pdf" TargetMode="External"/><Relationship Id="rId80" Type="http://schemas.openxmlformats.org/officeDocument/2006/relationships/hyperlink" Target="https://www.pbo-dpb.gc.ca/web/default/files/Documents/Info%20Requests/2020/IR0523_ISC_COVID19_update_2_request_f.pdf" TargetMode="External"/><Relationship Id="rId85" Type="http://schemas.openxmlformats.org/officeDocument/2006/relationships/hyperlink" Target="https://www.pbo-dpb.gc.ca/web/default/files/Documents/Info%20Requests/2020/IR0522_ISEDC_Granting_Councils_COVID19_request_f.pdf" TargetMode="External"/><Relationship Id="rId93" Type="http://schemas.openxmlformats.org/officeDocument/2006/relationships/hyperlink" Target="https://www.pbo-dpb.gc.ca/web/default/files/Documents/Info%20Requests/2020/IR0549_ESDC_COVID-19_Measures_Q_request_f.pdf" TargetMode="External"/><Relationship Id="rId98" Type="http://schemas.openxmlformats.org/officeDocument/2006/relationships/hyperlink" Target="https://www.pbo-dpb.gc.ca/web/default/files/Documents/Info%20Requests/2020/IR0468_HC_COVID-19_Measures_request_f_signed.pdf" TargetMode="External"/><Relationship Id="rId3" Type="http://schemas.openxmlformats.org/officeDocument/2006/relationships/hyperlink" Target="https://www.pbo-dpb.gc.ca/web/default/files/Documents/Info%20Requests/2020/IR0549_ESDC_COVID-19_Measures_Q_request_f.pdf" TargetMode="External"/><Relationship Id="rId12" Type="http://schemas.openxmlformats.org/officeDocument/2006/relationships/hyperlink" Target="https://www.pbo-dpb.gc.ca/web/default/files/Documents/Info%20Requests/2020/IR0524_ISED_COVID19_update_2_request_f.pdf" TargetMode="External"/><Relationship Id="rId17" Type="http://schemas.openxmlformats.org/officeDocument/2006/relationships/hyperlink" Target="https://www.pbo-dpb.gc.ca/web/default/files/Documents/Info%20Requests/2020/IR0464_CRTC_COVID-19_Measures_request_f_signed.pdf" TargetMode="External"/><Relationship Id="rId25" Type="http://schemas.openxmlformats.org/officeDocument/2006/relationships/hyperlink" Target="https://www.pbo-dpb.gc.ca/web/default/files/Documents/Info%20Requests/2020/IR0550_FIN_COVID-19_Support_request_f.pdf" TargetMode="External"/><Relationship Id="rId33" Type="http://schemas.openxmlformats.org/officeDocument/2006/relationships/hyperlink" Target="https://www.pbo-dpb.gc.ca/web/default/files/Documents/Info%20Requests/2020/IR0480_CMHC_COVID-19_ltr_f.pdf" TargetMode="External"/><Relationship Id="rId38" Type="http://schemas.openxmlformats.org/officeDocument/2006/relationships/hyperlink" Target="https://www.pbo-dpb.gc.ca/web/default/files/Documents/Info%20Requests/2020/IR0524_ISED_COVID19_update_2_request_e.pdf" TargetMode="External"/><Relationship Id="rId46" Type="http://schemas.openxmlformats.org/officeDocument/2006/relationships/hyperlink" Target="https://www.pbo-dpb.gc.ca/web/default/files/Documents/Info%20Requests/2020/IR0550_FIN_COVID-19_Support_request_f.pdf" TargetMode="External"/><Relationship Id="rId59" Type="http://schemas.openxmlformats.org/officeDocument/2006/relationships/hyperlink" Target="https://www.pbo-dpb.gc.ca/web/default/files/Documents/Info%20Requests/2020/IR0539_ISED_COVID-19_Funding_request_f.pdf" TargetMode="External"/><Relationship Id="rId67" Type="http://schemas.openxmlformats.org/officeDocument/2006/relationships/hyperlink" Target="https://www.pbo-dpb.gc.ca/web/default/files/Documents/Info%20Requests/2020/IR0547_CRA_RRIF_request_f.pdf" TargetMode="External"/><Relationship Id="rId103" Type="http://schemas.openxmlformats.org/officeDocument/2006/relationships/hyperlink" Target="https://communityfoundations.ca/fr/covid-19-resultats-de-la-subvention-fonds-durgence-pour-lappui-communautaire-fuac/" TargetMode="External"/><Relationship Id="rId108" Type="http://schemas.openxmlformats.org/officeDocument/2006/relationships/hyperlink" Target="https://www.pbo-dpb.gc.ca/web/default/files/Documents/Info%20Requests/2020/IR0475_WAGE_COVID-19_Measures_request_f_signed.pdf" TargetMode="External"/><Relationship Id="rId116" Type="http://schemas.openxmlformats.org/officeDocument/2006/relationships/hyperlink" Target="https://www.pbo-dpb.gc.ca/web/default/files/Documents/Info%20Requests/2020/IR0492_ECC_COVID-19_Measures_request_f.pdf" TargetMode="External"/><Relationship Id="rId20" Type="http://schemas.openxmlformats.org/officeDocument/2006/relationships/hyperlink" Target="https://www.pbo-dpb.gc.ca/web/default/files/Documents/Info%20Requests/2020/IR0471_ISED_COVID-19_Measures_request_f_signed.pdf" TargetMode="External"/><Relationship Id="rId41" Type="http://schemas.openxmlformats.org/officeDocument/2006/relationships/hyperlink" Target="https://www.pbo-dpb.gc.ca/web/default/files/Documents/Info%20Requests/2020/IR0516_CMHC_COVID19_update_2_request_f.pdf" TargetMode="External"/><Relationship Id="rId54" Type="http://schemas.openxmlformats.org/officeDocument/2006/relationships/hyperlink" Target="https://www.pbo-dpb.gc.ca/web/default/files/Documents/Info%20Requests/2020/IR0494_FIN_COVID-19_Measures_request_f.pdf" TargetMode="External"/><Relationship Id="rId62" Type="http://schemas.openxmlformats.org/officeDocument/2006/relationships/hyperlink" Target="https://www.pbo-dpb.gc.ca/web/default/files/Documents/Info%20Requests/2020/IR0482_FOC_COVID-19_ltr_f.pdf" TargetMode="External"/><Relationship Id="rId70" Type="http://schemas.openxmlformats.org/officeDocument/2006/relationships/hyperlink" Target="https://www.pbo-dpb.gc.ca/web/default/files/Documents/Info%20Requests/2020/IR0517_CRA_COVID19_followup_request_f.pdf" TargetMode="External"/><Relationship Id="rId75" Type="http://schemas.openxmlformats.org/officeDocument/2006/relationships/hyperlink" Target="https://www.pbo-dpb.gc.ca/web/default/files/Documents/Info%20Requests/2020/IR0456_reply_f.pdf" TargetMode="External"/><Relationship Id="rId83" Type="http://schemas.openxmlformats.org/officeDocument/2006/relationships/hyperlink" Target="https://www.pbo-dpb.gc.ca/web/default/files/Documents/Info%20Requests/2020/IR0526_NRCCan_COVID19_update_2_request_e.pdf" TargetMode="External"/><Relationship Id="rId88" Type="http://schemas.openxmlformats.org/officeDocument/2006/relationships/hyperlink" Target="https://www.pbo-dpb.gc.ca/web/default/files/Documents/Info%20Requests/2020/IR0549_ESDC_COVID-19_Measures_Q_request_f.pdf" TargetMode="External"/><Relationship Id="rId91" Type="http://schemas.openxmlformats.org/officeDocument/2006/relationships/hyperlink" Target="https://www.pbo-dpb.gc.ca/web/default/files/Documents/Info%20Requests/2020/IR0561_SSC_COVID-19_Measures_request_f.pdf" TargetMode="External"/><Relationship Id="rId96" Type="http://schemas.openxmlformats.org/officeDocument/2006/relationships/hyperlink" Target="https://rechercher.ouvert.canada.ca/fr/gc/?sort=score%20desc&amp;page=1&amp;search_text=Nouveaux%20Horizons%20pour%20les%20a%C3%AEn%C3%A9s" TargetMode="External"/><Relationship Id="rId111" Type="http://schemas.openxmlformats.org/officeDocument/2006/relationships/hyperlink" Target="https://www.pbo-dpb.gc.ca/web/default/files/Documents/Info%20Requests/2020/IR0549_ESDC_COVID-19_Measures_Q_request_f.pdf"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15" Type="http://schemas.openxmlformats.org/officeDocument/2006/relationships/hyperlink" Target="https://www.pbo-dpb.gc.ca/web/default/files/Documents/Info%20Requests/2020/IR0524_ISED_COVID19_update_2_request_e.pdf" TargetMode="External"/><Relationship Id="rId23" Type="http://schemas.openxmlformats.org/officeDocument/2006/relationships/hyperlink" Target="https://www.pbo-dpb.gc.ca/web/default/files/Documents/Info%20Requests/2020/IR0490_ISED_COVID-19_Measures_request_f.pdf" TargetMode="External"/><Relationship Id="rId28" Type="http://schemas.openxmlformats.org/officeDocument/2006/relationships/hyperlink" Target="https://www.canada.ca/fr/services/prestations/ae/reclamations-rapport.html" TargetMode="External"/><Relationship Id="rId36" Type="http://schemas.openxmlformats.org/officeDocument/2006/relationships/hyperlink" Target="https://www.pbo-dpb.gc.ca/web/default/files/Documents/Info%20Requests/2020/IR0523_ISC_COVID19_update_2_request_e.pdf" TargetMode="External"/><Relationship Id="rId49" Type="http://schemas.openxmlformats.org/officeDocument/2006/relationships/hyperlink" Target="https://www.pbo-dpb.gc.ca/web/default/files/Documents/Info%20Requests/2020/IR0461_CFIA_COVID-19_Allocations_request_f_signed.pdf" TargetMode="External"/><Relationship Id="rId57" Type="http://schemas.openxmlformats.org/officeDocument/2006/relationships/hyperlink" Target="https://www.pbo-dpb.gc.ca/web/default/files/Documents/Info%20Requests/2020/IR0456_reply_f.pdf" TargetMode="External"/><Relationship Id="rId106" Type="http://schemas.openxmlformats.org/officeDocument/2006/relationships/hyperlink" Target="https://www.pbo-dpb.gc.ca/web/default/files/Documents/Info%20Requests/2020/IR0475_WAGE_COVID-19_Measures_request_f_signed.pdf" TargetMode="External"/><Relationship Id="rId114" Type="http://schemas.openxmlformats.org/officeDocument/2006/relationships/hyperlink" Target="https://www.pbo-dpb.gc.ca/web/default/files/Documents/Info%20Requests/2020/IR0552_NRcan_COVID-19_Measures_request_f.pdf"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canada.ca/fr/agence-revenu/services/prestations/prestation-urgence-etudiants/pcue-statistiques.html" TargetMode="External"/><Relationship Id="rId44" Type="http://schemas.openxmlformats.org/officeDocument/2006/relationships/hyperlink" Target="https://www.pbo-dpb.gc.ca/web/default/files/Documents/Info%20Requests/2020/IR0540_PCO_COVID-19_Communications_request_f.pdf" TargetMode="External"/><Relationship Id="rId52" Type="http://schemas.openxmlformats.org/officeDocument/2006/relationships/hyperlink" Target="https://www.pbo-dpb.gc.ca/web/default/files/Documents/Info%20Requests/2020/IR0469_Heritage_COVID-19_Measures_request_f_signed.pdf" TargetMode="External"/><Relationship Id="rId60" Type="http://schemas.openxmlformats.org/officeDocument/2006/relationships/hyperlink" Target="https://www.pbo-dpb.gc.ca/web/default/files/Documents/Info%20Requests/2020/IR0482_FOC_COVID-19_ltr_e.pdf" TargetMode="External"/><Relationship Id="rId65" Type="http://schemas.openxmlformats.org/officeDocument/2006/relationships/hyperlink" Target="https://www.pbo-dpb.gc.ca/web/default/files/Documents/Info%20Requests/2020/IR0519_TC_Fed-Bridge-corp_COVID-19_request_e.pdf" TargetMode="External"/><Relationship Id="rId73" Type="http://schemas.openxmlformats.org/officeDocument/2006/relationships/hyperlink" Target="https://www.pbo-dpb.gc.ca/web/default/files/Documents/Info%20Requests/2020/IR0549_ESDC_COVID-19_Measures_Q_request_f.pdf" TargetMode="External"/><Relationship Id="rId78" Type="http://schemas.openxmlformats.org/officeDocument/2006/relationships/hyperlink" Target="https://www.pbo-dpb.gc.ca/web/default/files/Documents/Info%20Requests/2020/IR0530_CIHR_granting_COVID-19_request_f.pdf" TargetMode="External"/><Relationship Id="rId81" Type="http://schemas.openxmlformats.org/officeDocument/2006/relationships/hyperlink" Target="https://www.pbo-dpb.gc.ca/web/default/files/Documents/Info%20Requests/2020/IR0524_ISED_COVID19_update_2_request_e.pdf" TargetMode="External"/><Relationship Id="rId86" Type="http://schemas.openxmlformats.org/officeDocument/2006/relationships/hyperlink" Target="https://www.pbo-dpb.gc.ca/web/default/files/Documents/Info%20Requests/2020/IR0522_ISEDC_Granting_Councils_COVID19_request_f.pdf" TargetMode="External"/><Relationship Id="rId94" Type="http://schemas.openxmlformats.org/officeDocument/2006/relationships/hyperlink" Target="https://www.pbo-dpb.gc.ca/web/default/files/Documents/Info%20Requests/2020/IR0523_ISC_COVID19_update_2_request_e.pdf" TargetMode="External"/><Relationship Id="rId99" Type="http://schemas.openxmlformats.org/officeDocument/2006/relationships/hyperlink" Target="https://www.pbo-dpb.gc.ca/web/default/files/Documents/Info%20Requests/2020/IR0547_CRA_RRIF_request_f.pdf" TargetMode="External"/><Relationship Id="rId101" Type="http://schemas.openxmlformats.org/officeDocument/2006/relationships/hyperlink" Target="https://www.centraideeo.ca/incidence/investissements-communautaires/"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3" Type="http://schemas.openxmlformats.org/officeDocument/2006/relationships/hyperlink" Target="https://www.pbo-dpb.gc.ca/web/default/files/Documents/Info%20Requests/2020/IR0471_ISED_COVID-19_Measures_request_e_signed.pdf" TargetMode="External"/><Relationship Id="rId18" Type="http://schemas.openxmlformats.org/officeDocument/2006/relationships/hyperlink" Target="https://www.pbo-dpb.gc.ca/web/default/files/Documents/Info%20Requests/2020/IR0558_Heritage_COVID-19_Support_request_f.pdf" TargetMode="External"/><Relationship Id="rId39" Type="http://schemas.openxmlformats.org/officeDocument/2006/relationships/hyperlink" Target="https://www.pbo-dpb.gc.ca/web/default/files/Documents/Info%20Requests/2020/IR0524_ISED_COVID19_update_2_request_f.pdf" TargetMode="External"/><Relationship Id="rId109" Type="http://schemas.openxmlformats.org/officeDocument/2006/relationships/hyperlink" Target="https://www.pbo-dpb.gc.ca/web/default/files/Documents/Info%20Requests/2020/IR0523_ISC_COVID19_update_2_request_f.pdf" TargetMode="External"/><Relationship Id="rId34" Type="http://schemas.openxmlformats.org/officeDocument/2006/relationships/hyperlink" Target="https://www.pbo-dpb.gc.ca/web/default/files/Documents/Info%20Requests/2020/IR0523_ISC_COVID19_update_2_request_f.pdf" TargetMode="External"/><Relationship Id="rId50" Type="http://schemas.openxmlformats.org/officeDocument/2006/relationships/hyperlink" Target="https://www.pbo-dpb.gc.ca/web/default/files/Documents/Info%20Requests/2020/IR0469_Heritage_COVID-19_Measures_request_e_signed.pdf" TargetMode="External"/><Relationship Id="rId55" Type="http://schemas.openxmlformats.org/officeDocument/2006/relationships/hyperlink" Target="https://www.pbo-dpb.gc.ca/web/default/files/Documents/Info%20Requests/2020/IR0473_NRCan_COVID-19_Measures_request_f_signed.pdf" TargetMode="External"/><Relationship Id="rId76" Type="http://schemas.openxmlformats.org/officeDocument/2006/relationships/hyperlink" Target="https://www.pbo-dpb.gc.ca/web/default/files/Documents/Info%20Requests/2020/IR0516_CMHC_COVID19_update_2_request_e.pdf" TargetMode="External"/><Relationship Id="rId97" Type="http://schemas.openxmlformats.org/officeDocument/2006/relationships/hyperlink" Target="https://www.pbo-dpb.gc.ca/web/default/files/Documents/Info%20Requests/2020/IR0468_HC_COVID-19_Measures_request_e_signed.pdf" TargetMode="External"/><Relationship Id="rId104" Type="http://schemas.openxmlformats.org/officeDocument/2006/relationships/hyperlink" Target="https://www.pbo-dpb.gc.ca/web/default/files/Documents/Info%20Requests/2020/IR0456_AAFC_COVID-19_Allocations_request_e_signed.pdf"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17_CRA_COVID19_followup_request_f.pdf" TargetMode="External"/><Relationship Id="rId92" Type="http://schemas.openxmlformats.org/officeDocument/2006/relationships/hyperlink" Target="https://www.pbo-dpb.gc.ca/web/default/files/Documents/Info%20Requests/2020/IR0549_ESDC_COVID-19_Measures_Q_request_f.pdf" TargetMode="External"/><Relationship Id="rId2" Type="http://schemas.openxmlformats.org/officeDocument/2006/relationships/hyperlink" Target="https://www.pbo-dpb.gc.ca/web/default/files/Documents/Info%20Requests/2020/IR0481_CRA_COVID-19_ltr_f.pdf" TargetMode="External"/><Relationship Id="rId29" Type="http://schemas.openxmlformats.org/officeDocument/2006/relationships/hyperlink" Target="https://www.pbo-dpb.gc.ca/web/default/files/Documents/Info%20Requests/2020/IR0517_CRA_COVID19_followup_request_f.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printerSettings" Target="../printerSettings/printerSettings4.bin"/><Relationship Id="rId3" Type="http://schemas.openxmlformats.org/officeDocument/2006/relationships/hyperlink" Target="https://www.pbo-dpb.gc.ca/web/default/files/Documents/Info%20Requests/2020/IR0457_BDC_COVID-19_Measures_request_f_signed.pdf" TargetMode="External"/><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cmhc-schl.gc.ca/fr/finance-and-investing/insured-mortgage-purchase-program" TargetMode="External"/><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0" Type="http://schemas.openxmlformats.org/officeDocument/2006/relationships/hyperlink" Target="https://www.ceefc-cfuec.ca/fr/prets-approuves/"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4_ISED_COVID19_update_2_request_f.pdf" TargetMode="External"/><Relationship Id="rId13" Type="http://schemas.openxmlformats.org/officeDocument/2006/relationships/hyperlink" Target="https://www.pbo-dpb.gc.ca/web/default/files/Documents/Info%20Requests/2020/IR0519_TC_Fed-Bridge-corp_COVID-19_request_f.pdf" TargetMode="External"/><Relationship Id="rId18" Type="http://schemas.openxmlformats.org/officeDocument/2006/relationships/hyperlink" Target="https://www.pbo-dpb.gc.ca/web/default/files/Documents/Info%20Requests/2020/IR0524_ISED_COVID19_update_2_request_f.pdf" TargetMode="External"/><Relationship Id="rId3" Type="http://schemas.openxmlformats.org/officeDocument/2006/relationships/hyperlink" Target="https://www.pbo-dpb.gc.ca/web/default/files/Documents/Info%20Requests/2020/IR0522_ISEDC_Granting_Councils_COVID19_request_f.pdf" TargetMode="External"/><Relationship Id="rId21" Type="http://schemas.openxmlformats.org/officeDocument/2006/relationships/printerSettings" Target="../printerSettings/printerSettings5.bin"/><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canada.ca/fr/emploi-developpement-social/services/travail-partage/statistiques.html" TargetMode="External"/><Relationship Id="rId17" Type="http://schemas.openxmlformats.org/officeDocument/2006/relationships/hyperlink" Target="https://www.pbo-dpb.gc.ca/web/default/files/Documents/Info%20Requests/2020/IR0526_NRCCan_COVID19_update_2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6_NRCCan_COVID19_update_2_request_e.pdf" TargetMode="External"/><Relationship Id="rId20" Type="http://schemas.openxmlformats.org/officeDocument/2006/relationships/hyperlink" Target="https://www.pbo-dpb.gc.ca/web/default/files/Documents/Info%20Requests/2020/IR0530_CIHR_granting_COVID-19_request_f.pdf" TargetMode="External"/><Relationship Id="rId1" Type="http://schemas.openxmlformats.org/officeDocument/2006/relationships/hyperlink" Target="https://www.pbo-dpb.gc.ca/web/default/files/Documents/Info%20Requests/2020/IR0523_ISC_COVID19_update_2_request_f.pdf" TargetMode="External"/><Relationship Id="rId6" Type="http://schemas.openxmlformats.org/officeDocument/2006/relationships/hyperlink" Target="https://www.pbo-dpb.gc.ca/web/default/files/Documents/Info%20Requests/2020/IR0524_ISED_COVID19_update_2_request_e.pdf" TargetMode="External"/><Relationship Id="rId11" Type="http://schemas.openxmlformats.org/officeDocument/2006/relationships/hyperlink" Target="https://www.pbo-dpb.gc.ca/web/default/files/Documents/Info%20Requests/2020/IR0483_ESDC_COVID-19_ltr_f.pdf" TargetMode="External"/><Relationship Id="rId5" Type="http://schemas.openxmlformats.org/officeDocument/2006/relationships/hyperlink" Target="https://www.pbo-dpb.gc.ca/web/default/files/Documents/Info%20Requests/2020/IR0548_Des-Can_COVID-19_Measures_request_f.pdf" TargetMode="External"/><Relationship Id="rId15" Type="http://schemas.openxmlformats.org/officeDocument/2006/relationships/hyperlink" Target="https://www.pbo-dpb.gc.ca/web/default/files/Documents/Info%20Requests/2020/IR0564_ESDC_COVID-19_Measures_T_request_f.pdf" TargetMode="External"/><Relationship Id="rId10" Type="http://schemas.openxmlformats.org/officeDocument/2006/relationships/hyperlink" Target="https://rechercher.ouvert.canada.ca/fr/gc/?sort=score%20desc&amp;page=1&amp;search_text=Nouveaux%20Horizons%20pour%20les%20a%C3%AEn%C3%A9s" TargetMode="External"/><Relationship Id="rId19" Type="http://schemas.openxmlformats.org/officeDocument/2006/relationships/hyperlink" Target="http://gazette.gc.ca/rp-pr/p2/2020/2020-08-19/html/sor-dors173-fra.html" TargetMode="External"/><Relationship Id="rId4" Type="http://schemas.openxmlformats.org/officeDocument/2006/relationships/hyperlink" Target="https://www.pbo-dpb.gc.ca/web/default/files/Documents/Info%20Requests/2020/IR0561_SSC_COVID-19_Measures_request_f.pdf" TargetMode="External"/><Relationship Id="rId9" Type="http://schemas.openxmlformats.org/officeDocument/2006/relationships/hyperlink" Target="https://www.pbo-dpb.gc.ca/web/default/files/Documents/Info%20Requests/2020/IR0526_NRCCan_COVID19_update_2_request_f.pdf" TargetMode="External"/><Relationship Id="rId14" Type="http://schemas.openxmlformats.org/officeDocument/2006/relationships/hyperlink" Target="https://www.pbo-dpb.gc.ca/web/default/files/Documents/Info%20Requests/2020/IR0562_CCOHS_COVID-19_Measures_request_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0"/>
  <sheetViews>
    <sheetView showGridLines="0" tabSelected="1" zoomScale="80" zoomScaleNormal="80" workbookViewId="0">
      <selection activeCell="A34" sqref="A34"/>
    </sheetView>
  </sheetViews>
  <sheetFormatPr defaultRowHeight="15" x14ac:dyDescent="0.25"/>
  <cols>
    <col min="1" max="1" width="42.5703125" customWidth="1"/>
  </cols>
  <sheetData>
    <row r="1" spans="1:1" ht="18.75" x14ac:dyDescent="0.3">
      <c r="A1" s="14" t="s">
        <v>58</v>
      </c>
    </row>
    <row r="2" spans="1:1" x14ac:dyDescent="0.25">
      <c r="A2" t="s">
        <v>59</v>
      </c>
    </row>
    <row r="3" spans="1:1" x14ac:dyDescent="0.25">
      <c r="A3" t="s">
        <v>60</v>
      </c>
    </row>
    <row r="5" spans="1:1" ht="15.75" x14ac:dyDescent="0.25">
      <c r="A5" s="15" t="s">
        <v>61</v>
      </c>
    </row>
    <row r="6" spans="1:1" x14ac:dyDescent="0.25">
      <c r="A6" t="s">
        <v>62</v>
      </c>
    </row>
    <row r="7" spans="1:1" x14ac:dyDescent="0.25">
      <c r="A7" t="s">
        <v>508</v>
      </c>
    </row>
    <row r="8" spans="1:1" x14ac:dyDescent="0.25">
      <c r="A8" t="s">
        <v>507</v>
      </c>
    </row>
    <row r="10" spans="1:1" ht="15.75" x14ac:dyDescent="0.25">
      <c r="A10" s="15" t="s">
        <v>63</v>
      </c>
    </row>
    <row r="11" spans="1:1" x14ac:dyDescent="0.25">
      <c r="A11" t="s">
        <v>450</v>
      </c>
    </row>
    <row r="12" spans="1:1" x14ac:dyDescent="0.25">
      <c r="A12" s="16" t="s">
        <v>64</v>
      </c>
    </row>
    <row r="13" spans="1:1" x14ac:dyDescent="0.25">
      <c r="A13" s="16" t="s">
        <v>65</v>
      </c>
    </row>
    <row r="14" spans="1:1" x14ac:dyDescent="0.25">
      <c r="A14" s="16" t="s">
        <v>66</v>
      </c>
    </row>
    <row r="15" spans="1:1" x14ac:dyDescent="0.25">
      <c r="A15" s="16" t="s">
        <v>67</v>
      </c>
    </row>
    <row r="16" spans="1:1" x14ac:dyDescent="0.25">
      <c r="A16" t="s">
        <v>477</v>
      </c>
    </row>
    <row r="17" spans="1:2" x14ac:dyDescent="0.25">
      <c r="A17" s="17" t="s">
        <v>451</v>
      </c>
    </row>
    <row r="19" spans="1:2" ht="15.75" x14ac:dyDescent="0.25">
      <c r="A19" s="15" t="s">
        <v>68</v>
      </c>
    </row>
    <row r="20" spans="1:2" x14ac:dyDescent="0.25">
      <c r="A20" s="18" t="s">
        <v>69</v>
      </c>
      <c r="B20" t="s">
        <v>70</v>
      </c>
    </row>
    <row r="21" spans="1:2" x14ac:dyDescent="0.25">
      <c r="A21" s="18" t="s">
        <v>71</v>
      </c>
      <c r="B21" t="s">
        <v>72</v>
      </c>
    </row>
    <row r="22" spans="1:2" x14ac:dyDescent="0.25">
      <c r="A22" s="18" t="s">
        <v>73</v>
      </c>
      <c r="B22" t="s">
        <v>74</v>
      </c>
    </row>
    <row r="23" spans="1:2" x14ac:dyDescent="0.25">
      <c r="A23" s="18" t="s">
        <v>75</v>
      </c>
      <c r="B23" t="s">
        <v>76</v>
      </c>
    </row>
    <row r="24" spans="1:2" x14ac:dyDescent="0.25">
      <c r="A24" s="18" t="s">
        <v>77</v>
      </c>
      <c r="B24" t="s">
        <v>78</v>
      </c>
    </row>
    <row r="25" spans="1:2" x14ac:dyDescent="0.25">
      <c r="A25" s="18" t="s">
        <v>79</v>
      </c>
      <c r="B25" t="s">
        <v>80</v>
      </c>
    </row>
    <row r="26" spans="1:2" x14ac:dyDescent="0.25">
      <c r="A26" s="18"/>
    </row>
    <row r="27" spans="1:2" ht="15.75" x14ac:dyDescent="0.25">
      <c r="A27" s="19" t="s">
        <v>10</v>
      </c>
    </row>
    <row r="28" spans="1:2" x14ac:dyDescent="0.25">
      <c r="A28" t="s">
        <v>452</v>
      </c>
    </row>
    <row r="29" spans="1:2" x14ac:dyDescent="0.25">
      <c r="A29" t="s">
        <v>81</v>
      </c>
    </row>
    <row r="30" spans="1:2" x14ac:dyDescent="0.25">
      <c r="A30"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14"/>
  <sheetViews>
    <sheetView showGridLines="0" zoomScale="60" zoomScaleNormal="60" workbookViewId="0"/>
  </sheetViews>
  <sheetFormatPr defaultRowHeight="15" x14ac:dyDescent="0.25"/>
  <cols>
    <col min="1" max="1" width="68.7109375" bestFit="1" customWidth="1"/>
    <col min="2" max="2" width="63.42578125" bestFit="1" customWidth="1"/>
    <col min="3" max="3" width="26.140625" bestFit="1" customWidth="1"/>
    <col min="4" max="4" width="42.7109375" customWidth="1"/>
    <col min="5" max="5" width="26.7109375" bestFit="1" customWidth="1"/>
    <col min="6" max="6" width="67.140625" customWidth="1"/>
    <col min="7" max="7" width="32.42578125" bestFit="1" customWidth="1"/>
    <col min="8" max="8" width="38.85546875" bestFit="1" customWidth="1"/>
    <col min="9" max="9" width="39.5703125" bestFit="1" customWidth="1"/>
    <col min="10" max="10" width="26.28515625" customWidth="1"/>
    <col min="11" max="11" width="47" customWidth="1"/>
    <col min="12" max="12" width="19.7109375" customWidth="1"/>
  </cols>
  <sheetData>
    <row r="1" spans="1:12" x14ac:dyDescent="0.25">
      <c r="A1" s="29" t="s">
        <v>64</v>
      </c>
      <c r="B1" s="29"/>
    </row>
    <row r="2" spans="1:12" ht="15.75" thickBot="1" x14ac:dyDescent="0.3">
      <c r="A2" s="1"/>
      <c r="B2" s="1"/>
    </row>
    <row r="3" spans="1:12" ht="17.25" x14ac:dyDescent="0.25">
      <c r="A3" s="30" t="s">
        <v>64</v>
      </c>
      <c r="B3" s="170" t="s">
        <v>529</v>
      </c>
      <c r="C3" s="31" t="s">
        <v>83</v>
      </c>
      <c r="D3" s="31" t="s">
        <v>84</v>
      </c>
      <c r="E3" s="31" t="s">
        <v>85</v>
      </c>
      <c r="F3" s="31" t="s">
        <v>446</v>
      </c>
      <c r="G3" s="31" t="s">
        <v>86</v>
      </c>
      <c r="H3" s="32" t="s">
        <v>87</v>
      </c>
      <c r="I3" s="32" t="s">
        <v>88</v>
      </c>
      <c r="J3" s="32" t="s">
        <v>89</v>
      </c>
      <c r="K3" s="32" t="s">
        <v>90</v>
      </c>
      <c r="L3" s="33" t="s">
        <v>91</v>
      </c>
    </row>
    <row r="4" spans="1:12" ht="60.75" customHeight="1" x14ac:dyDescent="0.25">
      <c r="A4" s="243" t="s">
        <v>187</v>
      </c>
      <c r="B4" s="226">
        <f>14000+4809</f>
        <v>18809</v>
      </c>
      <c r="C4" s="73" t="s">
        <v>149</v>
      </c>
      <c r="D4" s="97" t="s">
        <v>188</v>
      </c>
      <c r="E4" s="95" t="s">
        <v>189</v>
      </c>
      <c r="F4" s="110" t="s">
        <v>491</v>
      </c>
      <c r="G4" s="84">
        <v>1.2</v>
      </c>
      <c r="H4" s="94" t="s">
        <v>97</v>
      </c>
      <c r="I4" s="91" t="s">
        <v>0</v>
      </c>
      <c r="J4" s="150" t="s">
        <v>98</v>
      </c>
      <c r="K4" s="115" t="s">
        <v>202</v>
      </c>
      <c r="L4" s="116" t="s">
        <v>329</v>
      </c>
    </row>
    <row r="5" spans="1:12" ht="60" customHeight="1" x14ac:dyDescent="0.25">
      <c r="A5" s="243"/>
      <c r="B5" s="227"/>
      <c r="C5" s="73" t="s">
        <v>149</v>
      </c>
      <c r="D5" s="97" t="s">
        <v>107</v>
      </c>
      <c r="E5" s="95" t="s">
        <v>189</v>
      </c>
      <c r="F5" s="143" t="s">
        <v>491</v>
      </c>
      <c r="G5" s="84">
        <v>12276.726000000001</v>
      </c>
      <c r="H5" s="251" t="s">
        <v>97</v>
      </c>
      <c r="I5" s="246" t="s">
        <v>1</v>
      </c>
      <c r="J5" s="256" t="s">
        <v>98</v>
      </c>
      <c r="K5" s="252" t="s">
        <v>485</v>
      </c>
      <c r="L5" s="258" t="s">
        <v>119</v>
      </c>
    </row>
    <row r="6" spans="1:12" x14ac:dyDescent="0.25">
      <c r="A6" s="243"/>
      <c r="B6" s="227"/>
      <c r="C6" s="73" t="s">
        <v>149</v>
      </c>
      <c r="D6" s="73" t="s">
        <v>107</v>
      </c>
      <c r="E6" s="95" t="s">
        <v>143</v>
      </c>
      <c r="F6" s="110" t="s">
        <v>96</v>
      </c>
      <c r="G6" s="84">
        <v>700</v>
      </c>
      <c r="H6" s="251"/>
      <c r="I6" s="246"/>
      <c r="J6" s="256"/>
      <c r="K6" s="252"/>
      <c r="L6" s="258"/>
    </row>
    <row r="7" spans="1:12" ht="63" customHeight="1" x14ac:dyDescent="0.25">
      <c r="A7" s="243"/>
      <c r="B7" s="227"/>
      <c r="C7" s="73" t="s">
        <v>149</v>
      </c>
      <c r="D7" s="97" t="s">
        <v>150</v>
      </c>
      <c r="E7" s="95" t="s">
        <v>189</v>
      </c>
      <c r="F7" s="143" t="s">
        <v>491</v>
      </c>
      <c r="G7" s="84">
        <v>622.26666599999999</v>
      </c>
      <c r="H7" s="251" t="s">
        <v>97</v>
      </c>
      <c r="I7" s="246" t="s">
        <v>2</v>
      </c>
      <c r="J7" s="251" t="s">
        <v>98</v>
      </c>
      <c r="K7" s="257" t="s">
        <v>462</v>
      </c>
      <c r="L7" s="253" t="s">
        <v>116</v>
      </c>
    </row>
    <row r="8" spans="1:12" ht="57.75" customHeight="1" x14ac:dyDescent="0.25">
      <c r="A8" s="243"/>
      <c r="B8" s="227"/>
      <c r="C8" s="73" t="s">
        <v>149</v>
      </c>
      <c r="D8" s="97" t="s">
        <v>150</v>
      </c>
      <c r="E8" s="95" t="s">
        <v>189</v>
      </c>
      <c r="F8" s="143" t="s">
        <v>491</v>
      </c>
      <c r="G8" s="84">
        <v>3347.0251779999999</v>
      </c>
      <c r="H8" s="251"/>
      <c r="I8" s="246"/>
      <c r="J8" s="251"/>
      <c r="K8" s="257"/>
      <c r="L8" s="254"/>
    </row>
    <row r="9" spans="1:12" x14ac:dyDescent="0.25">
      <c r="A9" s="243"/>
      <c r="B9" s="227"/>
      <c r="C9" s="73" t="s">
        <v>149</v>
      </c>
      <c r="D9" s="97" t="s">
        <v>150</v>
      </c>
      <c r="E9" s="95" t="s">
        <v>143</v>
      </c>
      <c r="F9" s="110" t="s">
        <v>96</v>
      </c>
      <c r="G9" s="84">
        <v>2202.8748220000002</v>
      </c>
      <c r="H9" s="251"/>
      <c r="I9" s="246"/>
      <c r="J9" s="251"/>
      <c r="K9" s="257"/>
      <c r="L9" s="254"/>
    </row>
    <row r="10" spans="1:12" x14ac:dyDescent="0.25">
      <c r="A10" s="243"/>
      <c r="B10" s="227"/>
      <c r="C10" s="73" t="s">
        <v>149</v>
      </c>
      <c r="D10" s="97" t="s">
        <v>150</v>
      </c>
      <c r="E10" s="95" t="s">
        <v>143</v>
      </c>
      <c r="F10" s="110" t="s">
        <v>96</v>
      </c>
      <c r="G10" s="84">
        <v>320.13333399999999</v>
      </c>
      <c r="H10" s="251"/>
      <c r="I10" s="246"/>
      <c r="J10" s="251"/>
      <c r="K10" s="257"/>
      <c r="L10" s="254"/>
    </row>
    <row r="11" spans="1:12" ht="60.75" customHeight="1" x14ac:dyDescent="0.25">
      <c r="A11" s="243"/>
      <c r="B11" s="227"/>
      <c r="C11" s="73" t="s">
        <v>149</v>
      </c>
      <c r="D11" s="97" t="s">
        <v>164</v>
      </c>
      <c r="E11" s="95" t="s">
        <v>189</v>
      </c>
      <c r="F11" s="143" t="s">
        <v>491</v>
      </c>
      <c r="G11" s="84">
        <v>18.5</v>
      </c>
      <c r="H11" s="251" t="s">
        <v>97</v>
      </c>
      <c r="I11" s="246" t="s">
        <v>3</v>
      </c>
      <c r="J11" s="256" t="s">
        <v>121</v>
      </c>
      <c r="K11" s="259"/>
      <c r="L11" s="258"/>
    </row>
    <row r="12" spans="1:12" x14ac:dyDescent="0.25">
      <c r="A12" s="243"/>
      <c r="B12" s="227"/>
      <c r="C12" s="73" t="s">
        <v>149</v>
      </c>
      <c r="D12" s="97" t="s">
        <v>164</v>
      </c>
      <c r="E12" s="95" t="s">
        <v>143</v>
      </c>
      <c r="F12" s="110" t="s">
        <v>96</v>
      </c>
      <c r="G12" s="84">
        <f>202.625+112.426062</f>
        <v>315.051062</v>
      </c>
      <c r="H12" s="251"/>
      <c r="I12" s="246"/>
      <c r="J12" s="256"/>
      <c r="K12" s="259"/>
      <c r="L12" s="258"/>
    </row>
    <row r="13" spans="1:12" ht="60" customHeight="1" x14ac:dyDescent="0.25">
      <c r="A13" s="243"/>
      <c r="B13" s="227"/>
      <c r="C13" s="73" t="s">
        <v>149</v>
      </c>
      <c r="D13" s="97" t="s">
        <v>191</v>
      </c>
      <c r="E13" s="95" t="s">
        <v>189</v>
      </c>
      <c r="F13" s="143" t="s">
        <v>491</v>
      </c>
      <c r="G13" s="84">
        <v>100</v>
      </c>
      <c r="H13" s="251" t="s">
        <v>97</v>
      </c>
      <c r="I13" s="246" t="s">
        <v>4</v>
      </c>
      <c r="J13" s="256" t="s">
        <v>147</v>
      </c>
      <c r="K13" s="257"/>
      <c r="L13" s="258"/>
    </row>
    <row r="14" spans="1:12" ht="30" x14ac:dyDescent="0.25">
      <c r="A14" s="243"/>
      <c r="B14" s="225"/>
      <c r="C14" s="95" t="s">
        <v>149</v>
      </c>
      <c r="D14" s="97" t="s">
        <v>191</v>
      </c>
      <c r="E14" s="95" t="s">
        <v>143</v>
      </c>
      <c r="F14" s="110" t="s">
        <v>96</v>
      </c>
      <c r="G14" s="84">
        <v>400</v>
      </c>
      <c r="H14" s="251"/>
      <c r="I14" s="246"/>
      <c r="J14" s="256"/>
      <c r="K14" s="257"/>
      <c r="L14" s="258"/>
    </row>
    <row r="15" spans="1:12" ht="30" customHeight="1" x14ac:dyDescent="0.25">
      <c r="A15" s="243" t="s">
        <v>192</v>
      </c>
      <c r="B15" s="226">
        <v>2000</v>
      </c>
      <c r="C15" s="95" t="s">
        <v>149</v>
      </c>
      <c r="D15" s="97" t="s">
        <v>107</v>
      </c>
      <c r="E15" s="95" t="s">
        <v>189</v>
      </c>
      <c r="F15" s="168" t="s">
        <v>489</v>
      </c>
      <c r="G15" s="84">
        <v>1000</v>
      </c>
      <c r="H15" s="236" t="s">
        <v>97</v>
      </c>
      <c r="I15" s="238" t="s">
        <v>1</v>
      </c>
      <c r="J15" s="239" t="s">
        <v>98</v>
      </c>
      <c r="K15" s="250" t="s">
        <v>484</v>
      </c>
      <c r="L15" s="244" t="s">
        <v>119</v>
      </c>
    </row>
    <row r="16" spans="1:12" x14ac:dyDescent="0.25">
      <c r="A16" s="243"/>
      <c r="B16" s="225"/>
      <c r="C16" s="95" t="s">
        <v>149</v>
      </c>
      <c r="D16" s="97" t="s">
        <v>107</v>
      </c>
      <c r="E16" s="95" t="s">
        <v>143</v>
      </c>
      <c r="F16" s="110" t="s">
        <v>96</v>
      </c>
      <c r="G16" s="84">
        <v>1000</v>
      </c>
      <c r="H16" s="236"/>
      <c r="I16" s="238"/>
      <c r="J16" s="239"/>
      <c r="K16" s="250"/>
      <c r="L16" s="244"/>
    </row>
    <row r="17" spans="1:12" ht="30" x14ac:dyDescent="0.25">
      <c r="A17" s="243" t="s">
        <v>193</v>
      </c>
      <c r="B17" s="224">
        <f>115+65</f>
        <v>180</v>
      </c>
      <c r="C17" s="73" t="s">
        <v>142</v>
      </c>
      <c r="D17" s="97" t="s">
        <v>194</v>
      </c>
      <c r="E17" s="95" t="s">
        <v>189</v>
      </c>
      <c r="F17" s="143" t="s">
        <v>489</v>
      </c>
      <c r="G17" s="84">
        <v>25</v>
      </c>
      <c r="H17" s="251" t="s">
        <v>97</v>
      </c>
      <c r="I17" s="246" t="s">
        <v>5</v>
      </c>
      <c r="J17" s="251" t="s">
        <v>98</v>
      </c>
      <c r="K17" s="113" t="s">
        <v>195</v>
      </c>
      <c r="L17" s="116"/>
    </row>
    <row r="18" spans="1:12" ht="30" x14ac:dyDescent="0.25">
      <c r="A18" s="243"/>
      <c r="B18" s="227"/>
      <c r="C18" s="73" t="s">
        <v>142</v>
      </c>
      <c r="D18" s="97" t="s">
        <v>194</v>
      </c>
      <c r="E18" s="95" t="s">
        <v>189</v>
      </c>
      <c r="F18" s="143" t="s">
        <v>489</v>
      </c>
      <c r="G18" s="84">
        <v>17.3</v>
      </c>
      <c r="H18" s="251"/>
      <c r="I18" s="246"/>
      <c r="J18" s="251"/>
      <c r="K18" s="252" t="s">
        <v>196</v>
      </c>
      <c r="L18" s="253" t="s">
        <v>197</v>
      </c>
    </row>
    <row r="19" spans="1:12" ht="30" x14ac:dyDescent="0.25">
      <c r="A19" s="243"/>
      <c r="B19" s="225"/>
      <c r="C19" s="73" t="s">
        <v>142</v>
      </c>
      <c r="D19" s="97" t="s">
        <v>194</v>
      </c>
      <c r="E19" s="95" t="s">
        <v>189</v>
      </c>
      <c r="F19" s="143" t="s">
        <v>489</v>
      </c>
      <c r="G19" s="84">
        <v>72.599999999999994</v>
      </c>
      <c r="H19" s="251"/>
      <c r="I19" s="246"/>
      <c r="J19" s="251"/>
      <c r="K19" s="252"/>
      <c r="L19" s="254"/>
    </row>
    <row r="20" spans="1:12" ht="30" x14ac:dyDescent="0.25">
      <c r="A20" s="89" t="s">
        <v>198</v>
      </c>
      <c r="B20" s="175">
        <v>115</v>
      </c>
      <c r="C20" s="95" t="s">
        <v>149</v>
      </c>
      <c r="D20" s="95" t="s">
        <v>178</v>
      </c>
      <c r="E20" s="95" t="s">
        <v>143</v>
      </c>
      <c r="F20" s="110" t="s">
        <v>96</v>
      </c>
      <c r="G20" s="84">
        <f>115.782133</f>
        <v>115.782133</v>
      </c>
      <c r="H20" s="95" t="s">
        <v>97</v>
      </c>
      <c r="I20" s="96" t="s">
        <v>6</v>
      </c>
      <c r="J20" s="147" t="s">
        <v>147</v>
      </c>
      <c r="K20" s="112"/>
      <c r="L20" s="107"/>
    </row>
    <row r="21" spans="1:12" ht="30.75" customHeight="1" x14ac:dyDescent="0.25">
      <c r="A21" s="255" t="s">
        <v>199</v>
      </c>
      <c r="B21" s="228">
        <f>305+380+380</f>
        <v>1065</v>
      </c>
      <c r="C21" s="95" t="s">
        <v>142</v>
      </c>
      <c r="D21" s="97" t="s">
        <v>146</v>
      </c>
      <c r="E21" s="95" t="s">
        <v>189</v>
      </c>
      <c r="F21" s="143" t="s">
        <v>489</v>
      </c>
      <c r="G21" s="60">
        <v>305</v>
      </c>
      <c r="H21" s="236" t="s">
        <v>97</v>
      </c>
      <c r="I21" s="238" t="s">
        <v>7</v>
      </c>
      <c r="J21" s="239" t="s">
        <v>98</v>
      </c>
      <c r="K21" s="250" t="s">
        <v>200</v>
      </c>
      <c r="L21" s="241" t="s">
        <v>498</v>
      </c>
    </row>
    <row r="22" spans="1:12" ht="30" x14ac:dyDescent="0.25">
      <c r="A22" s="255"/>
      <c r="B22" s="229"/>
      <c r="C22" s="95" t="s">
        <v>142</v>
      </c>
      <c r="D22" s="97" t="s">
        <v>146</v>
      </c>
      <c r="E22" s="95" t="s">
        <v>189</v>
      </c>
      <c r="F22" s="143" t="s">
        <v>489</v>
      </c>
      <c r="G22" s="60">
        <v>75</v>
      </c>
      <c r="H22" s="236"/>
      <c r="I22" s="238"/>
      <c r="J22" s="239"/>
      <c r="K22" s="250"/>
      <c r="L22" s="244"/>
    </row>
    <row r="23" spans="1:12" ht="60.75" customHeight="1" x14ac:dyDescent="0.25">
      <c r="A23" s="255"/>
      <c r="B23" s="230"/>
      <c r="C23" s="95" t="s">
        <v>149</v>
      </c>
      <c r="D23" s="97" t="s">
        <v>146</v>
      </c>
      <c r="E23" s="95" t="s">
        <v>189</v>
      </c>
      <c r="F23" s="110" t="s">
        <v>491</v>
      </c>
      <c r="G23" s="60">
        <v>305</v>
      </c>
      <c r="H23" s="236"/>
      <c r="I23" s="238"/>
      <c r="J23" s="239"/>
      <c r="K23" s="250"/>
      <c r="L23" s="244"/>
    </row>
    <row r="24" spans="1:12" ht="30" x14ac:dyDescent="0.25">
      <c r="A24" s="243" t="s">
        <v>201</v>
      </c>
      <c r="B24" s="231">
        <v>205</v>
      </c>
      <c r="C24" s="95" t="s">
        <v>149</v>
      </c>
      <c r="D24" s="97" t="s">
        <v>171</v>
      </c>
      <c r="E24" s="95" t="s">
        <v>189</v>
      </c>
      <c r="F24" s="110" t="s">
        <v>490</v>
      </c>
      <c r="G24" s="60">
        <v>63.9</v>
      </c>
      <c r="H24" s="95" t="s">
        <v>97</v>
      </c>
      <c r="I24" s="96" t="s">
        <v>8</v>
      </c>
      <c r="J24" s="148" t="s">
        <v>98</v>
      </c>
      <c r="K24" s="112" t="s">
        <v>535</v>
      </c>
      <c r="L24" s="107" t="s">
        <v>499</v>
      </c>
    </row>
    <row r="25" spans="1:12" ht="30" x14ac:dyDescent="0.25">
      <c r="A25" s="243"/>
      <c r="B25" s="232"/>
      <c r="C25" s="95" t="s">
        <v>149</v>
      </c>
      <c r="D25" s="95" t="s">
        <v>146</v>
      </c>
      <c r="E25" s="95" t="s">
        <v>189</v>
      </c>
      <c r="F25" s="110" t="s">
        <v>490</v>
      </c>
      <c r="G25" s="60">
        <v>237.3</v>
      </c>
      <c r="H25" s="236" t="s">
        <v>97</v>
      </c>
      <c r="I25" s="238" t="s">
        <v>9</v>
      </c>
      <c r="J25" s="236" t="s">
        <v>147</v>
      </c>
      <c r="K25" s="249"/>
      <c r="L25" s="244"/>
    </row>
    <row r="26" spans="1:12" x14ac:dyDescent="0.25">
      <c r="A26" s="243"/>
      <c r="B26" s="232"/>
      <c r="C26" s="95" t="s">
        <v>149</v>
      </c>
      <c r="D26" s="97" t="s">
        <v>146</v>
      </c>
      <c r="E26" s="95" t="s">
        <v>143</v>
      </c>
      <c r="F26" s="110" t="s">
        <v>96</v>
      </c>
      <c r="G26" s="60">
        <v>8.1</v>
      </c>
      <c r="H26" s="236"/>
      <c r="I26" s="238"/>
      <c r="J26" s="236"/>
      <c r="K26" s="249"/>
      <c r="L26" s="244"/>
    </row>
    <row r="27" spans="1:12" ht="30" x14ac:dyDescent="0.25">
      <c r="A27" s="243"/>
      <c r="B27" s="232"/>
      <c r="C27" s="95" t="s">
        <v>149</v>
      </c>
      <c r="D27" s="97" t="s">
        <v>150</v>
      </c>
      <c r="E27" s="95" t="s">
        <v>189</v>
      </c>
      <c r="F27" s="110" t="s">
        <v>490</v>
      </c>
      <c r="G27" s="84">
        <v>0.6</v>
      </c>
      <c r="H27" s="236" t="s">
        <v>97</v>
      </c>
      <c r="I27" s="238" t="s">
        <v>2</v>
      </c>
      <c r="J27" s="236" t="s">
        <v>98</v>
      </c>
      <c r="K27" s="249" t="s">
        <v>202</v>
      </c>
      <c r="L27" s="241" t="s">
        <v>116</v>
      </c>
    </row>
    <row r="28" spans="1:12" x14ac:dyDescent="0.25">
      <c r="A28" s="243"/>
      <c r="B28" s="233"/>
      <c r="C28" s="95" t="s">
        <v>149</v>
      </c>
      <c r="D28" s="97" t="s">
        <v>150</v>
      </c>
      <c r="E28" s="95" t="s">
        <v>143</v>
      </c>
      <c r="F28" s="110" t="s">
        <v>96</v>
      </c>
      <c r="G28" s="84">
        <v>8.1999999999999993</v>
      </c>
      <c r="H28" s="236"/>
      <c r="I28" s="238"/>
      <c r="J28" s="236"/>
      <c r="K28" s="249"/>
      <c r="L28" s="241"/>
    </row>
    <row r="29" spans="1:12" ht="37.5" customHeight="1" x14ac:dyDescent="0.25">
      <c r="A29" s="89" t="s">
        <v>203</v>
      </c>
      <c r="B29" s="175">
        <v>0</v>
      </c>
      <c r="C29" s="95" t="s">
        <v>94</v>
      </c>
      <c r="D29" s="97"/>
      <c r="E29" s="95"/>
      <c r="F29" s="82"/>
      <c r="G29" s="211"/>
      <c r="H29" s="95" t="s">
        <v>509</v>
      </c>
      <c r="I29" s="7"/>
      <c r="J29" s="147"/>
      <c r="K29" s="112"/>
      <c r="L29" s="107"/>
    </row>
    <row r="30" spans="1:12" x14ac:dyDescent="0.25">
      <c r="A30" s="243" t="s">
        <v>204</v>
      </c>
      <c r="B30" s="224">
        <v>727</v>
      </c>
      <c r="C30" s="73" t="s">
        <v>142</v>
      </c>
      <c r="D30" s="97" t="s">
        <v>165</v>
      </c>
      <c r="E30" s="95" t="s">
        <v>143</v>
      </c>
      <c r="F30" s="110" t="s">
        <v>96</v>
      </c>
      <c r="G30" s="84">
        <v>375.06649900000002</v>
      </c>
      <c r="H30" s="92" t="s">
        <v>97</v>
      </c>
      <c r="I30" s="91" t="s">
        <v>11</v>
      </c>
      <c r="J30" s="149" t="s">
        <v>205</v>
      </c>
      <c r="K30" s="108"/>
      <c r="L30" s="119"/>
    </row>
    <row r="31" spans="1:12" ht="45" x14ac:dyDescent="0.25">
      <c r="A31" s="243"/>
      <c r="B31" s="227"/>
      <c r="C31" s="73" t="s">
        <v>142</v>
      </c>
      <c r="D31" s="97" t="s">
        <v>206</v>
      </c>
      <c r="E31" s="95" t="s">
        <v>143</v>
      </c>
      <c r="F31" s="110" t="s">
        <v>96</v>
      </c>
      <c r="G31" s="84">
        <v>8</v>
      </c>
      <c r="H31" s="92" t="s">
        <v>97</v>
      </c>
      <c r="I31" s="91" t="s">
        <v>11</v>
      </c>
      <c r="J31" s="149" t="s">
        <v>98</v>
      </c>
      <c r="K31" s="20" t="s">
        <v>207</v>
      </c>
      <c r="L31" s="64" t="s">
        <v>208</v>
      </c>
    </row>
    <row r="32" spans="1:12" ht="45" x14ac:dyDescent="0.25">
      <c r="A32" s="243"/>
      <c r="B32" s="227"/>
      <c r="C32" s="73" t="s">
        <v>142</v>
      </c>
      <c r="D32" s="97" t="s">
        <v>167</v>
      </c>
      <c r="E32" s="95" t="s">
        <v>143</v>
      </c>
      <c r="F32" s="110" t="s">
        <v>96</v>
      </c>
      <c r="G32" s="84">
        <v>17.090800000000002</v>
      </c>
      <c r="H32" s="92" t="s">
        <v>97</v>
      </c>
      <c r="I32" s="91" t="s">
        <v>12</v>
      </c>
      <c r="J32" s="149" t="s">
        <v>98</v>
      </c>
      <c r="K32" s="20" t="s">
        <v>209</v>
      </c>
      <c r="L32" s="106" t="s">
        <v>210</v>
      </c>
    </row>
    <row r="33" spans="1:12" ht="15" customHeight="1" x14ac:dyDescent="0.25">
      <c r="A33" s="243"/>
      <c r="B33" s="227"/>
      <c r="C33" s="73" t="s">
        <v>142</v>
      </c>
      <c r="D33" s="97" t="s">
        <v>188</v>
      </c>
      <c r="E33" s="95" t="s">
        <v>143</v>
      </c>
      <c r="F33" s="110" t="s">
        <v>96</v>
      </c>
      <c r="G33" s="84">
        <v>1.78</v>
      </c>
      <c r="H33" s="245" t="s">
        <v>97</v>
      </c>
      <c r="I33" s="246" t="s">
        <v>13</v>
      </c>
      <c r="J33" s="248" t="s">
        <v>98</v>
      </c>
      <c r="K33" s="242" t="s">
        <v>454</v>
      </c>
      <c r="L33" s="241" t="s">
        <v>329</v>
      </c>
    </row>
    <row r="34" spans="1:12" ht="30" x14ac:dyDescent="0.25">
      <c r="A34" s="243"/>
      <c r="B34" s="227"/>
      <c r="C34" s="73" t="s">
        <v>142</v>
      </c>
      <c r="D34" s="97" t="s">
        <v>188</v>
      </c>
      <c r="E34" s="95" t="s">
        <v>189</v>
      </c>
      <c r="F34" s="143" t="s">
        <v>489</v>
      </c>
      <c r="G34" s="84">
        <v>112.7</v>
      </c>
      <c r="H34" s="245"/>
      <c r="I34" s="246"/>
      <c r="J34" s="248"/>
      <c r="K34" s="242"/>
      <c r="L34" s="244"/>
    </row>
    <row r="35" spans="1:12" x14ac:dyDescent="0.25">
      <c r="A35" s="243"/>
      <c r="B35" s="227"/>
      <c r="C35" s="73" t="s">
        <v>142</v>
      </c>
      <c r="D35" s="97" t="s">
        <v>150</v>
      </c>
      <c r="E35" s="95" t="s">
        <v>143</v>
      </c>
      <c r="F35" s="110" t="s">
        <v>96</v>
      </c>
      <c r="G35" s="84">
        <v>1.6896629999999999</v>
      </c>
      <c r="H35" s="245" t="s">
        <v>97</v>
      </c>
      <c r="I35" s="246" t="s">
        <v>2</v>
      </c>
      <c r="J35" s="245" t="s">
        <v>98</v>
      </c>
      <c r="K35" s="247" t="s">
        <v>463</v>
      </c>
      <c r="L35" s="241" t="s">
        <v>116</v>
      </c>
    </row>
    <row r="36" spans="1:12" x14ac:dyDescent="0.25">
      <c r="A36" s="243"/>
      <c r="B36" s="227"/>
      <c r="C36" s="73" t="s">
        <v>142</v>
      </c>
      <c r="D36" s="97" t="s">
        <v>150</v>
      </c>
      <c r="E36" s="95" t="s">
        <v>143</v>
      </c>
      <c r="F36" s="110" t="s">
        <v>96</v>
      </c>
      <c r="G36" s="84">
        <v>3.3615650000000001</v>
      </c>
      <c r="H36" s="245"/>
      <c r="I36" s="246"/>
      <c r="J36" s="245"/>
      <c r="K36" s="247"/>
      <c r="L36" s="241"/>
    </row>
    <row r="37" spans="1:12" ht="30" x14ac:dyDescent="0.25">
      <c r="A37" s="243"/>
      <c r="B37" s="227"/>
      <c r="C37" s="73" t="s">
        <v>142</v>
      </c>
      <c r="D37" s="97" t="s">
        <v>150</v>
      </c>
      <c r="E37" s="95" t="s">
        <v>189</v>
      </c>
      <c r="F37" s="143" t="s">
        <v>489</v>
      </c>
      <c r="G37" s="84">
        <v>200</v>
      </c>
      <c r="H37" s="245"/>
      <c r="I37" s="246"/>
      <c r="J37" s="245"/>
      <c r="K37" s="247"/>
      <c r="L37" s="241"/>
    </row>
    <row r="38" spans="1:12" ht="30" x14ac:dyDescent="0.25">
      <c r="A38" s="243"/>
      <c r="B38" s="227"/>
      <c r="C38" s="73" t="s">
        <v>149</v>
      </c>
      <c r="D38" s="97" t="s">
        <v>150</v>
      </c>
      <c r="E38" s="95" t="s">
        <v>189</v>
      </c>
      <c r="F38" s="143" t="s">
        <v>489</v>
      </c>
      <c r="G38" s="84">
        <v>-101.549187</v>
      </c>
      <c r="H38" s="245"/>
      <c r="I38" s="246"/>
      <c r="J38" s="245"/>
      <c r="K38" s="247"/>
      <c r="L38" s="241"/>
    </row>
    <row r="39" spans="1:12" x14ac:dyDescent="0.25">
      <c r="A39" s="243"/>
      <c r="B39" s="227"/>
      <c r="C39" s="73" t="s">
        <v>149</v>
      </c>
      <c r="D39" s="97" t="s">
        <v>150</v>
      </c>
      <c r="E39" s="95" t="s">
        <v>143</v>
      </c>
      <c r="F39" s="110" t="s">
        <v>96</v>
      </c>
      <c r="G39" s="84">
        <f>58+31.150038</f>
        <v>89.150037999999995</v>
      </c>
      <c r="H39" s="245"/>
      <c r="I39" s="246"/>
      <c r="J39" s="245"/>
      <c r="K39" s="247"/>
      <c r="L39" s="241"/>
    </row>
    <row r="40" spans="1:12" x14ac:dyDescent="0.25">
      <c r="A40" s="243"/>
      <c r="B40" s="225"/>
      <c r="C40" s="95" t="s">
        <v>149</v>
      </c>
      <c r="D40" s="97" t="s">
        <v>188</v>
      </c>
      <c r="E40" s="95" t="s">
        <v>143</v>
      </c>
      <c r="F40" s="110" t="s">
        <v>96</v>
      </c>
      <c r="G40" s="60">
        <v>12.399149</v>
      </c>
      <c r="H40" s="92" t="s">
        <v>97</v>
      </c>
      <c r="I40" s="91" t="s">
        <v>2</v>
      </c>
      <c r="J40" s="149" t="s">
        <v>98</v>
      </c>
      <c r="K40" s="20" t="s">
        <v>455</v>
      </c>
      <c r="L40" s="106" t="s">
        <v>211</v>
      </c>
    </row>
    <row r="41" spans="1:12" x14ac:dyDescent="0.25">
      <c r="A41" s="237" t="s">
        <v>478</v>
      </c>
      <c r="B41" s="226">
        <f>4223-2806</f>
        <v>1417</v>
      </c>
      <c r="C41" s="95" t="s">
        <v>149</v>
      </c>
      <c r="D41" s="97" t="s">
        <v>188</v>
      </c>
      <c r="E41" s="95" t="s">
        <v>143</v>
      </c>
      <c r="F41" s="110" t="s">
        <v>96</v>
      </c>
      <c r="G41" s="60">
        <f>0.403571+10</f>
        <v>10.403570999999999</v>
      </c>
      <c r="H41" s="236" t="s">
        <v>97</v>
      </c>
      <c r="I41" s="238" t="s">
        <v>0</v>
      </c>
      <c r="J41" s="236" t="s">
        <v>98</v>
      </c>
      <c r="K41" s="240" t="s">
        <v>202</v>
      </c>
      <c r="L41" s="241" t="s">
        <v>329</v>
      </c>
    </row>
    <row r="42" spans="1:12" ht="64.5" customHeight="1" x14ac:dyDescent="0.25">
      <c r="A42" s="237"/>
      <c r="B42" s="234"/>
      <c r="C42" s="95" t="s">
        <v>149</v>
      </c>
      <c r="D42" s="97" t="s">
        <v>188</v>
      </c>
      <c r="E42" s="95" t="s">
        <v>189</v>
      </c>
      <c r="F42" s="82" t="s">
        <v>491</v>
      </c>
      <c r="G42" s="60">
        <v>133.69999999999999</v>
      </c>
      <c r="H42" s="236"/>
      <c r="I42" s="238"/>
      <c r="J42" s="236"/>
      <c r="K42" s="240"/>
      <c r="L42" s="241"/>
    </row>
    <row r="43" spans="1:12" x14ac:dyDescent="0.25">
      <c r="A43" s="237"/>
      <c r="B43" s="234"/>
      <c r="C43" s="95" t="s">
        <v>149</v>
      </c>
      <c r="D43" s="95" t="s">
        <v>165</v>
      </c>
      <c r="E43" s="95" t="s">
        <v>143</v>
      </c>
      <c r="F43" s="110" t="s">
        <v>96</v>
      </c>
      <c r="G43" s="60">
        <f>1+14</f>
        <v>15</v>
      </c>
      <c r="H43" s="95" t="s">
        <v>97</v>
      </c>
      <c r="I43" s="96" t="s">
        <v>29</v>
      </c>
      <c r="J43" s="147" t="s">
        <v>334</v>
      </c>
      <c r="K43" s="20"/>
      <c r="L43" s="106"/>
    </row>
    <row r="44" spans="1:12" x14ac:dyDescent="0.25">
      <c r="A44" s="237"/>
      <c r="B44" s="234"/>
      <c r="C44" s="95" t="s">
        <v>149</v>
      </c>
      <c r="D44" s="97" t="s">
        <v>164</v>
      </c>
      <c r="E44" s="95" t="s">
        <v>143</v>
      </c>
      <c r="F44" s="110" t="s">
        <v>96</v>
      </c>
      <c r="G44" s="60">
        <f>318.492543+0.45</f>
        <v>318.942543</v>
      </c>
      <c r="H44" s="236" t="s">
        <v>97</v>
      </c>
      <c r="I44" s="238" t="s">
        <v>3</v>
      </c>
      <c r="J44" s="239" t="s">
        <v>121</v>
      </c>
      <c r="K44" s="242"/>
      <c r="L44" s="241"/>
    </row>
    <row r="45" spans="1:12" ht="62.25" customHeight="1" x14ac:dyDescent="0.25">
      <c r="A45" s="237"/>
      <c r="B45" s="234"/>
      <c r="C45" s="95" t="s">
        <v>149</v>
      </c>
      <c r="D45" s="97" t="s">
        <v>164</v>
      </c>
      <c r="E45" s="95" t="s">
        <v>189</v>
      </c>
      <c r="F45" s="82" t="s">
        <v>491</v>
      </c>
      <c r="G45" s="60">
        <v>308.37196399999999</v>
      </c>
      <c r="H45" s="236"/>
      <c r="I45" s="238"/>
      <c r="J45" s="239"/>
      <c r="K45" s="242"/>
      <c r="L45" s="241"/>
    </row>
    <row r="46" spans="1:12" x14ac:dyDescent="0.25">
      <c r="A46" s="237"/>
      <c r="B46" s="234"/>
      <c r="C46" s="73" t="s">
        <v>149</v>
      </c>
      <c r="D46" s="97" t="s">
        <v>150</v>
      </c>
      <c r="E46" s="95" t="s">
        <v>143</v>
      </c>
      <c r="F46" s="110" t="s">
        <v>96</v>
      </c>
      <c r="G46" s="84">
        <f>5378.297032+776.076667+6.75+21.4+68.6+46.199588+25+7.533544+5.3016</f>
        <v>6335.1584310000007</v>
      </c>
      <c r="H46" s="236" t="s">
        <v>97</v>
      </c>
      <c r="I46" s="238" t="s">
        <v>2</v>
      </c>
      <c r="J46" s="236" t="s">
        <v>98</v>
      </c>
      <c r="K46" s="249" t="s">
        <v>469</v>
      </c>
      <c r="L46" s="244" t="s">
        <v>116</v>
      </c>
    </row>
    <row r="47" spans="1:12" ht="62.25" customHeight="1" x14ac:dyDescent="0.25">
      <c r="A47" s="237"/>
      <c r="B47" s="235"/>
      <c r="C47" s="73" t="s">
        <v>149</v>
      </c>
      <c r="D47" s="97" t="s">
        <v>150</v>
      </c>
      <c r="E47" s="95" t="s">
        <v>189</v>
      </c>
      <c r="F47" s="82" t="s">
        <v>491</v>
      </c>
      <c r="G47" s="84">
        <f>3821.702968+536.473333+298.400412+13.4984+7.7+5.275384</f>
        <v>4683.0504970000002</v>
      </c>
      <c r="H47" s="236"/>
      <c r="I47" s="238"/>
      <c r="J47" s="236"/>
      <c r="K47" s="249"/>
      <c r="L47" s="244"/>
    </row>
    <row r="48" spans="1:12" ht="30" x14ac:dyDescent="0.25">
      <c r="A48" s="243" t="s">
        <v>212</v>
      </c>
      <c r="B48" s="224">
        <v>90</v>
      </c>
      <c r="C48" s="95" t="s">
        <v>149</v>
      </c>
      <c r="D48" s="97" t="s">
        <v>167</v>
      </c>
      <c r="E48" s="95" t="s">
        <v>189</v>
      </c>
      <c r="F48" s="110" t="s">
        <v>490</v>
      </c>
      <c r="G48" s="84">
        <v>40.020000000000003</v>
      </c>
      <c r="H48" s="236" t="s">
        <v>97</v>
      </c>
      <c r="I48" s="238" t="s">
        <v>14</v>
      </c>
      <c r="J48" s="236" t="s">
        <v>334</v>
      </c>
      <c r="K48" s="249"/>
      <c r="L48" s="244"/>
    </row>
    <row r="49" spans="1:12" x14ac:dyDescent="0.25">
      <c r="A49" s="243"/>
      <c r="B49" s="225"/>
      <c r="C49" s="95" t="s">
        <v>149</v>
      </c>
      <c r="D49" s="97" t="s">
        <v>167</v>
      </c>
      <c r="E49" s="95" t="s">
        <v>143</v>
      </c>
      <c r="F49" s="110" t="s">
        <v>96</v>
      </c>
      <c r="G49" s="84">
        <v>50</v>
      </c>
      <c r="H49" s="236"/>
      <c r="I49" s="238"/>
      <c r="J49" s="236"/>
      <c r="K49" s="249"/>
      <c r="L49" s="244"/>
    </row>
    <row r="50" spans="1:12" ht="33" customHeight="1" x14ac:dyDescent="0.25">
      <c r="A50" s="166" t="s">
        <v>213</v>
      </c>
      <c r="B50" s="175">
        <v>530</v>
      </c>
      <c r="C50" s="95" t="s">
        <v>94</v>
      </c>
      <c r="D50" s="99"/>
      <c r="E50" s="99"/>
      <c r="F50" s="82"/>
      <c r="G50" s="38"/>
      <c r="H50" s="167" t="s">
        <v>509</v>
      </c>
      <c r="I50" s="99"/>
      <c r="J50" s="152"/>
      <c r="K50" s="112"/>
      <c r="L50" s="107"/>
    </row>
    <row r="51" spans="1:12" ht="30" x14ac:dyDescent="0.25">
      <c r="A51" s="89" t="s">
        <v>214</v>
      </c>
      <c r="B51" s="214">
        <v>255</v>
      </c>
      <c r="C51" s="95" t="s">
        <v>94</v>
      </c>
      <c r="D51" s="99"/>
      <c r="E51" s="99"/>
      <c r="F51" s="82"/>
      <c r="G51" s="38"/>
      <c r="H51" s="167" t="s">
        <v>509</v>
      </c>
      <c r="I51" s="99"/>
      <c r="J51" s="152"/>
      <c r="K51" s="112"/>
      <c r="L51" s="107"/>
    </row>
    <row r="52" spans="1:12" x14ac:dyDescent="0.25">
      <c r="A52" s="89" t="s">
        <v>215</v>
      </c>
      <c r="B52" s="175">
        <v>5</v>
      </c>
      <c r="C52" s="95" t="s">
        <v>94</v>
      </c>
      <c r="D52" s="99"/>
      <c r="E52" s="99"/>
      <c r="F52" s="82"/>
      <c r="G52" s="38"/>
      <c r="H52" s="167" t="s">
        <v>509</v>
      </c>
      <c r="I52" s="99"/>
      <c r="J52" s="152"/>
      <c r="K52" s="112"/>
      <c r="L52" s="107"/>
    </row>
    <row r="53" spans="1:12" ht="59.25" customHeight="1" x14ac:dyDescent="0.25">
      <c r="A53" s="243" t="s">
        <v>216</v>
      </c>
      <c r="B53" s="226">
        <v>1800</v>
      </c>
      <c r="C53" s="73" t="s">
        <v>142</v>
      </c>
      <c r="D53" s="97" t="s">
        <v>150</v>
      </c>
      <c r="E53" s="95" t="s">
        <v>189</v>
      </c>
      <c r="F53" s="110" t="s">
        <v>491</v>
      </c>
      <c r="G53" s="84">
        <v>1800</v>
      </c>
      <c r="H53" s="251" t="s">
        <v>97</v>
      </c>
      <c r="I53" s="246" t="s">
        <v>15</v>
      </c>
      <c r="J53" s="251" t="s">
        <v>98</v>
      </c>
      <c r="K53" s="257" t="s">
        <v>464</v>
      </c>
      <c r="L53" s="253" t="s">
        <v>116</v>
      </c>
    </row>
    <row r="54" spans="1:12" x14ac:dyDescent="0.25">
      <c r="A54" s="243"/>
      <c r="B54" s="225"/>
      <c r="C54" s="73" t="s">
        <v>142</v>
      </c>
      <c r="D54" s="97" t="s">
        <v>150</v>
      </c>
      <c r="E54" s="95" t="s">
        <v>143</v>
      </c>
      <c r="F54" s="110" t="s">
        <v>96</v>
      </c>
      <c r="G54" s="84">
        <v>37.200000000000003</v>
      </c>
      <c r="H54" s="251"/>
      <c r="I54" s="246"/>
      <c r="J54" s="251"/>
      <c r="K54" s="257"/>
      <c r="L54" s="253"/>
    </row>
    <row r="55" spans="1:12" ht="63" customHeight="1" x14ac:dyDescent="0.25">
      <c r="A55" s="89" t="s">
        <v>217</v>
      </c>
      <c r="B55" s="175">
        <f>11+500</f>
        <v>511</v>
      </c>
      <c r="C55" s="73" t="s">
        <v>142</v>
      </c>
      <c r="D55" s="97" t="s">
        <v>191</v>
      </c>
      <c r="E55" s="95" t="s">
        <v>189</v>
      </c>
      <c r="F55" s="110" t="s">
        <v>491</v>
      </c>
      <c r="G55" s="84">
        <v>500</v>
      </c>
      <c r="H55" s="94" t="s">
        <v>97</v>
      </c>
      <c r="I55" s="91" t="s">
        <v>4</v>
      </c>
      <c r="J55" s="151" t="s">
        <v>147</v>
      </c>
      <c r="K55" s="115"/>
      <c r="L55" s="116"/>
    </row>
    <row r="56" spans="1:12" ht="30" x14ac:dyDescent="0.25">
      <c r="A56" s="89" t="s">
        <v>218</v>
      </c>
      <c r="B56" s="175">
        <v>1000</v>
      </c>
      <c r="C56" s="6" t="s">
        <v>94</v>
      </c>
      <c r="D56" s="99"/>
      <c r="E56" s="99"/>
      <c r="F56" s="82"/>
      <c r="G56" s="38"/>
      <c r="H56" s="167" t="s">
        <v>509</v>
      </c>
      <c r="I56" s="99"/>
      <c r="J56" s="152"/>
      <c r="K56" s="112"/>
      <c r="L56" s="107"/>
    </row>
    <row r="57" spans="1:12" x14ac:dyDescent="0.25">
      <c r="A57" s="83" t="s">
        <v>219</v>
      </c>
      <c r="B57" s="175">
        <v>20</v>
      </c>
      <c r="C57" s="6" t="s">
        <v>94</v>
      </c>
      <c r="D57" s="99"/>
      <c r="E57" s="99"/>
      <c r="F57" s="82"/>
      <c r="G57" s="38"/>
      <c r="H57" s="167" t="s">
        <v>509</v>
      </c>
      <c r="I57" s="99"/>
      <c r="J57" s="152"/>
      <c r="K57" s="112"/>
      <c r="L57" s="107"/>
    </row>
    <row r="58" spans="1:12" x14ac:dyDescent="0.25">
      <c r="A58" s="83" t="s">
        <v>220</v>
      </c>
      <c r="B58" s="175">
        <v>30</v>
      </c>
      <c r="C58" s="6" t="s">
        <v>94</v>
      </c>
      <c r="D58" s="99"/>
      <c r="E58" s="99"/>
      <c r="F58" s="82"/>
      <c r="G58" s="38"/>
      <c r="H58" s="167" t="s">
        <v>509</v>
      </c>
      <c r="I58" s="99"/>
      <c r="J58" s="152"/>
      <c r="K58" s="112"/>
      <c r="L58" s="107"/>
    </row>
    <row r="59" spans="1:12" ht="30" x14ac:dyDescent="0.25">
      <c r="A59" s="243" t="s">
        <v>221</v>
      </c>
      <c r="B59" s="224">
        <f>158+237</f>
        <v>395</v>
      </c>
      <c r="C59" s="95" t="s">
        <v>142</v>
      </c>
      <c r="D59" s="97" t="s">
        <v>171</v>
      </c>
      <c r="E59" s="95" t="s">
        <v>189</v>
      </c>
      <c r="F59" s="143" t="s">
        <v>489</v>
      </c>
      <c r="G59" s="60">
        <v>157.5</v>
      </c>
      <c r="H59" s="236" t="s">
        <v>144</v>
      </c>
      <c r="I59" s="260"/>
      <c r="J59" s="261" t="s">
        <v>222</v>
      </c>
      <c r="K59" s="250" t="s">
        <v>223</v>
      </c>
      <c r="L59" s="244" t="s">
        <v>174</v>
      </c>
    </row>
    <row r="60" spans="1:12" ht="30" x14ac:dyDescent="0.25">
      <c r="A60" s="243"/>
      <c r="B60" s="225"/>
      <c r="C60" s="95" t="s">
        <v>149</v>
      </c>
      <c r="D60" s="97" t="s">
        <v>171</v>
      </c>
      <c r="E60" s="95" t="s">
        <v>189</v>
      </c>
      <c r="F60" s="143" t="s">
        <v>490</v>
      </c>
      <c r="G60" s="60">
        <v>236.7</v>
      </c>
      <c r="H60" s="236"/>
      <c r="I60" s="260"/>
      <c r="J60" s="261"/>
      <c r="K60" s="250"/>
      <c r="L60" s="244"/>
    </row>
    <row r="61" spans="1:12" ht="28.5" customHeight="1" x14ac:dyDescent="0.25">
      <c r="A61" s="237" t="s">
        <v>224</v>
      </c>
      <c r="B61" s="224">
        <f>509</f>
        <v>509</v>
      </c>
      <c r="C61" s="73" t="s">
        <v>149</v>
      </c>
      <c r="D61" s="97" t="s">
        <v>150</v>
      </c>
      <c r="E61" s="95" t="s">
        <v>143</v>
      </c>
      <c r="F61" s="110" t="s">
        <v>96</v>
      </c>
      <c r="G61" s="60">
        <f>196.016667+34.744768</f>
        <v>230.76143500000001</v>
      </c>
      <c r="H61" s="236" t="s">
        <v>97</v>
      </c>
      <c r="I61" s="238" t="s">
        <v>2</v>
      </c>
      <c r="J61" s="236" t="s">
        <v>98</v>
      </c>
      <c r="K61" s="262" t="s">
        <v>470</v>
      </c>
      <c r="L61" s="244" t="s">
        <v>116</v>
      </c>
    </row>
    <row r="62" spans="1:12" ht="62.25" customHeight="1" x14ac:dyDescent="0.25">
      <c r="A62" s="237"/>
      <c r="B62" s="225"/>
      <c r="C62" s="73" t="s">
        <v>149</v>
      </c>
      <c r="D62" s="97" t="s">
        <v>150</v>
      </c>
      <c r="E62" s="95" t="s">
        <v>189</v>
      </c>
      <c r="F62" s="82" t="s">
        <v>491</v>
      </c>
      <c r="G62" s="60">
        <f>278.038565</f>
        <v>278.03856500000001</v>
      </c>
      <c r="H62" s="236"/>
      <c r="I62" s="238"/>
      <c r="J62" s="236"/>
      <c r="K62" s="262"/>
      <c r="L62" s="244"/>
    </row>
    <row r="63" spans="1:12" ht="60.75" customHeight="1" x14ac:dyDescent="0.25">
      <c r="A63" s="243" t="s">
        <v>225</v>
      </c>
      <c r="B63" s="224">
        <v>54</v>
      </c>
      <c r="C63" s="95" t="s">
        <v>142</v>
      </c>
      <c r="D63" s="97" t="s">
        <v>126</v>
      </c>
      <c r="E63" s="95" t="s">
        <v>189</v>
      </c>
      <c r="F63" s="110" t="s">
        <v>491</v>
      </c>
      <c r="G63" s="60">
        <v>50</v>
      </c>
      <c r="H63" s="95" t="s">
        <v>97</v>
      </c>
      <c r="I63" s="96" t="s">
        <v>16</v>
      </c>
      <c r="J63" s="148" t="s">
        <v>98</v>
      </c>
      <c r="K63" s="111" t="s">
        <v>456</v>
      </c>
      <c r="L63" s="106" t="s">
        <v>457</v>
      </c>
    </row>
    <row r="64" spans="1:12" ht="63" customHeight="1" x14ac:dyDescent="0.25">
      <c r="A64" s="243"/>
      <c r="B64" s="225"/>
      <c r="C64" s="95" t="s">
        <v>149</v>
      </c>
      <c r="D64" s="97" t="s">
        <v>159</v>
      </c>
      <c r="E64" s="95" t="s">
        <v>189</v>
      </c>
      <c r="F64" s="110" t="s">
        <v>491</v>
      </c>
      <c r="G64" s="60">
        <v>4</v>
      </c>
      <c r="H64" s="95" t="s">
        <v>97</v>
      </c>
      <c r="I64" s="96" t="s">
        <v>17</v>
      </c>
      <c r="J64" s="148" t="s">
        <v>147</v>
      </c>
      <c r="K64" s="112"/>
      <c r="L64" s="209"/>
    </row>
    <row r="65" spans="1:12" ht="30" x14ac:dyDescent="0.25">
      <c r="A65" s="89" t="s">
        <v>226</v>
      </c>
      <c r="B65" s="175">
        <v>34</v>
      </c>
      <c r="C65" s="27" t="s">
        <v>94</v>
      </c>
      <c r="D65" s="99"/>
      <c r="E65" s="99"/>
      <c r="F65" s="82"/>
      <c r="G65" s="38"/>
      <c r="H65" s="167" t="s">
        <v>509</v>
      </c>
      <c r="I65" s="99"/>
      <c r="J65" s="152"/>
      <c r="K65" s="112"/>
      <c r="L65" s="107"/>
    </row>
    <row r="66" spans="1:12" ht="15" customHeight="1" x14ac:dyDescent="0.25">
      <c r="A66" s="243" t="s">
        <v>227</v>
      </c>
      <c r="B66" s="224">
        <v>59</v>
      </c>
      <c r="C66" s="95" t="s">
        <v>149</v>
      </c>
      <c r="D66" s="97" t="s">
        <v>126</v>
      </c>
      <c r="E66" s="95" t="s">
        <v>143</v>
      </c>
      <c r="F66" s="110" t="s">
        <v>96</v>
      </c>
      <c r="G66" s="60">
        <v>30.004252000000001</v>
      </c>
      <c r="H66" s="236" t="s">
        <v>97</v>
      </c>
      <c r="I66" s="238" t="s">
        <v>16</v>
      </c>
      <c r="J66" s="239" t="s">
        <v>98</v>
      </c>
      <c r="K66" s="249" t="s">
        <v>202</v>
      </c>
      <c r="L66" s="244" t="s">
        <v>127</v>
      </c>
    </row>
    <row r="67" spans="1:12" ht="30" x14ac:dyDescent="0.25">
      <c r="A67" s="243"/>
      <c r="B67" s="227"/>
      <c r="C67" s="95" t="s">
        <v>149</v>
      </c>
      <c r="D67" s="97" t="s">
        <v>126</v>
      </c>
      <c r="E67" s="95" t="s">
        <v>189</v>
      </c>
      <c r="F67" s="143" t="s">
        <v>490</v>
      </c>
      <c r="G67" s="60">
        <v>5</v>
      </c>
      <c r="H67" s="236"/>
      <c r="I67" s="238"/>
      <c r="J67" s="239"/>
      <c r="K67" s="249"/>
      <c r="L67" s="244"/>
    </row>
    <row r="68" spans="1:12" ht="30" x14ac:dyDescent="0.25">
      <c r="A68" s="243"/>
      <c r="B68" s="227"/>
      <c r="C68" s="95" t="s">
        <v>149</v>
      </c>
      <c r="D68" s="97" t="s">
        <v>171</v>
      </c>
      <c r="E68" s="95" t="s">
        <v>189</v>
      </c>
      <c r="F68" s="143" t="s">
        <v>490</v>
      </c>
      <c r="G68" s="60">
        <v>15.495009</v>
      </c>
      <c r="H68" s="236" t="s">
        <v>97</v>
      </c>
      <c r="I68" s="238" t="s">
        <v>8</v>
      </c>
      <c r="J68" s="239" t="s">
        <v>98</v>
      </c>
      <c r="K68" s="249" t="s">
        <v>202</v>
      </c>
      <c r="L68" s="244" t="s">
        <v>499</v>
      </c>
    </row>
    <row r="69" spans="1:12" ht="30" x14ac:dyDescent="0.25">
      <c r="A69" s="243"/>
      <c r="B69" s="225"/>
      <c r="C69" s="95" t="s">
        <v>149</v>
      </c>
      <c r="D69" s="97" t="s">
        <v>171</v>
      </c>
      <c r="E69" s="95" t="s">
        <v>143</v>
      </c>
      <c r="F69" s="110" t="s">
        <v>96</v>
      </c>
      <c r="G69" s="60">
        <v>6.9344419999999998</v>
      </c>
      <c r="H69" s="236"/>
      <c r="I69" s="238"/>
      <c r="J69" s="239"/>
      <c r="K69" s="249"/>
      <c r="L69" s="244"/>
    </row>
    <row r="70" spans="1:12" ht="45" x14ac:dyDescent="0.25">
      <c r="A70" s="89" t="s">
        <v>228</v>
      </c>
      <c r="B70" s="175">
        <v>292</v>
      </c>
      <c r="C70" s="95" t="s">
        <v>149</v>
      </c>
      <c r="D70" s="95" t="s">
        <v>229</v>
      </c>
      <c r="E70" s="95" t="s">
        <v>143</v>
      </c>
      <c r="F70" s="110" t="s">
        <v>96</v>
      </c>
      <c r="G70" s="60">
        <f>234.707427+21.265071</f>
        <v>255.972498</v>
      </c>
      <c r="H70" s="95" t="s">
        <v>144</v>
      </c>
      <c r="I70" s="96"/>
      <c r="J70" s="148" t="s">
        <v>230</v>
      </c>
      <c r="K70" s="135" t="s">
        <v>231</v>
      </c>
      <c r="L70" s="107" t="s">
        <v>232</v>
      </c>
    </row>
    <row r="71" spans="1:12" ht="30" x14ac:dyDescent="0.25">
      <c r="A71" s="243" t="s">
        <v>233</v>
      </c>
      <c r="B71" s="224">
        <v>25</v>
      </c>
      <c r="C71" s="95" t="s">
        <v>149</v>
      </c>
      <c r="D71" s="97" t="s">
        <v>171</v>
      </c>
      <c r="E71" s="95" t="s">
        <v>189</v>
      </c>
      <c r="F71" s="143" t="s">
        <v>490</v>
      </c>
      <c r="G71" s="60">
        <v>12.65</v>
      </c>
      <c r="H71" s="236" t="s">
        <v>97</v>
      </c>
      <c r="I71" s="238" t="s">
        <v>8</v>
      </c>
      <c r="J71" s="239" t="s">
        <v>98</v>
      </c>
      <c r="K71" s="249" t="s">
        <v>533</v>
      </c>
      <c r="L71" s="244" t="s">
        <v>499</v>
      </c>
    </row>
    <row r="72" spans="1:12" ht="30" x14ac:dyDescent="0.25">
      <c r="A72" s="243"/>
      <c r="B72" s="225"/>
      <c r="C72" s="95" t="s">
        <v>149</v>
      </c>
      <c r="D72" s="97" t="s">
        <v>171</v>
      </c>
      <c r="E72" s="95" t="s">
        <v>143</v>
      </c>
      <c r="F72" s="110" t="s">
        <v>96</v>
      </c>
      <c r="G72" s="60">
        <f>11.5+0.97319</f>
        <v>12.473190000000001</v>
      </c>
      <c r="H72" s="236"/>
      <c r="I72" s="238"/>
      <c r="J72" s="239"/>
      <c r="K72" s="249"/>
      <c r="L72" s="244"/>
    </row>
    <row r="73" spans="1:12" x14ac:dyDescent="0.25">
      <c r="A73" s="83" t="s">
        <v>234</v>
      </c>
      <c r="B73" s="175">
        <v>506</v>
      </c>
      <c r="C73" s="27" t="s">
        <v>94</v>
      </c>
      <c r="D73" s="99"/>
      <c r="E73" s="99"/>
      <c r="F73" s="82"/>
      <c r="G73" s="38"/>
      <c r="H73" s="167" t="s">
        <v>509</v>
      </c>
      <c r="I73" s="99"/>
      <c r="J73" s="152"/>
      <c r="K73" s="112"/>
      <c r="L73" s="107"/>
    </row>
    <row r="74" spans="1:12" ht="60" customHeight="1" x14ac:dyDescent="0.25">
      <c r="A74" s="243" t="s">
        <v>235</v>
      </c>
      <c r="B74" s="224">
        <v>241</v>
      </c>
      <c r="C74" s="73" t="s">
        <v>142</v>
      </c>
      <c r="D74" s="97" t="s">
        <v>164</v>
      </c>
      <c r="E74" s="95" t="s">
        <v>189</v>
      </c>
      <c r="F74" s="82" t="s">
        <v>491</v>
      </c>
      <c r="G74" s="84">
        <v>253.264557</v>
      </c>
      <c r="H74" s="251" t="s">
        <v>97</v>
      </c>
      <c r="I74" s="246" t="s">
        <v>18</v>
      </c>
      <c r="J74" s="251" t="s">
        <v>98</v>
      </c>
      <c r="K74" s="257" t="s">
        <v>468</v>
      </c>
      <c r="L74" s="253" t="s">
        <v>466</v>
      </c>
    </row>
    <row r="75" spans="1:12" ht="62.25" customHeight="1" x14ac:dyDescent="0.25">
      <c r="A75" s="243"/>
      <c r="B75" s="227"/>
      <c r="C75" s="73" t="s">
        <v>149</v>
      </c>
      <c r="D75" s="97" t="s">
        <v>164</v>
      </c>
      <c r="E75" s="95" t="s">
        <v>189</v>
      </c>
      <c r="F75" s="82" t="s">
        <v>491</v>
      </c>
      <c r="G75" s="84">
        <v>-101.336512</v>
      </c>
      <c r="H75" s="251"/>
      <c r="I75" s="246"/>
      <c r="J75" s="251"/>
      <c r="K75" s="257"/>
      <c r="L75" s="253"/>
    </row>
    <row r="76" spans="1:12" x14ac:dyDescent="0.25">
      <c r="A76" s="243"/>
      <c r="B76" s="225"/>
      <c r="C76" s="73" t="s">
        <v>149</v>
      </c>
      <c r="D76" s="97" t="s">
        <v>164</v>
      </c>
      <c r="E76" s="95" t="s">
        <v>143</v>
      </c>
      <c r="F76" s="82" t="s">
        <v>96</v>
      </c>
      <c r="G76" s="84">
        <f>14.975267+85</f>
        <v>99.975267000000002</v>
      </c>
      <c r="H76" s="251"/>
      <c r="I76" s="246"/>
      <c r="J76" s="251"/>
      <c r="K76" s="257"/>
      <c r="L76" s="253"/>
    </row>
    <row r="77" spans="1:12" x14ac:dyDescent="0.25">
      <c r="A77" s="83" t="s">
        <v>236</v>
      </c>
      <c r="B77" s="175">
        <v>93</v>
      </c>
      <c r="C77" s="6" t="s">
        <v>94</v>
      </c>
      <c r="D77" s="99"/>
      <c r="E77" s="99"/>
      <c r="F77" s="82"/>
      <c r="G77" s="38"/>
      <c r="H77" s="167" t="s">
        <v>509</v>
      </c>
      <c r="I77" s="99"/>
      <c r="J77" s="152"/>
      <c r="K77" s="112"/>
      <c r="L77" s="107"/>
    </row>
    <row r="78" spans="1:12" ht="30" x14ac:dyDescent="0.25">
      <c r="A78" s="89" t="s">
        <v>237</v>
      </c>
      <c r="B78" s="175">
        <v>21</v>
      </c>
      <c r="C78" s="6" t="s">
        <v>94</v>
      </c>
      <c r="D78" s="99"/>
      <c r="E78" s="99"/>
      <c r="F78" s="82"/>
      <c r="G78" s="38"/>
      <c r="H78" s="167" t="s">
        <v>509</v>
      </c>
      <c r="I78" s="99"/>
      <c r="J78" s="152"/>
      <c r="K78" s="112"/>
      <c r="L78" s="107"/>
    </row>
    <row r="79" spans="1:12" ht="30" x14ac:dyDescent="0.25">
      <c r="A79" s="243" t="s">
        <v>238</v>
      </c>
      <c r="B79" s="224">
        <f>100+35</f>
        <v>135</v>
      </c>
      <c r="C79" s="95" t="s">
        <v>142</v>
      </c>
      <c r="D79" s="97" t="s">
        <v>239</v>
      </c>
      <c r="E79" s="95" t="s">
        <v>143</v>
      </c>
      <c r="F79" s="82" t="s">
        <v>96</v>
      </c>
      <c r="G79" s="60">
        <v>59.32</v>
      </c>
      <c r="H79" s="236" t="s">
        <v>97</v>
      </c>
      <c r="I79" s="238" t="s">
        <v>19</v>
      </c>
      <c r="J79" s="239" t="s">
        <v>98</v>
      </c>
      <c r="K79" s="250" t="s">
        <v>240</v>
      </c>
      <c r="L79" s="263" t="s">
        <v>105</v>
      </c>
    </row>
    <row r="80" spans="1:12" ht="30" x14ac:dyDescent="0.25">
      <c r="A80" s="243"/>
      <c r="B80" s="227"/>
      <c r="C80" s="95" t="s">
        <v>142</v>
      </c>
      <c r="D80" s="97" t="s">
        <v>239</v>
      </c>
      <c r="E80" s="95" t="s">
        <v>189</v>
      </c>
      <c r="F80" s="82" t="s">
        <v>489</v>
      </c>
      <c r="G80" s="60">
        <v>40.68</v>
      </c>
      <c r="H80" s="236"/>
      <c r="I80" s="238"/>
      <c r="J80" s="239"/>
      <c r="K80" s="250"/>
      <c r="L80" s="244"/>
    </row>
    <row r="81" spans="1:12" ht="30" x14ac:dyDescent="0.25">
      <c r="A81" s="243"/>
      <c r="B81" s="227"/>
      <c r="C81" s="95" t="s">
        <v>149</v>
      </c>
      <c r="D81" s="97" t="s">
        <v>239</v>
      </c>
      <c r="E81" s="95" t="s">
        <v>189</v>
      </c>
      <c r="F81" s="82" t="s">
        <v>489</v>
      </c>
      <c r="G81" s="60">
        <v>-1.2203999999999999</v>
      </c>
      <c r="H81" s="236"/>
      <c r="I81" s="238"/>
      <c r="J81" s="239"/>
      <c r="K81" s="250"/>
      <c r="L81" s="244"/>
    </row>
    <row r="82" spans="1:12" ht="30" x14ac:dyDescent="0.25">
      <c r="A82" s="243"/>
      <c r="B82" s="225"/>
      <c r="C82" s="95" t="s">
        <v>149</v>
      </c>
      <c r="D82" s="97" t="s">
        <v>239</v>
      </c>
      <c r="E82" s="95" t="s">
        <v>143</v>
      </c>
      <c r="F82" s="82" t="s">
        <v>96</v>
      </c>
      <c r="G82" s="60">
        <v>1.2203999999999999</v>
      </c>
      <c r="H82" s="236"/>
      <c r="I82" s="238"/>
      <c r="J82" s="239"/>
      <c r="K82" s="250"/>
      <c r="L82" s="244"/>
    </row>
    <row r="83" spans="1:12" x14ac:dyDescent="0.25">
      <c r="A83" s="89" t="s">
        <v>241</v>
      </c>
      <c r="B83" s="175">
        <v>0</v>
      </c>
      <c r="C83" s="27" t="s">
        <v>94</v>
      </c>
      <c r="D83" s="99"/>
      <c r="E83" s="99"/>
      <c r="F83" s="82"/>
      <c r="G83" s="38"/>
      <c r="H83" s="167" t="s">
        <v>509</v>
      </c>
      <c r="I83" s="99"/>
      <c r="J83" s="152"/>
      <c r="K83" s="112"/>
      <c r="L83" s="107"/>
    </row>
    <row r="84" spans="1:12" ht="60.75" customHeight="1" x14ac:dyDescent="0.25">
      <c r="A84" s="243" t="s">
        <v>242</v>
      </c>
      <c r="B84" s="224">
        <f>285+537</f>
        <v>822</v>
      </c>
      <c r="C84" s="73" t="s">
        <v>142</v>
      </c>
      <c r="D84" s="97" t="s">
        <v>146</v>
      </c>
      <c r="E84" s="95" t="s">
        <v>189</v>
      </c>
      <c r="F84" s="110" t="s">
        <v>491</v>
      </c>
      <c r="G84" s="84">
        <v>280.536</v>
      </c>
      <c r="H84" s="94" t="s">
        <v>97</v>
      </c>
      <c r="I84" s="91" t="s">
        <v>9</v>
      </c>
      <c r="J84" s="150" t="s">
        <v>98</v>
      </c>
      <c r="K84" s="113" t="s">
        <v>243</v>
      </c>
      <c r="L84" s="114" t="s">
        <v>244</v>
      </c>
    </row>
    <row r="85" spans="1:12" ht="67.5" customHeight="1" x14ac:dyDescent="0.25">
      <c r="A85" s="243"/>
      <c r="B85" s="225"/>
      <c r="C85" s="73" t="s">
        <v>149</v>
      </c>
      <c r="D85" s="97" t="s">
        <v>159</v>
      </c>
      <c r="E85" s="95" t="s">
        <v>189</v>
      </c>
      <c r="F85" s="110" t="s">
        <v>491</v>
      </c>
      <c r="G85" s="84">
        <v>1.1000000000000001</v>
      </c>
      <c r="H85" s="94" t="s">
        <v>97</v>
      </c>
      <c r="I85" s="96" t="s">
        <v>17</v>
      </c>
      <c r="J85" s="151" t="s">
        <v>98</v>
      </c>
      <c r="K85" s="115" t="s">
        <v>435</v>
      </c>
      <c r="L85" s="116" t="s">
        <v>186</v>
      </c>
    </row>
    <row r="86" spans="1:12" ht="30" x14ac:dyDescent="0.25">
      <c r="A86" s="89" t="s">
        <v>245</v>
      </c>
      <c r="B86" s="175">
        <v>83</v>
      </c>
      <c r="C86" s="95" t="s">
        <v>149</v>
      </c>
      <c r="D86" s="95" t="s">
        <v>146</v>
      </c>
      <c r="E86" s="95" t="s">
        <v>189</v>
      </c>
      <c r="F86" s="82" t="s">
        <v>489</v>
      </c>
      <c r="G86" s="211">
        <v>82.5</v>
      </c>
      <c r="H86" s="95" t="s">
        <v>97</v>
      </c>
      <c r="I86" s="96" t="s">
        <v>9</v>
      </c>
      <c r="J86" s="147" t="s">
        <v>147</v>
      </c>
      <c r="K86" s="112"/>
      <c r="L86" s="107"/>
    </row>
    <row r="87" spans="1:12" x14ac:dyDescent="0.25">
      <c r="A87" s="83" t="s">
        <v>246</v>
      </c>
      <c r="B87" s="175">
        <v>64</v>
      </c>
      <c r="C87" s="27" t="s">
        <v>94</v>
      </c>
      <c r="D87" s="99"/>
      <c r="E87" s="99"/>
      <c r="F87" s="82"/>
      <c r="G87" s="38"/>
      <c r="H87" s="167" t="s">
        <v>509</v>
      </c>
      <c r="I87" s="99"/>
      <c r="J87" s="152"/>
      <c r="K87" s="112"/>
      <c r="L87" s="107"/>
    </row>
    <row r="88" spans="1:12" ht="45" x14ac:dyDescent="0.25">
      <c r="A88" s="89" t="s">
        <v>247</v>
      </c>
      <c r="B88" s="175">
        <f>299+400</f>
        <v>699</v>
      </c>
      <c r="C88" s="73" t="s">
        <v>94</v>
      </c>
      <c r="D88" s="58" t="s">
        <v>180</v>
      </c>
      <c r="E88" s="95" t="s">
        <v>96</v>
      </c>
      <c r="F88" s="82" t="s">
        <v>96</v>
      </c>
      <c r="G88" s="60" t="s">
        <v>96</v>
      </c>
      <c r="H88" s="94" t="s">
        <v>97</v>
      </c>
      <c r="I88" s="91" t="s">
        <v>20</v>
      </c>
      <c r="J88" s="150" t="s">
        <v>98</v>
      </c>
      <c r="K88" s="113" t="s">
        <v>538</v>
      </c>
      <c r="L88" s="114" t="s">
        <v>539</v>
      </c>
    </row>
    <row r="89" spans="1:12" ht="31.5" customHeight="1" x14ac:dyDescent="0.25">
      <c r="A89" s="89" t="s">
        <v>248</v>
      </c>
      <c r="B89" s="175">
        <v>25</v>
      </c>
      <c r="C89" s="73" t="s">
        <v>142</v>
      </c>
      <c r="D89" s="97" t="s">
        <v>188</v>
      </c>
      <c r="E89" s="95" t="s">
        <v>143</v>
      </c>
      <c r="F89" s="110" t="s">
        <v>96</v>
      </c>
      <c r="G89" s="84">
        <v>12.5</v>
      </c>
      <c r="H89" s="94" t="s">
        <v>97</v>
      </c>
      <c r="I89" s="91" t="s">
        <v>0</v>
      </c>
      <c r="J89" s="151" t="s">
        <v>98</v>
      </c>
      <c r="K89" s="117" t="s">
        <v>514</v>
      </c>
      <c r="L89" s="114" t="s">
        <v>329</v>
      </c>
    </row>
    <row r="90" spans="1:12" x14ac:dyDescent="0.25">
      <c r="A90" s="243" t="s">
        <v>512</v>
      </c>
      <c r="B90" s="231">
        <f>513+88</f>
        <v>601</v>
      </c>
      <c r="C90" s="73" t="s">
        <v>142</v>
      </c>
      <c r="D90" s="97" t="s">
        <v>188</v>
      </c>
      <c r="E90" s="95" t="s">
        <v>143</v>
      </c>
      <c r="F90" s="110" t="s">
        <v>96</v>
      </c>
      <c r="G90" s="84">
        <v>25.795292</v>
      </c>
      <c r="H90" s="92" t="s">
        <v>97</v>
      </c>
      <c r="I90" s="91" t="s">
        <v>0</v>
      </c>
      <c r="J90" s="151" t="s">
        <v>98</v>
      </c>
      <c r="K90" s="121" t="s">
        <v>515</v>
      </c>
      <c r="L90" s="119" t="s">
        <v>329</v>
      </c>
    </row>
    <row r="91" spans="1:12" ht="45" customHeight="1" x14ac:dyDescent="0.25">
      <c r="A91" s="243"/>
      <c r="B91" s="232"/>
      <c r="C91" s="73" t="s">
        <v>142</v>
      </c>
      <c r="D91" s="97" t="s">
        <v>165</v>
      </c>
      <c r="E91" s="95" t="s">
        <v>143</v>
      </c>
      <c r="F91" s="110" t="s">
        <v>96</v>
      </c>
      <c r="G91" s="84">
        <v>192.20470800000001</v>
      </c>
      <c r="H91" s="92" t="s">
        <v>97</v>
      </c>
      <c r="I91" s="91" t="s">
        <v>21</v>
      </c>
      <c r="J91" s="149" t="s">
        <v>98</v>
      </c>
      <c r="K91" s="20" t="s">
        <v>249</v>
      </c>
      <c r="L91" s="106" t="s">
        <v>250</v>
      </c>
    </row>
    <row r="92" spans="1:12" ht="30" x14ac:dyDescent="0.25">
      <c r="A92" s="243"/>
      <c r="B92" s="232"/>
      <c r="C92" s="73" t="s">
        <v>142</v>
      </c>
      <c r="D92" s="97" t="s">
        <v>206</v>
      </c>
      <c r="E92" s="95" t="s">
        <v>143</v>
      </c>
      <c r="F92" s="110" t="s">
        <v>96</v>
      </c>
      <c r="G92" s="84">
        <v>12</v>
      </c>
      <c r="H92" s="92" t="s">
        <v>97</v>
      </c>
      <c r="I92" s="91" t="s">
        <v>11</v>
      </c>
      <c r="J92" s="151" t="s">
        <v>121</v>
      </c>
      <c r="K92" s="108"/>
      <c r="L92" s="119"/>
    </row>
    <row r="93" spans="1:12" ht="45" x14ac:dyDescent="0.25">
      <c r="A93" s="243"/>
      <c r="B93" s="232"/>
      <c r="C93" s="73" t="s">
        <v>142</v>
      </c>
      <c r="D93" s="97" t="s">
        <v>167</v>
      </c>
      <c r="E93" s="95" t="s">
        <v>143</v>
      </c>
      <c r="F93" s="110" t="s">
        <v>96</v>
      </c>
      <c r="G93" s="84">
        <f>24.5133+20</f>
        <v>44.513300000000001</v>
      </c>
      <c r="H93" s="92" t="s">
        <v>97</v>
      </c>
      <c r="I93" s="91" t="s">
        <v>22</v>
      </c>
      <c r="J93" s="149" t="s">
        <v>98</v>
      </c>
      <c r="K93" s="20" t="s">
        <v>209</v>
      </c>
      <c r="L93" s="106" t="s">
        <v>210</v>
      </c>
    </row>
    <row r="94" spans="1:12" ht="57.75" customHeight="1" x14ac:dyDescent="0.25">
      <c r="A94" s="243"/>
      <c r="B94" s="232"/>
      <c r="C94" s="73" t="s">
        <v>142</v>
      </c>
      <c r="D94" s="97" t="s">
        <v>164</v>
      </c>
      <c r="E94" s="95" t="s">
        <v>189</v>
      </c>
      <c r="F94" s="143" t="s">
        <v>491</v>
      </c>
      <c r="G94" s="84">
        <v>9.2881850000000004</v>
      </c>
      <c r="H94" s="245" t="s">
        <v>97</v>
      </c>
      <c r="I94" s="246" t="s">
        <v>3</v>
      </c>
      <c r="J94" s="248" t="s">
        <v>121</v>
      </c>
      <c r="K94" s="272"/>
      <c r="L94" s="273"/>
    </row>
    <row r="95" spans="1:12" ht="62.25" customHeight="1" x14ac:dyDescent="0.25">
      <c r="A95" s="243"/>
      <c r="B95" s="232"/>
      <c r="C95" s="73" t="s">
        <v>149</v>
      </c>
      <c r="D95" s="97" t="s">
        <v>164</v>
      </c>
      <c r="E95" s="95" t="s">
        <v>189</v>
      </c>
      <c r="F95" s="143" t="s">
        <v>491</v>
      </c>
      <c r="G95" s="84">
        <v>-4.3365270000000002</v>
      </c>
      <c r="H95" s="245"/>
      <c r="I95" s="246"/>
      <c r="J95" s="248"/>
      <c r="K95" s="272"/>
      <c r="L95" s="273"/>
    </row>
    <row r="96" spans="1:12" x14ac:dyDescent="0.25">
      <c r="A96" s="243"/>
      <c r="B96" s="232"/>
      <c r="C96" s="73" t="s">
        <v>149</v>
      </c>
      <c r="D96" s="97" t="s">
        <v>164</v>
      </c>
      <c r="E96" s="95" t="s">
        <v>143</v>
      </c>
      <c r="F96" s="110" t="s">
        <v>96</v>
      </c>
      <c r="G96" s="84">
        <v>3.6606359999999998</v>
      </c>
      <c r="H96" s="245"/>
      <c r="I96" s="246"/>
      <c r="J96" s="248"/>
      <c r="K96" s="272"/>
      <c r="L96" s="273"/>
    </row>
    <row r="97" spans="1:12" ht="66.75" customHeight="1" x14ac:dyDescent="0.25">
      <c r="A97" s="243"/>
      <c r="B97" s="232"/>
      <c r="C97" s="73" t="s">
        <v>142</v>
      </c>
      <c r="D97" s="97" t="s">
        <v>146</v>
      </c>
      <c r="E97" s="95" t="s">
        <v>189</v>
      </c>
      <c r="F97" s="143" t="s">
        <v>491</v>
      </c>
      <c r="G97" s="84">
        <v>10</v>
      </c>
      <c r="H97" s="94" t="s">
        <v>97</v>
      </c>
      <c r="I97" s="91" t="s">
        <v>9</v>
      </c>
      <c r="J97" s="150" t="s">
        <v>147</v>
      </c>
      <c r="K97" s="108"/>
      <c r="L97" s="119"/>
    </row>
    <row r="98" spans="1:12" ht="66.75" customHeight="1" x14ac:dyDescent="0.25">
      <c r="A98" s="243"/>
      <c r="B98" s="232"/>
      <c r="C98" s="73" t="s">
        <v>142</v>
      </c>
      <c r="D98" s="97" t="s">
        <v>150</v>
      </c>
      <c r="E98" s="95" t="s">
        <v>189</v>
      </c>
      <c r="F98" s="143" t="s">
        <v>491</v>
      </c>
      <c r="G98" s="84">
        <v>177.06880000000001</v>
      </c>
      <c r="H98" s="245" t="s">
        <v>97</v>
      </c>
      <c r="I98" s="246" t="s">
        <v>15</v>
      </c>
      <c r="J98" s="245" t="s">
        <v>98</v>
      </c>
      <c r="K98" s="247" t="s">
        <v>465</v>
      </c>
      <c r="L98" s="241" t="s">
        <v>116</v>
      </c>
    </row>
    <row r="99" spans="1:12" ht="66.75" customHeight="1" x14ac:dyDescent="0.25">
      <c r="A99" s="243"/>
      <c r="B99" s="232"/>
      <c r="C99" s="73" t="s">
        <v>149</v>
      </c>
      <c r="D99" s="97" t="s">
        <v>150</v>
      </c>
      <c r="E99" s="95" t="s">
        <v>189</v>
      </c>
      <c r="F99" s="143" t="s">
        <v>491</v>
      </c>
      <c r="G99" s="84">
        <v>-33.982059999999997</v>
      </c>
      <c r="H99" s="245"/>
      <c r="I99" s="246"/>
      <c r="J99" s="245"/>
      <c r="K99" s="247"/>
      <c r="L99" s="241"/>
    </row>
    <row r="100" spans="1:12" x14ac:dyDescent="0.25">
      <c r="A100" s="243"/>
      <c r="B100" s="232"/>
      <c r="C100" s="95" t="s">
        <v>149</v>
      </c>
      <c r="D100" s="97" t="s">
        <v>150</v>
      </c>
      <c r="E100" s="95" t="s">
        <v>143</v>
      </c>
      <c r="F100" s="110" t="s">
        <v>96</v>
      </c>
      <c r="G100" s="84">
        <v>33.982059999999997</v>
      </c>
      <c r="H100" s="245"/>
      <c r="I100" s="246"/>
      <c r="J100" s="245"/>
      <c r="K100" s="247"/>
      <c r="L100" s="241"/>
    </row>
    <row r="101" spans="1:12" ht="62.25" customHeight="1" x14ac:dyDescent="0.25">
      <c r="A101" s="243"/>
      <c r="B101" s="232"/>
      <c r="C101" s="73" t="s">
        <v>142</v>
      </c>
      <c r="D101" s="97" t="s">
        <v>150</v>
      </c>
      <c r="E101" s="95" t="s">
        <v>189</v>
      </c>
      <c r="F101" s="143" t="s">
        <v>491</v>
      </c>
      <c r="G101" s="84">
        <v>74.7</v>
      </c>
      <c r="H101" s="245"/>
      <c r="I101" s="246"/>
      <c r="J101" s="245"/>
      <c r="K101" s="247"/>
      <c r="L101" s="241"/>
    </row>
    <row r="102" spans="1:12" ht="65.25" customHeight="1" x14ac:dyDescent="0.25">
      <c r="A102" s="243"/>
      <c r="B102" s="232"/>
      <c r="C102" s="73" t="s">
        <v>149</v>
      </c>
      <c r="D102" s="97" t="s">
        <v>150</v>
      </c>
      <c r="E102" s="95" t="s">
        <v>189</v>
      </c>
      <c r="F102" s="143" t="s">
        <v>491</v>
      </c>
      <c r="G102" s="84">
        <v>-16.7</v>
      </c>
      <c r="H102" s="245"/>
      <c r="I102" s="246"/>
      <c r="J102" s="245"/>
      <c r="K102" s="247"/>
      <c r="L102" s="241"/>
    </row>
    <row r="103" spans="1:12" x14ac:dyDescent="0.25">
      <c r="A103" s="243"/>
      <c r="B103" s="233"/>
      <c r="C103" s="73" t="s">
        <v>149</v>
      </c>
      <c r="D103" s="97" t="s">
        <v>150</v>
      </c>
      <c r="E103" s="95" t="s">
        <v>143</v>
      </c>
      <c r="F103" s="110" t="s">
        <v>96</v>
      </c>
      <c r="G103" s="84">
        <v>16.7</v>
      </c>
      <c r="H103" s="245"/>
      <c r="I103" s="246"/>
      <c r="J103" s="245"/>
      <c r="K103" s="247"/>
      <c r="L103" s="241"/>
    </row>
    <row r="104" spans="1:12" ht="60" x14ac:dyDescent="0.25">
      <c r="A104" s="89" t="s">
        <v>251</v>
      </c>
      <c r="B104" s="175">
        <v>194</v>
      </c>
      <c r="C104" s="97" t="s">
        <v>94</v>
      </c>
      <c r="D104" s="58" t="s">
        <v>101</v>
      </c>
      <c r="E104" s="73" t="s">
        <v>96</v>
      </c>
      <c r="F104" s="159" t="s">
        <v>501</v>
      </c>
      <c r="G104" s="60" t="s">
        <v>96</v>
      </c>
      <c r="H104" s="94" t="s">
        <v>97</v>
      </c>
      <c r="I104" s="91" t="s">
        <v>23</v>
      </c>
      <c r="J104" s="150" t="s">
        <v>98</v>
      </c>
      <c r="K104" s="113" t="s">
        <v>517</v>
      </c>
      <c r="L104" s="107" t="s">
        <v>518</v>
      </c>
    </row>
    <row r="105" spans="1:12" ht="59.25" customHeight="1" x14ac:dyDescent="0.25">
      <c r="A105" s="243" t="s">
        <v>252</v>
      </c>
      <c r="B105" s="224">
        <v>64</v>
      </c>
      <c r="C105" s="73" t="s">
        <v>142</v>
      </c>
      <c r="D105" s="58" t="s">
        <v>180</v>
      </c>
      <c r="E105" s="95" t="s">
        <v>189</v>
      </c>
      <c r="F105" s="143" t="s">
        <v>491</v>
      </c>
      <c r="G105" s="84">
        <v>41</v>
      </c>
      <c r="H105" s="256" t="s">
        <v>97</v>
      </c>
      <c r="I105" s="246" t="s">
        <v>24</v>
      </c>
      <c r="J105" s="256" t="s">
        <v>98</v>
      </c>
      <c r="K105" s="264" t="s">
        <v>253</v>
      </c>
      <c r="L105" s="266" t="s">
        <v>254</v>
      </c>
    </row>
    <row r="106" spans="1:12" ht="30" x14ac:dyDescent="0.25">
      <c r="A106" s="243"/>
      <c r="B106" s="227"/>
      <c r="C106" s="73" t="s">
        <v>149</v>
      </c>
      <c r="D106" s="58" t="s">
        <v>180</v>
      </c>
      <c r="E106" s="95" t="s">
        <v>143</v>
      </c>
      <c r="F106" s="110" t="s">
        <v>96</v>
      </c>
      <c r="G106" s="84">
        <v>3.25</v>
      </c>
      <c r="H106" s="256"/>
      <c r="I106" s="246"/>
      <c r="J106" s="256"/>
      <c r="K106" s="264"/>
      <c r="L106" s="267"/>
    </row>
    <row r="107" spans="1:12" ht="30.75" thickBot="1" x14ac:dyDescent="0.3">
      <c r="A107" s="269"/>
      <c r="B107" s="274"/>
      <c r="C107" s="102" t="s">
        <v>149</v>
      </c>
      <c r="D107" s="122" t="s">
        <v>180</v>
      </c>
      <c r="E107" s="101" t="s">
        <v>189</v>
      </c>
      <c r="F107" s="144" t="s">
        <v>490</v>
      </c>
      <c r="G107" s="154">
        <v>18.05</v>
      </c>
      <c r="H107" s="270"/>
      <c r="I107" s="271"/>
      <c r="J107" s="270"/>
      <c r="K107" s="265"/>
      <c r="L107" s="268"/>
    </row>
    <row r="108" spans="1:12" ht="15.75" thickBot="1" x14ac:dyDescent="0.3">
      <c r="A108" s="127" t="s">
        <v>255</v>
      </c>
      <c r="B108" s="176">
        <f>SUM(B4:B107)</f>
        <v>33675</v>
      </c>
      <c r="C108" s="128"/>
      <c r="D108" s="128"/>
      <c r="E108" s="128"/>
      <c r="F108" s="128"/>
      <c r="G108" s="129">
        <f>SUM(G4:G107)</f>
        <v>41120.357824999985</v>
      </c>
      <c r="H108" s="128"/>
      <c r="I108" s="128"/>
      <c r="J108" s="128"/>
      <c r="K108" s="128"/>
      <c r="L108" s="130"/>
    </row>
    <row r="109" spans="1:12" ht="15.75" thickBot="1" x14ac:dyDescent="0.3">
      <c r="A109" s="28" t="s">
        <v>471</v>
      </c>
      <c r="B109" s="174"/>
      <c r="C109" s="25"/>
      <c r="D109" s="25"/>
      <c r="E109" s="25"/>
      <c r="F109" s="25"/>
      <c r="G109" s="47">
        <f>SUMIF(C4:C107,"*Supp A*",G4:G107)</f>
        <v>4992.159369</v>
      </c>
      <c r="H109" s="25"/>
      <c r="I109" s="25"/>
      <c r="J109" s="25"/>
      <c r="K109" s="25"/>
      <c r="L109" s="26"/>
    </row>
    <row r="110" spans="1:12" ht="15.75" thickBot="1" x14ac:dyDescent="0.3">
      <c r="A110" s="28" t="s">
        <v>472</v>
      </c>
      <c r="B110" s="174"/>
      <c r="C110" s="25"/>
      <c r="D110" s="25"/>
      <c r="E110" s="25"/>
      <c r="F110" s="25"/>
      <c r="G110" s="47">
        <f>SUMIF(C4:C107,"*Supp B*",G4:G107)</f>
        <v>36128.198455999991</v>
      </c>
      <c r="H110" s="25"/>
      <c r="I110" s="25"/>
      <c r="J110" s="25"/>
      <c r="K110" s="25"/>
      <c r="L110" s="26"/>
    </row>
    <row r="112" spans="1:12" ht="17.25" x14ac:dyDescent="0.25">
      <c r="A112" s="212" t="s">
        <v>537</v>
      </c>
    </row>
    <row r="113" spans="1:2" x14ac:dyDescent="0.25">
      <c r="A113" s="169" t="s">
        <v>516</v>
      </c>
      <c r="B113" s="169"/>
    </row>
    <row r="114" spans="1:2" x14ac:dyDescent="0.25">
      <c r="A114" t="s">
        <v>513</v>
      </c>
    </row>
  </sheetData>
  <mergeCells count="168">
    <mergeCell ref="K105:K107"/>
    <mergeCell ref="L105:L107"/>
    <mergeCell ref="A105:A107"/>
    <mergeCell ref="H105:H107"/>
    <mergeCell ref="I105:I107"/>
    <mergeCell ref="J105:J107"/>
    <mergeCell ref="I94:I96"/>
    <mergeCell ref="J94:J96"/>
    <mergeCell ref="K94:K96"/>
    <mergeCell ref="L94:L96"/>
    <mergeCell ref="H98:H103"/>
    <mergeCell ref="I98:I103"/>
    <mergeCell ref="J98:J103"/>
    <mergeCell ref="K98:K103"/>
    <mergeCell ref="L98:L103"/>
    <mergeCell ref="B105:B107"/>
    <mergeCell ref="A84:A85"/>
    <mergeCell ref="A90:A103"/>
    <mergeCell ref="H94:H96"/>
    <mergeCell ref="I74:I76"/>
    <mergeCell ref="J74:J76"/>
    <mergeCell ref="K74:K76"/>
    <mergeCell ref="L74:L76"/>
    <mergeCell ref="A79:A82"/>
    <mergeCell ref="H79:H82"/>
    <mergeCell ref="I79:I82"/>
    <mergeCell ref="J79:J82"/>
    <mergeCell ref="K79:K82"/>
    <mergeCell ref="L79:L82"/>
    <mergeCell ref="B79:B82"/>
    <mergeCell ref="B84:B85"/>
    <mergeCell ref="B90:B103"/>
    <mergeCell ref="A71:A72"/>
    <mergeCell ref="A74:A76"/>
    <mergeCell ref="H74:H76"/>
    <mergeCell ref="H71:H72"/>
    <mergeCell ref="I71:I72"/>
    <mergeCell ref="J71:J72"/>
    <mergeCell ref="K71:K72"/>
    <mergeCell ref="L71:L72"/>
    <mergeCell ref="J66:J67"/>
    <mergeCell ref="K66:K67"/>
    <mergeCell ref="L66:L67"/>
    <mergeCell ref="H68:H69"/>
    <mergeCell ref="I68:I69"/>
    <mergeCell ref="J68:J69"/>
    <mergeCell ref="K68:K69"/>
    <mergeCell ref="L68:L69"/>
    <mergeCell ref="B66:B69"/>
    <mergeCell ref="B74:B76"/>
    <mergeCell ref="B71:B72"/>
    <mergeCell ref="A63:A64"/>
    <mergeCell ref="A66:A69"/>
    <mergeCell ref="H66:H67"/>
    <mergeCell ref="I66:I67"/>
    <mergeCell ref="K53:K54"/>
    <mergeCell ref="L53:L54"/>
    <mergeCell ref="A59:A60"/>
    <mergeCell ref="H59:H60"/>
    <mergeCell ref="I59:I60"/>
    <mergeCell ref="J59:J60"/>
    <mergeCell ref="K59:K60"/>
    <mergeCell ref="L59:L60"/>
    <mergeCell ref="A53:A54"/>
    <mergeCell ref="H53:H54"/>
    <mergeCell ref="I53:I54"/>
    <mergeCell ref="J53:J54"/>
    <mergeCell ref="A61:A62"/>
    <mergeCell ref="H61:H62"/>
    <mergeCell ref="I61:I62"/>
    <mergeCell ref="J61:J62"/>
    <mergeCell ref="K61:K62"/>
    <mergeCell ref="L61:L62"/>
    <mergeCell ref="B59:B60"/>
    <mergeCell ref="B63:B64"/>
    <mergeCell ref="L15:L16"/>
    <mergeCell ref="L7:L10"/>
    <mergeCell ref="H11:H12"/>
    <mergeCell ref="I11:I12"/>
    <mergeCell ref="J11:J12"/>
    <mergeCell ref="K11:K12"/>
    <mergeCell ref="L11:L12"/>
    <mergeCell ref="H7:H10"/>
    <mergeCell ref="I7:I10"/>
    <mergeCell ref="J7:J10"/>
    <mergeCell ref="K7:K10"/>
    <mergeCell ref="A17:A19"/>
    <mergeCell ref="H17:H19"/>
    <mergeCell ref="I17:I19"/>
    <mergeCell ref="J17:J19"/>
    <mergeCell ref="K18:K19"/>
    <mergeCell ref="L18:L19"/>
    <mergeCell ref="A21:A23"/>
    <mergeCell ref="H21:H23"/>
    <mergeCell ref="H13:H14"/>
    <mergeCell ref="I13:I14"/>
    <mergeCell ref="J13:J14"/>
    <mergeCell ref="K13:K14"/>
    <mergeCell ref="L13:L14"/>
    <mergeCell ref="A15:A16"/>
    <mergeCell ref="H15:H16"/>
    <mergeCell ref="I15:I16"/>
    <mergeCell ref="J15:J16"/>
    <mergeCell ref="K15:K16"/>
    <mergeCell ref="A4:A14"/>
    <mergeCell ref="H5:H6"/>
    <mergeCell ref="I5:I6"/>
    <mergeCell ref="J5:J6"/>
    <mergeCell ref="K5:K6"/>
    <mergeCell ref="L5:L6"/>
    <mergeCell ref="A24:A28"/>
    <mergeCell ref="J21:J23"/>
    <mergeCell ref="K21:K23"/>
    <mergeCell ref="L21:L23"/>
    <mergeCell ref="H25:H26"/>
    <mergeCell ref="I25:I26"/>
    <mergeCell ref="J25:J26"/>
    <mergeCell ref="K25:K26"/>
    <mergeCell ref="L25:L26"/>
    <mergeCell ref="I21:I23"/>
    <mergeCell ref="H27:H28"/>
    <mergeCell ref="I27:I28"/>
    <mergeCell ref="J27:J28"/>
    <mergeCell ref="K27:K28"/>
    <mergeCell ref="L27:L28"/>
    <mergeCell ref="A48:A49"/>
    <mergeCell ref="L33:L34"/>
    <mergeCell ref="H35:H39"/>
    <mergeCell ref="I35:I39"/>
    <mergeCell ref="J35:J39"/>
    <mergeCell ref="K35:K39"/>
    <mergeCell ref="L35:L39"/>
    <mergeCell ref="A30:A40"/>
    <mergeCell ref="H33:H34"/>
    <mergeCell ref="I33:I34"/>
    <mergeCell ref="J33:J34"/>
    <mergeCell ref="K33:K34"/>
    <mergeCell ref="H48:H49"/>
    <mergeCell ref="I48:I49"/>
    <mergeCell ref="J48:J49"/>
    <mergeCell ref="K48:K49"/>
    <mergeCell ref="L48:L49"/>
    <mergeCell ref="H46:H47"/>
    <mergeCell ref="I46:I47"/>
    <mergeCell ref="J46:J47"/>
    <mergeCell ref="K46:K47"/>
    <mergeCell ref="L46:L47"/>
    <mergeCell ref="H41:H42"/>
    <mergeCell ref="I41:I42"/>
    <mergeCell ref="J41:J42"/>
    <mergeCell ref="A41:A47"/>
    <mergeCell ref="H44:H45"/>
    <mergeCell ref="I44:I45"/>
    <mergeCell ref="J44:J45"/>
    <mergeCell ref="K41:K42"/>
    <mergeCell ref="L41:L42"/>
    <mergeCell ref="K44:K45"/>
    <mergeCell ref="L44:L45"/>
    <mergeCell ref="B61:B62"/>
    <mergeCell ref="B4:B14"/>
    <mergeCell ref="B15:B16"/>
    <mergeCell ref="B17:B19"/>
    <mergeCell ref="B21:B23"/>
    <mergeCell ref="B24:B28"/>
    <mergeCell ref="B30:B40"/>
    <mergeCell ref="B41:B47"/>
    <mergeCell ref="B48:B49"/>
    <mergeCell ref="B53:B54"/>
  </mergeCells>
  <hyperlinks>
    <hyperlink ref="I7" r:id="rId1" display="https://www.pbo-dpb.gc.ca/web/default/files/Documents/Info%20Requests/2020/IR0528_PHAC_COVID19_update_request_e.pdf" xr:uid="{CA7E0551-6C09-4C0B-B928-AD4C8BAD4398}"/>
    <hyperlink ref="I7:I10" r:id="rId2" display="IR0528" xr:uid="{9B703FE6-9CB9-42A7-B271-86B47847DF01}"/>
    <hyperlink ref="I4" r:id="rId3" xr:uid="{60230957-29ED-408D-BF42-580AA0046E68}"/>
    <hyperlink ref="I5:I6" r:id="rId4" display="IR0550" xr:uid="{7428E0F2-E703-48E4-947E-AFF5AACCEE91}"/>
    <hyperlink ref="I11:I12" r:id="rId5" display="IR0551" xr:uid="{31C37137-AAB9-4133-B57C-8D3EEA08B648}"/>
    <hyperlink ref="I13:I14" r:id="rId6" display="IR0559" xr:uid="{520BBD59-889E-4CAA-BEAD-C1F10158E0CB}"/>
    <hyperlink ref="I15:I16" r:id="rId7" display="IR0550" xr:uid="{5E629453-E8A5-4369-8637-AB1FB48689C3}"/>
    <hyperlink ref="I17" r:id="rId8" display="https://www.pbo-dpb.gc.ca/web/default/files/Documents/Info%20Requests/2020/IR0462_CIRNAC_COVID-19_Measures_request_e_signed.pdf" xr:uid="{647DE3C0-353D-4D86-B377-46BFC9C5BBF8}"/>
    <hyperlink ref="I17:I19" r:id="rId9" display="IR0462" xr:uid="{8C44CA07-9CD9-4B67-BAA4-3DE19260F6B4}"/>
    <hyperlink ref="I20" r:id="rId10" xr:uid="{512766BD-C76F-4344-8013-E63F88ADF447}"/>
    <hyperlink ref="I21" r:id="rId11" display="https://www.pbo-dpb.gc.ca/web/default/files/Documents/Info%20Requests/2020/IR0470_ISC_COVID-19_Measures_request_e_signed.pdf" xr:uid="{2C580271-E7BE-44D8-B58E-9DB1DFF67857}"/>
    <hyperlink ref="I21:I22" r:id="rId12" display="IR0470" xr:uid="{5E9688F1-B4BA-4D86-B507-9F4F2503F968}"/>
    <hyperlink ref="I21:I23" r:id="rId13" display="IR0470" xr:uid="{8BC2ECE4-C46C-4601-A3B4-B465F4ABC73D}"/>
    <hyperlink ref="I25" r:id="rId14" xr:uid="{4620E562-4AB0-4DCF-B769-DFD6B9272137}"/>
    <hyperlink ref="I27" r:id="rId15" xr:uid="{5E7F0D65-9F59-44F5-A4B0-8D26FA0A468D}"/>
    <hyperlink ref="I25:I26" r:id="rId16" display="IR0523" xr:uid="{3CA026B5-E3F6-4C60-8398-7A3C8336DB40}"/>
    <hyperlink ref="I27:I28" r:id="rId17" display="IR0528" xr:uid="{8C6EA590-6960-48E6-8C55-CF0B466BAABB}"/>
    <hyperlink ref="I24" r:id="rId18" xr:uid="{F2D819BA-B687-4FD1-B0EA-1A0618D37594}"/>
    <hyperlink ref="I30" r:id="rId19" xr:uid="{870ACA58-488A-4601-9C9B-C9F1259D3F6A}"/>
    <hyperlink ref="I32" r:id="rId20" xr:uid="{A5D52470-DCD1-4C20-A898-0F896BB7EDE8}"/>
    <hyperlink ref="I33" r:id="rId21" display="https://www.pbo-dpb.gc.ca/web/default/files/Documents/Info%20Requests/2020/IR0478_CIHR_COVID-19_ltr_e.pdf" xr:uid="{014C5E9B-16C3-4514-B757-66EA5B41BB78}"/>
    <hyperlink ref="I33:I34" r:id="rId22" display="IR0478" xr:uid="{23543D20-8A33-4FB0-A509-59152D76232F}"/>
    <hyperlink ref="I35" r:id="rId23" display="https://www.pbo-dpb.gc.ca/web/default/files/Documents/Info%20Requests/2020/IR0528_PHAC_COVID19_update_request_e.pdf" xr:uid="{074AFA6C-843F-4B5D-B2FA-6D4E904226AB}"/>
    <hyperlink ref="I40" r:id="rId24" xr:uid="{76715A11-826A-47F4-B5F8-5A01ABECA9E1}"/>
    <hyperlink ref="I35:I39" r:id="rId25" display="IR0528" xr:uid="{73DE6E3B-9342-4BB0-B7A4-17768B79DD9D}"/>
    <hyperlink ref="I31" r:id="rId26" xr:uid="{16DE1FBB-A9FC-409C-8170-67A792561752}"/>
    <hyperlink ref="I48" r:id="rId27" xr:uid="{4F37040B-C659-4E5C-8A7E-B428E24977F1}"/>
    <hyperlink ref="I48:I49" r:id="rId28" display="IR0526" xr:uid="{814A0749-D342-4FF7-9FD2-95B8163EE5CA}"/>
    <hyperlink ref="I53" r:id="rId29" xr:uid="{D4C8D435-4B7F-4F5C-9279-329B566C96C6}"/>
    <hyperlink ref="I53:I54" r:id="rId30" display="IR0468" xr:uid="{C85C3B5F-91C1-4AA6-8416-597C34B21EC9}"/>
    <hyperlink ref="I55" r:id="rId31" xr:uid="{DF55FC85-CEEA-4920-A6AE-7BC71CAFD97A}"/>
    <hyperlink ref="J59" r:id="rId32" display="Reaching Home Contributions data" xr:uid="{2271362E-1A10-4B5A-8391-66BDD3581D30}"/>
    <hyperlink ref="J59:J60" r:id="rId33" display="Donnees concernant Vers un chez-soi" xr:uid="{E2A4CDAD-465E-4460-912B-E7BE6CCFBB67}"/>
    <hyperlink ref="I63" r:id="rId34" xr:uid="{6530ECA0-61FF-4966-A360-83D953739B64}"/>
    <hyperlink ref="I64" r:id="rId35" xr:uid="{CF726220-0475-42F7-AC83-F96E179CEFA9}"/>
    <hyperlink ref="I66" r:id="rId36" display="https://www.pbo-dpb.gc.ca/web/default/files/Documents/Info%20Requests/2020/IR0456_AAFC_COVID-19_Allocations_request_e_signed.pdf" xr:uid="{2F157B90-9258-44A6-A183-97A513DBE4B6}"/>
    <hyperlink ref="I66:I67" r:id="rId37" display="IR0456" xr:uid="{E76FE1B1-3642-4989-B1BF-8277769DF1EA}"/>
    <hyperlink ref="I68:I69" r:id="rId38" display="IR0549" xr:uid="{167AE3B7-1E6F-4701-B455-26414E0DD03A}"/>
    <hyperlink ref="K70" r:id="rId39" xr:uid="{E711CED3-175B-4E57-B762-4618E9E03EA9}"/>
    <hyperlink ref="I71:I72" r:id="rId40" display="IR0549" xr:uid="{61E7EB19-550D-40B0-ADE3-AE73731897B5}"/>
    <hyperlink ref="I74" r:id="rId41" xr:uid="{82B32398-6BA2-4881-89C4-B2E0E4F6EB9A}"/>
    <hyperlink ref="I74:I76" r:id="rId42" display="IR0486" xr:uid="{5D89B456-458D-4954-AFDD-BC704B7D618E}"/>
    <hyperlink ref="I79" r:id="rId43" display="https://www.pbo-dpb.gc.ca/web/default/files/Documents/Info%20Requests/2020/IR0529_PSEP_COVID19_update_request_e.pdf" xr:uid="{8A2E00BE-503F-4393-A49D-9E854BF1F781}"/>
    <hyperlink ref="I79:I82" r:id="rId44" display="IR0529" xr:uid="{239FB51F-B46E-435A-A4EB-0E528E17F700}"/>
    <hyperlink ref="I84" r:id="rId45" xr:uid="{C670F989-111D-4FEA-9027-46F41265474F}"/>
    <hyperlink ref="I85" r:id="rId46" xr:uid="{6B90C7B3-D49C-4D15-8238-4FB194D21DC9}"/>
    <hyperlink ref="I86" r:id="rId47" xr:uid="{93B68D8F-2B64-457A-8E83-BB9D03DE19DF}"/>
    <hyperlink ref="I88" r:id="rId48" xr:uid="{D812A2FD-628F-4421-88AE-8CCAB2ADEDC7}"/>
    <hyperlink ref="I89" r:id="rId49" xr:uid="{60B84070-848C-462D-A010-CE307A55300E}"/>
    <hyperlink ref="I91" r:id="rId50" xr:uid="{B50998DE-B148-4718-B7B2-807169C28F3C}"/>
    <hyperlink ref="I93" r:id="rId51" xr:uid="{0B8E8E5D-99EB-4916-9F90-1D7A1883639E}"/>
    <hyperlink ref="I97" r:id="rId52" xr:uid="{A88E7AEA-5126-429C-8A7F-E877304A47F9}"/>
    <hyperlink ref="I98" r:id="rId53" xr:uid="{5FAD3A2B-C35D-4D82-8972-2257344286FF}"/>
    <hyperlink ref="I90" r:id="rId54" xr:uid="{F45124C0-15FC-42CC-BEFA-9BDF6F4B4A54}"/>
    <hyperlink ref="I98:I103" r:id="rId55" display="IR0468" xr:uid="{6E07E1CF-CE3D-4242-BF26-D1063397D7BE}"/>
    <hyperlink ref="I94:I96" r:id="rId56" display="IR0551" xr:uid="{92B1BF2C-AFA7-4A47-AE67-1E6A3FEB9D83}"/>
    <hyperlink ref="I92" r:id="rId57" xr:uid="{4036D1C6-5614-4346-883C-F1A47ADD6762}"/>
    <hyperlink ref="I104" r:id="rId58" xr:uid="{7FB11F5E-2464-4BF8-AAD3-2F807320B88A}"/>
    <hyperlink ref="I105:I107" r:id="rId59" display="IR0467" xr:uid="{188320F2-7C3F-4D91-90F7-8D282C6E0C25}"/>
    <hyperlink ref="I105" r:id="rId60" display="IR0477" xr:uid="{11A6252A-229B-4BFE-8F16-F81009BC0B4B}"/>
    <hyperlink ref="I46" r:id="rId61" xr:uid="{52EF3BC5-4B10-4BA4-9CEB-B34765D4336F}"/>
    <hyperlink ref="I61" r:id="rId62" xr:uid="{44A32F69-23B7-4EBB-AC5F-2371886F64D2}"/>
    <hyperlink ref="I41" r:id="rId63" xr:uid="{91E69CC6-AF82-4D76-9209-9BBCC60D2A50}"/>
    <hyperlink ref="I41:I42" r:id="rId64" display="IR0530" xr:uid="{341F8542-2415-4886-A708-0CA4472648ED}"/>
    <hyperlink ref="I44:I45" r:id="rId65" display="IR0551" xr:uid="{30A9BE50-020F-4C8A-962C-DCD77239E387}"/>
    <hyperlink ref="I43" r:id="rId66" xr:uid="{D6112CB6-B59A-4D84-B6A0-54248115EB7C}"/>
    <hyperlink ref="F104" r:id="rId67" xr:uid="{B24B26F8-E20C-4205-8A8E-7376280DC188}"/>
  </hyperlinks>
  <pageMargins left="0.7" right="0.7" top="0.75" bottom="0.75" header="0.3" footer="0.3"/>
  <pageSetup orientation="portrait"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L216"/>
  <sheetViews>
    <sheetView showGridLines="0" zoomScale="60" zoomScaleNormal="60" workbookViewId="0"/>
  </sheetViews>
  <sheetFormatPr defaultRowHeight="15" x14ac:dyDescent="0.25"/>
  <cols>
    <col min="1" max="1" width="68.28515625" bestFit="1" customWidth="1"/>
    <col min="2" max="2" width="63.42578125" bestFit="1" customWidth="1"/>
    <col min="3" max="3" width="22.5703125" bestFit="1" customWidth="1"/>
    <col min="4" max="4" width="35.140625" customWidth="1"/>
    <col min="5" max="5" width="23.7109375" bestFit="1" customWidth="1"/>
    <col min="6" max="6" width="56.5703125" customWidth="1"/>
    <col min="7" max="7" width="32.42578125" bestFit="1" customWidth="1"/>
    <col min="8" max="8" width="39.140625" bestFit="1" customWidth="1"/>
    <col min="9" max="9" width="39.42578125" bestFit="1" customWidth="1"/>
    <col min="10" max="10" width="36.42578125" customWidth="1"/>
    <col min="11" max="11" width="45.42578125" customWidth="1"/>
    <col min="12" max="12" width="26.85546875" customWidth="1"/>
  </cols>
  <sheetData>
    <row r="1" spans="1:12" x14ac:dyDescent="0.25">
      <c r="A1" s="29" t="s">
        <v>65</v>
      </c>
      <c r="B1" s="29"/>
      <c r="D1" s="1"/>
    </row>
    <row r="2" spans="1:12" ht="15.75" thickBot="1" x14ac:dyDescent="0.3">
      <c r="A2" s="1"/>
      <c r="B2" s="1"/>
      <c r="D2" s="1"/>
    </row>
    <row r="3" spans="1:12" ht="17.25" x14ac:dyDescent="0.25">
      <c r="A3" s="30" t="s">
        <v>473</v>
      </c>
      <c r="B3" s="213" t="s">
        <v>529</v>
      </c>
      <c r="C3" s="31" t="s">
        <v>83</v>
      </c>
      <c r="D3" s="74" t="s">
        <v>84</v>
      </c>
      <c r="E3" s="31" t="s">
        <v>85</v>
      </c>
      <c r="F3" s="31" t="s">
        <v>446</v>
      </c>
      <c r="G3" s="31" t="s">
        <v>86</v>
      </c>
      <c r="H3" s="32" t="s">
        <v>87</v>
      </c>
      <c r="I3" s="32" t="s">
        <v>88</v>
      </c>
      <c r="J3" s="32" t="s">
        <v>89</v>
      </c>
      <c r="K3" s="32" t="s">
        <v>90</v>
      </c>
      <c r="L3" s="33" t="s">
        <v>91</v>
      </c>
    </row>
    <row r="4" spans="1:12" ht="133.5" customHeight="1" x14ac:dyDescent="0.25">
      <c r="A4" s="105" t="s">
        <v>256</v>
      </c>
      <c r="B4" s="180">
        <f>82305-13550</f>
        <v>68755</v>
      </c>
      <c r="C4" s="109" t="s">
        <v>94</v>
      </c>
      <c r="D4" s="110" t="s">
        <v>95</v>
      </c>
      <c r="E4" s="95" t="s">
        <v>96</v>
      </c>
      <c r="F4" s="82" t="s">
        <v>495</v>
      </c>
      <c r="G4" s="60" t="s">
        <v>96</v>
      </c>
      <c r="H4" s="95" t="s">
        <v>97</v>
      </c>
      <c r="I4" s="96" t="s">
        <v>28</v>
      </c>
      <c r="J4" s="100" t="s">
        <v>257</v>
      </c>
      <c r="K4" s="111" t="s">
        <v>540</v>
      </c>
      <c r="L4" s="196" t="s">
        <v>523</v>
      </c>
    </row>
    <row r="5" spans="1:12" x14ac:dyDescent="0.25">
      <c r="A5" s="105" t="s">
        <v>258</v>
      </c>
      <c r="B5" s="180">
        <v>14790</v>
      </c>
      <c r="C5" s="109" t="s">
        <v>94</v>
      </c>
      <c r="D5" s="22"/>
      <c r="E5" s="99"/>
      <c r="F5" s="22"/>
      <c r="G5" s="99"/>
      <c r="H5" s="167" t="s">
        <v>509</v>
      </c>
      <c r="I5" s="99"/>
      <c r="J5" s="99"/>
      <c r="K5" s="112"/>
      <c r="L5" s="107"/>
    </row>
    <row r="6" spans="1:12" ht="30" x14ac:dyDescent="0.25">
      <c r="A6" s="105" t="s">
        <v>259</v>
      </c>
      <c r="B6" s="175">
        <v>0</v>
      </c>
      <c r="C6" s="109" t="s">
        <v>94</v>
      </c>
      <c r="D6" s="22"/>
      <c r="E6" s="99"/>
      <c r="F6" s="22"/>
      <c r="G6" s="99"/>
      <c r="H6" s="167" t="s">
        <v>509</v>
      </c>
      <c r="I6" s="99"/>
      <c r="J6" s="99"/>
      <c r="K6" s="112"/>
      <c r="L6" s="107"/>
    </row>
    <row r="7" spans="1:12" s="36" customFormat="1" ht="29.25" customHeight="1" x14ac:dyDescent="0.25">
      <c r="A7" s="105" t="s">
        <v>482</v>
      </c>
      <c r="B7" s="223">
        <f>1997+775+353</f>
        <v>3125</v>
      </c>
      <c r="C7" s="85" t="s">
        <v>94</v>
      </c>
      <c r="D7" s="140"/>
      <c r="E7" s="37"/>
      <c r="F7" s="140"/>
      <c r="G7" s="37"/>
      <c r="H7" s="167" t="s">
        <v>509</v>
      </c>
      <c r="I7" s="37"/>
      <c r="J7" s="37"/>
      <c r="K7" s="138"/>
      <c r="L7" s="136"/>
    </row>
    <row r="8" spans="1:12" s="36" customFormat="1" ht="30" x14ac:dyDescent="0.25">
      <c r="A8" s="105" t="s">
        <v>260</v>
      </c>
      <c r="B8" s="175">
        <v>5</v>
      </c>
      <c r="C8" s="109" t="s">
        <v>94</v>
      </c>
      <c r="D8" s="110" t="s">
        <v>171</v>
      </c>
      <c r="E8" s="95" t="s">
        <v>96</v>
      </c>
      <c r="F8" s="41" t="s">
        <v>497</v>
      </c>
      <c r="G8" s="60" t="s">
        <v>96</v>
      </c>
      <c r="H8" s="95" t="s">
        <v>97</v>
      </c>
      <c r="I8" s="96" t="s">
        <v>8</v>
      </c>
      <c r="J8" s="97" t="s">
        <v>98</v>
      </c>
      <c r="K8" s="112" t="s">
        <v>534</v>
      </c>
      <c r="L8" s="209" t="s">
        <v>499</v>
      </c>
    </row>
    <row r="9" spans="1:12" s="36" customFormat="1" ht="30" x14ac:dyDescent="0.25">
      <c r="A9" s="105" t="s">
        <v>261</v>
      </c>
      <c r="B9" s="181">
        <f>3974+2674-353</f>
        <v>6295</v>
      </c>
      <c r="C9" s="109" t="s">
        <v>94</v>
      </c>
      <c r="D9" s="110" t="s">
        <v>171</v>
      </c>
      <c r="E9" s="95" t="s">
        <v>96</v>
      </c>
      <c r="F9" s="110" t="s">
        <v>490</v>
      </c>
      <c r="G9" s="60" t="s">
        <v>96</v>
      </c>
      <c r="H9" s="95" t="s">
        <v>144</v>
      </c>
      <c r="I9" s="95"/>
      <c r="J9" s="7" t="s">
        <v>262</v>
      </c>
      <c r="K9" s="111" t="s">
        <v>522</v>
      </c>
      <c r="L9" s="196" t="s">
        <v>523</v>
      </c>
    </row>
    <row r="10" spans="1:12" ht="30" x14ac:dyDescent="0.25">
      <c r="A10" s="105" t="s">
        <v>263</v>
      </c>
      <c r="B10" s="180">
        <f>1477+1103</f>
        <v>2580</v>
      </c>
      <c r="C10" s="109" t="s">
        <v>94</v>
      </c>
      <c r="D10" s="110" t="s">
        <v>171</v>
      </c>
      <c r="E10" s="95" t="s">
        <v>96</v>
      </c>
      <c r="F10" s="143" t="s">
        <v>490</v>
      </c>
      <c r="G10" s="60" t="s">
        <v>96</v>
      </c>
      <c r="H10" s="95" t="s">
        <v>144</v>
      </c>
      <c r="I10" s="95"/>
      <c r="J10" s="7" t="s">
        <v>264</v>
      </c>
      <c r="K10" s="111" t="s">
        <v>524</v>
      </c>
      <c r="L10" s="196" t="s">
        <v>523</v>
      </c>
    </row>
    <row r="11" spans="1:12" ht="30" x14ac:dyDescent="0.25">
      <c r="A11" s="105" t="s">
        <v>265</v>
      </c>
      <c r="B11" s="180">
        <f>5470-573</f>
        <v>4897</v>
      </c>
      <c r="C11" s="109" t="s">
        <v>94</v>
      </c>
      <c r="D11" s="110" t="s">
        <v>171</v>
      </c>
      <c r="E11" s="95" t="s">
        <v>96</v>
      </c>
      <c r="F11" s="143" t="s">
        <v>490</v>
      </c>
      <c r="G11" s="60" t="s">
        <v>96</v>
      </c>
      <c r="H11" s="95" t="s">
        <v>144</v>
      </c>
      <c r="I11" s="95"/>
      <c r="J11" s="7" t="s">
        <v>266</v>
      </c>
      <c r="K11" s="111" t="s">
        <v>525</v>
      </c>
      <c r="L11" s="196" t="s">
        <v>523</v>
      </c>
    </row>
    <row r="12" spans="1:12" ht="60" customHeight="1" x14ac:dyDescent="0.25">
      <c r="A12" s="105" t="s">
        <v>267</v>
      </c>
      <c r="B12" s="180">
        <v>2180</v>
      </c>
      <c r="C12" s="109" t="s">
        <v>94</v>
      </c>
      <c r="D12" s="110" t="s">
        <v>95</v>
      </c>
      <c r="E12" s="95"/>
      <c r="F12" s="143" t="s">
        <v>494</v>
      </c>
      <c r="G12" s="60" t="s">
        <v>96</v>
      </c>
      <c r="H12" s="95" t="s">
        <v>144</v>
      </c>
      <c r="I12" s="7"/>
      <c r="J12" s="97"/>
      <c r="K12" s="112"/>
      <c r="L12" s="107"/>
    </row>
    <row r="13" spans="1:12" ht="30" x14ac:dyDescent="0.25">
      <c r="A13" s="105" t="s">
        <v>268</v>
      </c>
      <c r="B13" s="180">
        <v>2180</v>
      </c>
      <c r="C13" s="27" t="s">
        <v>94</v>
      </c>
      <c r="D13" s="22"/>
      <c r="E13" s="99"/>
      <c r="F13" s="146"/>
      <c r="G13" s="99"/>
      <c r="H13" s="167" t="s">
        <v>509</v>
      </c>
      <c r="I13" s="99"/>
      <c r="J13" s="99"/>
      <c r="K13" s="112"/>
      <c r="L13" s="107"/>
    </row>
    <row r="14" spans="1:12" ht="30" x14ac:dyDescent="0.25">
      <c r="A14" s="105" t="s">
        <v>269</v>
      </c>
      <c r="B14" s="180">
        <v>14558</v>
      </c>
      <c r="C14" s="109" t="s">
        <v>94</v>
      </c>
      <c r="D14" s="110" t="s">
        <v>270</v>
      </c>
      <c r="E14" s="95" t="s">
        <v>96</v>
      </c>
      <c r="F14" s="145" t="s">
        <v>492</v>
      </c>
      <c r="G14" s="60" t="s">
        <v>96</v>
      </c>
      <c r="H14" s="95" t="s">
        <v>97</v>
      </c>
      <c r="I14" s="96" t="s">
        <v>54</v>
      </c>
      <c r="J14" s="100" t="s">
        <v>118</v>
      </c>
      <c r="K14" s="111" t="s">
        <v>527</v>
      </c>
      <c r="L14" s="106" t="s">
        <v>526</v>
      </c>
    </row>
    <row r="15" spans="1:12" ht="30" x14ac:dyDescent="0.25">
      <c r="A15" s="243" t="s">
        <v>271</v>
      </c>
      <c r="B15" s="275">
        <f>666+455.7</f>
        <v>1121.7</v>
      </c>
      <c r="C15" s="109" t="s">
        <v>142</v>
      </c>
      <c r="D15" s="110" t="s">
        <v>272</v>
      </c>
      <c r="E15" s="95" t="s">
        <v>189</v>
      </c>
      <c r="F15" s="110" t="s">
        <v>492</v>
      </c>
      <c r="G15" s="60">
        <v>31</v>
      </c>
      <c r="H15" s="236" t="s">
        <v>97</v>
      </c>
      <c r="I15" s="238" t="s">
        <v>21</v>
      </c>
      <c r="J15" s="236" t="s">
        <v>98</v>
      </c>
      <c r="K15" s="250" t="s">
        <v>273</v>
      </c>
      <c r="L15" s="241" t="s">
        <v>274</v>
      </c>
    </row>
    <row r="16" spans="1:12" ht="30" x14ac:dyDescent="0.25">
      <c r="A16" s="243"/>
      <c r="B16" s="276"/>
      <c r="C16" s="109" t="s">
        <v>142</v>
      </c>
      <c r="D16" s="110" t="s">
        <v>272</v>
      </c>
      <c r="E16" s="95" t="s">
        <v>143</v>
      </c>
      <c r="F16" s="110" t="s">
        <v>96</v>
      </c>
      <c r="G16" s="60">
        <v>35.580812000000002</v>
      </c>
      <c r="H16" s="236"/>
      <c r="I16" s="238"/>
      <c r="J16" s="236"/>
      <c r="K16" s="250"/>
      <c r="L16" s="244"/>
    </row>
    <row r="17" spans="1:12" ht="45" x14ac:dyDescent="0.25">
      <c r="A17" s="243"/>
      <c r="B17" s="276"/>
      <c r="C17" s="109" t="s">
        <v>142</v>
      </c>
      <c r="D17" s="110" t="s">
        <v>275</v>
      </c>
      <c r="E17" s="95" t="s">
        <v>189</v>
      </c>
      <c r="F17" s="143" t="s">
        <v>492</v>
      </c>
      <c r="G17" s="60">
        <v>2.5</v>
      </c>
      <c r="H17" s="236"/>
      <c r="I17" s="238"/>
      <c r="J17" s="236"/>
      <c r="K17" s="250" t="s">
        <v>276</v>
      </c>
      <c r="L17" s="241" t="s">
        <v>274</v>
      </c>
    </row>
    <row r="18" spans="1:12" ht="45" x14ac:dyDescent="0.25">
      <c r="A18" s="243"/>
      <c r="B18" s="276"/>
      <c r="C18" s="109" t="s">
        <v>142</v>
      </c>
      <c r="D18" s="110" t="s">
        <v>275</v>
      </c>
      <c r="E18" s="95" t="s">
        <v>143</v>
      </c>
      <c r="F18" s="110" t="s">
        <v>96</v>
      </c>
      <c r="G18" s="60">
        <v>20</v>
      </c>
      <c r="H18" s="236"/>
      <c r="I18" s="238"/>
      <c r="J18" s="236"/>
      <c r="K18" s="250"/>
      <c r="L18" s="244"/>
    </row>
    <row r="19" spans="1:12" ht="60" x14ac:dyDescent="0.25">
      <c r="A19" s="243"/>
      <c r="B19" s="276"/>
      <c r="C19" s="109" t="s">
        <v>142</v>
      </c>
      <c r="D19" s="110" t="s">
        <v>277</v>
      </c>
      <c r="E19" s="95" t="s">
        <v>143</v>
      </c>
      <c r="F19" s="110" t="s">
        <v>96</v>
      </c>
      <c r="G19" s="60">
        <v>23.826981</v>
      </c>
      <c r="H19" s="236"/>
      <c r="I19" s="238"/>
      <c r="J19" s="236"/>
      <c r="K19" s="111" t="s">
        <v>278</v>
      </c>
      <c r="L19" s="106" t="s">
        <v>274</v>
      </c>
    </row>
    <row r="20" spans="1:12" ht="30" x14ac:dyDescent="0.25">
      <c r="A20" s="243"/>
      <c r="B20" s="276"/>
      <c r="C20" s="109" t="s">
        <v>142</v>
      </c>
      <c r="D20" s="110" t="s">
        <v>206</v>
      </c>
      <c r="E20" s="95" t="s">
        <v>189</v>
      </c>
      <c r="F20" s="143" t="s">
        <v>492</v>
      </c>
      <c r="G20" s="60">
        <v>202.755</v>
      </c>
      <c r="H20" s="236"/>
      <c r="I20" s="238"/>
      <c r="J20" s="236"/>
      <c r="K20" s="250" t="s">
        <v>279</v>
      </c>
      <c r="L20" s="241" t="s">
        <v>274</v>
      </c>
    </row>
    <row r="21" spans="1:12" ht="30" x14ac:dyDescent="0.25">
      <c r="A21" s="243"/>
      <c r="B21" s="276"/>
      <c r="C21" s="109" t="s">
        <v>142</v>
      </c>
      <c r="D21" s="110" t="s">
        <v>206</v>
      </c>
      <c r="E21" s="95" t="s">
        <v>143</v>
      </c>
      <c r="F21" s="110" t="s">
        <v>96</v>
      </c>
      <c r="G21" s="60">
        <v>5.1315189999999999</v>
      </c>
      <c r="H21" s="236"/>
      <c r="I21" s="238"/>
      <c r="J21" s="236"/>
      <c r="K21" s="250"/>
      <c r="L21" s="244"/>
    </row>
    <row r="22" spans="1:12" ht="45" x14ac:dyDescent="0.25">
      <c r="A22" s="243"/>
      <c r="B22" s="276"/>
      <c r="C22" s="109" t="s">
        <v>142</v>
      </c>
      <c r="D22" s="110" t="s">
        <v>280</v>
      </c>
      <c r="E22" s="95" t="s">
        <v>189</v>
      </c>
      <c r="F22" s="143" t="s">
        <v>492</v>
      </c>
      <c r="G22" s="60">
        <v>25</v>
      </c>
      <c r="H22" s="236"/>
      <c r="I22" s="238"/>
      <c r="J22" s="236"/>
      <c r="K22" s="250" t="s">
        <v>281</v>
      </c>
      <c r="L22" s="241" t="s">
        <v>274</v>
      </c>
    </row>
    <row r="23" spans="1:12" ht="45" x14ac:dyDescent="0.25">
      <c r="A23" s="243"/>
      <c r="B23" s="276"/>
      <c r="C23" s="109" t="s">
        <v>142</v>
      </c>
      <c r="D23" s="110" t="s">
        <v>280</v>
      </c>
      <c r="E23" s="95" t="s">
        <v>143</v>
      </c>
      <c r="F23" s="110" t="s">
        <v>96</v>
      </c>
      <c r="G23" s="60">
        <v>114.82145800000001</v>
      </c>
      <c r="H23" s="236"/>
      <c r="I23" s="238"/>
      <c r="J23" s="236"/>
      <c r="K23" s="250"/>
      <c r="L23" s="244"/>
    </row>
    <row r="24" spans="1:12" ht="30" x14ac:dyDescent="0.25">
      <c r="A24" s="243"/>
      <c r="B24" s="276"/>
      <c r="C24" s="109" t="s">
        <v>142</v>
      </c>
      <c r="D24" s="110" t="s">
        <v>282</v>
      </c>
      <c r="E24" s="95" t="s">
        <v>189</v>
      </c>
      <c r="F24" s="143" t="s">
        <v>492</v>
      </c>
      <c r="G24" s="60">
        <v>109.37899899999999</v>
      </c>
      <c r="H24" s="236"/>
      <c r="I24" s="238"/>
      <c r="J24" s="236"/>
      <c r="K24" s="250" t="s">
        <v>283</v>
      </c>
      <c r="L24" s="241" t="s">
        <v>274</v>
      </c>
    </row>
    <row r="25" spans="1:12" ht="30" x14ac:dyDescent="0.25">
      <c r="A25" s="243"/>
      <c r="B25" s="276"/>
      <c r="C25" s="109" t="s">
        <v>142</v>
      </c>
      <c r="D25" s="110" t="s">
        <v>282</v>
      </c>
      <c r="E25" s="95" t="s">
        <v>143</v>
      </c>
      <c r="F25" s="110" t="s">
        <v>96</v>
      </c>
      <c r="G25" s="60">
        <v>103.03525</v>
      </c>
      <c r="H25" s="236"/>
      <c r="I25" s="238"/>
      <c r="J25" s="236"/>
      <c r="K25" s="250"/>
      <c r="L25" s="244"/>
    </row>
    <row r="26" spans="1:12" ht="30" x14ac:dyDescent="0.25">
      <c r="A26" s="243"/>
      <c r="B26" s="276"/>
      <c r="C26" s="109" t="s">
        <v>149</v>
      </c>
      <c r="D26" s="110" t="s">
        <v>272</v>
      </c>
      <c r="E26" s="95" t="s">
        <v>143</v>
      </c>
      <c r="F26" s="110" t="s">
        <v>96</v>
      </c>
      <c r="G26" s="60">
        <f>0.354884+41.778</f>
        <v>42.132883999999997</v>
      </c>
      <c r="H26" s="236" t="s">
        <v>97</v>
      </c>
      <c r="I26" s="238" t="s">
        <v>29</v>
      </c>
      <c r="J26" s="236" t="s">
        <v>334</v>
      </c>
      <c r="K26" s="249"/>
      <c r="L26" s="244"/>
    </row>
    <row r="27" spans="1:12" ht="60" x14ac:dyDescent="0.25">
      <c r="A27" s="243"/>
      <c r="B27" s="276"/>
      <c r="C27" s="109" t="s">
        <v>149</v>
      </c>
      <c r="D27" s="110" t="s">
        <v>165</v>
      </c>
      <c r="E27" s="95" t="s">
        <v>189</v>
      </c>
      <c r="F27" s="143" t="s">
        <v>493</v>
      </c>
      <c r="G27" s="60">
        <v>8</v>
      </c>
      <c r="H27" s="236"/>
      <c r="I27" s="238"/>
      <c r="J27" s="236"/>
      <c r="K27" s="249"/>
      <c r="L27" s="244"/>
    </row>
    <row r="28" spans="1:12" x14ac:dyDescent="0.25">
      <c r="A28" s="243"/>
      <c r="B28" s="276"/>
      <c r="C28" s="109" t="s">
        <v>149</v>
      </c>
      <c r="D28" s="110" t="s">
        <v>165</v>
      </c>
      <c r="E28" s="95" t="s">
        <v>143</v>
      </c>
      <c r="F28" s="110" t="s">
        <v>96</v>
      </c>
      <c r="G28" s="60">
        <v>8.3000000000000007</v>
      </c>
      <c r="H28" s="236"/>
      <c r="I28" s="238"/>
      <c r="J28" s="236"/>
      <c r="K28" s="249"/>
      <c r="L28" s="244"/>
    </row>
    <row r="29" spans="1:12" ht="60" x14ac:dyDescent="0.25">
      <c r="A29" s="243"/>
      <c r="B29" s="276"/>
      <c r="C29" s="109" t="s">
        <v>149</v>
      </c>
      <c r="D29" s="110" t="s">
        <v>206</v>
      </c>
      <c r="E29" s="95" t="s">
        <v>189</v>
      </c>
      <c r="F29" s="143" t="s">
        <v>493</v>
      </c>
      <c r="G29" s="60">
        <v>131.19999999999999</v>
      </c>
      <c r="H29" s="236"/>
      <c r="I29" s="238"/>
      <c r="J29" s="236"/>
      <c r="K29" s="249"/>
      <c r="L29" s="244"/>
    </row>
    <row r="30" spans="1:12" ht="30" x14ac:dyDescent="0.25">
      <c r="A30" s="243"/>
      <c r="B30" s="276"/>
      <c r="C30" s="109" t="s">
        <v>149</v>
      </c>
      <c r="D30" s="110" t="s">
        <v>206</v>
      </c>
      <c r="E30" s="95" t="s">
        <v>143</v>
      </c>
      <c r="F30" s="110" t="s">
        <v>96</v>
      </c>
      <c r="G30" s="60">
        <f>3.594906+61.566</f>
        <v>65.160905999999997</v>
      </c>
      <c r="H30" s="236"/>
      <c r="I30" s="238"/>
      <c r="J30" s="236"/>
      <c r="K30" s="249"/>
      <c r="L30" s="244"/>
    </row>
    <row r="31" spans="1:12" ht="45" x14ac:dyDescent="0.25">
      <c r="A31" s="243"/>
      <c r="B31" s="276"/>
      <c r="C31" s="109" t="s">
        <v>149</v>
      </c>
      <c r="D31" s="110" t="s">
        <v>280</v>
      </c>
      <c r="E31" s="95" t="s">
        <v>143</v>
      </c>
      <c r="F31" s="110" t="s">
        <v>96</v>
      </c>
      <c r="G31" s="60">
        <v>46.5</v>
      </c>
      <c r="H31" s="236"/>
      <c r="I31" s="238"/>
      <c r="J31" s="236"/>
      <c r="K31" s="249"/>
      <c r="L31" s="244"/>
    </row>
    <row r="32" spans="1:12" ht="60" x14ac:dyDescent="0.25">
      <c r="A32" s="243"/>
      <c r="B32" s="276"/>
      <c r="C32" s="109" t="s">
        <v>149</v>
      </c>
      <c r="D32" s="110" t="s">
        <v>282</v>
      </c>
      <c r="E32" s="95" t="s">
        <v>189</v>
      </c>
      <c r="F32" s="143" t="s">
        <v>493</v>
      </c>
      <c r="G32" s="60">
        <v>88.2</v>
      </c>
      <c r="H32" s="236"/>
      <c r="I32" s="238"/>
      <c r="J32" s="236"/>
      <c r="K32" s="249"/>
      <c r="L32" s="244"/>
    </row>
    <row r="33" spans="1:12" ht="30" x14ac:dyDescent="0.25">
      <c r="A33" s="243"/>
      <c r="B33" s="277"/>
      <c r="C33" s="109" t="s">
        <v>149</v>
      </c>
      <c r="D33" s="110" t="s">
        <v>282</v>
      </c>
      <c r="E33" s="95" t="s">
        <v>143</v>
      </c>
      <c r="F33" s="110" t="s">
        <v>96</v>
      </c>
      <c r="G33" s="60">
        <f>1.943603+63.631</f>
        <v>65.574602999999996</v>
      </c>
      <c r="H33" s="236"/>
      <c r="I33" s="238"/>
      <c r="J33" s="236"/>
      <c r="K33" s="249"/>
      <c r="L33" s="244"/>
    </row>
    <row r="34" spans="1:12" ht="30" x14ac:dyDescent="0.25">
      <c r="A34" s="243" t="s">
        <v>284</v>
      </c>
      <c r="B34" s="275">
        <f>287+144.3</f>
        <v>431.3</v>
      </c>
      <c r="C34" s="109" t="s">
        <v>142</v>
      </c>
      <c r="D34" s="110" t="s">
        <v>272</v>
      </c>
      <c r="E34" s="95" t="s">
        <v>189</v>
      </c>
      <c r="F34" s="143" t="s">
        <v>492</v>
      </c>
      <c r="G34" s="60">
        <v>9</v>
      </c>
      <c r="H34" s="236" t="s">
        <v>97</v>
      </c>
      <c r="I34" s="238" t="s">
        <v>21</v>
      </c>
      <c r="J34" s="236" t="s">
        <v>98</v>
      </c>
      <c r="K34" s="250" t="s">
        <v>285</v>
      </c>
      <c r="L34" s="263" t="s">
        <v>286</v>
      </c>
    </row>
    <row r="35" spans="1:12" ht="30" x14ac:dyDescent="0.25">
      <c r="A35" s="243"/>
      <c r="B35" s="276"/>
      <c r="C35" s="109" t="s">
        <v>142</v>
      </c>
      <c r="D35" s="110" t="s">
        <v>272</v>
      </c>
      <c r="E35" s="95" t="s">
        <v>143</v>
      </c>
      <c r="F35" s="110" t="s">
        <v>96</v>
      </c>
      <c r="G35" s="60">
        <v>34.299999999999997</v>
      </c>
      <c r="H35" s="236"/>
      <c r="I35" s="238"/>
      <c r="J35" s="236"/>
      <c r="K35" s="250"/>
      <c r="L35" s="244"/>
    </row>
    <row r="36" spans="1:12" ht="45" x14ac:dyDescent="0.25">
      <c r="A36" s="243"/>
      <c r="B36" s="276"/>
      <c r="C36" s="109" t="s">
        <v>142</v>
      </c>
      <c r="D36" s="110" t="s">
        <v>275</v>
      </c>
      <c r="E36" s="95" t="s">
        <v>189</v>
      </c>
      <c r="F36" s="143" t="s">
        <v>492</v>
      </c>
      <c r="G36" s="60">
        <v>2.5</v>
      </c>
      <c r="H36" s="236"/>
      <c r="I36" s="238"/>
      <c r="J36" s="236"/>
      <c r="K36" s="249" t="s">
        <v>202</v>
      </c>
      <c r="L36" s="263" t="s">
        <v>286</v>
      </c>
    </row>
    <row r="37" spans="1:12" ht="45" x14ac:dyDescent="0.25">
      <c r="A37" s="243"/>
      <c r="B37" s="276"/>
      <c r="C37" s="109" t="s">
        <v>142</v>
      </c>
      <c r="D37" s="110" t="s">
        <v>275</v>
      </c>
      <c r="E37" s="95" t="s">
        <v>143</v>
      </c>
      <c r="F37" s="110" t="s">
        <v>96</v>
      </c>
      <c r="G37" s="60">
        <v>9.3000000000000007</v>
      </c>
      <c r="H37" s="236"/>
      <c r="I37" s="238"/>
      <c r="J37" s="236"/>
      <c r="K37" s="249"/>
      <c r="L37" s="244"/>
    </row>
    <row r="38" spans="1:12" ht="60" x14ac:dyDescent="0.25">
      <c r="A38" s="243"/>
      <c r="B38" s="276"/>
      <c r="C38" s="109" t="s">
        <v>142</v>
      </c>
      <c r="D38" s="110" t="s">
        <v>277</v>
      </c>
      <c r="E38" s="95" t="s">
        <v>143</v>
      </c>
      <c r="F38" s="110" t="s">
        <v>96</v>
      </c>
      <c r="G38" s="60">
        <v>25.5</v>
      </c>
      <c r="H38" s="236"/>
      <c r="I38" s="238"/>
      <c r="J38" s="236"/>
      <c r="K38" s="111" t="s">
        <v>287</v>
      </c>
      <c r="L38" s="75" t="s">
        <v>286</v>
      </c>
    </row>
    <row r="39" spans="1:12" ht="45" x14ac:dyDescent="0.25">
      <c r="A39" s="243"/>
      <c r="B39" s="276"/>
      <c r="C39" s="109" t="s">
        <v>142</v>
      </c>
      <c r="D39" s="110" t="s">
        <v>280</v>
      </c>
      <c r="E39" s="95" t="s">
        <v>189</v>
      </c>
      <c r="F39" s="143" t="s">
        <v>492</v>
      </c>
      <c r="G39" s="60">
        <v>53</v>
      </c>
      <c r="H39" s="236"/>
      <c r="I39" s="238"/>
      <c r="J39" s="236"/>
      <c r="K39" s="250" t="s">
        <v>288</v>
      </c>
      <c r="L39" s="263" t="s">
        <v>286</v>
      </c>
    </row>
    <row r="40" spans="1:12" ht="45" x14ac:dyDescent="0.25">
      <c r="A40" s="243"/>
      <c r="B40" s="276"/>
      <c r="C40" s="109" t="s">
        <v>142</v>
      </c>
      <c r="D40" s="110" t="s">
        <v>280</v>
      </c>
      <c r="E40" s="95" t="s">
        <v>143</v>
      </c>
      <c r="F40" s="110" t="s">
        <v>96</v>
      </c>
      <c r="G40" s="60">
        <v>18.3</v>
      </c>
      <c r="H40" s="236"/>
      <c r="I40" s="238"/>
      <c r="J40" s="236"/>
      <c r="K40" s="250"/>
      <c r="L40" s="244"/>
    </row>
    <row r="41" spans="1:12" ht="30" x14ac:dyDescent="0.25">
      <c r="A41" s="243"/>
      <c r="B41" s="276"/>
      <c r="C41" s="109" t="s">
        <v>142</v>
      </c>
      <c r="D41" s="110" t="s">
        <v>282</v>
      </c>
      <c r="E41" s="95" t="s">
        <v>189</v>
      </c>
      <c r="F41" s="143" t="s">
        <v>492</v>
      </c>
      <c r="G41" s="60">
        <v>39.4</v>
      </c>
      <c r="H41" s="236"/>
      <c r="I41" s="238"/>
      <c r="J41" s="236"/>
      <c r="K41" s="111" t="s">
        <v>289</v>
      </c>
      <c r="L41" s="118" t="s">
        <v>286</v>
      </c>
    </row>
    <row r="42" spans="1:12" ht="30" x14ac:dyDescent="0.25">
      <c r="A42" s="243"/>
      <c r="B42" s="276"/>
      <c r="C42" s="109" t="s">
        <v>142</v>
      </c>
      <c r="D42" s="110" t="s">
        <v>206</v>
      </c>
      <c r="E42" s="95" t="s">
        <v>189</v>
      </c>
      <c r="F42" s="143" t="s">
        <v>492</v>
      </c>
      <c r="G42" s="60">
        <v>95.7</v>
      </c>
      <c r="H42" s="236"/>
      <c r="I42" s="238"/>
      <c r="J42" s="236"/>
      <c r="K42" s="111" t="s">
        <v>290</v>
      </c>
      <c r="L42" s="118" t="s">
        <v>286</v>
      </c>
    </row>
    <row r="43" spans="1:12" ht="30" x14ac:dyDescent="0.25">
      <c r="A43" s="243"/>
      <c r="B43" s="276"/>
      <c r="C43" s="109" t="s">
        <v>149</v>
      </c>
      <c r="D43" s="110" t="s">
        <v>272</v>
      </c>
      <c r="E43" s="95" t="s">
        <v>143</v>
      </c>
      <c r="F43" s="110" t="s">
        <v>96</v>
      </c>
      <c r="G43" s="60">
        <v>18</v>
      </c>
      <c r="H43" s="236" t="s">
        <v>97</v>
      </c>
      <c r="I43" s="238" t="s">
        <v>29</v>
      </c>
      <c r="J43" s="236" t="s">
        <v>334</v>
      </c>
      <c r="K43" s="249"/>
      <c r="L43" s="244"/>
    </row>
    <row r="44" spans="1:12" ht="60" x14ac:dyDescent="0.25">
      <c r="A44" s="243"/>
      <c r="B44" s="276"/>
      <c r="C44" s="109" t="s">
        <v>149</v>
      </c>
      <c r="D44" s="110" t="s">
        <v>280</v>
      </c>
      <c r="E44" s="95" t="s">
        <v>189</v>
      </c>
      <c r="F44" s="143" t="s">
        <v>493</v>
      </c>
      <c r="G44" s="60">
        <v>12</v>
      </c>
      <c r="H44" s="236"/>
      <c r="I44" s="238"/>
      <c r="J44" s="236"/>
      <c r="K44" s="249"/>
      <c r="L44" s="244"/>
    </row>
    <row r="45" spans="1:12" ht="45" x14ac:dyDescent="0.25">
      <c r="A45" s="243"/>
      <c r="B45" s="276"/>
      <c r="C45" s="109" t="s">
        <v>149</v>
      </c>
      <c r="D45" s="110" t="s">
        <v>280</v>
      </c>
      <c r="E45" s="95" t="s">
        <v>143</v>
      </c>
      <c r="F45" s="110" t="s">
        <v>96</v>
      </c>
      <c r="G45" s="60">
        <v>11.3</v>
      </c>
      <c r="H45" s="236"/>
      <c r="I45" s="238"/>
      <c r="J45" s="236"/>
      <c r="K45" s="249"/>
      <c r="L45" s="244"/>
    </row>
    <row r="46" spans="1:12" ht="60" x14ac:dyDescent="0.25">
      <c r="A46" s="243"/>
      <c r="B46" s="276"/>
      <c r="C46" s="109" t="s">
        <v>149</v>
      </c>
      <c r="D46" s="110" t="s">
        <v>282</v>
      </c>
      <c r="E46" s="95" t="s">
        <v>189</v>
      </c>
      <c r="F46" s="143" t="s">
        <v>493</v>
      </c>
      <c r="G46" s="60">
        <v>15</v>
      </c>
      <c r="H46" s="236"/>
      <c r="I46" s="238"/>
      <c r="J46" s="236"/>
      <c r="K46" s="249"/>
      <c r="L46" s="244"/>
    </row>
    <row r="47" spans="1:12" ht="30" x14ac:dyDescent="0.25">
      <c r="A47" s="243"/>
      <c r="B47" s="276"/>
      <c r="C47" s="109" t="s">
        <v>149</v>
      </c>
      <c r="D47" s="110" t="s">
        <v>282</v>
      </c>
      <c r="E47" s="95" t="s">
        <v>143</v>
      </c>
      <c r="F47" s="110" t="s">
        <v>96</v>
      </c>
      <c r="G47" s="60">
        <v>15</v>
      </c>
      <c r="H47" s="236"/>
      <c r="I47" s="238"/>
      <c r="J47" s="236"/>
      <c r="K47" s="249"/>
      <c r="L47" s="244"/>
    </row>
    <row r="48" spans="1:12" ht="60" x14ac:dyDescent="0.25">
      <c r="A48" s="243"/>
      <c r="B48" s="276"/>
      <c r="C48" s="109" t="s">
        <v>149</v>
      </c>
      <c r="D48" s="110" t="s">
        <v>165</v>
      </c>
      <c r="E48" s="95" t="s">
        <v>189</v>
      </c>
      <c r="F48" s="143" t="s">
        <v>493</v>
      </c>
      <c r="G48" s="60">
        <v>6</v>
      </c>
      <c r="H48" s="236"/>
      <c r="I48" s="238"/>
      <c r="J48" s="236"/>
      <c r="K48" s="249"/>
      <c r="L48" s="244"/>
    </row>
    <row r="49" spans="1:12" ht="60" x14ac:dyDescent="0.25">
      <c r="A49" s="243"/>
      <c r="B49" s="277"/>
      <c r="C49" s="109" t="s">
        <v>149</v>
      </c>
      <c r="D49" s="110" t="s">
        <v>206</v>
      </c>
      <c r="E49" s="95" t="s">
        <v>189</v>
      </c>
      <c r="F49" s="143" t="s">
        <v>493</v>
      </c>
      <c r="G49" s="60">
        <v>67</v>
      </c>
      <c r="H49" s="236"/>
      <c r="I49" s="238"/>
      <c r="J49" s="236"/>
      <c r="K49" s="249"/>
      <c r="L49" s="244"/>
    </row>
    <row r="50" spans="1:12" ht="30" x14ac:dyDescent="0.25">
      <c r="A50" s="105" t="s">
        <v>291</v>
      </c>
      <c r="B50" s="175">
        <v>165</v>
      </c>
      <c r="C50" s="27" t="s">
        <v>94</v>
      </c>
      <c r="D50" s="22"/>
      <c r="E50" s="99"/>
      <c r="F50" s="22"/>
      <c r="G50" s="99"/>
      <c r="H50" s="167" t="s">
        <v>509</v>
      </c>
      <c r="I50" s="99"/>
      <c r="J50" s="99"/>
      <c r="K50" s="112"/>
      <c r="L50" s="107"/>
    </row>
    <row r="51" spans="1:12" ht="22.5" customHeight="1" x14ac:dyDescent="0.25">
      <c r="A51" s="105" t="s">
        <v>292</v>
      </c>
      <c r="B51" s="175">
        <v>3</v>
      </c>
      <c r="C51" s="27" t="s">
        <v>94</v>
      </c>
      <c r="D51" s="22"/>
      <c r="E51" s="99"/>
      <c r="F51" s="22"/>
      <c r="G51" s="99"/>
      <c r="H51" s="167" t="s">
        <v>509</v>
      </c>
      <c r="I51" s="99"/>
      <c r="J51" s="99"/>
      <c r="K51" s="112"/>
      <c r="L51" s="107"/>
    </row>
    <row r="52" spans="1:12" x14ac:dyDescent="0.25">
      <c r="A52" s="105" t="s">
        <v>293</v>
      </c>
      <c r="B52" s="175">
        <v>0</v>
      </c>
      <c r="C52" s="109" t="s">
        <v>94</v>
      </c>
      <c r="D52" s="22"/>
      <c r="E52" s="99"/>
      <c r="F52" s="22"/>
      <c r="G52" s="99"/>
      <c r="H52" s="167" t="s">
        <v>509</v>
      </c>
      <c r="I52" s="99"/>
      <c r="J52" s="99"/>
      <c r="K52" s="112"/>
      <c r="L52" s="107"/>
    </row>
    <row r="53" spans="1:12" ht="30" x14ac:dyDescent="0.25">
      <c r="A53" s="105" t="s">
        <v>294</v>
      </c>
      <c r="B53" s="175">
        <f>30+5+50</f>
        <v>85</v>
      </c>
      <c r="C53" s="109" t="s">
        <v>142</v>
      </c>
      <c r="D53" s="110" t="s">
        <v>169</v>
      </c>
      <c r="E53" s="95" t="s">
        <v>143</v>
      </c>
      <c r="F53" s="110" t="s">
        <v>96</v>
      </c>
      <c r="G53" s="60">
        <v>22.2</v>
      </c>
      <c r="H53" s="95" t="s">
        <v>97</v>
      </c>
      <c r="I53" s="96" t="s">
        <v>25</v>
      </c>
      <c r="J53" s="97" t="s">
        <v>98</v>
      </c>
      <c r="K53" s="112" t="s">
        <v>99</v>
      </c>
      <c r="L53" s="107"/>
    </row>
    <row r="54" spans="1:12" x14ac:dyDescent="0.25">
      <c r="A54" s="105" t="s">
        <v>295</v>
      </c>
      <c r="B54" s="175">
        <v>5</v>
      </c>
      <c r="C54" s="109" t="s">
        <v>94</v>
      </c>
      <c r="D54" s="22"/>
      <c r="E54" s="99"/>
      <c r="F54" s="22"/>
      <c r="G54" s="99"/>
      <c r="H54" s="167" t="s">
        <v>509</v>
      </c>
      <c r="I54" s="99"/>
      <c r="J54" s="99"/>
      <c r="K54" s="112"/>
      <c r="L54" s="107"/>
    </row>
    <row r="55" spans="1:12" ht="30" x14ac:dyDescent="0.25">
      <c r="A55" s="105" t="s">
        <v>296</v>
      </c>
      <c r="B55" s="175">
        <v>50</v>
      </c>
      <c r="C55" s="109" t="s">
        <v>149</v>
      </c>
      <c r="D55" s="110" t="s">
        <v>297</v>
      </c>
      <c r="E55" s="95" t="s">
        <v>189</v>
      </c>
      <c r="F55" s="143" t="s">
        <v>492</v>
      </c>
      <c r="G55" s="60">
        <v>50</v>
      </c>
      <c r="H55" s="95" t="s">
        <v>97</v>
      </c>
      <c r="I55" s="96" t="s">
        <v>26</v>
      </c>
      <c r="J55" s="97" t="s">
        <v>98</v>
      </c>
      <c r="K55" s="112" t="s">
        <v>202</v>
      </c>
      <c r="L55" s="107" t="s">
        <v>441</v>
      </c>
    </row>
    <row r="56" spans="1:12" x14ac:dyDescent="0.25">
      <c r="A56" s="105" t="s">
        <v>298</v>
      </c>
      <c r="B56" s="183">
        <v>50</v>
      </c>
      <c r="C56" s="109" t="s">
        <v>94</v>
      </c>
      <c r="D56" s="22"/>
      <c r="E56" s="99"/>
      <c r="F56" s="22"/>
      <c r="G56" s="99"/>
      <c r="H56" s="167" t="s">
        <v>509</v>
      </c>
      <c r="I56" s="99"/>
      <c r="J56" s="99"/>
      <c r="K56" s="112"/>
      <c r="L56" s="107"/>
    </row>
    <row r="57" spans="1:12" x14ac:dyDescent="0.25">
      <c r="A57" s="105" t="s">
        <v>299</v>
      </c>
      <c r="B57" s="183">
        <v>0</v>
      </c>
      <c r="C57" s="109" t="s">
        <v>94</v>
      </c>
      <c r="D57" s="22"/>
      <c r="E57" s="99"/>
      <c r="F57" s="22"/>
      <c r="G57" s="99"/>
      <c r="H57" s="167" t="s">
        <v>509</v>
      </c>
      <c r="I57" s="99"/>
      <c r="J57" s="99"/>
      <c r="K57" s="112"/>
      <c r="L57" s="107"/>
    </row>
    <row r="58" spans="1:12" x14ac:dyDescent="0.25">
      <c r="A58" s="105" t="s">
        <v>300</v>
      </c>
      <c r="B58" s="183">
        <v>0</v>
      </c>
      <c r="C58" s="109" t="s">
        <v>94</v>
      </c>
      <c r="D58" s="22"/>
      <c r="E58" s="99"/>
      <c r="F58" s="22"/>
      <c r="G58" s="99"/>
      <c r="H58" s="167" t="s">
        <v>509</v>
      </c>
      <c r="I58" s="99"/>
      <c r="J58" s="99"/>
      <c r="K58" s="112"/>
      <c r="L58" s="107"/>
    </row>
    <row r="59" spans="1:12" x14ac:dyDescent="0.25">
      <c r="A59" s="105" t="s">
        <v>301</v>
      </c>
      <c r="B59" s="183">
        <v>57</v>
      </c>
      <c r="C59" s="109" t="s">
        <v>94</v>
      </c>
      <c r="D59" s="22"/>
      <c r="E59" s="99"/>
      <c r="F59" s="22"/>
      <c r="G59" s="99"/>
      <c r="H59" s="167" t="s">
        <v>509</v>
      </c>
      <c r="I59" s="99"/>
      <c r="J59" s="99"/>
      <c r="K59" s="112"/>
      <c r="L59" s="107"/>
    </row>
    <row r="60" spans="1:12" x14ac:dyDescent="0.25">
      <c r="A60" s="105" t="s">
        <v>302</v>
      </c>
      <c r="B60" s="183">
        <v>0</v>
      </c>
      <c r="C60" s="109" t="s">
        <v>94</v>
      </c>
      <c r="D60" s="22"/>
      <c r="E60" s="99"/>
      <c r="F60" s="22"/>
      <c r="G60" s="99"/>
      <c r="H60" s="167" t="s">
        <v>509</v>
      </c>
      <c r="I60" s="99"/>
      <c r="J60" s="99"/>
      <c r="K60" s="112"/>
      <c r="L60" s="107"/>
    </row>
    <row r="61" spans="1:12" ht="90" x14ac:dyDescent="0.25">
      <c r="A61" s="105" t="s">
        <v>303</v>
      </c>
      <c r="B61" s="175">
        <v>331</v>
      </c>
      <c r="C61" s="109" t="s">
        <v>94</v>
      </c>
      <c r="D61" s="110" t="s">
        <v>304</v>
      </c>
      <c r="E61" s="95" t="s">
        <v>96</v>
      </c>
      <c r="F61" s="82" t="s">
        <v>503</v>
      </c>
      <c r="G61" s="60" t="s">
        <v>96</v>
      </c>
      <c r="H61" s="95" t="s">
        <v>97</v>
      </c>
      <c r="I61" s="96" t="s">
        <v>27</v>
      </c>
      <c r="J61" s="97" t="s">
        <v>98</v>
      </c>
      <c r="K61" s="111" t="s">
        <v>305</v>
      </c>
      <c r="L61" s="118" t="s">
        <v>105</v>
      </c>
    </row>
    <row r="62" spans="1:12" x14ac:dyDescent="0.25">
      <c r="A62" s="105" t="s">
        <v>306</v>
      </c>
      <c r="B62" s="175">
        <v>0</v>
      </c>
      <c r="C62" s="109" t="s">
        <v>94</v>
      </c>
      <c r="D62" s="22"/>
      <c r="E62" s="99"/>
      <c r="F62" s="22"/>
      <c r="G62" s="99"/>
      <c r="H62" s="167" t="s">
        <v>509</v>
      </c>
      <c r="I62" s="99"/>
      <c r="J62" s="99"/>
      <c r="K62" s="112"/>
      <c r="L62" s="107"/>
    </row>
    <row r="63" spans="1:12" ht="30" x14ac:dyDescent="0.25">
      <c r="A63" s="243" t="s">
        <v>312</v>
      </c>
      <c r="B63" s="224">
        <f>250+155</f>
        <v>405</v>
      </c>
      <c r="C63" s="109" t="s">
        <v>142</v>
      </c>
      <c r="D63" s="110" t="s">
        <v>167</v>
      </c>
      <c r="E63" s="95" t="s">
        <v>189</v>
      </c>
      <c r="F63" s="143" t="s">
        <v>492</v>
      </c>
      <c r="G63" s="60">
        <v>250</v>
      </c>
      <c r="H63" s="95" t="s">
        <v>97</v>
      </c>
      <c r="I63" s="96" t="s">
        <v>21</v>
      </c>
      <c r="J63" s="95" t="s">
        <v>98</v>
      </c>
      <c r="K63" s="111" t="s">
        <v>307</v>
      </c>
      <c r="L63" s="106" t="s">
        <v>274</v>
      </c>
    </row>
    <row r="64" spans="1:12" ht="30" x14ac:dyDescent="0.25">
      <c r="A64" s="243"/>
      <c r="B64" s="227"/>
      <c r="C64" s="109" t="s">
        <v>149</v>
      </c>
      <c r="D64" s="110" t="s">
        <v>167</v>
      </c>
      <c r="E64" s="95" t="s">
        <v>189</v>
      </c>
      <c r="F64" s="110" t="s">
        <v>490</v>
      </c>
      <c r="G64" s="76">
        <v>124.16</v>
      </c>
      <c r="H64" s="236" t="s">
        <v>97</v>
      </c>
      <c r="I64" s="238" t="s">
        <v>14</v>
      </c>
      <c r="J64" s="236" t="s">
        <v>334</v>
      </c>
      <c r="K64" s="249"/>
      <c r="L64" s="244"/>
    </row>
    <row r="65" spans="1:12" ht="30" x14ac:dyDescent="0.25">
      <c r="A65" s="243"/>
      <c r="B65" s="225"/>
      <c r="C65" s="109" t="s">
        <v>149</v>
      </c>
      <c r="D65" s="110" t="s">
        <v>167</v>
      </c>
      <c r="E65" s="95" t="s">
        <v>143</v>
      </c>
      <c r="F65" s="110" t="s">
        <v>96</v>
      </c>
      <c r="G65" s="76">
        <v>31.04</v>
      </c>
      <c r="H65" s="236"/>
      <c r="I65" s="238"/>
      <c r="J65" s="236"/>
      <c r="K65" s="249"/>
      <c r="L65" s="244"/>
    </row>
    <row r="66" spans="1:12" ht="60" x14ac:dyDescent="0.25">
      <c r="A66" s="105" t="s">
        <v>308</v>
      </c>
      <c r="B66" s="175">
        <v>20</v>
      </c>
      <c r="C66" s="109" t="s">
        <v>142</v>
      </c>
      <c r="D66" s="110" t="s">
        <v>165</v>
      </c>
      <c r="E66" s="95" t="s">
        <v>143</v>
      </c>
      <c r="F66" s="110" t="s">
        <v>96</v>
      </c>
      <c r="G66" s="60">
        <v>11.154370999999999</v>
      </c>
      <c r="H66" s="95" t="s">
        <v>97</v>
      </c>
      <c r="I66" s="96" t="s">
        <v>11</v>
      </c>
      <c r="J66" s="95" t="s">
        <v>98</v>
      </c>
      <c r="K66" s="111" t="s">
        <v>309</v>
      </c>
      <c r="L66" s="106" t="s">
        <v>310</v>
      </c>
    </row>
    <row r="67" spans="1:12" ht="30" x14ac:dyDescent="0.25">
      <c r="A67" s="105" t="s">
        <v>311</v>
      </c>
      <c r="B67" s="180">
        <f>2080+425</f>
        <v>2505</v>
      </c>
      <c r="C67" s="109" t="s">
        <v>94</v>
      </c>
      <c r="D67" s="110" t="s">
        <v>95</v>
      </c>
      <c r="E67" s="95" t="s">
        <v>96</v>
      </c>
      <c r="F67" s="82" t="s">
        <v>492</v>
      </c>
      <c r="G67" s="60" t="s">
        <v>96</v>
      </c>
      <c r="H67" s="95" t="s">
        <v>97</v>
      </c>
      <c r="I67" s="96" t="s">
        <v>30</v>
      </c>
      <c r="J67" s="97" t="s">
        <v>147</v>
      </c>
      <c r="K67" s="112"/>
      <c r="L67" s="107"/>
    </row>
    <row r="68" spans="1:12" ht="31.5" customHeight="1" x14ac:dyDescent="0.25">
      <c r="A68" s="243" t="s">
        <v>313</v>
      </c>
      <c r="B68" s="226">
        <v>3000</v>
      </c>
      <c r="C68" s="109" t="s">
        <v>149</v>
      </c>
      <c r="D68" s="110" t="s">
        <v>107</v>
      </c>
      <c r="E68" s="95" t="s">
        <v>189</v>
      </c>
      <c r="F68" s="160" t="s">
        <v>492</v>
      </c>
      <c r="G68" s="60">
        <v>2538.9999889999999</v>
      </c>
      <c r="H68" s="236" t="s">
        <v>97</v>
      </c>
      <c r="I68" s="238" t="s">
        <v>1</v>
      </c>
      <c r="J68" s="239" t="s">
        <v>98</v>
      </c>
      <c r="K68" s="250" t="s">
        <v>486</v>
      </c>
      <c r="L68" s="244" t="s">
        <v>119</v>
      </c>
    </row>
    <row r="69" spans="1:12" x14ac:dyDescent="0.25">
      <c r="A69" s="243"/>
      <c r="B69" s="225"/>
      <c r="C69" s="109" t="s">
        <v>149</v>
      </c>
      <c r="D69" s="110" t="s">
        <v>107</v>
      </c>
      <c r="E69" s="95" t="s">
        <v>143</v>
      </c>
      <c r="F69" s="110" t="s">
        <v>96</v>
      </c>
      <c r="G69" s="60">
        <v>461.00001099999997</v>
      </c>
      <c r="H69" s="236"/>
      <c r="I69" s="238"/>
      <c r="J69" s="239"/>
      <c r="K69" s="250"/>
      <c r="L69" s="244"/>
    </row>
    <row r="70" spans="1:12" ht="30" x14ac:dyDescent="0.25">
      <c r="A70" s="243" t="s">
        <v>314</v>
      </c>
      <c r="B70" s="226">
        <f>72625+8000-4570</f>
        <v>76055</v>
      </c>
      <c r="C70" s="109" t="s">
        <v>142</v>
      </c>
      <c r="D70" s="110" t="s">
        <v>171</v>
      </c>
      <c r="E70" s="95" t="s">
        <v>189</v>
      </c>
      <c r="F70" s="143" t="s">
        <v>492</v>
      </c>
      <c r="G70" s="60">
        <v>60000</v>
      </c>
      <c r="H70" s="236" t="s">
        <v>97</v>
      </c>
      <c r="I70" s="238" t="s">
        <v>31</v>
      </c>
      <c r="J70" s="261" t="s">
        <v>315</v>
      </c>
      <c r="K70" s="250" t="s">
        <v>316</v>
      </c>
      <c r="L70" s="241" t="s">
        <v>317</v>
      </c>
    </row>
    <row r="71" spans="1:12" ht="30" x14ac:dyDescent="0.25">
      <c r="A71" s="243"/>
      <c r="B71" s="225"/>
      <c r="C71" s="109" t="s">
        <v>149</v>
      </c>
      <c r="D71" s="110" t="s">
        <v>171</v>
      </c>
      <c r="E71" s="95" t="s">
        <v>189</v>
      </c>
      <c r="F71" s="143" t="s">
        <v>492</v>
      </c>
      <c r="G71" s="60">
        <v>28467.769</v>
      </c>
      <c r="H71" s="236"/>
      <c r="I71" s="238"/>
      <c r="J71" s="261"/>
      <c r="K71" s="250"/>
      <c r="L71" s="244"/>
    </row>
    <row r="72" spans="1:12" ht="30" x14ac:dyDescent="0.25">
      <c r="A72" s="105" t="s">
        <v>318</v>
      </c>
      <c r="B72" s="175">
        <v>473</v>
      </c>
      <c r="C72" s="109" t="s">
        <v>149</v>
      </c>
      <c r="D72" s="110" t="s">
        <v>159</v>
      </c>
      <c r="E72" s="95" t="s">
        <v>189</v>
      </c>
      <c r="F72" s="143" t="s">
        <v>492</v>
      </c>
      <c r="G72" s="60">
        <v>9.9640000000000004</v>
      </c>
      <c r="H72" s="95" t="s">
        <v>97</v>
      </c>
      <c r="I72" s="96" t="s">
        <v>17</v>
      </c>
      <c r="J72" s="97" t="s">
        <v>98</v>
      </c>
      <c r="K72" s="112" t="s">
        <v>434</v>
      </c>
      <c r="L72" s="107" t="s">
        <v>186</v>
      </c>
    </row>
    <row r="73" spans="1:12" ht="60" x14ac:dyDescent="0.25">
      <c r="A73" s="105" t="s">
        <v>319</v>
      </c>
      <c r="B73" s="180">
        <f>5250-2240+20</f>
        <v>3030</v>
      </c>
      <c r="C73" s="109" t="s">
        <v>142</v>
      </c>
      <c r="D73" s="110" t="s">
        <v>171</v>
      </c>
      <c r="E73" s="95" t="s">
        <v>189</v>
      </c>
      <c r="F73" s="143" t="s">
        <v>493</v>
      </c>
      <c r="G73" s="60">
        <v>5250</v>
      </c>
      <c r="H73" s="95" t="s">
        <v>144</v>
      </c>
      <c r="I73" s="95"/>
      <c r="J73" s="100" t="s">
        <v>320</v>
      </c>
      <c r="K73" s="111" t="s">
        <v>321</v>
      </c>
      <c r="L73" s="106" t="s">
        <v>137</v>
      </c>
    </row>
    <row r="74" spans="1:12" ht="60" x14ac:dyDescent="0.25">
      <c r="A74" s="243" t="s">
        <v>322</v>
      </c>
      <c r="B74" s="226">
        <f>2974-811</f>
        <v>2163</v>
      </c>
      <c r="C74" s="109" t="s">
        <v>142</v>
      </c>
      <c r="D74" s="110" t="s">
        <v>135</v>
      </c>
      <c r="E74" s="95" t="s">
        <v>189</v>
      </c>
      <c r="F74" s="143" t="s">
        <v>493</v>
      </c>
      <c r="G74" s="60">
        <v>2972.9</v>
      </c>
      <c r="H74" s="236" t="s">
        <v>97</v>
      </c>
      <c r="I74" s="238" t="s">
        <v>32</v>
      </c>
      <c r="J74" s="278" t="s">
        <v>98</v>
      </c>
      <c r="K74" s="279" t="s">
        <v>543</v>
      </c>
      <c r="L74" s="280" t="s">
        <v>544</v>
      </c>
    </row>
    <row r="75" spans="1:12" ht="60" x14ac:dyDescent="0.25">
      <c r="A75" s="243"/>
      <c r="B75" s="234"/>
      <c r="C75" s="109" t="s">
        <v>149</v>
      </c>
      <c r="D75" s="110" t="s">
        <v>135</v>
      </c>
      <c r="E75" s="95" t="s">
        <v>189</v>
      </c>
      <c r="F75" s="143" t="s">
        <v>493</v>
      </c>
      <c r="G75" s="60">
        <v>-5</v>
      </c>
      <c r="H75" s="236"/>
      <c r="I75" s="238"/>
      <c r="J75" s="278"/>
      <c r="K75" s="279"/>
      <c r="L75" s="281"/>
    </row>
    <row r="76" spans="1:12" ht="30" x14ac:dyDescent="0.25">
      <c r="A76" s="243"/>
      <c r="B76" s="235"/>
      <c r="C76" s="109" t="s">
        <v>149</v>
      </c>
      <c r="D76" s="110" t="s">
        <v>135</v>
      </c>
      <c r="E76" s="95" t="s">
        <v>143</v>
      </c>
      <c r="F76" s="110" t="s">
        <v>96</v>
      </c>
      <c r="G76" s="60">
        <v>5</v>
      </c>
      <c r="H76" s="236"/>
      <c r="I76" s="238"/>
      <c r="J76" s="278"/>
      <c r="K76" s="279"/>
      <c r="L76" s="281"/>
    </row>
    <row r="77" spans="1:12" x14ac:dyDescent="0.25">
      <c r="A77" s="86" t="s">
        <v>323</v>
      </c>
      <c r="B77" s="182">
        <f>-569+62</f>
        <v>-507</v>
      </c>
      <c r="C77" s="109"/>
      <c r="D77" s="22"/>
      <c r="E77" s="99"/>
      <c r="F77" s="22"/>
      <c r="G77" s="99"/>
      <c r="H77" s="99"/>
      <c r="I77" s="99"/>
      <c r="J77" s="99"/>
      <c r="K77" s="112"/>
      <c r="L77" s="107"/>
    </row>
    <row r="78" spans="1:12" ht="104.25" customHeight="1" x14ac:dyDescent="0.25">
      <c r="A78" s="105" t="s">
        <v>324</v>
      </c>
      <c r="B78" s="175">
        <v>133</v>
      </c>
      <c r="C78" s="109" t="s">
        <v>94</v>
      </c>
      <c r="D78" s="110" t="s">
        <v>146</v>
      </c>
      <c r="E78" s="95" t="s">
        <v>96</v>
      </c>
      <c r="F78" s="110" t="s">
        <v>96</v>
      </c>
      <c r="G78" s="60" t="s">
        <v>96</v>
      </c>
      <c r="H78" s="95" t="s">
        <v>97</v>
      </c>
      <c r="I78" s="96" t="s">
        <v>9</v>
      </c>
      <c r="J78" s="95" t="s">
        <v>98</v>
      </c>
      <c r="K78" s="111" t="s">
        <v>325</v>
      </c>
      <c r="L78" s="118" t="s">
        <v>326</v>
      </c>
    </row>
    <row r="79" spans="1:12" ht="30" x14ac:dyDescent="0.25">
      <c r="A79" s="105" t="s">
        <v>327</v>
      </c>
      <c r="B79" s="175">
        <v>17</v>
      </c>
      <c r="C79" s="109" t="s">
        <v>94</v>
      </c>
      <c r="D79" s="110" t="s">
        <v>194</v>
      </c>
      <c r="E79" s="95" t="s">
        <v>96</v>
      </c>
      <c r="F79" s="110" t="s">
        <v>96</v>
      </c>
      <c r="G79" s="60" t="s">
        <v>96</v>
      </c>
      <c r="H79" s="95" t="s">
        <v>97</v>
      </c>
      <c r="I79" s="96" t="s">
        <v>33</v>
      </c>
      <c r="J79" s="95" t="s">
        <v>98</v>
      </c>
      <c r="K79" s="111" t="s">
        <v>328</v>
      </c>
      <c r="L79" s="118" t="s">
        <v>329</v>
      </c>
    </row>
    <row r="80" spans="1:12" ht="30" x14ac:dyDescent="0.25">
      <c r="A80" s="243" t="s">
        <v>330</v>
      </c>
      <c r="B80" s="224">
        <v>307</v>
      </c>
      <c r="C80" s="109" t="s">
        <v>149</v>
      </c>
      <c r="D80" s="110" t="s">
        <v>146</v>
      </c>
      <c r="E80" s="95" t="s">
        <v>189</v>
      </c>
      <c r="F80" s="143" t="s">
        <v>492</v>
      </c>
      <c r="G80" s="60">
        <v>75</v>
      </c>
      <c r="H80" s="236" t="s">
        <v>97</v>
      </c>
      <c r="I80" s="238" t="s">
        <v>9</v>
      </c>
      <c r="J80" s="236" t="s">
        <v>98</v>
      </c>
      <c r="K80" s="250" t="s">
        <v>331</v>
      </c>
      <c r="L80" s="263" t="s">
        <v>326</v>
      </c>
    </row>
    <row r="81" spans="1:12" ht="30" x14ac:dyDescent="0.25">
      <c r="A81" s="243"/>
      <c r="B81" s="225"/>
      <c r="C81" s="109" t="s">
        <v>149</v>
      </c>
      <c r="D81" s="110" t="s">
        <v>146</v>
      </c>
      <c r="E81" s="95" t="s">
        <v>143</v>
      </c>
      <c r="F81" s="110" t="s">
        <v>96</v>
      </c>
      <c r="G81" s="60">
        <v>298.3</v>
      </c>
      <c r="H81" s="236"/>
      <c r="I81" s="238"/>
      <c r="J81" s="236"/>
      <c r="K81" s="250"/>
      <c r="L81" s="244"/>
    </row>
    <row r="82" spans="1:12" x14ac:dyDescent="0.25">
      <c r="A82" s="105" t="s">
        <v>332</v>
      </c>
      <c r="B82" s="175">
        <v>46</v>
      </c>
      <c r="C82" s="109" t="s">
        <v>94</v>
      </c>
      <c r="D82" s="110"/>
      <c r="E82" s="95"/>
      <c r="F82" s="110"/>
      <c r="G82" s="9"/>
      <c r="H82" s="167" t="s">
        <v>509</v>
      </c>
      <c r="I82" s="96"/>
      <c r="J82" s="95"/>
      <c r="K82" s="111"/>
      <c r="L82" s="107"/>
    </row>
    <row r="83" spans="1:12" ht="30" x14ac:dyDescent="0.25">
      <c r="A83" s="243" t="s">
        <v>333</v>
      </c>
      <c r="B83" s="224">
        <v>16</v>
      </c>
      <c r="C83" s="109" t="s">
        <v>149</v>
      </c>
      <c r="D83" s="110" t="s">
        <v>272</v>
      </c>
      <c r="E83" s="95" t="s">
        <v>143</v>
      </c>
      <c r="F83" s="110" t="s">
        <v>96</v>
      </c>
      <c r="G83" s="60">
        <v>1.1479999999999999</v>
      </c>
      <c r="H83" s="236" t="s">
        <v>97</v>
      </c>
      <c r="I83" s="238" t="s">
        <v>29</v>
      </c>
      <c r="J83" s="239" t="s">
        <v>334</v>
      </c>
      <c r="K83" s="249"/>
      <c r="L83" s="244"/>
    </row>
    <row r="84" spans="1:12" ht="45" x14ac:dyDescent="0.25">
      <c r="A84" s="243"/>
      <c r="B84" s="227"/>
      <c r="C84" s="109" t="s">
        <v>149</v>
      </c>
      <c r="D84" s="110" t="s">
        <v>275</v>
      </c>
      <c r="E84" s="95" t="s">
        <v>143</v>
      </c>
      <c r="F84" s="110" t="s">
        <v>96</v>
      </c>
      <c r="G84" s="77">
        <f>0.008+0.143</f>
        <v>0.151</v>
      </c>
      <c r="H84" s="236"/>
      <c r="I84" s="238"/>
      <c r="J84" s="239"/>
      <c r="K84" s="249"/>
      <c r="L84" s="244"/>
    </row>
    <row r="85" spans="1:12" x14ac:dyDescent="0.25">
      <c r="A85" s="243"/>
      <c r="B85" s="227"/>
      <c r="C85" s="109" t="s">
        <v>149</v>
      </c>
      <c r="D85" s="110" t="s">
        <v>165</v>
      </c>
      <c r="E85" s="95" t="s">
        <v>143</v>
      </c>
      <c r="F85" s="110" t="s">
        <v>96</v>
      </c>
      <c r="G85" s="60">
        <v>0.86299999999999999</v>
      </c>
      <c r="H85" s="236"/>
      <c r="I85" s="238"/>
      <c r="J85" s="239"/>
      <c r="K85" s="249"/>
      <c r="L85" s="244"/>
    </row>
    <row r="86" spans="1:12" ht="30" x14ac:dyDescent="0.25">
      <c r="A86" s="243"/>
      <c r="B86" s="227"/>
      <c r="C86" s="109" t="s">
        <v>149</v>
      </c>
      <c r="D86" s="110" t="s">
        <v>206</v>
      </c>
      <c r="E86" s="95" t="s">
        <v>143</v>
      </c>
      <c r="F86" s="110" t="s">
        <v>96</v>
      </c>
      <c r="G86" s="60">
        <f>0.191667+5</f>
        <v>5.1916669999999998</v>
      </c>
      <c r="H86" s="236"/>
      <c r="I86" s="238"/>
      <c r="J86" s="239"/>
      <c r="K86" s="249"/>
      <c r="L86" s="244"/>
    </row>
    <row r="87" spans="1:12" ht="45" x14ac:dyDescent="0.25">
      <c r="A87" s="243"/>
      <c r="B87" s="227"/>
      <c r="C87" s="109" t="s">
        <v>149</v>
      </c>
      <c r="D87" s="110" t="s">
        <v>280</v>
      </c>
      <c r="E87" s="95" t="s">
        <v>143</v>
      </c>
      <c r="F87" s="110" t="s">
        <v>96</v>
      </c>
      <c r="G87" s="60">
        <v>3.1459999999999999</v>
      </c>
      <c r="H87" s="236"/>
      <c r="I87" s="238"/>
      <c r="J87" s="239"/>
      <c r="K87" s="249"/>
      <c r="L87" s="244"/>
    </row>
    <row r="88" spans="1:12" ht="30" x14ac:dyDescent="0.25">
      <c r="A88" s="243"/>
      <c r="B88" s="225"/>
      <c r="C88" s="109" t="s">
        <v>149</v>
      </c>
      <c r="D88" s="110" t="s">
        <v>282</v>
      </c>
      <c r="E88" s="95" t="s">
        <v>143</v>
      </c>
      <c r="F88" s="110" t="s">
        <v>96</v>
      </c>
      <c r="G88" s="60">
        <v>4.7</v>
      </c>
      <c r="H88" s="236"/>
      <c r="I88" s="238"/>
      <c r="J88" s="239"/>
      <c r="K88" s="249"/>
      <c r="L88" s="244"/>
    </row>
    <row r="89" spans="1:12" ht="60" x14ac:dyDescent="0.25">
      <c r="A89" s="243" t="s">
        <v>335</v>
      </c>
      <c r="B89" s="224">
        <v>17</v>
      </c>
      <c r="C89" s="109" t="s">
        <v>149</v>
      </c>
      <c r="D89" s="110" t="s">
        <v>135</v>
      </c>
      <c r="E89" s="95" t="s">
        <v>189</v>
      </c>
      <c r="F89" s="143" t="s">
        <v>493</v>
      </c>
      <c r="G89" s="60">
        <v>11.105299</v>
      </c>
      <c r="H89" s="236" t="s">
        <v>97</v>
      </c>
      <c r="I89" s="238" t="s">
        <v>34</v>
      </c>
      <c r="J89" s="239" t="s">
        <v>98</v>
      </c>
      <c r="K89" s="250" t="s">
        <v>545</v>
      </c>
      <c r="L89" s="244" t="s">
        <v>499</v>
      </c>
    </row>
    <row r="90" spans="1:12" ht="30" x14ac:dyDescent="0.25">
      <c r="A90" s="243"/>
      <c r="B90" s="225"/>
      <c r="C90" s="109" t="s">
        <v>149</v>
      </c>
      <c r="D90" s="110" t="s">
        <v>135</v>
      </c>
      <c r="E90" s="95" t="s">
        <v>143</v>
      </c>
      <c r="F90" s="110" t="s">
        <v>96</v>
      </c>
      <c r="G90" s="60">
        <v>5.5947009999999997</v>
      </c>
      <c r="H90" s="236"/>
      <c r="I90" s="238"/>
      <c r="J90" s="239"/>
      <c r="K90" s="250"/>
      <c r="L90" s="244"/>
    </row>
    <row r="91" spans="1:12" ht="30" x14ac:dyDescent="0.25">
      <c r="A91" s="105" t="s">
        <v>336</v>
      </c>
      <c r="B91" s="175">
        <v>10</v>
      </c>
      <c r="C91" s="109" t="s">
        <v>142</v>
      </c>
      <c r="D91" s="110" t="s">
        <v>107</v>
      </c>
      <c r="E91" s="95" t="s">
        <v>189</v>
      </c>
      <c r="F91" s="143" t="s">
        <v>492</v>
      </c>
      <c r="G91" s="60">
        <v>10</v>
      </c>
      <c r="H91" s="95" t="s">
        <v>97</v>
      </c>
      <c r="I91" s="96" t="s">
        <v>35</v>
      </c>
      <c r="J91" s="97" t="s">
        <v>98</v>
      </c>
      <c r="K91" s="112" t="s">
        <v>487</v>
      </c>
      <c r="L91" s="106" t="s">
        <v>119</v>
      </c>
    </row>
    <row r="92" spans="1:12" ht="15" customHeight="1" x14ac:dyDescent="0.25">
      <c r="A92" s="243" t="s">
        <v>337</v>
      </c>
      <c r="B92" s="224">
        <v>50</v>
      </c>
      <c r="C92" s="109" t="s">
        <v>142</v>
      </c>
      <c r="D92" s="110" t="s">
        <v>338</v>
      </c>
      <c r="E92" s="95" t="s">
        <v>143</v>
      </c>
      <c r="F92" s="110" t="s">
        <v>96</v>
      </c>
      <c r="G92" s="60">
        <v>48.710504</v>
      </c>
      <c r="H92" s="236" t="s">
        <v>97</v>
      </c>
      <c r="I92" s="238" t="s">
        <v>36</v>
      </c>
      <c r="J92" s="239" t="s">
        <v>339</v>
      </c>
      <c r="K92" s="249"/>
      <c r="L92" s="244"/>
    </row>
    <row r="93" spans="1:12" x14ac:dyDescent="0.25">
      <c r="A93" s="243"/>
      <c r="B93" s="227"/>
      <c r="C93" s="109" t="s">
        <v>149</v>
      </c>
      <c r="D93" s="110" t="s">
        <v>338</v>
      </c>
      <c r="E93" s="95" t="s">
        <v>143</v>
      </c>
      <c r="F93" s="110" t="s">
        <v>96</v>
      </c>
      <c r="G93" s="60">
        <f>-12+-10+-10+-0.9</f>
        <v>-32.9</v>
      </c>
      <c r="H93" s="236"/>
      <c r="I93" s="238"/>
      <c r="J93" s="239"/>
      <c r="K93" s="249"/>
      <c r="L93" s="244"/>
    </row>
    <row r="94" spans="1:12" ht="30" x14ac:dyDescent="0.25">
      <c r="A94" s="243"/>
      <c r="B94" s="227"/>
      <c r="C94" s="109" t="s">
        <v>149</v>
      </c>
      <c r="D94" s="110" t="s">
        <v>171</v>
      </c>
      <c r="E94" s="95" t="s">
        <v>143</v>
      </c>
      <c r="F94" s="110" t="s">
        <v>96</v>
      </c>
      <c r="G94" s="60">
        <v>0.9</v>
      </c>
      <c r="H94" s="95" t="s">
        <v>97</v>
      </c>
      <c r="I94" s="96" t="s">
        <v>8</v>
      </c>
      <c r="J94" s="97" t="s">
        <v>147</v>
      </c>
      <c r="K94" s="191" t="s">
        <v>519</v>
      </c>
      <c r="L94" s="106" t="s">
        <v>186</v>
      </c>
    </row>
    <row r="95" spans="1:12" x14ac:dyDescent="0.25">
      <c r="A95" s="243"/>
      <c r="B95" s="227"/>
      <c r="C95" s="109" t="s">
        <v>149</v>
      </c>
      <c r="D95" s="110" t="s">
        <v>107</v>
      </c>
      <c r="E95" s="95" t="s">
        <v>143</v>
      </c>
      <c r="F95" s="110" t="s">
        <v>96</v>
      </c>
      <c r="G95" s="60">
        <v>12</v>
      </c>
      <c r="H95" s="95" t="s">
        <v>97</v>
      </c>
      <c r="I95" s="96" t="s">
        <v>1</v>
      </c>
      <c r="J95" s="97" t="s">
        <v>98</v>
      </c>
      <c r="K95" s="126" t="s">
        <v>488</v>
      </c>
      <c r="L95" s="106" t="s">
        <v>119</v>
      </c>
    </row>
    <row r="96" spans="1:12" x14ac:dyDescent="0.25">
      <c r="A96" s="243"/>
      <c r="B96" s="227"/>
      <c r="C96" s="109" t="s">
        <v>149</v>
      </c>
      <c r="D96" s="110" t="s">
        <v>164</v>
      </c>
      <c r="E96" s="95" t="s">
        <v>143</v>
      </c>
      <c r="F96" s="110" t="s">
        <v>96</v>
      </c>
      <c r="G96" s="60">
        <v>10</v>
      </c>
      <c r="H96" s="95" t="s">
        <v>97</v>
      </c>
      <c r="I96" s="96" t="s">
        <v>3</v>
      </c>
      <c r="J96" s="97" t="s">
        <v>98</v>
      </c>
      <c r="K96" s="112" t="s">
        <v>467</v>
      </c>
      <c r="L96" s="106" t="s">
        <v>466</v>
      </c>
    </row>
    <row r="97" spans="1:12" ht="30" x14ac:dyDescent="0.25">
      <c r="A97" s="243"/>
      <c r="B97" s="225"/>
      <c r="C97" s="109" t="s">
        <v>149</v>
      </c>
      <c r="D97" s="110" t="s">
        <v>150</v>
      </c>
      <c r="E97" s="95" t="s">
        <v>143</v>
      </c>
      <c r="F97" s="110" t="s">
        <v>96</v>
      </c>
      <c r="G97" s="60">
        <v>10</v>
      </c>
      <c r="H97" s="95" t="s">
        <v>97</v>
      </c>
      <c r="I97" s="96" t="s">
        <v>2</v>
      </c>
      <c r="J97" s="97" t="s">
        <v>98</v>
      </c>
      <c r="K97" s="112" t="s">
        <v>202</v>
      </c>
      <c r="L97" s="106" t="s">
        <v>116</v>
      </c>
    </row>
    <row r="98" spans="1:12" ht="30" x14ac:dyDescent="0.25">
      <c r="A98" s="105" t="s">
        <v>340</v>
      </c>
      <c r="B98" s="175">
        <v>6</v>
      </c>
      <c r="C98" s="109" t="s">
        <v>94</v>
      </c>
      <c r="D98" s="110"/>
      <c r="E98" s="95"/>
      <c r="F98" s="110"/>
      <c r="G98" s="60"/>
      <c r="H98" s="95" t="s">
        <v>144</v>
      </c>
      <c r="I98" s="95"/>
      <c r="J98" s="97"/>
      <c r="K98" s="112"/>
      <c r="L98" s="107"/>
    </row>
    <row r="99" spans="1:12" ht="30" x14ac:dyDescent="0.25">
      <c r="A99" s="105" t="s">
        <v>341</v>
      </c>
      <c r="B99" s="175">
        <v>20</v>
      </c>
      <c r="C99" s="109" t="s">
        <v>142</v>
      </c>
      <c r="D99" s="110" t="s">
        <v>342</v>
      </c>
      <c r="E99" s="95" t="s">
        <v>143</v>
      </c>
      <c r="F99" s="110" t="s">
        <v>96</v>
      </c>
      <c r="G99" s="60">
        <v>16.147818999999998</v>
      </c>
      <c r="H99" s="95" t="s">
        <v>97</v>
      </c>
      <c r="I99" s="96" t="s">
        <v>37</v>
      </c>
      <c r="J99" s="97" t="s">
        <v>98</v>
      </c>
      <c r="K99" s="112" t="s">
        <v>343</v>
      </c>
      <c r="L99" s="106" t="s">
        <v>190</v>
      </c>
    </row>
    <row r="100" spans="1:12" ht="60" x14ac:dyDescent="0.25">
      <c r="A100" s="243" t="s">
        <v>344</v>
      </c>
      <c r="B100" s="224">
        <v>500</v>
      </c>
      <c r="C100" s="109" t="s">
        <v>142</v>
      </c>
      <c r="D100" s="110" t="s">
        <v>345</v>
      </c>
      <c r="E100" s="95" t="s">
        <v>189</v>
      </c>
      <c r="F100" s="143" t="s">
        <v>493</v>
      </c>
      <c r="G100" s="60">
        <v>55</v>
      </c>
      <c r="H100" s="236" t="s">
        <v>97</v>
      </c>
      <c r="I100" s="238" t="s">
        <v>38</v>
      </c>
      <c r="J100" s="239" t="s">
        <v>98</v>
      </c>
      <c r="K100" s="250" t="s">
        <v>448</v>
      </c>
      <c r="L100" s="241" t="s">
        <v>116</v>
      </c>
    </row>
    <row r="101" spans="1:12" ht="60" x14ac:dyDescent="0.25">
      <c r="A101" s="243"/>
      <c r="B101" s="227"/>
      <c r="C101" s="109" t="s">
        <v>149</v>
      </c>
      <c r="D101" s="110" t="s">
        <v>345</v>
      </c>
      <c r="E101" s="95" t="s">
        <v>189</v>
      </c>
      <c r="F101" s="143" t="s">
        <v>493</v>
      </c>
      <c r="G101" s="60">
        <v>7.8</v>
      </c>
      <c r="H101" s="236"/>
      <c r="I101" s="238"/>
      <c r="J101" s="239"/>
      <c r="K101" s="250"/>
      <c r="L101" s="244"/>
    </row>
    <row r="102" spans="1:12" ht="60" x14ac:dyDescent="0.25">
      <c r="A102" s="243"/>
      <c r="B102" s="227"/>
      <c r="C102" s="109" t="s">
        <v>142</v>
      </c>
      <c r="D102" s="110" t="s">
        <v>346</v>
      </c>
      <c r="E102" s="95" t="s">
        <v>189</v>
      </c>
      <c r="F102" s="143" t="s">
        <v>493</v>
      </c>
      <c r="G102" s="60">
        <v>418</v>
      </c>
      <c r="H102" s="236"/>
      <c r="I102" s="238"/>
      <c r="J102" s="239"/>
      <c r="K102" s="250"/>
      <c r="L102" s="244"/>
    </row>
    <row r="103" spans="1:12" ht="60" x14ac:dyDescent="0.25">
      <c r="A103" s="243"/>
      <c r="B103" s="227"/>
      <c r="C103" s="109" t="s">
        <v>149</v>
      </c>
      <c r="D103" s="110" t="s">
        <v>346</v>
      </c>
      <c r="E103" s="95" t="s">
        <v>189</v>
      </c>
      <c r="F103" s="143" t="s">
        <v>493</v>
      </c>
      <c r="G103" s="60">
        <v>-10.555</v>
      </c>
      <c r="H103" s="236"/>
      <c r="I103" s="238"/>
      <c r="J103" s="239"/>
      <c r="K103" s="250"/>
      <c r="L103" s="244"/>
    </row>
    <row r="104" spans="1:12" ht="60" x14ac:dyDescent="0.25">
      <c r="A104" s="243"/>
      <c r="B104" s="227"/>
      <c r="C104" s="109" t="s">
        <v>142</v>
      </c>
      <c r="D104" s="110" t="s">
        <v>297</v>
      </c>
      <c r="E104" s="95" t="s">
        <v>189</v>
      </c>
      <c r="F104" s="143" t="s">
        <v>493</v>
      </c>
      <c r="G104" s="60">
        <v>27</v>
      </c>
      <c r="H104" s="236"/>
      <c r="I104" s="238"/>
      <c r="J104" s="239"/>
      <c r="K104" s="250"/>
      <c r="L104" s="244"/>
    </row>
    <row r="105" spans="1:12" ht="60" x14ac:dyDescent="0.25">
      <c r="A105" s="243"/>
      <c r="B105" s="225"/>
      <c r="C105" s="109" t="s">
        <v>149</v>
      </c>
      <c r="D105" s="110" t="s">
        <v>297</v>
      </c>
      <c r="E105" s="95" t="s">
        <v>189</v>
      </c>
      <c r="F105" s="143" t="s">
        <v>493</v>
      </c>
      <c r="G105" s="60">
        <v>2.7549999999999999</v>
      </c>
      <c r="H105" s="236"/>
      <c r="I105" s="238"/>
      <c r="J105" s="239"/>
      <c r="K105" s="250"/>
      <c r="L105" s="244"/>
    </row>
    <row r="106" spans="1:12" ht="30" x14ac:dyDescent="0.25">
      <c r="A106" s="243" t="s">
        <v>347</v>
      </c>
      <c r="B106" s="224">
        <v>26</v>
      </c>
      <c r="C106" s="109" t="s">
        <v>149</v>
      </c>
      <c r="D106" s="110" t="s">
        <v>348</v>
      </c>
      <c r="E106" s="95" t="s">
        <v>189</v>
      </c>
      <c r="F106" s="110" t="s">
        <v>492</v>
      </c>
      <c r="G106" s="60">
        <v>2.2065860000000002</v>
      </c>
      <c r="H106" s="95" t="s">
        <v>144</v>
      </c>
      <c r="I106" s="95"/>
      <c r="J106" s="97"/>
      <c r="K106" s="112" t="s">
        <v>349</v>
      </c>
      <c r="L106" s="263" t="s">
        <v>105</v>
      </c>
    </row>
    <row r="107" spans="1:12" ht="30" x14ac:dyDescent="0.25">
      <c r="A107" s="243"/>
      <c r="B107" s="227"/>
      <c r="C107" s="109" t="s">
        <v>149</v>
      </c>
      <c r="D107" s="110" t="s">
        <v>350</v>
      </c>
      <c r="E107" s="95" t="s">
        <v>189</v>
      </c>
      <c r="F107" s="110" t="s">
        <v>492</v>
      </c>
      <c r="G107" s="60">
        <v>4.2565629999999999</v>
      </c>
      <c r="H107" s="95" t="s">
        <v>144</v>
      </c>
      <c r="I107" s="95"/>
      <c r="J107" s="97"/>
      <c r="K107" s="112" t="s">
        <v>351</v>
      </c>
      <c r="L107" s="244"/>
    </row>
    <row r="108" spans="1:12" ht="30" x14ac:dyDescent="0.25">
      <c r="A108" s="243"/>
      <c r="B108" s="227"/>
      <c r="C108" s="109" t="s">
        <v>149</v>
      </c>
      <c r="D108" s="110" t="s">
        <v>352</v>
      </c>
      <c r="E108" s="95" t="s">
        <v>189</v>
      </c>
      <c r="F108" s="110" t="s">
        <v>492</v>
      </c>
      <c r="G108" s="60">
        <v>2.0495749999999999</v>
      </c>
      <c r="H108" s="95" t="s">
        <v>144</v>
      </c>
      <c r="I108" s="95"/>
      <c r="J108" s="97"/>
      <c r="K108" s="112" t="s">
        <v>353</v>
      </c>
      <c r="L108" s="244"/>
    </row>
    <row r="109" spans="1:12" ht="30" x14ac:dyDescent="0.25">
      <c r="A109" s="243"/>
      <c r="B109" s="227"/>
      <c r="C109" s="109" t="s">
        <v>149</v>
      </c>
      <c r="D109" s="110" t="s">
        <v>354</v>
      </c>
      <c r="E109" s="95" t="s">
        <v>189</v>
      </c>
      <c r="F109" s="143" t="s">
        <v>492</v>
      </c>
      <c r="G109" s="60">
        <v>5.9272629999999999</v>
      </c>
      <c r="H109" s="95" t="s">
        <v>144</v>
      </c>
      <c r="I109" s="95"/>
      <c r="J109" s="97"/>
      <c r="K109" s="112" t="s">
        <v>355</v>
      </c>
      <c r="L109" s="244"/>
    </row>
    <row r="110" spans="1:12" ht="30" x14ac:dyDescent="0.25">
      <c r="A110" s="243"/>
      <c r="B110" s="227"/>
      <c r="C110" s="109" t="s">
        <v>149</v>
      </c>
      <c r="D110" s="110" t="s">
        <v>356</v>
      </c>
      <c r="E110" s="95" t="s">
        <v>189</v>
      </c>
      <c r="F110" s="143" t="s">
        <v>492</v>
      </c>
      <c r="G110" s="60">
        <v>4.8087109999999997</v>
      </c>
      <c r="H110" s="95" t="s">
        <v>144</v>
      </c>
      <c r="I110" s="95"/>
      <c r="J110" s="97"/>
      <c r="K110" s="112" t="s">
        <v>357</v>
      </c>
      <c r="L110" s="244"/>
    </row>
    <row r="111" spans="1:12" ht="30" x14ac:dyDescent="0.25">
      <c r="A111" s="243"/>
      <c r="B111" s="227"/>
      <c r="C111" s="109" t="s">
        <v>149</v>
      </c>
      <c r="D111" s="110" t="s">
        <v>358</v>
      </c>
      <c r="E111" s="95" t="s">
        <v>189</v>
      </c>
      <c r="F111" s="143" t="s">
        <v>492</v>
      </c>
      <c r="G111" s="60">
        <v>5.3389740000000003</v>
      </c>
      <c r="H111" s="95" t="s">
        <v>144</v>
      </c>
      <c r="I111" s="95"/>
      <c r="J111" s="97"/>
      <c r="K111" s="112" t="s">
        <v>359</v>
      </c>
      <c r="L111" s="244"/>
    </row>
    <row r="112" spans="1:12" ht="30" x14ac:dyDescent="0.25">
      <c r="A112" s="243"/>
      <c r="B112" s="225"/>
      <c r="C112" s="109" t="s">
        <v>149</v>
      </c>
      <c r="D112" s="110" t="s">
        <v>360</v>
      </c>
      <c r="E112" s="95" t="s">
        <v>189</v>
      </c>
      <c r="F112" s="143" t="s">
        <v>492</v>
      </c>
      <c r="G112" s="60">
        <v>1.112328</v>
      </c>
      <c r="H112" s="95" t="s">
        <v>144</v>
      </c>
      <c r="I112" s="95"/>
      <c r="J112" s="97"/>
      <c r="K112" s="112" t="s">
        <v>361</v>
      </c>
      <c r="L112" s="244"/>
    </row>
    <row r="113" spans="1:12" ht="30" x14ac:dyDescent="0.25">
      <c r="A113" s="105" t="s">
        <v>362</v>
      </c>
      <c r="B113" s="175">
        <v>18</v>
      </c>
      <c r="C113" s="109" t="s">
        <v>149</v>
      </c>
      <c r="D113" s="110" t="s">
        <v>363</v>
      </c>
      <c r="E113" s="95" t="s">
        <v>189</v>
      </c>
      <c r="F113" s="143" t="s">
        <v>492</v>
      </c>
      <c r="G113" s="60">
        <v>18.2</v>
      </c>
      <c r="H113" s="95" t="s">
        <v>144</v>
      </c>
      <c r="I113" s="96"/>
      <c r="J113" s="97"/>
      <c r="K113" s="112" t="s">
        <v>364</v>
      </c>
      <c r="L113" s="118" t="s">
        <v>105</v>
      </c>
    </row>
    <row r="114" spans="1:12" ht="15" customHeight="1" x14ac:dyDescent="0.25">
      <c r="A114" s="243" t="s">
        <v>365</v>
      </c>
      <c r="B114" s="226">
        <v>1720</v>
      </c>
      <c r="C114" s="109" t="s">
        <v>142</v>
      </c>
      <c r="D114" s="110" t="s">
        <v>107</v>
      </c>
      <c r="E114" s="97" t="s">
        <v>366</v>
      </c>
      <c r="F114" s="160" t="s">
        <v>492</v>
      </c>
      <c r="G114" s="60">
        <v>200</v>
      </c>
      <c r="H114" s="236" t="s">
        <v>97</v>
      </c>
      <c r="I114" s="238" t="s">
        <v>39</v>
      </c>
      <c r="J114" s="239" t="s">
        <v>205</v>
      </c>
      <c r="K114" s="250"/>
      <c r="L114" s="282"/>
    </row>
    <row r="115" spans="1:12" ht="30" x14ac:dyDescent="0.25">
      <c r="A115" s="243"/>
      <c r="B115" s="227"/>
      <c r="C115" s="109" t="s">
        <v>142</v>
      </c>
      <c r="D115" s="110" t="s">
        <v>107</v>
      </c>
      <c r="E115" s="95" t="s">
        <v>189</v>
      </c>
      <c r="F115" s="160" t="s">
        <v>492</v>
      </c>
      <c r="G115" s="60">
        <v>1000</v>
      </c>
      <c r="H115" s="236"/>
      <c r="I115" s="238"/>
      <c r="J115" s="239"/>
      <c r="K115" s="250"/>
      <c r="L115" s="282"/>
    </row>
    <row r="116" spans="1:12" ht="30" x14ac:dyDescent="0.25">
      <c r="A116" s="243"/>
      <c r="B116" s="227"/>
      <c r="C116" s="109" t="s">
        <v>149</v>
      </c>
      <c r="D116" s="110" t="s">
        <v>107</v>
      </c>
      <c r="E116" s="95" t="s">
        <v>189</v>
      </c>
      <c r="F116" s="160" t="s">
        <v>492</v>
      </c>
      <c r="G116" s="60">
        <v>-1000</v>
      </c>
      <c r="H116" s="236"/>
      <c r="I116" s="238"/>
      <c r="J116" s="239"/>
      <c r="K116" s="250"/>
      <c r="L116" s="282"/>
    </row>
    <row r="117" spans="1:12" x14ac:dyDescent="0.25">
      <c r="A117" s="243"/>
      <c r="B117" s="227"/>
      <c r="C117" s="109" t="s">
        <v>149</v>
      </c>
      <c r="D117" s="110" t="s">
        <v>107</v>
      </c>
      <c r="E117" s="95" t="s">
        <v>143</v>
      </c>
      <c r="F117" s="110" t="s">
        <v>96</v>
      </c>
      <c r="G117" s="60">
        <v>1000</v>
      </c>
      <c r="H117" s="236"/>
      <c r="I117" s="238"/>
      <c r="J117" s="239"/>
      <c r="K117" s="250"/>
      <c r="L117" s="282"/>
    </row>
    <row r="118" spans="1:12" ht="30" x14ac:dyDescent="0.25">
      <c r="A118" s="243"/>
      <c r="B118" s="227"/>
      <c r="C118" s="109" t="s">
        <v>142</v>
      </c>
      <c r="D118" s="110" t="s">
        <v>107</v>
      </c>
      <c r="E118" s="95" t="s">
        <v>189</v>
      </c>
      <c r="F118" s="160" t="s">
        <v>492</v>
      </c>
      <c r="G118" s="60">
        <v>120</v>
      </c>
      <c r="H118" s="236"/>
      <c r="I118" s="238"/>
      <c r="J118" s="239"/>
      <c r="K118" s="250"/>
      <c r="L118" s="282"/>
    </row>
    <row r="119" spans="1:12" ht="30" x14ac:dyDescent="0.25">
      <c r="A119" s="243"/>
      <c r="B119" s="225"/>
      <c r="C119" s="109" t="s">
        <v>142</v>
      </c>
      <c r="D119" s="110" t="s">
        <v>107</v>
      </c>
      <c r="E119" s="95" t="s">
        <v>189</v>
      </c>
      <c r="F119" s="160" t="s">
        <v>492</v>
      </c>
      <c r="G119" s="60">
        <v>400</v>
      </c>
      <c r="H119" s="236"/>
      <c r="I119" s="238"/>
      <c r="J119" s="239"/>
      <c r="K119" s="250"/>
      <c r="L119" s="282"/>
    </row>
    <row r="120" spans="1:12" ht="31.5" customHeight="1" x14ac:dyDescent="0.25">
      <c r="A120" s="105" t="s">
        <v>367</v>
      </c>
      <c r="B120" s="175">
        <v>376</v>
      </c>
      <c r="C120" s="109" t="s">
        <v>94</v>
      </c>
      <c r="D120" s="110" t="s">
        <v>368</v>
      </c>
      <c r="E120" s="95" t="s">
        <v>96</v>
      </c>
      <c r="F120" s="82"/>
      <c r="G120" s="60" t="s">
        <v>96</v>
      </c>
      <c r="H120" s="95" t="s">
        <v>97</v>
      </c>
      <c r="I120" s="96" t="s">
        <v>40</v>
      </c>
      <c r="J120" s="97" t="s">
        <v>205</v>
      </c>
      <c r="K120" s="112"/>
      <c r="L120" s="107"/>
    </row>
    <row r="121" spans="1:12" ht="60" x14ac:dyDescent="0.25">
      <c r="A121" s="243" t="s">
        <v>369</v>
      </c>
      <c r="B121" s="224">
        <v>253</v>
      </c>
      <c r="C121" s="109" t="s">
        <v>142</v>
      </c>
      <c r="D121" s="110" t="s">
        <v>126</v>
      </c>
      <c r="E121" s="95" t="s">
        <v>189</v>
      </c>
      <c r="F121" s="143" t="s">
        <v>493</v>
      </c>
      <c r="G121" s="60">
        <v>50</v>
      </c>
      <c r="H121" s="239" t="s">
        <v>97</v>
      </c>
      <c r="I121" s="261" t="s">
        <v>16</v>
      </c>
      <c r="J121" s="239" t="s">
        <v>98</v>
      </c>
      <c r="K121" s="111" t="s">
        <v>370</v>
      </c>
      <c r="L121" s="123" t="s">
        <v>457</v>
      </c>
    </row>
    <row r="122" spans="1:12" ht="30" x14ac:dyDescent="0.25">
      <c r="A122" s="243"/>
      <c r="B122" s="227"/>
      <c r="C122" s="109" t="s">
        <v>142</v>
      </c>
      <c r="D122" s="110" t="s">
        <v>126</v>
      </c>
      <c r="E122" s="95" t="s">
        <v>143</v>
      </c>
      <c r="F122" s="110" t="s">
        <v>96</v>
      </c>
      <c r="G122" s="60">
        <v>15</v>
      </c>
      <c r="H122" s="239"/>
      <c r="I122" s="261"/>
      <c r="J122" s="239"/>
      <c r="K122" s="250" t="s">
        <v>458</v>
      </c>
      <c r="L122" s="283" t="s">
        <v>459</v>
      </c>
    </row>
    <row r="123" spans="1:12" ht="60" x14ac:dyDescent="0.25">
      <c r="A123" s="243"/>
      <c r="B123" s="225"/>
      <c r="C123" s="109" t="s">
        <v>142</v>
      </c>
      <c r="D123" s="110" t="s">
        <v>126</v>
      </c>
      <c r="E123" s="95" t="s">
        <v>189</v>
      </c>
      <c r="F123" s="143" t="s">
        <v>493</v>
      </c>
      <c r="G123" s="60">
        <v>62.5</v>
      </c>
      <c r="H123" s="239"/>
      <c r="I123" s="261"/>
      <c r="J123" s="239"/>
      <c r="K123" s="250"/>
      <c r="L123" s="282"/>
    </row>
    <row r="124" spans="1:12" ht="60" customHeight="1" x14ac:dyDescent="0.25">
      <c r="A124" s="284" t="s">
        <v>371</v>
      </c>
      <c r="B124" s="224">
        <v>63</v>
      </c>
      <c r="C124" s="109" t="s">
        <v>142</v>
      </c>
      <c r="D124" s="110" t="s">
        <v>372</v>
      </c>
      <c r="E124" s="95" t="s">
        <v>189</v>
      </c>
      <c r="F124" s="143" t="s">
        <v>493</v>
      </c>
      <c r="G124" s="60">
        <v>62.5</v>
      </c>
      <c r="H124" s="236" t="s">
        <v>97</v>
      </c>
      <c r="I124" s="238" t="s">
        <v>41</v>
      </c>
      <c r="J124" s="239" t="s">
        <v>205</v>
      </c>
      <c r="K124" s="249"/>
      <c r="L124" s="244"/>
    </row>
    <row r="125" spans="1:12" ht="60" x14ac:dyDescent="0.25">
      <c r="A125" s="284"/>
      <c r="B125" s="227"/>
      <c r="C125" s="109" t="s">
        <v>149</v>
      </c>
      <c r="D125" s="110" t="s">
        <v>372</v>
      </c>
      <c r="E125" s="95" t="s">
        <v>189</v>
      </c>
      <c r="F125" s="143" t="s">
        <v>493</v>
      </c>
      <c r="G125" s="60">
        <v>-56.8</v>
      </c>
      <c r="H125" s="236"/>
      <c r="I125" s="238"/>
      <c r="J125" s="239"/>
      <c r="K125" s="249"/>
      <c r="L125" s="244"/>
    </row>
    <row r="126" spans="1:12" ht="30" x14ac:dyDescent="0.25">
      <c r="A126" s="284"/>
      <c r="B126" s="227"/>
      <c r="C126" s="109" t="s">
        <v>149</v>
      </c>
      <c r="D126" s="110" t="s">
        <v>272</v>
      </c>
      <c r="E126" s="95" t="s">
        <v>143</v>
      </c>
      <c r="F126" s="110" t="s">
        <v>96</v>
      </c>
      <c r="G126" s="60">
        <v>17.037134999999999</v>
      </c>
      <c r="H126" s="236" t="s">
        <v>97</v>
      </c>
      <c r="I126" s="238" t="s">
        <v>42</v>
      </c>
      <c r="J126" s="239" t="s">
        <v>334</v>
      </c>
      <c r="K126" s="249"/>
      <c r="L126" s="244"/>
    </row>
    <row r="127" spans="1:12" ht="60" x14ac:dyDescent="0.25">
      <c r="A127" s="284"/>
      <c r="B127" s="227"/>
      <c r="C127" s="109" t="s">
        <v>149</v>
      </c>
      <c r="D127" s="110" t="s">
        <v>272</v>
      </c>
      <c r="E127" s="95" t="s">
        <v>189</v>
      </c>
      <c r="F127" s="143" t="s">
        <v>493</v>
      </c>
      <c r="G127" s="60">
        <v>21.102865000000001</v>
      </c>
      <c r="H127" s="236"/>
      <c r="I127" s="238"/>
      <c r="J127" s="239"/>
      <c r="K127" s="249"/>
      <c r="L127" s="244"/>
    </row>
    <row r="128" spans="1:12" ht="45" customHeight="1" x14ac:dyDescent="0.25">
      <c r="A128" s="284"/>
      <c r="B128" s="227"/>
      <c r="C128" s="109" t="s">
        <v>149</v>
      </c>
      <c r="D128" s="110" t="s">
        <v>280</v>
      </c>
      <c r="E128" s="95" t="s">
        <v>143</v>
      </c>
      <c r="F128" s="110" t="s">
        <v>96</v>
      </c>
      <c r="G128" s="60">
        <v>6.992</v>
      </c>
      <c r="H128" s="236"/>
      <c r="I128" s="238"/>
      <c r="J128" s="239"/>
      <c r="K128" s="249"/>
      <c r="L128" s="244"/>
    </row>
    <row r="129" spans="1:12" ht="60" x14ac:dyDescent="0.25">
      <c r="A129" s="284"/>
      <c r="B129" s="227"/>
      <c r="C129" s="109" t="s">
        <v>149</v>
      </c>
      <c r="D129" s="110" t="s">
        <v>280</v>
      </c>
      <c r="E129" s="95" t="s">
        <v>189</v>
      </c>
      <c r="F129" s="143" t="s">
        <v>493</v>
      </c>
      <c r="G129" s="60">
        <v>2.15</v>
      </c>
      <c r="H129" s="236"/>
      <c r="I129" s="238"/>
      <c r="J129" s="239"/>
      <c r="K129" s="249"/>
      <c r="L129" s="244"/>
    </row>
    <row r="130" spans="1:12" ht="60" x14ac:dyDescent="0.25">
      <c r="A130" s="284"/>
      <c r="B130" s="225"/>
      <c r="C130" s="109" t="s">
        <v>149</v>
      </c>
      <c r="D130" s="110" t="s">
        <v>206</v>
      </c>
      <c r="E130" s="95" t="s">
        <v>189</v>
      </c>
      <c r="F130" s="143" t="s">
        <v>493</v>
      </c>
      <c r="G130" s="60">
        <v>9.5180000000000007</v>
      </c>
      <c r="H130" s="236"/>
      <c r="I130" s="238"/>
      <c r="J130" s="239"/>
      <c r="K130" s="249"/>
      <c r="L130" s="244"/>
    </row>
    <row r="131" spans="1:12" ht="60" x14ac:dyDescent="0.25">
      <c r="A131" s="105" t="s">
        <v>373</v>
      </c>
      <c r="B131" s="175">
        <v>469</v>
      </c>
      <c r="C131" s="109" t="s">
        <v>142</v>
      </c>
      <c r="D131" s="110" t="s">
        <v>372</v>
      </c>
      <c r="E131" s="95" t="s">
        <v>189</v>
      </c>
      <c r="F131" s="143" t="s">
        <v>493</v>
      </c>
      <c r="G131" s="60">
        <v>469.4</v>
      </c>
      <c r="H131" s="95" t="s">
        <v>97</v>
      </c>
      <c r="I131" s="96" t="s">
        <v>41</v>
      </c>
      <c r="J131" s="97" t="s">
        <v>205</v>
      </c>
      <c r="K131" s="112"/>
      <c r="L131" s="107"/>
    </row>
    <row r="132" spans="1:12" ht="60" x14ac:dyDescent="0.25">
      <c r="A132" s="243" t="s">
        <v>374</v>
      </c>
      <c r="B132" s="224">
        <v>450</v>
      </c>
      <c r="C132" s="109" t="s">
        <v>149</v>
      </c>
      <c r="D132" s="110" t="s">
        <v>375</v>
      </c>
      <c r="E132" s="95" t="s">
        <v>189</v>
      </c>
      <c r="F132" s="143" t="s">
        <v>493</v>
      </c>
      <c r="G132" s="60">
        <v>325</v>
      </c>
      <c r="H132" s="236" t="s">
        <v>97</v>
      </c>
      <c r="I132" s="238" t="s">
        <v>43</v>
      </c>
      <c r="J132" s="239" t="s">
        <v>334</v>
      </c>
      <c r="K132" s="249"/>
      <c r="L132" s="244"/>
    </row>
    <row r="133" spans="1:12" ht="30" x14ac:dyDescent="0.25">
      <c r="A133" s="243"/>
      <c r="B133" s="225"/>
      <c r="C133" s="109" t="s">
        <v>149</v>
      </c>
      <c r="D133" s="110" t="s">
        <v>375</v>
      </c>
      <c r="E133" s="95" t="s">
        <v>143</v>
      </c>
      <c r="F133" s="110" t="s">
        <v>96</v>
      </c>
      <c r="G133" s="60">
        <v>125</v>
      </c>
      <c r="H133" s="236"/>
      <c r="I133" s="238"/>
      <c r="J133" s="239"/>
      <c r="K133" s="249"/>
      <c r="L133" s="244"/>
    </row>
    <row r="134" spans="1:12" ht="60" x14ac:dyDescent="0.25">
      <c r="A134" s="243" t="s">
        <v>376</v>
      </c>
      <c r="B134" s="224">
        <v>2</v>
      </c>
      <c r="C134" s="109" t="s">
        <v>149</v>
      </c>
      <c r="D134" s="110" t="s">
        <v>377</v>
      </c>
      <c r="E134" s="95" t="s">
        <v>189</v>
      </c>
      <c r="F134" s="143" t="s">
        <v>493</v>
      </c>
      <c r="G134" s="60">
        <v>1.7242409999999999</v>
      </c>
      <c r="H134" s="236" t="s">
        <v>97</v>
      </c>
      <c r="I134" s="238" t="s">
        <v>6</v>
      </c>
      <c r="J134" s="239" t="s">
        <v>98</v>
      </c>
      <c r="K134" s="285" t="s">
        <v>378</v>
      </c>
      <c r="L134" s="263" t="s">
        <v>286</v>
      </c>
    </row>
    <row r="135" spans="1:12" ht="30" x14ac:dyDescent="0.25">
      <c r="A135" s="243"/>
      <c r="B135" s="225"/>
      <c r="C135" s="109" t="s">
        <v>149</v>
      </c>
      <c r="D135" s="110" t="s">
        <v>377</v>
      </c>
      <c r="E135" s="95" t="s">
        <v>143</v>
      </c>
      <c r="F135" s="110" t="s">
        <v>96</v>
      </c>
      <c r="G135" s="60">
        <v>0.83208300000000002</v>
      </c>
      <c r="H135" s="236"/>
      <c r="I135" s="238"/>
      <c r="J135" s="239"/>
      <c r="K135" s="249"/>
      <c r="L135" s="244"/>
    </row>
    <row r="136" spans="1:12" ht="30" x14ac:dyDescent="0.25">
      <c r="A136" s="105" t="s">
        <v>379</v>
      </c>
      <c r="B136" s="175">
        <v>320</v>
      </c>
      <c r="C136" s="27" t="s">
        <v>94</v>
      </c>
      <c r="D136" s="22"/>
      <c r="E136" s="99"/>
      <c r="F136" s="22"/>
      <c r="G136" s="99"/>
      <c r="H136" s="167" t="s">
        <v>509</v>
      </c>
      <c r="I136" s="99"/>
      <c r="J136" s="99"/>
      <c r="K136" s="112"/>
      <c r="L136" s="107"/>
    </row>
    <row r="137" spans="1:12" ht="30" customHeight="1" x14ac:dyDescent="0.25">
      <c r="A137" s="243" t="s">
        <v>380</v>
      </c>
      <c r="B137" s="224">
        <v>99</v>
      </c>
      <c r="C137" s="109" t="s">
        <v>149</v>
      </c>
      <c r="D137" s="110" t="s">
        <v>95</v>
      </c>
      <c r="E137" s="95" t="s">
        <v>143</v>
      </c>
      <c r="F137" s="110" t="s">
        <v>96</v>
      </c>
      <c r="G137" s="11">
        <v>9.7100000000000009</v>
      </c>
      <c r="H137" s="236" t="s">
        <v>97</v>
      </c>
      <c r="I137" s="238" t="s">
        <v>30</v>
      </c>
      <c r="J137" s="239" t="s">
        <v>147</v>
      </c>
      <c r="K137" s="249"/>
      <c r="L137" s="244"/>
    </row>
    <row r="138" spans="1:12" ht="30" x14ac:dyDescent="0.25">
      <c r="A138" s="243"/>
      <c r="B138" s="227"/>
      <c r="C138" s="109" t="s">
        <v>149</v>
      </c>
      <c r="D138" s="110" t="s">
        <v>95</v>
      </c>
      <c r="E138" s="95" t="s">
        <v>189</v>
      </c>
      <c r="F138" s="110" t="s">
        <v>490</v>
      </c>
      <c r="G138" s="11">
        <v>87.39</v>
      </c>
      <c r="H138" s="236"/>
      <c r="I138" s="238"/>
      <c r="J138" s="239"/>
      <c r="K138" s="249"/>
      <c r="L138" s="244"/>
    </row>
    <row r="139" spans="1:12" ht="30" x14ac:dyDescent="0.25">
      <c r="A139" s="243"/>
      <c r="B139" s="225"/>
      <c r="C139" s="109" t="s">
        <v>149</v>
      </c>
      <c r="D139" s="110" t="s">
        <v>159</v>
      </c>
      <c r="E139" s="95" t="s">
        <v>189</v>
      </c>
      <c r="F139" s="143" t="s">
        <v>490</v>
      </c>
      <c r="G139" s="11">
        <v>2.4</v>
      </c>
      <c r="H139" s="95" t="s">
        <v>97</v>
      </c>
      <c r="I139" s="96" t="s">
        <v>17</v>
      </c>
      <c r="J139" s="97" t="s">
        <v>98</v>
      </c>
      <c r="K139" s="112" t="s">
        <v>202</v>
      </c>
      <c r="L139" s="107" t="s">
        <v>186</v>
      </c>
    </row>
    <row r="140" spans="1:12" ht="30" x14ac:dyDescent="0.25">
      <c r="A140" s="105" t="s">
        <v>381</v>
      </c>
      <c r="B140" s="175">
        <v>130</v>
      </c>
      <c r="C140" s="109" t="s">
        <v>149</v>
      </c>
      <c r="D140" s="110" t="s">
        <v>95</v>
      </c>
      <c r="E140" s="95" t="s">
        <v>189</v>
      </c>
      <c r="F140" s="143" t="s">
        <v>490</v>
      </c>
      <c r="G140" s="11">
        <v>60.2</v>
      </c>
      <c r="H140" s="95" t="s">
        <v>97</v>
      </c>
      <c r="I140" s="96" t="s">
        <v>30</v>
      </c>
      <c r="J140" s="97" t="s">
        <v>147</v>
      </c>
      <c r="K140" s="112"/>
      <c r="L140" s="107"/>
    </row>
    <row r="141" spans="1:12" ht="30" x14ac:dyDescent="0.25">
      <c r="A141" s="105" t="s">
        <v>382</v>
      </c>
      <c r="B141" s="180">
        <v>5515</v>
      </c>
      <c r="C141" s="109" t="s">
        <v>94</v>
      </c>
      <c r="D141" s="110" t="s">
        <v>95</v>
      </c>
      <c r="E141" s="95" t="s">
        <v>96</v>
      </c>
      <c r="F141" s="82" t="s">
        <v>492</v>
      </c>
      <c r="G141" s="60" t="s">
        <v>96</v>
      </c>
      <c r="H141" s="95" t="s">
        <v>97</v>
      </c>
      <c r="I141" s="96" t="s">
        <v>31</v>
      </c>
      <c r="J141" s="97" t="s">
        <v>98</v>
      </c>
      <c r="K141" s="112" t="s">
        <v>99</v>
      </c>
      <c r="L141" s="107"/>
    </row>
    <row r="142" spans="1:12" ht="30" x14ac:dyDescent="0.25">
      <c r="A142" s="105" t="s">
        <v>383</v>
      </c>
      <c r="B142" s="180">
        <v>1997</v>
      </c>
      <c r="C142" s="109" t="s">
        <v>94</v>
      </c>
      <c r="D142" s="110" t="s">
        <v>95</v>
      </c>
      <c r="E142" s="95" t="s">
        <v>96</v>
      </c>
      <c r="F142" s="82" t="s">
        <v>492</v>
      </c>
      <c r="G142" s="60" t="s">
        <v>96</v>
      </c>
      <c r="H142" s="95" t="s">
        <v>97</v>
      </c>
      <c r="I142" s="96" t="s">
        <v>31</v>
      </c>
      <c r="J142" s="97" t="s">
        <v>98</v>
      </c>
      <c r="K142" s="112" t="s">
        <v>99</v>
      </c>
      <c r="L142" s="107"/>
    </row>
    <row r="143" spans="1:12" ht="30" x14ac:dyDescent="0.25">
      <c r="A143" s="105" t="s">
        <v>384</v>
      </c>
      <c r="B143" s="180">
        <f>2509-54</f>
        <v>2455</v>
      </c>
      <c r="C143" s="109" t="s">
        <v>142</v>
      </c>
      <c r="D143" s="110" t="s">
        <v>171</v>
      </c>
      <c r="E143" s="95" t="s">
        <v>189</v>
      </c>
      <c r="F143" s="143" t="s">
        <v>492</v>
      </c>
      <c r="G143" s="60">
        <v>2501.3000000000002</v>
      </c>
      <c r="H143" s="95" t="s">
        <v>97</v>
      </c>
      <c r="I143" s="96" t="s">
        <v>44</v>
      </c>
      <c r="J143" s="97" t="s">
        <v>98</v>
      </c>
      <c r="K143" s="111" t="s">
        <v>385</v>
      </c>
      <c r="L143" s="106" t="s">
        <v>274</v>
      </c>
    </row>
    <row r="144" spans="1:12" ht="30" x14ac:dyDescent="0.25">
      <c r="A144" s="243" t="s">
        <v>386</v>
      </c>
      <c r="B144" s="224">
        <f>292+572</f>
        <v>864</v>
      </c>
      <c r="C144" s="109" t="s">
        <v>149</v>
      </c>
      <c r="D144" s="110" t="s">
        <v>171</v>
      </c>
      <c r="E144" s="95" t="s">
        <v>189</v>
      </c>
      <c r="F144" s="143" t="s">
        <v>490</v>
      </c>
      <c r="G144" s="60">
        <v>15</v>
      </c>
      <c r="H144" s="236" t="s">
        <v>97</v>
      </c>
      <c r="I144" s="238" t="s">
        <v>8</v>
      </c>
      <c r="J144" s="239" t="s">
        <v>98</v>
      </c>
      <c r="K144" s="250" t="s">
        <v>531</v>
      </c>
      <c r="L144" s="244" t="s">
        <v>444</v>
      </c>
    </row>
    <row r="145" spans="1:12" ht="30" x14ac:dyDescent="0.25">
      <c r="A145" s="243"/>
      <c r="B145" s="225"/>
      <c r="C145" s="109" t="s">
        <v>149</v>
      </c>
      <c r="D145" s="110" t="s">
        <v>171</v>
      </c>
      <c r="E145" s="95" t="s">
        <v>189</v>
      </c>
      <c r="F145" s="110" t="s">
        <v>496</v>
      </c>
      <c r="G145" s="60">
        <v>848.6</v>
      </c>
      <c r="H145" s="236"/>
      <c r="I145" s="238"/>
      <c r="J145" s="239"/>
      <c r="K145" s="250"/>
      <c r="L145" s="244"/>
    </row>
    <row r="146" spans="1:12" x14ac:dyDescent="0.25">
      <c r="A146" s="105" t="s">
        <v>387</v>
      </c>
      <c r="B146" s="175">
        <v>1</v>
      </c>
      <c r="C146" s="27" t="s">
        <v>94</v>
      </c>
      <c r="D146" s="22"/>
      <c r="E146" s="99"/>
      <c r="F146" s="22"/>
      <c r="G146" s="99"/>
      <c r="H146" s="167" t="s">
        <v>509</v>
      </c>
      <c r="I146" s="99"/>
      <c r="J146" s="99"/>
      <c r="K146" s="112"/>
      <c r="L146" s="107"/>
    </row>
    <row r="147" spans="1:12" ht="60" x14ac:dyDescent="0.25">
      <c r="A147" s="243" t="s">
        <v>388</v>
      </c>
      <c r="B147" s="226">
        <v>1023</v>
      </c>
      <c r="C147" s="109" t="s">
        <v>142</v>
      </c>
      <c r="D147" s="110" t="s">
        <v>171</v>
      </c>
      <c r="E147" s="95" t="s">
        <v>189</v>
      </c>
      <c r="F147" s="143" t="s">
        <v>493</v>
      </c>
      <c r="G147" s="60">
        <v>728</v>
      </c>
      <c r="H147" s="236" t="s">
        <v>97</v>
      </c>
      <c r="I147" s="238" t="s">
        <v>8</v>
      </c>
      <c r="J147" s="239" t="s">
        <v>98</v>
      </c>
      <c r="K147" s="249" t="s">
        <v>532</v>
      </c>
      <c r="L147" s="244" t="s">
        <v>499</v>
      </c>
    </row>
    <row r="148" spans="1:12" ht="60" x14ac:dyDescent="0.25">
      <c r="A148" s="243"/>
      <c r="B148" s="227"/>
      <c r="C148" s="109" t="s">
        <v>149</v>
      </c>
      <c r="D148" s="110" t="s">
        <v>171</v>
      </c>
      <c r="E148" s="95" t="s">
        <v>189</v>
      </c>
      <c r="F148" s="143" t="s">
        <v>493</v>
      </c>
      <c r="G148" s="60">
        <v>-269.19883299999998</v>
      </c>
      <c r="H148" s="236"/>
      <c r="I148" s="238"/>
      <c r="J148" s="239"/>
      <c r="K148" s="249"/>
      <c r="L148" s="244"/>
    </row>
    <row r="149" spans="1:12" ht="66.75" customHeight="1" x14ac:dyDescent="0.25">
      <c r="A149" s="243"/>
      <c r="B149" s="227"/>
      <c r="C149" s="109" t="s">
        <v>149</v>
      </c>
      <c r="D149" s="110" t="s">
        <v>126</v>
      </c>
      <c r="E149" s="95" t="s">
        <v>189</v>
      </c>
      <c r="F149" s="143" t="s">
        <v>493</v>
      </c>
      <c r="G149" s="60">
        <v>5</v>
      </c>
      <c r="H149" s="236" t="s">
        <v>97</v>
      </c>
      <c r="I149" s="238" t="s">
        <v>16</v>
      </c>
      <c r="J149" s="239" t="s">
        <v>98</v>
      </c>
      <c r="K149" s="250" t="s">
        <v>460</v>
      </c>
      <c r="L149" s="241" t="s">
        <v>457</v>
      </c>
    </row>
    <row r="150" spans="1:12" ht="30" x14ac:dyDescent="0.25">
      <c r="A150" s="243"/>
      <c r="B150" s="227"/>
      <c r="C150" s="109" t="s">
        <v>149</v>
      </c>
      <c r="D150" s="110" t="s">
        <v>126</v>
      </c>
      <c r="E150" s="95" t="s">
        <v>143</v>
      </c>
      <c r="F150" s="110" t="s">
        <v>96</v>
      </c>
      <c r="G150" s="60">
        <v>4.2</v>
      </c>
      <c r="H150" s="236"/>
      <c r="I150" s="238"/>
      <c r="J150" s="239"/>
      <c r="K150" s="250"/>
      <c r="L150" s="244"/>
    </row>
    <row r="151" spans="1:12" ht="30" x14ac:dyDescent="0.25">
      <c r="A151" s="243"/>
      <c r="B151" s="227"/>
      <c r="C151" s="109" t="s">
        <v>149</v>
      </c>
      <c r="D151" s="110" t="s">
        <v>135</v>
      </c>
      <c r="E151" s="95" t="s">
        <v>143</v>
      </c>
      <c r="F151" s="110" t="s">
        <v>96</v>
      </c>
      <c r="G151" s="60">
        <v>1.5</v>
      </c>
      <c r="H151" s="236" t="s">
        <v>97</v>
      </c>
      <c r="I151" s="238" t="s">
        <v>34</v>
      </c>
      <c r="J151" s="239" t="s">
        <v>147</v>
      </c>
      <c r="K151" s="249"/>
      <c r="L151" s="244"/>
    </row>
    <row r="152" spans="1:12" ht="60" x14ac:dyDescent="0.25">
      <c r="A152" s="243"/>
      <c r="B152" s="227"/>
      <c r="C152" s="109" t="s">
        <v>149</v>
      </c>
      <c r="D152" s="110" t="s">
        <v>135</v>
      </c>
      <c r="E152" s="95" t="s">
        <v>189</v>
      </c>
      <c r="F152" s="143" t="s">
        <v>493</v>
      </c>
      <c r="G152" s="60">
        <v>2.5</v>
      </c>
      <c r="H152" s="236"/>
      <c r="I152" s="238"/>
      <c r="J152" s="239"/>
      <c r="K152" s="249"/>
      <c r="L152" s="244"/>
    </row>
    <row r="153" spans="1:12" ht="60" x14ac:dyDescent="0.25">
      <c r="A153" s="243"/>
      <c r="B153" s="227"/>
      <c r="C153" s="109" t="s">
        <v>149</v>
      </c>
      <c r="D153" s="110" t="s">
        <v>188</v>
      </c>
      <c r="E153" s="95" t="s">
        <v>189</v>
      </c>
      <c r="F153" s="143" t="s">
        <v>493</v>
      </c>
      <c r="G153" s="60">
        <v>87.5</v>
      </c>
      <c r="H153" s="95" t="s">
        <v>97</v>
      </c>
      <c r="I153" s="96" t="s">
        <v>0</v>
      </c>
      <c r="J153" s="97" t="s">
        <v>147</v>
      </c>
      <c r="K153" s="112"/>
      <c r="L153" s="107"/>
    </row>
    <row r="154" spans="1:12" ht="60" x14ac:dyDescent="0.25">
      <c r="A154" s="243"/>
      <c r="B154" s="227"/>
      <c r="C154" s="109" t="s">
        <v>149</v>
      </c>
      <c r="D154" s="110" t="s">
        <v>346</v>
      </c>
      <c r="E154" s="95" t="s">
        <v>189</v>
      </c>
      <c r="F154" s="143" t="s">
        <v>493</v>
      </c>
      <c r="G154" s="60">
        <v>15</v>
      </c>
      <c r="H154" s="95" t="s">
        <v>97</v>
      </c>
      <c r="I154" s="96" t="s">
        <v>26</v>
      </c>
      <c r="J154" s="97" t="s">
        <v>98</v>
      </c>
      <c r="K154" s="111" t="s">
        <v>440</v>
      </c>
      <c r="L154" s="107" t="s">
        <v>441</v>
      </c>
    </row>
    <row r="155" spans="1:12" ht="60" x14ac:dyDescent="0.25">
      <c r="A155" s="243"/>
      <c r="B155" s="227"/>
      <c r="C155" s="109" t="s">
        <v>149</v>
      </c>
      <c r="D155" s="110" t="s">
        <v>146</v>
      </c>
      <c r="E155" s="95" t="s">
        <v>189</v>
      </c>
      <c r="F155" s="143" t="s">
        <v>493</v>
      </c>
      <c r="G155" s="60">
        <v>90.021000000000001</v>
      </c>
      <c r="H155" s="236" t="s">
        <v>97</v>
      </c>
      <c r="I155" s="238" t="s">
        <v>9</v>
      </c>
      <c r="J155" s="239" t="s">
        <v>147</v>
      </c>
      <c r="K155" s="249"/>
      <c r="L155" s="244"/>
    </row>
    <row r="156" spans="1:12" ht="30" x14ac:dyDescent="0.25">
      <c r="A156" s="243"/>
      <c r="B156" s="227"/>
      <c r="C156" s="109" t="s">
        <v>149</v>
      </c>
      <c r="D156" s="110" t="s">
        <v>146</v>
      </c>
      <c r="E156" s="95" t="s">
        <v>143</v>
      </c>
      <c r="F156" s="143" t="s">
        <v>96</v>
      </c>
      <c r="G156" s="60">
        <v>15.879</v>
      </c>
      <c r="H156" s="236"/>
      <c r="I156" s="238"/>
      <c r="J156" s="239"/>
      <c r="K156" s="249"/>
      <c r="L156" s="244"/>
    </row>
    <row r="157" spans="1:12" ht="58.5" customHeight="1" x14ac:dyDescent="0.25">
      <c r="A157" s="243"/>
      <c r="B157" s="227"/>
      <c r="C157" s="109" t="s">
        <v>149</v>
      </c>
      <c r="D157" s="110" t="s">
        <v>165</v>
      </c>
      <c r="E157" s="95" t="s">
        <v>189</v>
      </c>
      <c r="F157" s="143" t="s">
        <v>493</v>
      </c>
      <c r="G157" s="60">
        <v>26.923988000000001</v>
      </c>
      <c r="H157" s="236" t="s">
        <v>97</v>
      </c>
      <c r="I157" s="238" t="s">
        <v>29</v>
      </c>
      <c r="J157" s="239" t="s">
        <v>98</v>
      </c>
      <c r="K157" s="250" t="s">
        <v>389</v>
      </c>
      <c r="L157" s="244" t="s">
        <v>208</v>
      </c>
    </row>
    <row r="158" spans="1:12" x14ac:dyDescent="0.25">
      <c r="A158" s="243"/>
      <c r="B158" s="227"/>
      <c r="C158" s="109" t="s">
        <v>149</v>
      </c>
      <c r="D158" s="110" t="s">
        <v>165</v>
      </c>
      <c r="E158" s="95" t="s">
        <v>143</v>
      </c>
      <c r="F158" s="143" t="s">
        <v>96</v>
      </c>
      <c r="G158" s="60">
        <v>19.776012000000001</v>
      </c>
      <c r="H158" s="236"/>
      <c r="I158" s="238"/>
      <c r="J158" s="239"/>
      <c r="K158" s="250"/>
      <c r="L158" s="244"/>
    </row>
    <row r="159" spans="1:12" ht="60" customHeight="1" x14ac:dyDescent="0.25">
      <c r="A159" s="243"/>
      <c r="B159" s="227"/>
      <c r="C159" s="109" t="s">
        <v>149</v>
      </c>
      <c r="D159" s="110" t="s">
        <v>368</v>
      </c>
      <c r="E159" s="95" t="s">
        <v>189</v>
      </c>
      <c r="F159" s="143" t="s">
        <v>493</v>
      </c>
      <c r="G159" s="60">
        <v>14.522803</v>
      </c>
      <c r="H159" s="236" t="s">
        <v>97</v>
      </c>
      <c r="I159" s="238" t="s">
        <v>45</v>
      </c>
      <c r="J159" s="239" t="s">
        <v>98</v>
      </c>
      <c r="K159" s="250" t="s">
        <v>447</v>
      </c>
      <c r="L159" s="244" t="s">
        <v>444</v>
      </c>
    </row>
    <row r="160" spans="1:12" x14ac:dyDescent="0.25">
      <c r="A160" s="243"/>
      <c r="B160" s="227"/>
      <c r="C160" s="109" t="s">
        <v>149</v>
      </c>
      <c r="D160" s="110" t="s">
        <v>368</v>
      </c>
      <c r="E160" s="95" t="s">
        <v>143</v>
      </c>
      <c r="F160" s="143" t="s">
        <v>96</v>
      </c>
      <c r="G160" s="60">
        <f>0.726319+0.444197</f>
        <v>1.1705160000000001</v>
      </c>
      <c r="H160" s="236"/>
      <c r="I160" s="238"/>
      <c r="J160" s="239"/>
      <c r="K160" s="250"/>
      <c r="L160" s="244"/>
    </row>
    <row r="161" spans="1:12" ht="64.5" customHeight="1" x14ac:dyDescent="0.25">
      <c r="A161" s="243"/>
      <c r="B161" s="227"/>
      <c r="C161" s="109" t="s">
        <v>149</v>
      </c>
      <c r="D161" s="110" t="s">
        <v>390</v>
      </c>
      <c r="E161" s="95" t="s">
        <v>189</v>
      </c>
      <c r="F161" s="143" t="s">
        <v>493</v>
      </c>
      <c r="G161" s="60">
        <v>11.338509999999999</v>
      </c>
      <c r="H161" s="236" t="s">
        <v>97</v>
      </c>
      <c r="I161" s="238" t="s">
        <v>46</v>
      </c>
      <c r="J161" s="239" t="s">
        <v>98</v>
      </c>
      <c r="K161" s="250" t="s">
        <v>510</v>
      </c>
      <c r="L161" s="244" t="s">
        <v>116</v>
      </c>
    </row>
    <row r="162" spans="1:12" x14ac:dyDescent="0.25">
      <c r="A162" s="243"/>
      <c r="B162" s="227"/>
      <c r="C162" s="109" t="s">
        <v>149</v>
      </c>
      <c r="D162" s="110" t="s">
        <v>390</v>
      </c>
      <c r="E162" s="95" t="s">
        <v>143</v>
      </c>
      <c r="F162" s="143" t="s">
        <v>96</v>
      </c>
      <c r="G162" s="77">
        <v>5.0575000000000002E-2</v>
      </c>
      <c r="H162" s="236"/>
      <c r="I162" s="238"/>
      <c r="J162" s="239"/>
      <c r="K162" s="250"/>
      <c r="L162" s="244"/>
    </row>
    <row r="163" spans="1:12" ht="60" x14ac:dyDescent="0.25">
      <c r="A163" s="243"/>
      <c r="B163" s="227"/>
      <c r="C163" s="109" t="s">
        <v>149</v>
      </c>
      <c r="D163" s="110" t="s">
        <v>167</v>
      </c>
      <c r="E163" s="95" t="s">
        <v>189</v>
      </c>
      <c r="F163" s="143" t="s">
        <v>493</v>
      </c>
      <c r="G163" s="60">
        <v>9</v>
      </c>
      <c r="H163" s="236" t="s">
        <v>97</v>
      </c>
      <c r="I163" s="238" t="s">
        <v>14</v>
      </c>
      <c r="J163" s="239" t="s">
        <v>334</v>
      </c>
      <c r="K163" s="249"/>
      <c r="L163" s="244"/>
    </row>
    <row r="164" spans="1:12" ht="30" x14ac:dyDescent="0.25">
      <c r="A164" s="243"/>
      <c r="B164" s="227"/>
      <c r="C164" s="109" t="s">
        <v>149</v>
      </c>
      <c r="D164" s="110" t="s">
        <v>167</v>
      </c>
      <c r="E164" s="95" t="s">
        <v>143</v>
      </c>
      <c r="F164" s="110" t="s">
        <v>96</v>
      </c>
      <c r="G164" s="60">
        <v>6</v>
      </c>
      <c r="H164" s="236"/>
      <c r="I164" s="238"/>
      <c r="J164" s="239"/>
      <c r="K164" s="249"/>
      <c r="L164" s="244"/>
    </row>
    <row r="165" spans="1:12" ht="60" x14ac:dyDescent="0.25">
      <c r="A165" s="243"/>
      <c r="B165" s="227"/>
      <c r="C165" s="109" t="s">
        <v>149</v>
      </c>
      <c r="D165" s="110" t="s">
        <v>152</v>
      </c>
      <c r="E165" s="95" t="s">
        <v>189</v>
      </c>
      <c r="F165" s="143" t="s">
        <v>493</v>
      </c>
      <c r="G165" s="60">
        <v>153.4</v>
      </c>
      <c r="H165" s="95" t="s">
        <v>97</v>
      </c>
      <c r="I165" s="96" t="s">
        <v>43</v>
      </c>
      <c r="J165" s="97" t="s">
        <v>334</v>
      </c>
      <c r="K165" s="112"/>
      <c r="L165" s="107"/>
    </row>
    <row r="166" spans="1:12" ht="60" x14ac:dyDescent="0.25">
      <c r="A166" s="243"/>
      <c r="B166" s="227"/>
      <c r="C166" s="109" t="s">
        <v>149</v>
      </c>
      <c r="D166" s="110" t="s">
        <v>159</v>
      </c>
      <c r="E166" s="95" t="s">
        <v>189</v>
      </c>
      <c r="F166" s="143" t="s">
        <v>493</v>
      </c>
      <c r="G166" s="78">
        <v>1.6E-2</v>
      </c>
      <c r="H166" s="95" t="s">
        <v>97</v>
      </c>
      <c r="I166" s="96" t="s">
        <v>17</v>
      </c>
      <c r="J166" s="97" t="s">
        <v>98</v>
      </c>
      <c r="K166" s="112" t="s">
        <v>436</v>
      </c>
      <c r="L166" s="107" t="s">
        <v>186</v>
      </c>
    </row>
    <row r="167" spans="1:12" ht="60" x14ac:dyDescent="0.25">
      <c r="A167" s="243"/>
      <c r="B167" s="225"/>
      <c r="C167" s="109" t="s">
        <v>149</v>
      </c>
      <c r="D167" s="110" t="s">
        <v>375</v>
      </c>
      <c r="E167" s="95" t="s">
        <v>189</v>
      </c>
      <c r="F167" s="143" t="s">
        <v>493</v>
      </c>
      <c r="G167" s="60">
        <v>50.7</v>
      </c>
      <c r="H167" s="95" t="s">
        <v>97</v>
      </c>
      <c r="I167" s="96" t="s">
        <v>43</v>
      </c>
      <c r="J167" s="97" t="s">
        <v>334</v>
      </c>
      <c r="K167" s="112"/>
      <c r="L167" s="107"/>
    </row>
    <row r="168" spans="1:12" ht="30" x14ac:dyDescent="0.25">
      <c r="A168" s="105" t="s">
        <v>511</v>
      </c>
      <c r="B168" s="175">
        <v>369</v>
      </c>
      <c r="C168" s="109" t="s">
        <v>94</v>
      </c>
      <c r="D168" s="110" t="s">
        <v>171</v>
      </c>
      <c r="E168" s="95" t="s">
        <v>96</v>
      </c>
      <c r="F168" s="145" t="s">
        <v>492</v>
      </c>
      <c r="G168" s="60" t="s">
        <v>96</v>
      </c>
      <c r="H168" s="95" t="s">
        <v>97</v>
      </c>
      <c r="I168" s="96" t="s">
        <v>8</v>
      </c>
      <c r="J168" s="97" t="s">
        <v>147</v>
      </c>
      <c r="K168" s="112"/>
      <c r="L168" s="107"/>
    </row>
    <row r="169" spans="1:12" ht="30" x14ac:dyDescent="0.25">
      <c r="A169" s="105" t="s">
        <v>391</v>
      </c>
      <c r="B169" s="180">
        <v>1019</v>
      </c>
      <c r="C169" s="109" t="s">
        <v>94</v>
      </c>
      <c r="D169" s="110" t="s">
        <v>171</v>
      </c>
      <c r="E169" s="95" t="s">
        <v>96</v>
      </c>
      <c r="F169" s="145" t="s">
        <v>492</v>
      </c>
      <c r="G169" s="60" t="s">
        <v>96</v>
      </c>
      <c r="H169" s="95" t="s">
        <v>97</v>
      </c>
      <c r="I169" s="96" t="s">
        <v>8</v>
      </c>
      <c r="J169" s="97" t="s">
        <v>147</v>
      </c>
      <c r="K169" s="112"/>
      <c r="L169" s="107"/>
    </row>
    <row r="170" spans="1:12" ht="30" x14ac:dyDescent="0.25">
      <c r="A170" s="243" t="s">
        <v>392</v>
      </c>
      <c r="B170" s="224">
        <v>900</v>
      </c>
      <c r="C170" s="109" t="s">
        <v>142</v>
      </c>
      <c r="D170" s="110" t="s">
        <v>171</v>
      </c>
      <c r="E170" s="95" t="s">
        <v>189</v>
      </c>
      <c r="F170" s="143" t="s">
        <v>492</v>
      </c>
      <c r="G170" s="79">
        <v>912</v>
      </c>
      <c r="H170" s="95" t="s">
        <v>144</v>
      </c>
      <c r="I170" s="95"/>
      <c r="J170" s="97"/>
      <c r="K170" s="40"/>
      <c r="L170" s="107"/>
    </row>
    <row r="171" spans="1:12" ht="30" x14ac:dyDescent="0.25">
      <c r="A171" s="243"/>
      <c r="B171" s="225"/>
      <c r="C171" s="109" t="s">
        <v>149</v>
      </c>
      <c r="D171" s="110" t="s">
        <v>171</v>
      </c>
      <c r="E171" s="95" t="s">
        <v>189</v>
      </c>
      <c r="F171" s="143" t="s">
        <v>492</v>
      </c>
      <c r="G171" s="60">
        <v>-912</v>
      </c>
      <c r="H171" s="95" t="s">
        <v>144</v>
      </c>
      <c r="I171" s="95"/>
      <c r="J171" s="97"/>
      <c r="K171" s="112"/>
      <c r="L171" s="107"/>
    </row>
    <row r="172" spans="1:12" ht="30" x14ac:dyDescent="0.25">
      <c r="A172" s="243" t="s">
        <v>393</v>
      </c>
      <c r="B172" s="224">
        <v>270</v>
      </c>
      <c r="C172" s="109" t="s">
        <v>142</v>
      </c>
      <c r="D172" s="110" t="s">
        <v>146</v>
      </c>
      <c r="E172" s="95" t="s">
        <v>189</v>
      </c>
      <c r="F172" s="143" t="s">
        <v>492</v>
      </c>
      <c r="G172" s="60">
        <v>269.98689999999999</v>
      </c>
      <c r="H172" s="236" t="s">
        <v>97</v>
      </c>
      <c r="I172" s="238" t="s">
        <v>9</v>
      </c>
      <c r="J172" s="239" t="s">
        <v>98</v>
      </c>
      <c r="K172" s="249" t="s">
        <v>394</v>
      </c>
      <c r="L172" s="241" t="s">
        <v>395</v>
      </c>
    </row>
    <row r="173" spans="1:12" ht="35.25" customHeight="1" x14ac:dyDescent="0.25">
      <c r="A173" s="243"/>
      <c r="B173" s="227"/>
      <c r="C173" s="109" t="s">
        <v>149</v>
      </c>
      <c r="D173" s="110" t="s">
        <v>146</v>
      </c>
      <c r="E173" s="95" t="s">
        <v>189</v>
      </c>
      <c r="F173" s="143" t="s">
        <v>492</v>
      </c>
      <c r="G173" s="60">
        <v>-7.2362219999999997</v>
      </c>
      <c r="H173" s="236"/>
      <c r="I173" s="238"/>
      <c r="J173" s="239"/>
      <c r="K173" s="249"/>
      <c r="L173" s="244"/>
    </row>
    <row r="174" spans="1:12" ht="30" x14ac:dyDescent="0.25">
      <c r="A174" s="243"/>
      <c r="B174" s="225"/>
      <c r="C174" s="109" t="s">
        <v>149</v>
      </c>
      <c r="D174" s="110" t="s">
        <v>146</v>
      </c>
      <c r="E174" s="95" t="s">
        <v>143</v>
      </c>
      <c r="F174" s="110" t="s">
        <v>96</v>
      </c>
      <c r="G174" s="60">
        <v>7.2362219999999997</v>
      </c>
      <c r="H174" s="236"/>
      <c r="I174" s="238"/>
      <c r="J174" s="239"/>
      <c r="K174" s="249"/>
      <c r="L174" s="244"/>
    </row>
    <row r="175" spans="1:12" ht="60" x14ac:dyDescent="0.25">
      <c r="A175" s="243" t="s">
        <v>398</v>
      </c>
      <c r="B175" s="224">
        <v>8</v>
      </c>
      <c r="C175" s="109" t="s">
        <v>142</v>
      </c>
      <c r="D175" s="110" t="s">
        <v>150</v>
      </c>
      <c r="E175" s="95" t="s">
        <v>189</v>
      </c>
      <c r="F175" s="143" t="s">
        <v>493</v>
      </c>
      <c r="G175" s="60">
        <v>7.5</v>
      </c>
      <c r="H175" s="236" t="s">
        <v>97</v>
      </c>
      <c r="I175" s="238" t="s">
        <v>15</v>
      </c>
      <c r="J175" s="239" t="s">
        <v>98</v>
      </c>
      <c r="K175" s="249" t="s">
        <v>399</v>
      </c>
      <c r="L175" s="241" t="s">
        <v>116</v>
      </c>
    </row>
    <row r="176" spans="1:12" ht="60" x14ac:dyDescent="0.25">
      <c r="A176" s="243"/>
      <c r="B176" s="227"/>
      <c r="C176" s="109" t="s">
        <v>149</v>
      </c>
      <c r="D176" s="110" t="s">
        <v>150</v>
      </c>
      <c r="E176" s="95" t="s">
        <v>189</v>
      </c>
      <c r="F176" s="143" t="s">
        <v>493</v>
      </c>
      <c r="G176" s="60">
        <v>-3.299229</v>
      </c>
      <c r="H176" s="236"/>
      <c r="I176" s="238"/>
      <c r="J176" s="239"/>
      <c r="K176" s="249"/>
      <c r="L176" s="244"/>
    </row>
    <row r="177" spans="1:12" ht="30" x14ac:dyDescent="0.25">
      <c r="A177" s="243"/>
      <c r="B177" s="225"/>
      <c r="C177" s="109" t="s">
        <v>149</v>
      </c>
      <c r="D177" s="110" t="s">
        <v>150</v>
      </c>
      <c r="E177" s="95" t="s">
        <v>143</v>
      </c>
      <c r="F177" s="110" t="s">
        <v>96</v>
      </c>
      <c r="G177" s="60">
        <v>3.299229</v>
      </c>
      <c r="H177" s="236"/>
      <c r="I177" s="238"/>
      <c r="J177" s="239"/>
      <c r="K177" s="249"/>
      <c r="L177" s="244"/>
    </row>
    <row r="178" spans="1:12" ht="60" x14ac:dyDescent="0.25">
      <c r="A178" s="105" t="s">
        <v>396</v>
      </c>
      <c r="B178" s="175">
        <v>20</v>
      </c>
      <c r="C178" s="109" t="s">
        <v>142</v>
      </c>
      <c r="D178" s="110" t="s">
        <v>171</v>
      </c>
      <c r="E178" s="95" t="s">
        <v>189</v>
      </c>
      <c r="F178" s="143" t="s">
        <v>493</v>
      </c>
      <c r="G178" s="60">
        <v>20</v>
      </c>
      <c r="H178" s="95" t="s">
        <v>144</v>
      </c>
      <c r="I178" s="95"/>
      <c r="J178" s="100" t="s">
        <v>172</v>
      </c>
      <c r="K178" s="111" t="s">
        <v>397</v>
      </c>
      <c r="L178" s="107" t="s">
        <v>174</v>
      </c>
    </row>
    <row r="179" spans="1:12" ht="30" x14ac:dyDescent="0.25">
      <c r="A179" s="105" t="s">
        <v>400</v>
      </c>
      <c r="B179" s="175">
        <v>365</v>
      </c>
      <c r="C179" s="109" t="s">
        <v>94</v>
      </c>
      <c r="D179" s="110" t="s">
        <v>95</v>
      </c>
      <c r="E179" s="95" t="s">
        <v>96</v>
      </c>
      <c r="F179" s="82" t="s">
        <v>492</v>
      </c>
      <c r="G179" s="60" t="s">
        <v>96</v>
      </c>
      <c r="H179" s="95" t="s">
        <v>97</v>
      </c>
      <c r="I179" s="96" t="s">
        <v>30</v>
      </c>
      <c r="J179" s="97" t="s">
        <v>98</v>
      </c>
      <c r="K179" s="112" t="s">
        <v>99</v>
      </c>
      <c r="L179" s="107"/>
    </row>
    <row r="180" spans="1:12" ht="30" x14ac:dyDescent="0.25">
      <c r="A180" s="105" t="s">
        <v>401</v>
      </c>
      <c r="B180" s="175">
        <v>20</v>
      </c>
      <c r="C180" s="109" t="s">
        <v>149</v>
      </c>
      <c r="D180" s="110" t="s">
        <v>402</v>
      </c>
      <c r="E180" s="95" t="s">
        <v>189</v>
      </c>
      <c r="F180" s="110" t="s">
        <v>490</v>
      </c>
      <c r="G180" s="99">
        <v>20</v>
      </c>
      <c r="H180" s="95" t="s">
        <v>97</v>
      </c>
      <c r="I180" s="96" t="s">
        <v>47</v>
      </c>
      <c r="J180" s="97" t="s">
        <v>98</v>
      </c>
      <c r="K180" s="111" t="s">
        <v>449</v>
      </c>
      <c r="L180" s="107" t="s">
        <v>441</v>
      </c>
    </row>
    <row r="181" spans="1:12" ht="60" customHeight="1" x14ac:dyDescent="0.25">
      <c r="A181" s="243" t="s">
        <v>403</v>
      </c>
      <c r="B181" s="224">
        <v>350</v>
      </c>
      <c r="C181" s="236" t="s">
        <v>142</v>
      </c>
      <c r="D181" s="239" t="s">
        <v>171</v>
      </c>
      <c r="E181" s="236" t="s">
        <v>189</v>
      </c>
      <c r="F181" s="239" t="s">
        <v>493</v>
      </c>
      <c r="G181" s="286">
        <v>350</v>
      </c>
      <c r="H181" s="236" t="s">
        <v>144</v>
      </c>
      <c r="I181" s="238"/>
      <c r="J181" s="100" t="s">
        <v>404</v>
      </c>
      <c r="K181" s="111" t="s">
        <v>405</v>
      </c>
      <c r="L181" s="123" t="s">
        <v>174</v>
      </c>
    </row>
    <row r="182" spans="1:12" ht="60.75" customHeight="1" x14ac:dyDescent="0.25">
      <c r="A182" s="243"/>
      <c r="B182" s="227"/>
      <c r="C182" s="236"/>
      <c r="D182" s="239"/>
      <c r="E182" s="236"/>
      <c r="F182" s="239"/>
      <c r="G182" s="286"/>
      <c r="H182" s="236"/>
      <c r="I182" s="238"/>
      <c r="J182" s="100" t="s">
        <v>406</v>
      </c>
      <c r="K182" s="111" t="s">
        <v>407</v>
      </c>
      <c r="L182" s="123" t="s">
        <v>174</v>
      </c>
    </row>
    <row r="183" spans="1:12" ht="60" x14ac:dyDescent="0.25">
      <c r="A183" s="243"/>
      <c r="B183" s="225"/>
      <c r="C183" s="236"/>
      <c r="D183" s="239"/>
      <c r="E183" s="236"/>
      <c r="F183" s="239"/>
      <c r="G183" s="286"/>
      <c r="H183" s="236"/>
      <c r="I183" s="238"/>
      <c r="J183" s="100" t="s">
        <v>408</v>
      </c>
      <c r="K183" s="111" t="s">
        <v>409</v>
      </c>
      <c r="L183" s="106" t="s">
        <v>410</v>
      </c>
    </row>
    <row r="184" spans="1:12" ht="30" x14ac:dyDescent="0.25">
      <c r="A184" s="243" t="s">
        <v>411</v>
      </c>
      <c r="B184" s="224">
        <f>75+100</f>
        <v>175</v>
      </c>
      <c r="C184" s="109" t="s">
        <v>142</v>
      </c>
      <c r="D184" s="110" t="s">
        <v>126</v>
      </c>
      <c r="E184" s="95" t="s">
        <v>189</v>
      </c>
      <c r="F184" s="143" t="s">
        <v>492</v>
      </c>
      <c r="G184" s="60">
        <v>75</v>
      </c>
      <c r="H184" s="236" t="s">
        <v>97</v>
      </c>
      <c r="I184" s="238" t="s">
        <v>16</v>
      </c>
      <c r="J184" s="239" t="s">
        <v>98</v>
      </c>
      <c r="K184" s="250" t="s">
        <v>541</v>
      </c>
      <c r="L184" s="241" t="s">
        <v>457</v>
      </c>
    </row>
    <row r="185" spans="1:12" ht="30" x14ac:dyDescent="0.25">
      <c r="A185" s="243"/>
      <c r="B185" s="227"/>
      <c r="C185" s="109" t="s">
        <v>149</v>
      </c>
      <c r="D185" s="110" t="s">
        <v>126</v>
      </c>
      <c r="E185" s="95" t="s">
        <v>143</v>
      </c>
      <c r="F185" s="110" t="s">
        <v>96</v>
      </c>
      <c r="G185" s="60">
        <v>50</v>
      </c>
      <c r="H185" s="236"/>
      <c r="I185" s="238"/>
      <c r="J185" s="239"/>
      <c r="K185" s="250"/>
      <c r="L185" s="241"/>
    </row>
    <row r="186" spans="1:12" ht="30" x14ac:dyDescent="0.25">
      <c r="A186" s="243"/>
      <c r="B186" s="225"/>
      <c r="C186" s="109" t="s">
        <v>149</v>
      </c>
      <c r="D186" s="110" t="s">
        <v>126</v>
      </c>
      <c r="E186" s="95" t="s">
        <v>189</v>
      </c>
      <c r="F186" s="143" t="s">
        <v>490</v>
      </c>
      <c r="G186" s="60">
        <v>50</v>
      </c>
      <c r="H186" s="236"/>
      <c r="I186" s="238"/>
      <c r="J186" s="239"/>
      <c r="K186" s="250"/>
      <c r="L186" s="241"/>
    </row>
    <row r="187" spans="1:12" ht="30" x14ac:dyDescent="0.25">
      <c r="A187" s="105" t="s">
        <v>412</v>
      </c>
      <c r="B187" s="175">
        <v>50</v>
      </c>
      <c r="C187" s="109" t="s">
        <v>149</v>
      </c>
      <c r="D187" s="80" t="s">
        <v>413</v>
      </c>
      <c r="E187" s="95" t="s">
        <v>189</v>
      </c>
      <c r="F187" s="143" t="s">
        <v>490</v>
      </c>
      <c r="G187" s="60">
        <v>50</v>
      </c>
      <c r="H187" s="95" t="s">
        <v>97</v>
      </c>
      <c r="I187" s="96" t="s">
        <v>48</v>
      </c>
      <c r="J187" s="95" t="s">
        <v>147</v>
      </c>
      <c r="K187" s="112"/>
      <c r="L187" s="107"/>
    </row>
    <row r="188" spans="1:12" ht="30" x14ac:dyDescent="0.25">
      <c r="A188" s="243" t="s">
        <v>414</v>
      </c>
      <c r="B188" s="231">
        <v>50</v>
      </c>
      <c r="C188" s="109" t="s">
        <v>142</v>
      </c>
      <c r="D188" s="80" t="s">
        <v>413</v>
      </c>
      <c r="E188" s="95" t="s">
        <v>143</v>
      </c>
      <c r="F188" s="110" t="s">
        <v>96</v>
      </c>
      <c r="G188" s="60">
        <v>10</v>
      </c>
      <c r="H188" s="236" t="s">
        <v>97</v>
      </c>
      <c r="I188" s="238" t="s">
        <v>48</v>
      </c>
      <c r="J188" s="239" t="s">
        <v>98</v>
      </c>
      <c r="K188" s="111" t="s">
        <v>443</v>
      </c>
      <c r="L188" s="106" t="s">
        <v>444</v>
      </c>
    </row>
    <row r="189" spans="1:12" ht="30" x14ac:dyDescent="0.25">
      <c r="A189" s="243"/>
      <c r="B189" s="232"/>
      <c r="C189" s="109" t="s">
        <v>142</v>
      </c>
      <c r="D189" s="80" t="s">
        <v>413</v>
      </c>
      <c r="E189" s="95" t="s">
        <v>189</v>
      </c>
      <c r="F189" s="143" t="s">
        <v>492</v>
      </c>
      <c r="G189" s="60">
        <v>30</v>
      </c>
      <c r="H189" s="236"/>
      <c r="I189" s="238"/>
      <c r="J189" s="239"/>
      <c r="K189" s="111" t="s">
        <v>445</v>
      </c>
      <c r="L189" s="106" t="s">
        <v>444</v>
      </c>
    </row>
    <row r="190" spans="1:12" ht="33" customHeight="1" x14ac:dyDescent="0.25">
      <c r="A190" s="243"/>
      <c r="B190" s="233"/>
      <c r="C190" s="109" t="s">
        <v>142</v>
      </c>
      <c r="D190" s="110" t="s">
        <v>146</v>
      </c>
      <c r="E190" s="95" t="s">
        <v>189</v>
      </c>
      <c r="F190" s="143" t="s">
        <v>492</v>
      </c>
      <c r="G190" s="60">
        <v>10</v>
      </c>
      <c r="H190" s="95" t="s">
        <v>97</v>
      </c>
      <c r="I190" s="96" t="s">
        <v>9</v>
      </c>
      <c r="J190" s="97" t="s">
        <v>205</v>
      </c>
      <c r="K190" s="111" t="s">
        <v>415</v>
      </c>
      <c r="L190" s="107"/>
    </row>
    <row r="191" spans="1:12" ht="30" x14ac:dyDescent="0.25">
      <c r="A191" s="105" t="s">
        <v>416</v>
      </c>
      <c r="B191" s="183">
        <v>5</v>
      </c>
      <c r="C191" s="109" t="s">
        <v>94</v>
      </c>
      <c r="D191" s="110" t="s">
        <v>146</v>
      </c>
      <c r="E191" s="95" t="s">
        <v>96</v>
      </c>
      <c r="F191" s="82"/>
      <c r="G191" s="60" t="s">
        <v>96</v>
      </c>
      <c r="H191" s="95" t="s">
        <v>97</v>
      </c>
      <c r="I191" s="96" t="s">
        <v>9</v>
      </c>
      <c r="J191" s="97" t="s">
        <v>205</v>
      </c>
      <c r="K191" s="111" t="s">
        <v>415</v>
      </c>
      <c r="L191" s="107"/>
    </row>
    <row r="192" spans="1:12" ht="30" x14ac:dyDescent="0.25">
      <c r="A192" s="105" t="s">
        <v>417</v>
      </c>
      <c r="B192" s="221">
        <v>1500</v>
      </c>
      <c r="C192" s="109" t="s">
        <v>149</v>
      </c>
      <c r="D192" s="110" t="s">
        <v>171</v>
      </c>
      <c r="E192" s="95" t="s">
        <v>189</v>
      </c>
      <c r="F192" s="143" t="s">
        <v>490</v>
      </c>
      <c r="G192" s="50">
        <v>1500</v>
      </c>
      <c r="H192" s="95" t="s">
        <v>97</v>
      </c>
      <c r="I192" s="96" t="s">
        <v>8</v>
      </c>
      <c r="J192" s="97" t="s">
        <v>98</v>
      </c>
      <c r="K192" s="210" t="s">
        <v>536</v>
      </c>
      <c r="L192" s="107" t="s">
        <v>466</v>
      </c>
    </row>
    <row r="193" spans="1:12" ht="30" x14ac:dyDescent="0.25">
      <c r="A193" s="243" t="s">
        <v>418</v>
      </c>
      <c r="B193" s="231">
        <v>758</v>
      </c>
      <c r="C193" s="109" t="s">
        <v>149</v>
      </c>
      <c r="D193" s="110" t="s">
        <v>419</v>
      </c>
      <c r="E193" s="95" t="s">
        <v>143</v>
      </c>
      <c r="F193" s="110" t="s">
        <v>96</v>
      </c>
      <c r="G193" s="50">
        <v>253.75</v>
      </c>
      <c r="H193" s="236" t="s">
        <v>97</v>
      </c>
      <c r="I193" s="238" t="s">
        <v>34</v>
      </c>
      <c r="J193" s="239" t="s">
        <v>147</v>
      </c>
      <c r="K193" s="249"/>
      <c r="L193" s="244"/>
    </row>
    <row r="194" spans="1:12" ht="30" x14ac:dyDescent="0.25">
      <c r="A194" s="243"/>
      <c r="B194" s="233"/>
      <c r="C194" s="109" t="s">
        <v>149</v>
      </c>
      <c r="D194" s="110" t="s">
        <v>419</v>
      </c>
      <c r="E194" s="95" t="s">
        <v>189</v>
      </c>
      <c r="F194" s="143" t="s">
        <v>490</v>
      </c>
      <c r="G194" s="50">
        <v>503.75</v>
      </c>
      <c r="H194" s="236"/>
      <c r="I194" s="238"/>
      <c r="J194" s="239"/>
      <c r="K194" s="249"/>
      <c r="L194" s="244"/>
    </row>
    <row r="195" spans="1:12" ht="30" x14ac:dyDescent="0.25">
      <c r="A195" s="105" t="s">
        <v>420</v>
      </c>
      <c r="B195" s="183">
        <v>31</v>
      </c>
      <c r="C195" s="109" t="s">
        <v>149</v>
      </c>
      <c r="D195" s="110" t="s">
        <v>368</v>
      </c>
      <c r="E195" s="95" t="s">
        <v>143</v>
      </c>
      <c r="F195" s="110" t="s">
        <v>96</v>
      </c>
      <c r="G195" s="50">
        <f>30+0.511094</f>
        <v>30.511094</v>
      </c>
      <c r="H195" s="95" t="s">
        <v>97</v>
      </c>
      <c r="I195" s="96" t="s">
        <v>45</v>
      </c>
      <c r="J195" s="97" t="s">
        <v>205</v>
      </c>
      <c r="K195" s="112"/>
      <c r="L195" s="107"/>
    </row>
    <row r="196" spans="1:12" x14ac:dyDescent="0.25">
      <c r="A196" s="105" t="s">
        <v>421</v>
      </c>
      <c r="B196" s="183">
        <v>10</v>
      </c>
      <c r="C196" s="109" t="s">
        <v>94</v>
      </c>
      <c r="D196" s="110" t="s">
        <v>165</v>
      </c>
      <c r="E196" s="95" t="s">
        <v>96</v>
      </c>
      <c r="F196" s="82"/>
      <c r="G196" s="76" t="s">
        <v>96</v>
      </c>
      <c r="H196" s="95" t="s">
        <v>97</v>
      </c>
      <c r="I196" s="96" t="s">
        <v>29</v>
      </c>
      <c r="J196" s="95" t="s">
        <v>334</v>
      </c>
      <c r="K196" s="112"/>
      <c r="L196" s="107"/>
    </row>
    <row r="197" spans="1:12" ht="30" x14ac:dyDescent="0.25">
      <c r="A197" s="105" t="s">
        <v>422</v>
      </c>
      <c r="B197" s="183">
        <v>151</v>
      </c>
      <c r="C197" s="109" t="s">
        <v>94</v>
      </c>
      <c r="D197" s="110" t="s">
        <v>480</v>
      </c>
      <c r="E197" s="99"/>
      <c r="F197" s="22"/>
      <c r="G197" s="50"/>
      <c r="H197" s="167" t="s">
        <v>509</v>
      </c>
      <c r="I197" s="99"/>
      <c r="J197" s="99"/>
      <c r="K197" s="112"/>
      <c r="L197" s="107"/>
    </row>
    <row r="198" spans="1:12" x14ac:dyDescent="0.25">
      <c r="A198" s="105" t="s">
        <v>423</v>
      </c>
      <c r="B198" s="183">
        <f>74+54</f>
        <v>128</v>
      </c>
      <c r="C198" s="109" t="s">
        <v>149</v>
      </c>
      <c r="D198" s="110" t="s">
        <v>424</v>
      </c>
      <c r="E198" s="95" t="s">
        <v>143</v>
      </c>
      <c r="F198" s="110" t="s">
        <v>96</v>
      </c>
      <c r="G198" s="50">
        <v>74.099999999999994</v>
      </c>
      <c r="H198" s="95" t="s">
        <v>97</v>
      </c>
      <c r="I198" s="96" t="s">
        <v>49</v>
      </c>
      <c r="J198" s="42" t="s">
        <v>205</v>
      </c>
      <c r="K198" s="112"/>
      <c r="L198" s="107"/>
    </row>
    <row r="199" spans="1:12" x14ac:dyDescent="0.25">
      <c r="A199" s="105" t="s">
        <v>425</v>
      </c>
      <c r="B199" s="183">
        <v>5</v>
      </c>
      <c r="C199" s="109" t="s">
        <v>94</v>
      </c>
      <c r="D199" s="110" t="s">
        <v>479</v>
      </c>
      <c r="E199" s="99"/>
      <c r="F199" s="22"/>
      <c r="G199" s="99"/>
      <c r="H199" s="167" t="s">
        <v>509</v>
      </c>
      <c r="I199" s="99"/>
      <c r="J199" s="99"/>
      <c r="K199" s="112"/>
      <c r="L199" s="107"/>
    </row>
    <row r="200" spans="1:12" ht="30" x14ac:dyDescent="0.25">
      <c r="A200" s="105" t="s">
        <v>426</v>
      </c>
      <c r="B200" s="183">
        <v>25</v>
      </c>
      <c r="C200" s="109" t="s">
        <v>94</v>
      </c>
      <c r="D200" s="110" t="s">
        <v>191</v>
      </c>
      <c r="E200" s="99"/>
      <c r="F200" s="22"/>
      <c r="G200" s="99"/>
      <c r="H200" s="167" t="s">
        <v>509</v>
      </c>
      <c r="I200" s="99"/>
      <c r="J200" s="99"/>
      <c r="K200" s="112"/>
      <c r="L200" s="107"/>
    </row>
    <row r="201" spans="1:12" ht="30" x14ac:dyDescent="0.25">
      <c r="A201" s="105" t="s">
        <v>427</v>
      </c>
      <c r="B201" s="183">
        <v>26</v>
      </c>
      <c r="C201" s="109" t="s">
        <v>94</v>
      </c>
      <c r="D201" s="110" t="s">
        <v>171</v>
      </c>
      <c r="E201" s="99"/>
      <c r="F201" s="22"/>
      <c r="G201" s="99"/>
      <c r="H201" s="167" t="s">
        <v>509</v>
      </c>
      <c r="I201" s="99"/>
      <c r="J201" s="99"/>
      <c r="K201" s="112"/>
      <c r="L201" s="107"/>
    </row>
    <row r="202" spans="1:12" ht="30" x14ac:dyDescent="0.25">
      <c r="A202" s="105" t="s">
        <v>428</v>
      </c>
      <c r="B202" s="183">
        <v>16</v>
      </c>
      <c r="C202" s="109" t="s">
        <v>94</v>
      </c>
      <c r="D202" s="110" t="s">
        <v>171</v>
      </c>
      <c r="E202" s="99"/>
      <c r="F202" s="22"/>
      <c r="G202" s="99"/>
      <c r="H202" s="167" t="s">
        <v>509</v>
      </c>
      <c r="I202" s="99"/>
      <c r="J202" s="99"/>
      <c r="K202" s="112"/>
      <c r="L202" s="107"/>
    </row>
    <row r="203" spans="1:12" x14ac:dyDescent="0.25">
      <c r="A203" s="105" t="s">
        <v>429</v>
      </c>
      <c r="B203" s="183">
        <v>46</v>
      </c>
      <c r="C203" s="109" t="s">
        <v>94</v>
      </c>
      <c r="D203" s="110" t="s">
        <v>433</v>
      </c>
      <c r="E203" s="99"/>
      <c r="F203" s="22"/>
      <c r="G203" s="99"/>
      <c r="H203" s="167" t="s">
        <v>509</v>
      </c>
      <c r="I203" s="99"/>
      <c r="J203" s="99"/>
      <c r="K203" s="112"/>
      <c r="L203" s="107"/>
    </row>
    <row r="204" spans="1:12" x14ac:dyDescent="0.25">
      <c r="A204" s="105" t="s">
        <v>430</v>
      </c>
      <c r="B204" s="183">
        <v>50</v>
      </c>
      <c r="C204" s="109" t="s">
        <v>94</v>
      </c>
      <c r="D204" s="110"/>
      <c r="E204" s="99"/>
      <c r="F204" s="22"/>
      <c r="G204" s="99"/>
      <c r="H204" s="167" t="s">
        <v>509</v>
      </c>
      <c r="I204" s="99"/>
      <c r="J204" s="99"/>
      <c r="K204" s="112"/>
      <c r="L204" s="107"/>
    </row>
    <row r="205" spans="1:12" ht="30" customHeight="1" x14ac:dyDescent="0.25">
      <c r="A205" s="269" t="s">
        <v>431</v>
      </c>
      <c r="B205" s="231">
        <v>0</v>
      </c>
      <c r="C205" s="288" t="s">
        <v>94</v>
      </c>
      <c r="D205" s="110" t="s">
        <v>95</v>
      </c>
      <c r="E205" s="99"/>
      <c r="F205" s="22"/>
      <c r="G205" s="99"/>
      <c r="H205" s="167" t="s">
        <v>509</v>
      </c>
      <c r="I205" s="99"/>
      <c r="J205" s="99"/>
      <c r="K205" s="112"/>
      <c r="L205" s="107"/>
    </row>
    <row r="206" spans="1:12" ht="30" x14ac:dyDescent="0.25">
      <c r="A206" s="287"/>
      <c r="B206" s="233"/>
      <c r="C206" s="289"/>
      <c r="D206" s="110" t="s">
        <v>171</v>
      </c>
      <c r="E206" s="59"/>
      <c r="F206" s="141"/>
      <c r="G206" s="59"/>
      <c r="H206" s="167" t="s">
        <v>509</v>
      </c>
      <c r="I206" s="59"/>
      <c r="J206" s="59"/>
      <c r="K206" s="139"/>
      <c r="L206" s="137"/>
    </row>
    <row r="207" spans="1:12" ht="15.75" thickBot="1" x14ac:dyDescent="0.3">
      <c r="A207" s="120" t="s">
        <v>432</v>
      </c>
      <c r="B207" s="184">
        <v>188</v>
      </c>
      <c r="C207" s="103" t="s">
        <v>94</v>
      </c>
      <c r="D207" s="104" t="s">
        <v>481</v>
      </c>
      <c r="E207" s="59"/>
      <c r="F207" s="141"/>
      <c r="G207" s="59"/>
      <c r="H207" s="167" t="s">
        <v>509</v>
      </c>
      <c r="I207" s="59"/>
      <c r="J207" s="59"/>
      <c r="K207" s="139"/>
      <c r="L207" s="137"/>
    </row>
    <row r="208" spans="1:12" ht="15.75" thickBot="1" x14ac:dyDescent="0.3">
      <c r="A208" s="127" t="s">
        <v>475</v>
      </c>
      <c r="B208" s="185">
        <f>SUM(B4:B207)</f>
        <v>232246</v>
      </c>
      <c r="C208" s="128"/>
      <c r="D208" s="128"/>
      <c r="E208" s="128"/>
      <c r="F208" s="128"/>
      <c r="G208" s="129">
        <f>SUM(G4:G207)</f>
        <v>113406.99766200001</v>
      </c>
      <c r="H208" s="128"/>
      <c r="I208" s="128"/>
      <c r="J208" s="128"/>
      <c r="K208" s="128"/>
      <c r="L208" s="130"/>
    </row>
    <row r="209" spans="1:12" ht="15.75" thickBot="1" x14ac:dyDescent="0.3">
      <c r="A209" s="28" t="s">
        <v>474</v>
      </c>
      <c r="B209" s="174"/>
      <c r="C209" s="25"/>
      <c r="D209" s="25"/>
      <c r="E209" s="25"/>
      <c r="F209" s="25"/>
      <c r="G209" s="47">
        <f>SUMIF(C4:C207,"*Supp A*",G4:G207)</f>
        <v>77334.329612999994</v>
      </c>
      <c r="H209" s="25"/>
      <c r="I209" s="25"/>
      <c r="J209" s="25"/>
      <c r="K209" s="25"/>
      <c r="L209" s="26"/>
    </row>
    <row r="210" spans="1:12" ht="15.75" thickBot="1" x14ac:dyDescent="0.3">
      <c r="A210" s="131" t="s">
        <v>476</v>
      </c>
      <c r="B210" s="174"/>
      <c r="C210" s="132"/>
      <c r="D210" s="132"/>
      <c r="E210" s="132"/>
      <c r="F210" s="132"/>
      <c r="G210" s="133">
        <f>SUMIF(C4:C207,"*Supp B*",G4:G207)</f>
        <v>36072.668049000007</v>
      </c>
      <c r="H210" s="132"/>
      <c r="I210" s="132"/>
      <c r="J210" s="132"/>
      <c r="K210" s="132"/>
      <c r="L210" s="134"/>
    </row>
    <row r="212" spans="1:12" ht="17.25" x14ac:dyDescent="0.25">
      <c r="A212" s="212" t="s">
        <v>537</v>
      </c>
    </row>
    <row r="213" spans="1:12" x14ac:dyDescent="0.25">
      <c r="A213" t="s">
        <v>437</v>
      </c>
    </row>
    <row r="214" spans="1:12" x14ac:dyDescent="0.25">
      <c r="A214" t="s">
        <v>438</v>
      </c>
    </row>
    <row r="215" spans="1:12" x14ac:dyDescent="0.25">
      <c r="A215" t="s">
        <v>439</v>
      </c>
    </row>
    <row r="216" spans="1:12" x14ac:dyDescent="0.25">
      <c r="A216" t="s">
        <v>442</v>
      </c>
    </row>
  </sheetData>
  <mergeCells count="245">
    <mergeCell ref="B205:B206"/>
    <mergeCell ref="A193:A194"/>
    <mergeCell ref="H193:H194"/>
    <mergeCell ref="I193:I194"/>
    <mergeCell ref="J193:J194"/>
    <mergeCell ref="K193:K194"/>
    <mergeCell ref="L193:L194"/>
    <mergeCell ref="J184:J186"/>
    <mergeCell ref="K184:K186"/>
    <mergeCell ref="L184:L186"/>
    <mergeCell ref="A188:A190"/>
    <mergeCell ref="H188:H189"/>
    <mergeCell ref="I188:I189"/>
    <mergeCell ref="J188:J189"/>
    <mergeCell ref="B193:B194"/>
    <mergeCell ref="A205:A206"/>
    <mergeCell ref="C205:C206"/>
    <mergeCell ref="B188:B190"/>
    <mergeCell ref="J175:J177"/>
    <mergeCell ref="K175:K177"/>
    <mergeCell ref="L175:L177"/>
    <mergeCell ref="I181:I183"/>
    <mergeCell ref="A184:A186"/>
    <mergeCell ref="H184:H186"/>
    <mergeCell ref="I184:I186"/>
    <mergeCell ref="A181:A183"/>
    <mergeCell ref="C181:C183"/>
    <mergeCell ref="D181:D183"/>
    <mergeCell ref="E181:E183"/>
    <mergeCell ref="G181:G183"/>
    <mergeCell ref="H181:H183"/>
    <mergeCell ref="F181:F183"/>
    <mergeCell ref="B181:B183"/>
    <mergeCell ref="B184:B186"/>
    <mergeCell ref="J172:J174"/>
    <mergeCell ref="K172:K174"/>
    <mergeCell ref="L172:L174"/>
    <mergeCell ref="H157:H158"/>
    <mergeCell ref="I157:I158"/>
    <mergeCell ref="J157:J158"/>
    <mergeCell ref="K157:K158"/>
    <mergeCell ref="L157:L158"/>
    <mergeCell ref="H159:H160"/>
    <mergeCell ref="J161:J162"/>
    <mergeCell ref="K161:K162"/>
    <mergeCell ref="L161:L162"/>
    <mergeCell ref="H163:H164"/>
    <mergeCell ref="I163:I164"/>
    <mergeCell ref="J163:J164"/>
    <mergeCell ref="K163:K164"/>
    <mergeCell ref="L163:L164"/>
    <mergeCell ref="I159:I160"/>
    <mergeCell ref="J159:J160"/>
    <mergeCell ref="L147:L148"/>
    <mergeCell ref="H149:H150"/>
    <mergeCell ref="I149:I150"/>
    <mergeCell ref="J149:J150"/>
    <mergeCell ref="K149:K150"/>
    <mergeCell ref="L149:L150"/>
    <mergeCell ref="H147:H148"/>
    <mergeCell ref="I147:I148"/>
    <mergeCell ref="J147:J148"/>
    <mergeCell ref="K147:K148"/>
    <mergeCell ref="K159:K160"/>
    <mergeCell ref="L159:L160"/>
    <mergeCell ref="L151:L152"/>
    <mergeCell ref="H155:H156"/>
    <mergeCell ref="I155:I156"/>
    <mergeCell ref="J155:J156"/>
    <mergeCell ref="K155:K156"/>
    <mergeCell ref="L155:L156"/>
    <mergeCell ref="H151:H152"/>
    <mergeCell ref="I151:I152"/>
    <mergeCell ref="J151:J152"/>
    <mergeCell ref="K151:K152"/>
    <mergeCell ref="L137:L138"/>
    <mergeCell ref="A144:A145"/>
    <mergeCell ref="H144:H145"/>
    <mergeCell ref="I144:I145"/>
    <mergeCell ref="J144:J145"/>
    <mergeCell ref="K144:K145"/>
    <mergeCell ref="L144:L145"/>
    <mergeCell ref="H137:H138"/>
    <mergeCell ref="I137:I138"/>
    <mergeCell ref="J137:J138"/>
    <mergeCell ref="K137:K138"/>
    <mergeCell ref="A137:A139"/>
    <mergeCell ref="B144:B145"/>
    <mergeCell ref="B137:B139"/>
    <mergeCell ref="L132:L133"/>
    <mergeCell ref="A134:A135"/>
    <mergeCell ref="H134:H135"/>
    <mergeCell ref="I134:I135"/>
    <mergeCell ref="J134:J135"/>
    <mergeCell ref="K134:K135"/>
    <mergeCell ref="L134:L135"/>
    <mergeCell ref="A132:A133"/>
    <mergeCell ref="H132:H133"/>
    <mergeCell ref="I132:I133"/>
    <mergeCell ref="J132:J133"/>
    <mergeCell ref="K132:K133"/>
    <mergeCell ref="B132:B133"/>
    <mergeCell ref="B134:B135"/>
    <mergeCell ref="L124:L125"/>
    <mergeCell ref="H126:H130"/>
    <mergeCell ref="I126:I130"/>
    <mergeCell ref="J126:J130"/>
    <mergeCell ref="K126:K130"/>
    <mergeCell ref="L126:L130"/>
    <mergeCell ref="A124:A130"/>
    <mergeCell ref="H124:H125"/>
    <mergeCell ref="I124:I125"/>
    <mergeCell ref="J124:J125"/>
    <mergeCell ref="K124:K125"/>
    <mergeCell ref="B124:B130"/>
    <mergeCell ref="K114:K119"/>
    <mergeCell ref="L114:L119"/>
    <mergeCell ref="A121:A123"/>
    <mergeCell ref="H121:H123"/>
    <mergeCell ref="I121:I123"/>
    <mergeCell ref="J121:J123"/>
    <mergeCell ref="K122:K123"/>
    <mergeCell ref="L122:L123"/>
    <mergeCell ref="L100:L105"/>
    <mergeCell ref="A106:A112"/>
    <mergeCell ref="L106:L112"/>
    <mergeCell ref="A114:A119"/>
    <mergeCell ref="H114:H119"/>
    <mergeCell ref="I114:I119"/>
    <mergeCell ref="J114:J119"/>
    <mergeCell ref="A100:A105"/>
    <mergeCell ref="H100:H105"/>
    <mergeCell ref="I100:I105"/>
    <mergeCell ref="J100:J105"/>
    <mergeCell ref="K100:K105"/>
    <mergeCell ref="B100:B105"/>
    <mergeCell ref="B106:B112"/>
    <mergeCell ref="B114:B119"/>
    <mergeCell ref="B121:B123"/>
    <mergeCell ref="L89:L90"/>
    <mergeCell ref="A92:A97"/>
    <mergeCell ref="H92:H93"/>
    <mergeCell ref="I92:I93"/>
    <mergeCell ref="J92:J93"/>
    <mergeCell ref="K92:K93"/>
    <mergeCell ref="L92:L93"/>
    <mergeCell ref="A89:A90"/>
    <mergeCell ref="H89:H90"/>
    <mergeCell ref="I89:I90"/>
    <mergeCell ref="J89:J90"/>
    <mergeCell ref="K89:K90"/>
    <mergeCell ref="B92:B97"/>
    <mergeCell ref="B89:B90"/>
    <mergeCell ref="K83:K88"/>
    <mergeCell ref="L83:L88"/>
    <mergeCell ref="J74:J76"/>
    <mergeCell ref="K74:K76"/>
    <mergeCell ref="L74:L76"/>
    <mergeCell ref="A80:A81"/>
    <mergeCell ref="H80:H81"/>
    <mergeCell ref="I80:I81"/>
    <mergeCell ref="J80:J81"/>
    <mergeCell ref="K80:K81"/>
    <mergeCell ref="L80:L81"/>
    <mergeCell ref="A83:A88"/>
    <mergeCell ref="H83:H88"/>
    <mergeCell ref="I83:I88"/>
    <mergeCell ref="J83:J88"/>
    <mergeCell ref="B80:B81"/>
    <mergeCell ref="B83:B88"/>
    <mergeCell ref="K34:K35"/>
    <mergeCell ref="L34:L35"/>
    <mergeCell ref="K36:K37"/>
    <mergeCell ref="L36:L37"/>
    <mergeCell ref="K39:K40"/>
    <mergeCell ref="L39:L40"/>
    <mergeCell ref="H70:H71"/>
    <mergeCell ref="I70:I71"/>
    <mergeCell ref="J70:J71"/>
    <mergeCell ref="K70:K71"/>
    <mergeCell ref="L70:L71"/>
    <mergeCell ref="H43:H49"/>
    <mergeCell ref="I43:I49"/>
    <mergeCell ref="J43:J49"/>
    <mergeCell ref="K43:K49"/>
    <mergeCell ref="L43:L49"/>
    <mergeCell ref="H68:H69"/>
    <mergeCell ref="I68:I69"/>
    <mergeCell ref="J68:J69"/>
    <mergeCell ref="K68:K69"/>
    <mergeCell ref="L68:L69"/>
    <mergeCell ref="K64:K65"/>
    <mergeCell ref="L64:L65"/>
    <mergeCell ref="L22:L23"/>
    <mergeCell ref="K24:K25"/>
    <mergeCell ref="L24:L25"/>
    <mergeCell ref="H26:H33"/>
    <mergeCell ref="I26:I33"/>
    <mergeCell ref="J26:J33"/>
    <mergeCell ref="K26:K33"/>
    <mergeCell ref="L26:L33"/>
    <mergeCell ref="H15:H25"/>
    <mergeCell ref="I15:I25"/>
    <mergeCell ref="J15:J25"/>
    <mergeCell ref="K15:K16"/>
    <mergeCell ref="L15:L16"/>
    <mergeCell ref="K17:K18"/>
    <mergeCell ref="L17:L18"/>
    <mergeCell ref="K20:K21"/>
    <mergeCell ref="L20:L21"/>
    <mergeCell ref="K22:K23"/>
    <mergeCell ref="A15:A33"/>
    <mergeCell ref="A34:A49"/>
    <mergeCell ref="A68:A69"/>
    <mergeCell ref="A70:A71"/>
    <mergeCell ref="H64:H65"/>
    <mergeCell ref="I64:I65"/>
    <mergeCell ref="J64:J65"/>
    <mergeCell ref="A74:A76"/>
    <mergeCell ref="H74:H76"/>
    <mergeCell ref="I74:I76"/>
    <mergeCell ref="B15:B33"/>
    <mergeCell ref="B34:B49"/>
    <mergeCell ref="B63:B65"/>
    <mergeCell ref="B68:B69"/>
    <mergeCell ref="B70:B71"/>
    <mergeCell ref="B74:B76"/>
    <mergeCell ref="A63:A65"/>
    <mergeCell ref="H34:H42"/>
    <mergeCell ref="I34:I42"/>
    <mergeCell ref="J34:J42"/>
    <mergeCell ref="A170:A171"/>
    <mergeCell ref="A172:A174"/>
    <mergeCell ref="H172:H174"/>
    <mergeCell ref="I172:I174"/>
    <mergeCell ref="H161:H162"/>
    <mergeCell ref="I161:I162"/>
    <mergeCell ref="B170:B171"/>
    <mergeCell ref="B172:B174"/>
    <mergeCell ref="B175:B177"/>
    <mergeCell ref="A147:A167"/>
    <mergeCell ref="B147:B167"/>
    <mergeCell ref="A175:A177"/>
    <mergeCell ref="H175:H177"/>
    <mergeCell ref="I175:I177"/>
  </mergeCells>
  <hyperlinks>
    <hyperlink ref="J4" r:id="rId1" display="Donnees concernant la SSUC" xr:uid="{5FDD2B3F-22BE-4C64-85BB-C765C3911F83}"/>
    <hyperlink ref="I4" r:id="rId2" xr:uid="{C4C035C0-8A53-4616-8DE0-1239EE483471}"/>
    <hyperlink ref="I8" r:id="rId3" xr:uid="{C1BAC7FB-1D78-4C2C-BE72-255C2A191300}"/>
    <hyperlink ref="J9" r:id="rId4" xr:uid="{9418FB88-38C7-4A71-B733-7D866709359F}"/>
    <hyperlink ref="J10" r:id="rId5" xr:uid="{68675FEC-978A-43F0-A6F5-5D83BEACCA2F}"/>
    <hyperlink ref="J11" r:id="rId6" xr:uid="{AF33C9D4-6905-4465-93F5-2620D6CBBF47}"/>
    <hyperlink ref="I14" r:id="rId7" xr:uid="{DC53C398-0BD5-4D63-8B7C-4B331BCE3FF7}"/>
    <hyperlink ref="J14" r:id="rId8" xr:uid="{FA3D6FC8-4C90-498B-9D77-47E0A154B8D3}"/>
    <hyperlink ref="I15" r:id="rId9" display="https://www.pbo-dpb.gc.ca/web/default/files/Documents/Info%20Requests/2020/IR0471_ISED_COVID-19_Measures_request_e_signed.pdf" xr:uid="{4086BE6A-721F-42AF-8C4E-4B1CBF7CDB26}"/>
    <hyperlink ref="I15:I25" r:id="rId10" display="IR0471" xr:uid="{B2EBB7DF-38E0-4624-BE13-EA0D4EC9E108}"/>
    <hyperlink ref="I26" r:id="rId11" display="https://www.pbo-dpb.gc.ca/web/default/files/Documents/Info%20Requests/2020/IR0524_ISED_COVID19_update_2_request_e.pdf" xr:uid="{D31B1B6B-470B-4701-8468-BDB11E5AF2FC}"/>
    <hyperlink ref="I26:I33" r:id="rId12" display="IR0524" xr:uid="{14FE111C-4932-435F-A01D-E3883AD7F455}"/>
    <hyperlink ref="I34" r:id="rId13" display="https://www.pbo-dpb.gc.ca/web/default/files/Documents/Info%20Requests/2020/IR0471_ISED_COVID-19_Measures_request_e_signed.pdf" xr:uid="{6B0E3A9E-4A97-4B5D-AD55-F01A37FCAA4E}"/>
    <hyperlink ref="I34:I42" r:id="rId14" display="IR0471" xr:uid="{498FDE1B-4450-4E02-9D72-0C40207AD1E9}"/>
    <hyperlink ref="I43" r:id="rId15" display="https://www.pbo-dpb.gc.ca/web/default/files/Documents/Info%20Requests/2020/IR0524_ISED_COVID19_update_2_request_e.pdf" xr:uid="{E4541413-1F8F-4675-8FC5-8A8B7AD75A42}"/>
    <hyperlink ref="I43:I49" r:id="rId16" display="IR0524" xr:uid="{F96396BF-D4AF-454F-9A97-CB88662C0B5B}"/>
    <hyperlink ref="I53" r:id="rId17" xr:uid="{56E97EBB-024A-44F7-A36C-AA212E0531DB}"/>
    <hyperlink ref="I55" r:id="rId18" xr:uid="{474566B5-648A-4A3A-A417-E2CD1F09B9A6}"/>
    <hyperlink ref="I61" r:id="rId19" xr:uid="{7C97AB8A-398A-46DE-8381-044722DAFFE7}"/>
    <hyperlink ref="I63" r:id="rId20" xr:uid="{49FF470C-4DC0-473B-A9C8-2B566F104DFB}"/>
    <hyperlink ref="I64" r:id="rId21" display="https://www.pbo-dpb.gc.ca/web/default/files/Documents/Info%20Requests/2020/IR0526_NRCCan_COVID19_update_2_request_e.pdf" xr:uid="{9EB941BC-DB68-4A57-A750-2D5147F4AE54}"/>
    <hyperlink ref="I64:I65" r:id="rId22" display="IR0526" xr:uid="{C95C7F8F-8279-4129-B737-324573B5AF06}"/>
    <hyperlink ref="I66" r:id="rId23" xr:uid="{24F5EE90-129B-4B16-A425-949F4089D618}"/>
    <hyperlink ref="I67" r:id="rId24" xr:uid="{D45E14FB-8FF4-46D9-87C2-413A4248A8F7}"/>
    <hyperlink ref="I68:I69" r:id="rId25" display="IR0550" xr:uid="{978DA720-9EC0-4E94-A8B1-F6BFE346DF85}"/>
    <hyperlink ref="I70" r:id="rId26" xr:uid="{87E47B07-0C3C-438E-977E-76A4F9A68FD3}"/>
    <hyperlink ref="J70" r:id="rId27" display="https://www.canada.ca/en/services/benefits/ei/claims-report.html" xr:uid="{313BDFF2-72A0-4FD2-8FE0-09B20FD4E011}"/>
    <hyperlink ref="J70:J71" r:id="rId28" display="Donnees concernant la Pres" xr:uid="{CD5DBCBA-38F3-4D2F-9268-816952F368AD}"/>
    <hyperlink ref="I70:I71" r:id="rId29" display="IR0517" xr:uid="{95DD82A2-B468-4F2F-AC7B-29FC1F4D9AA5}"/>
    <hyperlink ref="I72" r:id="rId30" xr:uid="{BCDAFAFF-201A-447D-8E87-801746724016}"/>
    <hyperlink ref="J73" r:id="rId31" display="Donnees concernant ls PCUE" xr:uid="{5F51586F-499F-4BAA-8869-CCC8A06FC852}"/>
    <hyperlink ref="I74" r:id="rId32" xr:uid="{05E8EE53-B0D0-4F70-AEEE-38DCF3CFB446}"/>
    <hyperlink ref="I74:I76" r:id="rId33" display="IR0480" xr:uid="{4ABF384A-CB47-44F1-94F6-969B6FCB6724}"/>
    <hyperlink ref="I78" r:id="rId34" xr:uid="{4CBAD8E4-B851-4E10-9A9B-AF25E4A35391}"/>
    <hyperlink ref="I79" r:id="rId35" xr:uid="{DEBBC746-D7A6-454A-AE55-10830C007501}"/>
    <hyperlink ref="I80" r:id="rId36" xr:uid="{718C451A-3166-436C-8824-50B3ECDB977A}"/>
    <hyperlink ref="I80:I81" r:id="rId37" display="IR0523" xr:uid="{04805497-5B2E-452E-8D23-D3F4A56A25A4}"/>
    <hyperlink ref="I83" r:id="rId38" xr:uid="{8F70D12D-F81F-4B99-9D24-5ADBBEC6BD4E}"/>
    <hyperlink ref="I83:I88" r:id="rId39" display="IR0524" xr:uid="{90271B41-AD2C-44FB-9478-EAC07DC5F338}"/>
    <hyperlink ref="I89" r:id="rId40" xr:uid="{694A4DC6-DFD5-4E1C-AB43-6B2D3FA60110}"/>
    <hyperlink ref="I89:I90" r:id="rId41" display="IR0516" xr:uid="{5E9A8839-DAC4-4C3E-8035-2D88765A9583}"/>
    <hyperlink ref="I91" r:id="rId42" xr:uid="{462D10D4-7F04-4D89-B904-660C01539421}"/>
    <hyperlink ref="I92" r:id="rId43" xr:uid="{3A60333A-1AF7-4EC7-AB85-830B75F1A284}"/>
    <hyperlink ref="I92:I93" r:id="rId44" display="IR0540" xr:uid="{1D83CC5E-C6FF-4187-8E53-CFE73867206C}"/>
    <hyperlink ref="I97" r:id="rId45" xr:uid="{9EF85BFC-82BE-4765-852E-61DA3B08DCC6}"/>
    <hyperlink ref="I95" r:id="rId46" xr:uid="{B136714F-0863-4112-A0EA-3EB752CDCD80}"/>
    <hyperlink ref="I96" r:id="rId47" xr:uid="{1F3EE1E1-4CA6-4F6E-A40C-A25F14DF2BCE}"/>
    <hyperlink ref="I94" r:id="rId48" xr:uid="{16D74774-F468-465B-95D2-996EC44963AE}"/>
    <hyperlink ref="I99" r:id="rId49" xr:uid="{FD1ED60B-3484-4BA8-B33C-CE573B965B9C}"/>
    <hyperlink ref="I100" r:id="rId50" display="https://www.pbo-dpb.gc.ca/web/default/files/Documents/Info%20Requests/2020/IR0469_Heritage_COVID-19_Measures_request_e_signed.pdf" xr:uid="{641D1FAA-DD0C-48DB-A4C8-04276B678639}"/>
    <hyperlink ref="I100:I104" r:id="rId51" display="IR0469" xr:uid="{2888700E-F687-4C9C-A4FB-11D4513F3872}"/>
    <hyperlink ref="I100:I105" r:id="rId52" display="IR0469" xr:uid="{F5FC3029-5B13-4A3F-9AEB-02058E1070E2}"/>
    <hyperlink ref="I114" r:id="rId53" display="https://www.pbo-dpb.gc.ca/web/default/files/Documents/Info%20Requests/2020/IR0494_FIN_COVID-19_Measures_request_e.pdf" xr:uid="{D6B39381-7B2B-4301-B74D-CD7C618BC880}"/>
    <hyperlink ref="I114:I119" r:id="rId54" display="IR0494" xr:uid="{FA32F96F-08F2-4F9B-AE91-629FA442E2F8}"/>
    <hyperlink ref="I120" r:id="rId55" xr:uid="{D30B401F-7C59-4C5E-9334-3EFA50939408}"/>
    <hyperlink ref="I121" r:id="rId56" display="https://www.pbo-dpb.gc.ca/web/default/files/Documents/Info%20Requests/2020/IR0456_AAFC_COVID-19_Allocations_request_e_signed.pdf" xr:uid="{D6B2FF07-8211-4738-9ACE-56E5E7C7BD2F}"/>
    <hyperlink ref="I121:I123" r:id="rId57" display="IR0456" xr:uid="{408A0C3E-9D91-4167-96E7-C06D45430C03}"/>
    <hyperlink ref="I126" r:id="rId58" display="https://www.pbo-dpb.gc.ca/web/default/files/Documents/Info%20Requests/2020/IR0539_ISED_COVID-19_Funding_request_e.pdf" xr:uid="{3663A2E5-427E-4E4F-A0F0-1477B04314A3}"/>
    <hyperlink ref="I126:I130" r:id="rId59" display="IR0539" xr:uid="{47A18D68-267C-40A2-9664-39B8DC202938}"/>
    <hyperlink ref="I124" r:id="rId60" display="https://www.pbo-dpb.gc.ca/web/default/files/Documents/Info%20Requests/2020/IR0482_FOC_COVID-19_ltr_e.pdf" xr:uid="{6D708C4B-DC57-48E4-B1A4-07ECFB705FA8}"/>
    <hyperlink ref="I124:I125" r:id="rId61" display="IR0482" xr:uid="{B77D4771-57D7-496F-A327-0CCB7279720D}"/>
    <hyperlink ref="I131" r:id="rId62" xr:uid="{6B6ECDF2-35C8-4247-B8FE-CBAFD0635366}"/>
    <hyperlink ref="I132" r:id="rId63" xr:uid="{683DDF1B-FA4D-4610-B4E6-D95F267063D0}"/>
    <hyperlink ref="I132:I133" r:id="rId64" display="IR0522" xr:uid="{4E91B0FE-E2E4-4FFB-909B-3AEE5A54DBD0}"/>
    <hyperlink ref="I134" r:id="rId65" xr:uid="{6F98A2E3-FCCA-46F3-BAC5-C8C9903F0C63}"/>
    <hyperlink ref="I134:I135" r:id="rId66" display="IR0519" xr:uid="{BA905009-79DB-4FEB-8F7E-BB12792DAD27}"/>
    <hyperlink ref="I137:I138" r:id="rId67" display="IR0547" xr:uid="{5301D4A4-B4F1-466C-A1D2-F7DCB449CEF4}"/>
    <hyperlink ref="I139" r:id="rId68" xr:uid="{13799848-4759-4AEF-99B6-1A8C21EE500D}"/>
    <hyperlink ref="I140" r:id="rId69" xr:uid="{3792A24C-18A5-4816-9AC8-E6CFD2A571BD}"/>
    <hyperlink ref="I141" r:id="rId70" xr:uid="{0BA83120-CA07-417F-AF35-6D15E113D782}"/>
    <hyperlink ref="I142" r:id="rId71" xr:uid="{69EC4304-466D-4B5C-B860-E4033DFCE70A}"/>
    <hyperlink ref="I143" r:id="rId72" xr:uid="{250201C5-0500-4568-AFCA-693A62AFAD9D}"/>
    <hyperlink ref="I144:I145" r:id="rId73" display="IR0549" xr:uid="{C85762E8-525D-480A-B7D6-51E998F342BD}"/>
    <hyperlink ref="I149" r:id="rId74" display="https://www.pbo-dpb.gc.ca/web/default/files/Documents/Info%20Requests/2020/IR0456_AAFC_COVID-19_Allocations_request_e_signed.pdf" xr:uid="{0978DB66-B51C-4698-9AB9-B8E1B782439C}"/>
    <hyperlink ref="I149:I150" r:id="rId75" display="IR0456" xr:uid="{929BAB74-4749-4659-A1FC-5AD84791D1DA}"/>
    <hyperlink ref="I151" r:id="rId76" display="https://www.pbo-dpb.gc.ca/web/default/files/Documents/Info%20Requests/2020/IR0516_CMHC_COVID19_update_2_request_e.pdf" xr:uid="{AFCC0C10-9AE0-4D21-B308-DE794FEF800E}"/>
    <hyperlink ref="I151:I152" r:id="rId77" display="IR0516" xr:uid="{B0B3EAAA-B63F-483C-9A1F-A491312FB117}"/>
    <hyperlink ref="I153" r:id="rId78" xr:uid="{933E9FB2-2755-4369-B2DD-B3F445099082}"/>
    <hyperlink ref="I155" r:id="rId79" display="https://www.pbo-dpb.gc.ca/web/default/files/Documents/Info%20Requests/2020/IR0523_ISC_COVID19_update_2_request_e.pdf" xr:uid="{775728EF-FB79-461C-8E50-0C7C55108A6F}"/>
    <hyperlink ref="I155:I156" r:id="rId80" display="IR0523" xr:uid="{61870558-416C-4A75-9588-02CD7045B119}"/>
    <hyperlink ref="I157" r:id="rId81" display="https://www.pbo-dpb.gc.ca/web/default/files/Documents/Info%20Requests/2020/IR0524_ISED_COVID19_update_2_request_e.pdf" xr:uid="{F3427241-E1BD-4550-A7D3-28834EF4EAF3}"/>
    <hyperlink ref="I157:I158" r:id="rId82" display="IR0524" xr:uid="{C15503E4-1E2A-4756-83B8-B9221098ED24}"/>
    <hyperlink ref="I163" r:id="rId83" display="https://www.pbo-dpb.gc.ca/web/default/files/Documents/Info%20Requests/2020/IR0526_NRCCan_COVID19_update_2_request_e.pdf" xr:uid="{4463AC52-3A77-466B-B785-E6B130B5FEBB}"/>
    <hyperlink ref="I163:I164" r:id="rId84" display="IR0526" xr:uid="{8B728A21-011E-4C2D-98FA-CD0CF93F10A2}"/>
    <hyperlink ref="I165" r:id="rId85" xr:uid="{6A3FA9D3-EE50-42CC-A754-887F6551D254}"/>
    <hyperlink ref="I167" r:id="rId86" xr:uid="{14D3610E-87E9-4040-B555-D7300332D151}"/>
    <hyperlink ref="I159:I160" r:id="rId87" display="IR0552" xr:uid="{2EACBFF3-EE67-45E3-830C-F0541423CA19}"/>
    <hyperlink ref="I147:I148" r:id="rId88" display="IR0549" xr:uid="{5B815964-A2A9-42FB-B9E0-4827EDE9F55B}"/>
    <hyperlink ref="I161:I162" r:id="rId89" display="IR0557" xr:uid="{10950783-2327-4101-BCA5-AED67950E99A}"/>
    <hyperlink ref="I154" r:id="rId90" xr:uid="{7FAA2DB1-8138-410C-A9EC-57E5FEA3C8EF}"/>
    <hyperlink ref="I166" r:id="rId91" xr:uid="{2CFAE417-4FC3-490E-9112-6E23643FA060}"/>
    <hyperlink ref="I168" r:id="rId92" xr:uid="{F45A169F-DC4D-4678-920C-1A8BDEE10CC8}"/>
    <hyperlink ref="I169" r:id="rId93" xr:uid="{7E666394-D8C3-4D32-8F81-B34E57C0AA92}"/>
    <hyperlink ref="I172" r:id="rId94" xr:uid="{BE7D83DB-C5F6-4C97-B85F-60C5329E462F}"/>
    <hyperlink ref="I172:I174" r:id="rId95" display="IR0523" xr:uid="{B191F233-7B28-4376-8E97-C1131C6CABAA}"/>
    <hyperlink ref="J178" r:id="rId96" display="Données concernant pe programme Nouveaux Horizons pour les aînés" xr:uid="{47A25064-1444-4128-A8DE-F4D164D16283}"/>
    <hyperlink ref="I175" r:id="rId97" xr:uid="{12104366-963F-4C63-A63D-1FE12BCD9977}"/>
    <hyperlink ref="I175:I177" r:id="rId98" display="IR0468" xr:uid="{18C2C4B1-24ED-48A1-B87D-BD72F77DE467}"/>
    <hyperlink ref="I179" r:id="rId99" xr:uid="{89052450-4DA5-4946-83EA-9A2ABF1E167E}"/>
    <hyperlink ref="I180" r:id="rId100" xr:uid="{069CB8A1-8790-4082-8D9E-28C1B929769B}"/>
    <hyperlink ref="J183" r:id="rId101" xr:uid="{2749578C-6F84-437C-8E85-0F1D29C3D008}"/>
    <hyperlink ref="J182" r:id="rId102" xr:uid="{2850046F-C4D9-43FD-A042-02048757BC90}"/>
    <hyperlink ref="J181" r:id="rId103" xr:uid="{9A325E1C-6978-45AD-AD55-AAF0E3BBF960}"/>
    <hyperlink ref="I184" r:id="rId104" xr:uid="{5C8B5084-E08A-42B1-8778-EB95E59E4522}"/>
    <hyperlink ref="I184:I186" r:id="rId105" display="IR0456" xr:uid="{DF15C55B-5BC6-45E1-A9D0-72374C8919F3}"/>
    <hyperlink ref="I187" r:id="rId106" xr:uid="{FC7BE7FD-F844-481F-A662-A5F4CE6D246E}"/>
    <hyperlink ref="I188" r:id="rId107" display="https://www.pbo-dpb.gc.ca/web/default/files/Documents/Info%20Requests/2020/IR0475_WAGE_COVID-19_Measures_request_e_signed.pdf" xr:uid="{0B46948C-43AD-4BD7-BA5E-DC3457363B23}"/>
    <hyperlink ref="I188:I189" r:id="rId108" display="IR0475" xr:uid="{B4A551CB-C4D1-4528-A493-34A759CA69DF}"/>
    <hyperlink ref="I190" r:id="rId109" xr:uid="{E0738273-27F3-43F6-AF56-B6C168715944}"/>
    <hyperlink ref="I191" r:id="rId110" xr:uid="{469505AC-7C57-4DF5-93F4-41FD1FC18000}"/>
    <hyperlink ref="I192" r:id="rId111" xr:uid="{714ED481-1386-4987-A1A9-2AFD20F7BA3A}"/>
    <hyperlink ref="I193" r:id="rId112" xr:uid="{48F4482D-ACC6-40BD-83BD-0D413C2CD833}"/>
    <hyperlink ref="I193:I194" r:id="rId113" display="IR0516" xr:uid="{4FBB5FEF-C82D-45B1-A0E8-70AE9233A75C}"/>
    <hyperlink ref="I195" r:id="rId114" xr:uid="{206A1843-255E-41C5-8751-85722913AB6E}"/>
    <hyperlink ref="I196" r:id="rId115" xr:uid="{E6F404B3-FD94-4489-8E0F-51E0A22E7216}"/>
    <hyperlink ref="I198" r:id="rId116" xr:uid="{EB5135B6-E56C-4451-8BAA-DC6F9A2B043A}"/>
    <hyperlink ref="F8" r:id="rId117" xr:uid="{3D0F9A8F-3FCC-453F-8F84-BDEBFF8087F5}"/>
  </hyperlinks>
  <pageMargins left="0.7" right="0.7" top="0.75" bottom="0.75" header="0.3" footer="0.3"/>
  <pageSetup orientation="portrait" r:id="rId1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60" zoomScaleNormal="60" workbookViewId="0"/>
  </sheetViews>
  <sheetFormatPr defaultColWidth="9" defaultRowHeight="15" x14ac:dyDescent="0.25"/>
  <cols>
    <col min="1" max="1" width="82.7109375" customWidth="1"/>
    <col min="2" max="2" width="62.5703125" bestFit="1" customWidth="1"/>
    <col min="3" max="3" width="22.5703125" bestFit="1" customWidth="1"/>
    <col min="4" max="4" width="31.7109375" bestFit="1" customWidth="1"/>
    <col min="5" max="5" width="26.5703125" bestFit="1" customWidth="1"/>
    <col min="6" max="6" width="26.5703125" customWidth="1"/>
    <col min="7" max="7" width="32.42578125" bestFit="1" customWidth="1"/>
    <col min="8" max="8" width="40.28515625" bestFit="1" customWidth="1"/>
    <col min="9" max="9" width="42" bestFit="1" customWidth="1"/>
    <col min="10" max="10" width="28.140625" customWidth="1"/>
    <col min="11" max="11" width="42.5703125" customWidth="1"/>
    <col min="12" max="12" width="14.85546875" bestFit="1" customWidth="1"/>
  </cols>
  <sheetData>
    <row r="1" spans="1:12" x14ac:dyDescent="0.25">
      <c r="A1" s="29" t="s">
        <v>66</v>
      </c>
      <c r="B1" s="29"/>
    </row>
    <row r="2" spans="1:12" ht="15.75" thickBot="1" x14ac:dyDescent="0.3"/>
    <row r="3" spans="1:12" ht="17.25" x14ac:dyDescent="0.25">
      <c r="A3" s="51" t="s">
        <v>66</v>
      </c>
      <c r="B3" s="213" t="s">
        <v>529</v>
      </c>
      <c r="C3" s="31" t="s">
        <v>83</v>
      </c>
      <c r="D3" s="31" t="s">
        <v>84</v>
      </c>
      <c r="E3" s="31" t="s">
        <v>85</v>
      </c>
      <c r="F3" s="31" t="s">
        <v>446</v>
      </c>
      <c r="G3" s="31" t="s">
        <v>86</v>
      </c>
      <c r="H3" s="32" t="s">
        <v>87</v>
      </c>
      <c r="I3" s="32" t="s">
        <v>88</v>
      </c>
      <c r="J3" s="32" t="s">
        <v>89</v>
      </c>
      <c r="K3" s="32" t="s">
        <v>90</v>
      </c>
      <c r="L3" s="33" t="s">
        <v>91</v>
      </c>
    </row>
    <row r="4" spans="1:12" x14ac:dyDescent="0.25">
      <c r="A4" s="52" t="s">
        <v>92</v>
      </c>
      <c r="B4" s="177"/>
      <c r="C4" s="53"/>
      <c r="D4" s="61"/>
      <c r="E4" s="53"/>
      <c r="F4" s="87"/>
      <c r="G4" s="62"/>
      <c r="H4" s="53"/>
      <c r="I4" s="53"/>
      <c r="J4" s="53"/>
      <c r="K4" s="53"/>
      <c r="L4" s="54"/>
    </row>
    <row r="5" spans="1:12" x14ac:dyDescent="0.25">
      <c r="A5" s="55" t="s">
        <v>93</v>
      </c>
      <c r="B5" s="186" t="s">
        <v>99</v>
      </c>
      <c r="C5" s="2" t="s">
        <v>94</v>
      </c>
      <c r="D5" s="13" t="s">
        <v>95</v>
      </c>
      <c r="E5" s="2" t="s">
        <v>96</v>
      </c>
      <c r="F5" s="27" t="s">
        <v>504</v>
      </c>
      <c r="G5" s="2" t="s">
        <v>96</v>
      </c>
      <c r="H5" s="2" t="s">
        <v>97</v>
      </c>
      <c r="I5" s="12" t="s">
        <v>31</v>
      </c>
      <c r="J5" s="2" t="s">
        <v>98</v>
      </c>
      <c r="K5" s="21" t="s">
        <v>99</v>
      </c>
      <c r="L5" s="8"/>
    </row>
    <row r="6" spans="1:12" ht="60" x14ac:dyDescent="0.25">
      <c r="A6" s="292" t="s">
        <v>100</v>
      </c>
      <c r="B6" s="288" t="s">
        <v>99</v>
      </c>
      <c r="C6" s="288" t="s">
        <v>94</v>
      </c>
      <c r="D6" s="224" t="s">
        <v>101</v>
      </c>
      <c r="E6" s="288" t="s">
        <v>96</v>
      </c>
      <c r="F6" s="294" t="s">
        <v>505</v>
      </c>
      <c r="G6" s="288" t="s">
        <v>96</v>
      </c>
      <c r="H6" s="288" t="s">
        <v>97</v>
      </c>
      <c r="I6" s="290" t="s">
        <v>23</v>
      </c>
      <c r="J6" s="288" t="s">
        <v>98</v>
      </c>
      <c r="K6" s="23" t="s">
        <v>102</v>
      </c>
      <c r="L6" s="63" t="s">
        <v>103</v>
      </c>
    </row>
    <row r="7" spans="1:12" ht="60" x14ac:dyDescent="0.25">
      <c r="A7" s="293"/>
      <c r="B7" s="289"/>
      <c r="C7" s="289"/>
      <c r="D7" s="225"/>
      <c r="E7" s="289"/>
      <c r="F7" s="295"/>
      <c r="G7" s="289"/>
      <c r="H7" s="289"/>
      <c r="I7" s="291"/>
      <c r="J7" s="289"/>
      <c r="K7" s="10" t="s">
        <v>104</v>
      </c>
      <c r="L7" s="64" t="s">
        <v>105</v>
      </c>
    </row>
    <row r="8" spans="1:12" ht="30.75" thickBot="1" x14ac:dyDescent="0.3">
      <c r="A8" s="65" t="s">
        <v>106</v>
      </c>
      <c r="B8" s="187" t="s">
        <v>99</v>
      </c>
      <c r="C8" s="3" t="s">
        <v>94</v>
      </c>
      <c r="D8" s="215" t="s">
        <v>107</v>
      </c>
      <c r="E8" s="218" t="s">
        <v>96</v>
      </c>
      <c r="F8" s="81"/>
      <c r="G8" s="3" t="s">
        <v>96</v>
      </c>
      <c r="H8" s="3" t="s">
        <v>97</v>
      </c>
      <c r="I8" s="4" t="s">
        <v>1</v>
      </c>
      <c r="J8" s="5" t="s">
        <v>205</v>
      </c>
      <c r="K8" s="3"/>
      <c r="L8" s="56"/>
    </row>
    <row r="9" spans="1:12" ht="15.75" thickBot="1" x14ac:dyDescent="0.3">
      <c r="A9" s="28" t="s">
        <v>108</v>
      </c>
      <c r="B9" s="222">
        <f>SUM(B5:B8)</f>
        <v>0</v>
      </c>
      <c r="C9" s="25"/>
      <c r="D9" s="25"/>
      <c r="E9" s="25"/>
      <c r="F9" s="25"/>
      <c r="G9" s="222">
        <f>SUM(G5:G8)</f>
        <v>0</v>
      </c>
      <c r="H9" s="25"/>
      <c r="I9" s="25"/>
      <c r="J9" s="25"/>
      <c r="K9" s="25"/>
      <c r="L9" s="26"/>
    </row>
    <row r="11" spans="1:12" ht="17.25" x14ac:dyDescent="0.25">
      <c r="A11" s="212" t="s">
        <v>537</v>
      </c>
      <c r="B11" s="1"/>
    </row>
    <row r="13" spans="1:12" x14ac:dyDescent="0.25">
      <c r="A13" s="1"/>
      <c r="B13" s="1"/>
    </row>
    <row r="14" spans="1:12" x14ac:dyDescent="0.25">
      <c r="A14" s="1"/>
      <c r="B14" s="1"/>
    </row>
    <row r="15" spans="1:12" x14ac:dyDescent="0.25">
      <c r="A15" s="1"/>
      <c r="B15" s="1"/>
    </row>
    <row r="16" spans="1:12" x14ac:dyDescent="0.25">
      <c r="A16" s="1"/>
      <c r="B16" s="1"/>
    </row>
    <row r="17" spans="1:2" x14ac:dyDescent="0.25">
      <c r="A17" s="1"/>
      <c r="B17" s="1"/>
    </row>
  </sheetData>
  <mergeCells count="10">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7"/>
  <sheetViews>
    <sheetView showGridLines="0" zoomScale="70" zoomScaleNormal="70" workbookViewId="0"/>
  </sheetViews>
  <sheetFormatPr defaultColWidth="9" defaultRowHeight="15" x14ac:dyDescent="0.25"/>
  <cols>
    <col min="1" max="1" width="89" customWidth="1"/>
    <col min="2" max="2" width="58.85546875" bestFit="1" customWidth="1"/>
    <col min="3" max="3" width="25.28515625" bestFit="1" customWidth="1"/>
    <col min="4" max="4" width="30" customWidth="1"/>
    <col min="5" max="5" width="21.140625" bestFit="1" customWidth="1"/>
    <col min="6" max="6" width="33.28515625" customWidth="1"/>
    <col min="7" max="7" width="21.42578125" bestFit="1" customWidth="1"/>
    <col min="8" max="8" width="40.28515625" bestFit="1" customWidth="1"/>
    <col min="9" max="9" width="42" bestFit="1" customWidth="1"/>
    <col min="10" max="10" width="20.7109375" bestFit="1" customWidth="1"/>
    <col min="11" max="11" width="45.5703125" customWidth="1"/>
    <col min="12" max="12" width="19.5703125" bestFit="1" customWidth="1"/>
  </cols>
  <sheetData>
    <row r="1" spans="1:12" x14ac:dyDescent="0.25">
      <c r="A1" s="29" t="s">
        <v>109</v>
      </c>
      <c r="B1" s="29"/>
    </row>
    <row r="2" spans="1:12" ht="15.75" thickBot="1" x14ac:dyDescent="0.3"/>
    <row r="3" spans="1:12" ht="17.25" x14ac:dyDescent="0.25">
      <c r="A3" s="51" t="s">
        <v>109</v>
      </c>
      <c r="B3" s="213" t="s">
        <v>529</v>
      </c>
      <c r="C3" s="31" t="s">
        <v>83</v>
      </c>
      <c r="D3" s="31" t="s">
        <v>84</v>
      </c>
      <c r="E3" s="31" t="s">
        <v>85</v>
      </c>
      <c r="F3" s="31" t="s">
        <v>446</v>
      </c>
      <c r="G3" s="31" t="s">
        <v>86</v>
      </c>
      <c r="H3" s="32" t="s">
        <v>87</v>
      </c>
      <c r="I3" s="32" t="s">
        <v>88</v>
      </c>
      <c r="J3" s="32" t="s">
        <v>89</v>
      </c>
      <c r="K3" s="32" t="s">
        <v>90</v>
      </c>
      <c r="L3" s="33" t="s">
        <v>91</v>
      </c>
    </row>
    <row r="4" spans="1:12" x14ac:dyDescent="0.25">
      <c r="A4" s="57" t="s">
        <v>110</v>
      </c>
      <c r="B4" s="178"/>
      <c r="C4" s="99"/>
      <c r="D4" s="99"/>
      <c r="E4" s="99"/>
      <c r="F4" s="99"/>
      <c r="G4" s="99"/>
      <c r="H4" s="99"/>
      <c r="I4" s="99"/>
      <c r="J4" s="95"/>
      <c r="K4" s="152"/>
      <c r="L4" s="98"/>
    </row>
    <row r="5" spans="1:12" ht="51" customHeight="1" x14ac:dyDescent="0.25">
      <c r="A5" s="39" t="s">
        <v>111</v>
      </c>
      <c r="B5" s="188" t="s">
        <v>99</v>
      </c>
      <c r="C5" s="95" t="s">
        <v>94</v>
      </c>
      <c r="D5" s="97" t="s">
        <v>112</v>
      </c>
      <c r="E5" s="95" t="s">
        <v>96</v>
      </c>
      <c r="F5" s="160" t="s">
        <v>492</v>
      </c>
      <c r="G5" s="95" t="s">
        <v>96</v>
      </c>
      <c r="H5" s="95" t="s">
        <v>97</v>
      </c>
      <c r="I5" s="96" t="s">
        <v>53</v>
      </c>
      <c r="J5" s="95" t="s">
        <v>98</v>
      </c>
      <c r="K5" s="35" t="s">
        <v>99</v>
      </c>
      <c r="L5" s="98"/>
    </row>
    <row r="6" spans="1:12" ht="60" x14ac:dyDescent="0.25">
      <c r="A6" s="39" t="s">
        <v>113</v>
      </c>
      <c r="B6" s="188" t="s">
        <v>99</v>
      </c>
      <c r="C6" s="95" t="s">
        <v>94</v>
      </c>
      <c r="D6" s="97" t="s">
        <v>114</v>
      </c>
      <c r="E6" s="95" t="s">
        <v>96</v>
      </c>
      <c r="F6" s="160" t="s">
        <v>492</v>
      </c>
      <c r="G6" s="95" t="s">
        <v>96</v>
      </c>
      <c r="H6" s="95" t="s">
        <v>97</v>
      </c>
      <c r="I6" s="96" t="s">
        <v>54</v>
      </c>
      <c r="J6" s="95" t="s">
        <v>98</v>
      </c>
      <c r="K6" s="35" t="s">
        <v>115</v>
      </c>
      <c r="L6" s="93" t="s">
        <v>116</v>
      </c>
    </row>
    <row r="7" spans="1:12" ht="57" customHeight="1" x14ac:dyDescent="0.25">
      <c r="A7" s="39" t="s">
        <v>117</v>
      </c>
      <c r="B7" s="188" t="s">
        <v>99</v>
      </c>
      <c r="C7" s="95" t="s">
        <v>94</v>
      </c>
      <c r="D7" s="97" t="s">
        <v>114</v>
      </c>
      <c r="E7" s="95" t="s">
        <v>96</v>
      </c>
      <c r="F7" s="145" t="s">
        <v>492</v>
      </c>
      <c r="G7" s="95" t="s">
        <v>96</v>
      </c>
      <c r="H7" s="95" t="s">
        <v>97</v>
      </c>
      <c r="I7" s="96" t="s">
        <v>54</v>
      </c>
      <c r="J7" s="100" t="s">
        <v>118</v>
      </c>
      <c r="K7" s="125" t="s">
        <v>527</v>
      </c>
      <c r="L7" s="93" t="s">
        <v>526</v>
      </c>
    </row>
    <row r="8" spans="1:12" ht="56.25" customHeight="1" x14ac:dyDescent="0.25">
      <c r="A8" s="296" t="s">
        <v>120</v>
      </c>
      <c r="B8" s="288" t="s">
        <v>96</v>
      </c>
      <c r="C8" s="95" t="s">
        <v>94</v>
      </c>
      <c r="D8" s="97" t="s">
        <v>112</v>
      </c>
      <c r="E8" s="95" t="s">
        <v>96</v>
      </c>
      <c r="F8" s="160" t="s">
        <v>492</v>
      </c>
      <c r="G8" s="95" t="s">
        <v>96</v>
      </c>
      <c r="H8" s="95" t="s">
        <v>97</v>
      </c>
      <c r="I8" s="96" t="s">
        <v>53</v>
      </c>
      <c r="J8" s="95" t="s">
        <v>98</v>
      </c>
      <c r="K8" s="35" t="s">
        <v>99</v>
      </c>
      <c r="L8" s="98"/>
    </row>
    <row r="9" spans="1:12" ht="56.25" customHeight="1" x14ac:dyDescent="0.25">
      <c r="A9" s="297"/>
      <c r="B9" s="289"/>
      <c r="C9" s="95" t="s">
        <v>94</v>
      </c>
      <c r="D9" s="97" t="s">
        <v>114</v>
      </c>
      <c r="E9" s="95" t="s">
        <v>96</v>
      </c>
      <c r="F9" s="160" t="s">
        <v>492</v>
      </c>
      <c r="G9" s="95" t="s">
        <v>96</v>
      </c>
      <c r="H9" s="95" t="s">
        <v>97</v>
      </c>
      <c r="I9" s="96" t="s">
        <v>54</v>
      </c>
      <c r="J9" s="90" t="s">
        <v>121</v>
      </c>
      <c r="K9" s="35"/>
      <c r="L9" s="98"/>
    </row>
    <row r="10" spans="1:12" x14ac:dyDescent="0.25">
      <c r="A10" s="57" t="s">
        <v>122</v>
      </c>
      <c r="B10" s="189"/>
      <c r="C10" s="95"/>
      <c r="D10" s="99"/>
      <c r="E10" s="99"/>
      <c r="F10" s="99"/>
      <c r="G10" s="95"/>
      <c r="H10" s="95"/>
      <c r="I10" s="96"/>
      <c r="J10" s="95"/>
      <c r="K10" s="35"/>
      <c r="L10" s="98"/>
    </row>
    <row r="11" spans="1:12" ht="60" x14ac:dyDescent="0.25">
      <c r="A11" s="39" t="s">
        <v>123</v>
      </c>
      <c r="B11" s="188" t="s">
        <v>96</v>
      </c>
      <c r="C11" s="95" t="s">
        <v>94</v>
      </c>
      <c r="D11" s="99" t="s">
        <v>124</v>
      </c>
      <c r="E11" s="95" t="s">
        <v>96</v>
      </c>
      <c r="F11" s="145" t="s">
        <v>492</v>
      </c>
      <c r="G11" s="95" t="s">
        <v>96</v>
      </c>
      <c r="H11" s="95" t="s">
        <v>97</v>
      </c>
      <c r="I11" s="96" t="s">
        <v>55</v>
      </c>
      <c r="J11" s="95" t="s">
        <v>98</v>
      </c>
      <c r="K11" s="35" t="s">
        <v>99</v>
      </c>
      <c r="L11" s="98"/>
    </row>
    <row r="12" spans="1:12" ht="30" x14ac:dyDescent="0.25">
      <c r="A12" s="39" t="s">
        <v>125</v>
      </c>
      <c r="B12" s="188" t="s">
        <v>96</v>
      </c>
      <c r="C12" s="95" t="s">
        <v>94</v>
      </c>
      <c r="D12" s="97" t="s">
        <v>126</v>
      </c>
      <c r="E12" s="95" t="s">
        <v>96</v>
      </c>
      <c r="F12" s="82" t="s">
        <v>502</v>
      </c>
      <c r="G12" s="95" t="s">
        <v>96</v>
      </c>
      <c r="H12" s="95" t="s">
        <v>97</v>
      </c>
      <c r="I12" s="96" t="s">
        <v>16</v>
      </c>
      <c r="J12" s="97" t="s">
        <v>98</v>
      </c>
      <c r="K12" s="35" t="s">
        <v>461</v>
      </c>
      <c r="L12" s="93" t="s">
        <v>457</v>
      </c>
    </row>
    <row r="13" spans="1:12" ht="60" x14ac:dyDescent="0.25">
      <c r="A13" s="49" t="s">
        <v>128</v>
      </c>
      <c r="B13" s="188" t="s">
        <v>96</v>
      </c>
      <c r="C13" s="95" t="s">
        <v>94</v>
      </c>
      <c r="D13" s="97" t="s">
        <v>129</v>
      </c>
      <c r="E13" s="95" t="s">
        <v>96</v>
      </c>
      <c r="F13" s="161" t="s">
        <v>492</v>
      </c>
      <c r="G13" s="95" t="s">
        <v>96</v>
      </c>
      <c r="H13" s="95" t="s">
        <v>97</v>
      </c>
      <c r="I13" s="96" t="s">
        <v>56</v>
      </c>
      <c r="J13" s="41" t="s">
        <v>130</v>
      </c>
      <c r="K13" s="125" t="s">
        <v>131</v>
      </c>
      <c r="L13" s="93" t="s">
        <v>132</v>
      </c>
    </row>
    <row r="14" spans="1:12" ht="30" x14ac:dyDescent="0.25">
      <c r="A14" s="67" t="s">
        <v>133</v>
      </c>
      <c r="B14" s="189"/>
      <c r="C14" s="95"/>
      <c r="D14" s="99"/>
      <c r="E14" s="99"/>
      <c r="F14" s="99"/>
      <c r="G14" s="95"/>
      <c r="H14" s="95"/>
      <c r="I14" s="95"/>
      <c r="J14" s="95"/>
      <c r="K14" s="35"/>
      <c r="L14" s="98"/>
    </row>
    <row r="15" spans="1:12" ht="28.5" customHeight="1" x14ac:dyDescent="0.25">
      <c r="A15" s="269" t="s">
        <v>134</v>
      </c>
      <c r="B15" s="288" t="s">
        <v>96</v>
      </c>
      <c r="C15" s="288" t="s">
        <v>94</v>
      </c>
      <c r="D15" s="224" t="s">
        <v>135</v>
      </c>
      <c r="E15" s="288" t="s">
        <v>96</v>
      </c>
      <c r="F15" s="224" t="s">
        <v>492</v>
      </c>
      <c r="G15" s="288" t="s">
        <v>96</v>
      </c>
      <c r="H15" s="288" t="s">
        <v>97</v>
      </c>
      <c r="I15" s="290" t="s">
        <v>32</v>
      </c>
      <c r="J15" s="101" t="s">
        <v>98</v>
      </c>
      <c r="K15" s="301" t="s">
        <v>136</v>
      </c>
      <c r="L15" s="298" t="s">
        <v>137</v>
      </c>
    </row>
    <row r="16" spans="1:12" ht="30" x14ac:dyDescent="0.25">
      <c r="A16" s="287"/>
      <c r="B16" s="289"/>
      <c r="C16" s="289"/>
      <c r="D16" s="225"/>
      <c r="E16" s="289"/>
      <c r="F16" s="225"/>
      <c r="G16" s="289"/>
      <c r="H16" s="289"/>
      <c r="I16" s="300"/>
      <c r="J16" s="164" t="s">
        <v>506</v>
      </c>
      <c r="K16" s="302"/>
      <c r="L16" s="299"/>
    </row>
    <row r="17" spans="1:12" x14ac:dyDescent="0.25">
      <c r="A17" s="68" t="s">
        <v>138</v>
      </c>
      <c r="B17" s="188" t="s">
        <v>96</v>
      </c>
      <c r="C17" s="101" t="s">
        <v>94</v>
      </c>
      <c r="D17" s="59"/>
      <c r="E17" s="59"/>
      <c r="F17" s="59"/>
      <c r="G17" s="59"/>
      <c r="H17" s="101"/>
      <c r="I17" s="101"/>
      <c r="J17" s="163"/>
      <c r="K17" s="153"/>
      <c r="L17" s="56"/>
    </row>
    <row r="18" spans="1:12" ht="15.75" thickBot="1" x14ac:dyDescent="0.3">
      <c r="A18" s="68" t="s">
        <v>140</v>
      </c>
      <c r="B18" s="188" t="s">
        <v>96</v>
      </c>
      <c r="C18" s="101" t="s">
        <v>94</v>
      </c>
      <c r="D18" s="59"/>
      <c r="E18" s="59"/>
      <c r="F18" s="59"/>
      <c r="G18" s="59"/>
      <c r="H18" s="101"/>
      <c r="I18" s="101"/>
      <c r="J18" s="101"/>
      <c r="K18" s="59"/>
      <c r="L18" s="56"/>
    </row>
    <row r="19" spans="1:12" ht="15.75" thickBot="1" x14ac:dyDescent="0.3">
      <c r="A19" s="124" t="s">
        <v>139</v>
      </c>
      <c r="B19" s="190">
        <f>SUM(B5:B9,B11:B13,B16:B18)</f>
        <v>0</v>
      </c>
      <c r="C19" s="25"/>
      <c r="D19" s="25"/>
      <c r="E19" s="25"/>
      <c r="F19" s="88"/>
      <c r="G19" s="66">
        <f>SUM(G5:G9,G11:G13,G15:G18)</f>
        <v>0</v>
      </c>
      <c r="H19" s="25"/>
      <c r="I19" s="25"/>
      <c r="J19" s="25"/>
      <c r="K19" s="25"/>
      <c r="L19" s="26"/>
    </row>
    <row r="21" spans="1:12" ht="17.25" x14ac:dyDescent="0.25">
      <c r="A21" s="169" t="s">
        <v>530</v>
      </c>
      <c r="B21" s="1"/>
    </row>
    <row r="23" spans="1:12" x14ac:dyDescent="0.25">
      <c r="A23" s="1"/>
      <c r="B23" s="1"/>
    </row>
    <row r="24" spans="1:12" x14ac:dyDescent="0.25">
      <c r="A24" s="1"/>
      <c r="B24" s="1"/>
    </row>
    <row r="25" spans="1:12" x14ac:dyDescent="0.25">
      <c r="A25" s="1"/>
      <c r="B25" s="1"/>
    </row>
    <row r="26" spans="1:12" x14ac:dyDescent="0.25">
      <c r="A26" s="1"/>
      <c r="B26" s="1"/>
    </row>
    <row r="27" spans="1:12" x14ac:dyDescent="0.25">
      <c r="A27" s="1"/>
      <c r="B27" s="1"/>
    </row>
  </sheetData>
  <mergeCells count="13">
    <mergeCell ref="L15:L16"/>
    <mergeCell ref="F15:F16"/>
    <mergeCell ref="G15:G16"/>
    <mergeCell ref="H15:H16"/>
    <mergeCell ref="I15:I16"/>
    <mergeCell ref="K15:K16"/>
    <mergeCell ref="A8:A9"/>
    <mergeCell ref="A15:A16"/>
    <mergeCell ref="C15:C16"/>
    <mergeCell ref="D15:D16"/>
    <mergeCell ref="E15:E16"/>
    <mergeCell ref="B8:B9"/>
    <mergeCell ref="B15:B16"/>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5" r:id="rId11" xr:uid="{B80B27F4-15EE-4A3C-9765-1701EF88DAA5}"/>
    <hyperlink ref="J16" r:id="rId12" xr:uid="{6C0F4E87-0007-4F61-88BE-50F848AE3C95}"/>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36"/>
  <sheetViews>
    <sheetView showGridLines="0" zoomScale="62" zoomScaleNormal="70" workbookViewId="0"/>
  </sheetViews>
  <sheetFormatPr defaultRowHeight="15" x14ac:dyDescent="0.25"/>
  <cols>
    <col min="1" max="1" width="82" customWidth="1"/>
    <col min="2" max="2" width="61.42578125" bestFit="1" customWidth="1"/>
    <col min="3" max="3" width="26.140625" bestFit="1" customWidth="1"/>
    <col min="4" max="4" width="46.5703125" customWidth="1"/>
    <col min="5" max="5" width="25.28515625" bestFit="1" customWidth="1"/>
    <col min="6" max="6" width="43.7109375" bestFit="1" customWidth="1"/>
    <col min="7" max="7" width="32.42578125" bestFit="1" customWidth="1"/>
    <col min="8" max="8" width="42" bestFit="1" customWidth="1"/>
    <col min="9" max="9" width="42.28515625" bestFit="1" customWidth="1"/>
    <col min="10" max="10" width="27.7109375" bestFit="1" customWidth="1"/>
    <col min="11" max="11" width="34.140625" customWidth="1"/>
    <col min="12" max="12" width="23.140625" customWidth="1"/>
  </cols>
  <sheetData>
    <row r="1" spans="1:12" x14ac:dyDescent="0.25">
      <c r="A1" s="29" t="s">
        <v>184</v>
      </c>
      <c r="B1" s="29"/>
    </row>
    <row r="2" spans="1:12" ht="15.75" thickBot="1" x14ac:dyDescent="0.3">
      <c r="A2" s="1"/>
      <c r="B2" s="1"/>
    </row>
    <row r="3" spans="1:12" ht="17.25" x14ac:dyDescent="0.25">
      <c r="A3" s="30" t="s">
        <v>483</v>
      </c>
      <c r="B3" s="213" t="s">
        <v>529</v>
      </c>
      <c r="C3" s="31" t="s">
        <v>83</v>
      </c>
      <c r="D3" s="31" t="s">
        <v>84</v>
      </c>
      <c r="E3" s="31" t="s">
        <v>85</v>
      </c>
      <c r="F3" s="31" t="s">
        <v>446</v>
      </c>
      <c r="G3" s="31" t="s">
        <v>86</v>
      </c>
      <c r="H3" s="32" t="s">
        <v>87</v>
      </c>
      <c r="I3" s="32" t="s">
        <v>88</v>
      </c>
      <c r="J3" s="32" t="s">
        <v>89</v>
      </c>
      <c r="K3" s="32" t="s">
        <v>90</v>
      </c>
      <c r="L3" s="33" t="s">
        <v>91</v>
      </c>
    </row>
    <row r="4" spans="1:12" ht="24.75" customHeight="1" x14ac:dyDescent="0.25">
      <c r="A4" s="243" t="s">
        <v>141</v>
      </c>
      <c r="B4" s="224"/>
      <c r="C4" s="208" t="s">
        <v>142</v>
      </c>
      <c r="D4" s="200" t="s">
        <v>126</v>
      </c>
      <c r="E4" s="208" t="s">
        <v>143</v>
      </c>
      <c r="F4" s="208" t="s">
        <v>96</v>
      </c>
      <c r="G4" s="50">
        <v>-20</v>
      </c>
      <c r="H4" s="305" t="s">
        <v>144</v>
      </c>
      <c r="I4" s="305"/>
      <c r="J4" s="305"/>
      <c r="K4" s="305"/>
      <c r="L4" s="307"/>
    </row>
    <row r="5" spans="1:12" ht="36" customHeight="1" x14ac:dyDescent="0.25">
      <c r="A5" s="269"/>
      <c r="B5" s="225"/>
      <c r="C5" s="208" t="s">
        <v>142</v>
      </c>
      <c r="D5" s="200" t="s">
        <v>126</v>
      </c>
      <c r="E5" s="208" t="s">
        <v>143</v>
      </c>
      <c r="F5" s="208" t="s">
        <v>96</v>
      </c>
      <c r="G5" s="50">
        <v>20</v>
      </c>
      <c r="H5" s="306"/>
      <c r="I5" s="306"/>
      <c r="J5" s="306"/>
      <c r="K5" s="306"/>
      <c r="L5" s="308"/>
    </row>
    <row r="6" spans="1:12" x14ac:dyDescent="0.25">
      <c r="A6" s="34" t="s">
        <v>145</v>
      </c>
      <c r="B6" s="188">
        <v>112</v>
      </c>
      <c r="C6" s="198" t="s">
        <v>94</v>
      </c>
      <c r="D6" s="198" t="s">
        <v>146</v>
      </c>
      <c r="E6" s="198" t="s">
        <v>96</v>
      </c>
      <c r="F6" s="27"/>
      <c r="G6" s="38" t="s">
        <v>96</v>
      </c>
      <c r="H6" s="198" t="s">
        <v>97</v>
      </c>
      <c r="I6" s="195" t="s">
        <v>9</v>
      </c>
      <c r="J6" s="200" t="s">
        <v>147</v>
      </c>
      <c r="K6" s="203"/>
      <c r="L6" s="8"/>
    </row>
    <row r="7" spans="1:12" x14ac:dyDescent="0.25">
      <c r="A7" s="192" t="s">
        <v>148</v>
      </c>
      <c r="B7" s="171"/>
      <c r="C7" s="198" t="s">
        <v>149</v>
      </c>
      <c r="D7" s="200" t="s">
        <v>150</v>
      </c>
      <c r="E7" s="198" t="s">
        <v>143</v>
      </c>
      <c r="F7" s="198" t="s">
        <v>96</v>
      </c>
      <c r="G7" s="50">
        <v>6.4198120000000003</v>
      </c>
      <c r="H7" s="198" t="s">
        <v>97</v>
      </c>
      <c r="I7" s="199" t="s">
        <v>2</v>
      </c>
      <c r="J7" s="200" t="s">
        <v>147</v>
      </c>
      <c r="K7" s="203"/>
      <c r="L7" s="8"/>
    </row>
    <row r="8" spans="1:12" ht="45" x14ac:dyDescent="0.25">
      <c r="A8" s="34" t="s">
        <v>151</v>
      </c>
      <c r="B8" s="171"/>
      <c r="C8" s="198" t="s">
        <v>149</v>
      </c>
      <c r="D8" s="200" t="s">
        <v>152</v>
      </c>
      <c r="E8" s="198" t="s">
        <v>143</v>
      </c>
      <c r="F8" s="198" t="s">
        <v>96</v>
      </c>
      <c r="G8" s="50">
        <v>5</v>
      </c>
      <c r="H8" s="198" t="s">
        <v>97</v>
      </c>
      <c r="I8" s="199" t="s">
        <v>43</v>
      </c>
      <c r="J8" s="198" t="s">
        <v>334</v>
      </c>
      <c r="K8" s="203"/>
      <c r="L8" s="8"/>
    </row>
    <row r="9" spans="1:12" ht="30" customHeight="1" x14ac:dyDescent="0.25">
      <c r="A9" s="243" t="s">
        <v>153</v>
      </c>
      <c r="B9" s="224"/>
      <c r="C9" s="198" t="s">
        <v>149</v>
      </c>
      <c r="D9" s="198" t="s">
        <v>154</v>
      </c>
      <c r="E9" s="198" t="s">
        <v>143</v>
      </c>
      <c r="F9" s="198" t="s">
        <v>96</v>
      </c>
      <c r="G9" s="50">
        <v>-3.3290000000000002</v>
      </c>
      <c r="H9" s="288" t="s">
        <v>144</v>
      </c>
      <c r="I9" s="236"/>
      <c r="J9" s="236"/>
      <c r="K9" s="303"/>
      <c r="L9" s="304"/>
    </row>
    <row r="10" spans="1:12" ht="30" customHeight="1" x14ac:dyDescent="0.25">
      <c r="A10" s="243"/>
      <c r="B10" s="225"/>
      <c r="C10" s="198" t="s">
        <v>149</v>
      </c>
      <c r="D10" s="198" t="s">
        <v>154</v>
      </c>
      <c r="E10" s="198" t="s">
        <v>143</v>
      </c>
      <c r="F10" s="198" t="s">
        <v>96</v>
      </c>
      <c r="G10" s="50">
        <v>3.3290000000000002</v>
      </c>
      <c r="H10" s="289"/>
      <c r="I10" s="236"/>
      <c r="J10" s="236"/>
      <c r="K10" s="303"/>
      <c r="L10" s="304"/>
    </row>
    <row r="11" spans="1:12" ht="15" customHeight="1" x14ac:dyDescent="0.25">
      <c r="A11" s="243" t="s">
        <v>155</v>
      </c>
      <c r="B11" s="224"/>
      <c r="C11" s="198" t="s">
        <v>149</v>
      </c>
      <c r="D11" s="198" t="s">
        <v>156</v>
      </c>
      <c r="E11" s="198" t="s">
        <v>143</v>
      </c>
      <c r="F11" s="198" t="s">
        <v>96</v>
      </c>
      <c r="G11" s="50">
        <v>-33.732999999999997</v>
      </c>
      <c r="H11" s="236" t="s">
        <v>144</v>
      </c>
      <c r="I11" s="236"/>
      <c r="J11" s="236"/>
      <c r="K11" s="303"/>
      <c r="L11" s="304"/>
    </row>
    <row r="12" spans="1:12" x14ac:dyDescent="0.25">
      <c r="A12" s="243"/>
      <c r="B12" s="225"/>
      <c r="C12" s="198" t="s">
        <v>149</v>
      </c>
      <c r="D12" s="198" t="s">
        <v>156</v>
      </c>
      <c r="E12" s="198" t="s">
        <v>143</v>
      </c>
      <c r="F12" s="198" t="s">
        <v>96</v>
      </c>
      <c r="G12" s="50">
        <v>33.732999999999997</v>
      </c>
      <c r="H12" s="236"/>
      <c r="I12" s="236"/>
      <c r="J12" s="236"/>
      <c r="K12" s="303"/>
      <c r="L12" s="304"/>
    </row>
    <row r="13" spans="1:12" ht="30" customHeight="1" x14ac:dyDescent="0.25">
      <c r="A13" s="243" t="s">
        <v>157</v>
      </c>
      <c r="B13" s="224"/>
      <c r="C13" s="198" t="s">
        <v>149</v>
      </c>
      <c r="D13" s="198" t="s">
        <v>158</v>
      </c>
      <c r="E13" s="198" t="s">
        <v>143</v>
      </c>
      <c r="F13" s="198" t="s">
        <v>96</v>
      </c>
      <c r="G13" s="50">
        <v>5.5269320000000004</v>
      </c>
      <c r="H13" s="198" t="s">
        <v>144</v>
      </c>
      <c r="I13" s="203"/>
      <c r="J13" s="203"/>
      <c r="K13" s="203"/>
      <c r="L13" s="8"/>
    </row>
    <row r="14" spans="1:12" x14ac:dyDescent="0.25">
      <c r="A14" s="243"/>
      <c r="B14" s="225"/>
      <c r="C14" s="198" t="s">
        <v>149</v>
      </c>
      <c r="D14" s="197" t="s">
        <v>159</v>
      </c>
      <c r="E14" s="198" t="s">
        <v>143</v>
      </c>
      <c r="F14" s="198" t="s">
        <v>96</v>
      </c>
      <c r="G14" s="50">
        <f>27.30409+63.65</f>
        <v>90.954089999999994</v>
      </c>
      <c r="H14" s="198" t="s">
        <v>97</v>
      </c>
      <c r="I14" s="199" t="s">
        <v>17</v>
      </c>
      <c r="J14" s="200" t="s">
        <v>98</v>
      </c>
      <c r="K14" s="203" t="s">
        <v>185</v>
      </c>
      <c r="L14" s="202" t="s">
        <v>186</v>
      </c>
    </row>
    <row r="15" spans="1:12" ht="30" customHeight="1" x14ac:dyDescent="0.25">
      <c r="A15" s="243" t="s">
        <v>177</v>
      </c>
      <c r="B15" s="224"/>
      <c r="C15" s="198" t="s">
        <v>149</v>
      </c>
      <c r="D15" s="200" t="s">
        <v>162</v>
      </c>
      <c r="E15" s="198" t="s">
        <v>143</v>
      </c>
      <c r="F15" s="198" t="s">
        <v>96</v>
      </c>
      <c r="G15" s="50">
        <v>1.3129919999999999</v>
      </c>
      <c r="H15" s="198" t="s">
        <v>97</v>
      </c>
      <c r="I15" s="199" t="s">
        <v>51</v>
      </c>
      <c r="J15" s="194" t="s">
        <v>121</v>
      </c>
      <c r="K15" s="203"/>
      <c r="L15" s="8"/>
    </row>
    <row r="16" spans="1:12" x14ac:dyDescent="0.25">
      <c r="A16" s="243"/>
      <c r="B16" s="227"/>
      <c r="C16" s="198" t="s">
        <v>149</v>
      </c>
      <c r="D16" s="200" t="s">
        <v>171</v>
      </c>
      <c r="E16" s="198" t="s">
        <v>143</v>
      </c>
      <c r="F16" s="198" t="s">
        <v>96</v>
      </c>
      <c r="G16" s="165">
        <v>0.44668799999999997</v>
      </c>
      <c r="H16" s="198" t="s">
        <v>97</v>
      </c>
      <c r="I16" s="199" t="s">
        <v>52</v>
      </c>
      <c r="J16" s="200" t="s">
        <v>205</v>
      </c>
      <c r="K16" s="203"/>
      <c r="L16" s="8"/>
    </row>
    <row r="17" spans="1:12" x14ac:dyDescent="0.25">
      <c r="A17" s="243"/>
      <c r="B17" s="225"/>
      <c r="C17" s="198" t="s">
        <v>149</v>
      </c>
      <c r="D17" s="198" t="s">
        <v>178</v>
      </c>
      <c r="E17" s="198" t="s">
        <v>143</v>
      </c>
      <c r="F17" s="198" t="s">
        <v>96</v>
      </c>
      <c r="G17" s="165">
        <v>0.19544</v>
      </c>
      <c r="H17" s="198" t="s">
        <v>97</v>
      </c>
      <c r="I17" s="199" t="s">
        <v>6</v>
      </c>
      <c r="J17" s="198" t="s">
        <v>147</v>
      </c>
      <c r="K17" s="203"/>
      <c r="L17" s="8"/>
    </row>
    <row r="18" spans="1:12" ht="30" x14ac:dyDescent="0.25">
      <c r="A18" s="243" t="s">
        <v>179</v>
      </c>
      <c r="B18" s="224"/>
      <c r="C18" s="198" t="s">
        <v>149</v>
      </c>
      <c r="D18" s="58" t="s">
        <v>180</v>
      </c>
      <c r="E18" s="198" t="s">
        <v>143</v>
      </c>
      <c r="F18" s="198" t="s">
        <v>96</v>
      </c>
      <c r="G18" s="50">
        <v>-2</v>
      </c>
      <c r="H18" s="288" t="s">
        <v>97</v>
      </c>
      <c r="I18" s="290" t="s">
        <v>14</v>
      </c>
      <c r="J18" s="288" t="s">
        <v>334</v>
      </c>
      <c r="K18" s="303"/>
      <c r="L18" s="304"/>
    </row>
    <row r="19" spans="1:12" x14ac:dyDescent="0.25">
      <c r="A19" s="243"/>
      <c r="B19" s="225"/>
      <c r="C19" s="198" t="s">
        <v>149</v>
      </c>
      <c r="D19" s="198" t="s">
        <v>167</v>
      </c>
      <c r="E19" s="198" t="s">
        <v>143</v>
      </c>
      <c r="F19" s="198" t="s">
        <v>96</v>
      </c>
      <c r="G19" s="50">
        <v>2</v>
      </c>
      <c r="H19" s="289"/>
      <c r="I19" s="291"/>
      <c r="J19" s="289"/>
      <c r="K19" s="303"/>
      <c r="L19" s="304"/>
    </row>
    <row r="20" spans="1:12" x14ac:dyDescent="0.25">
      <c r="A20" s="243" t="s">
        <v>163</v>
      </c>
      <c r="B20" s="288"/>
      <c r="C20" s="198" t="s">
        <v>149</v>
      </c>
      <c r="D20" s="200" t="s">
        <v>164</v>
      </c>
      <c r="E20" s="198" t="s">
        <v>143</v>
      </c>
      <c r="F20" s="198" t="s">
        <v>96</v>
      </c>
      <c r="G20" s="165">
        <v>-0.45871099999999998</v>
      </c>
      <c r="H20" s="288" t="s">
        <v>97</v>
      </c>
      <c r="I20" s="290" t="s">
        <v>29</v>
      </c>
      <c r="J20" s="288" t="s">
        <v>334</v>
      </c>
      <c r="K20" s="303"/>
      <c r="L20" s="304"/>
    </row>
    <row r="21" spans="1:12" x14ac:dyDescent="0.25">
      <c r="A21" s="243"/>
      <c r="B21" s="289"/>
      <c r="C21" s="198" t="s">
        <v>149</v>
      </c>
      <c r="D21" s="198" t="s">
        <v>165</v>
      </c>
      <c r="E21" s="198" t="s">
        <v>143</v>
      </c>
      <c r="F21" s="198" t="s">
        <v>96</v>
      </c>
      <c r="G21" s="165">
        <v>0.45871099999999998</v>
      </c>
      <c r="H21" s="289"/>
      <c r="I21" s="291"/>
      <c r="J21" s="289"/>
      <c r="K21" s="303"/>
      <c r="L21" s="304"/>
    </row>
    <row r="22" spans="1:12" x14ac:dyDescent="0.25">
      <c r="A22" s="243" t="s">
        <v>166</v>
      </c>
      <c r="B22" s="288"/>
      <c r="C22" s="198" t="s">
        <v>149</v>
      </c>
      <c r="D22" s="198" t="s">
        <v>165</v>
      </c>
      <c r="E22" s="198" t="s">
        <v>143</v>
      </c>
      <c r="F22" s="198" t="s">
        <v>96</v>
      </c>
      <c r="G22" s="50">
        <v>44.52328</v>
      </c>
      <c r="H22" s="198" t="s">
        <v>97</v>
      </c>
      <c r="I22" s="199" t="s">
        <v>29</v>
      </c>
      <c r="J22" s="198" t="s">
        <v>334</v>
      </c>
      <c r="K22" s="203"/>
      <c r="L22" s="8"/>
    </row>
    <row r="23" spans="1:12" x14ac:dyDescent="0.25">
      <c r="A23" s="243"/>
      <c r="B23" s="289"/>
      <c r="C23" s="198" t="s">
        <v>149</v>
      </c>
      <c r="D23" s="198" t="s">
        <v>167</v>
      </c>
      <c r="E23" s="198" t="s">
        <v>143</v>
      </c>
      <c r="F23" s="198" t="s">
        <v>96</v>
      </c>
      <c r="G23" s="50">
        <v>3.9385840000000001</v>
      </c>
      <c r="H23" s="198" t="s">
        <v>97</v>
      </c>
      <c r="I23" s="199" t="s">
        <v>14</v>
      </c>
      <c r="J23" s="198" t="s">
        <v>334</v>
      </c>
      <c r="K23" s="203"/>
      <c r="L23" s="8"/>
    </row>
    <row r="24" spans="1:12" ht="30" x14ac:dyDescent="0.25">
      <c r="A24" s="192" t="s">
        <v>168</v>
      </c>
      <c r="B24" s="172"/>
      <c r="C24" s="198" t="s">
        <v>149</v>
      </c>
      <c r="D24" s="200" t="s">
        <v>169</v>
      </c>
      <c r="E24" s="198" t="s">
        <v>143</v>
      </c>
      <c r="F24" s="198" t="s">
        <v>96</v>
      </c>
      <c r="G24" s="50">
        <v>4.2189170000000003</v>
      </c>
      <c r="H24" s="198" t="s">
        <v>144</v>
      </c>
      <c r="I24" s="198"/>
      <c r="J24" s="198"/>
      <c r="K24" s="203"/>
      <c r="L24" s="8"/>
    </row>
    <row r="25" spans="1:12" x14ac:dyDescent="0.25">
      <c r="A25" s="65" t="s">
        <v>160</v>
      </c>
      <c r="B25" s="171"/>
      <c r="C25" s="198" t="s">
        <v>94</v>
      </c>
      <c r="D25" s="205" t="s">
        <v>161</v>
      </c>
      <c r="E25" s="205" t="s">
        <v>96</v>
      </c>
      <c r="F25" s="162" t="s">
        <v>96</v>
      </c>
      <c r="G25" s="60" t="s">
        <v>96</v>
      </c>
      <c r="H25" s="205" t="s">
        <v>97</v>
      </c>
      <c r="I25" s="206" t="s">
        <v>50</v>
      </c>
      <c r="J25" s="197" t="s">
        <v>98</v>
      </c>
      <c r="K25" s="59" t="s">
        <v>99</v>
      </c>
      <c r="L25" s="8"/>
    </row>
    <row r="26" spans="1:12" ht="45" x14ac:dyDescent="0.25">
      <c r="A26" s="192" t="s">
        <v>170</v>
      </c>
      <c r="B26" s="171"/>
      <c r="C26" s="198" t="s">
        <v>94</v>
      </c>
      <c r="D26" s="200" t="s">
        <v>171</v>
      </c>
      <c r="E26" s="198" t="s">
        <v>96</v>
      </c>
      <c r="F26" s="27" t="s">
        <v>96</v>
      </c>
      <c r="G26" s="60" t="s">
        <v>96</v>
      </c>
      <c r="H26" s="198" t="s">
        <v>144</v>
      </c>
      <c r="I26" s="198"/>
      <c r="J26" s="204" t="s">
        <v>172</v>
      </c>
      <c r="K26" s="201" t="s">
        <v>173</v>
      </c>
      <c r="L26" s="202" t="s">
        <v>174</v>
      </c>
    </row>
    <row r="27" spans="1:12" ht="60" x14ac:dyDescent="0.25">
      <c r="A27" s="155" t="s">
        <v>175</v>
      </c>
      <c r="B27" s="175">
        <v>4</v>
      </c>
      <c r="C27" s="205" t="s">
        <v>94</v>
      </c>
      <c r="D27" s="197" t="s">
        <v>171</v>
      </c>
      <c r="E27" s="205" t="s">
        <v>96</v>
      </c>
      <c r="F27" s="158" t="s">
        <v>500</v>
      </c>
      <c r="G27" s="156" t="s">
        <v>96</v>
      </c>
      <c r="H27" s="205" t="s">
        <v>97</v>
      </c>
      <c r="I27" s="206" t="s">
        <v>57</v>
      </c>
      <c r="J27" s="157" t="s">
        <v>176</v>
      </c>
      <c r="K27" s="10" t="s">
        <v>528</v>
      </c>
      <c r="L27" s="196" t="s">
        <v>523</v>
      </c>
    </row>
    <row r="28" spans="1:12" ht="30" x14ac:dyDescent="0.25">
      <c r="A28" s="193" t="s">
        <v>453</v>
      </c>
      <c r="B28" s="173"/>
      <c r="C28" s="205" t="s">
        <v>94</v>
      </c>
      <c r="D28" s="197" t="s">
        <v>275</v>
      </c>
      <c r="E28" s="205" t="s">
        <v>96</v>
      </c>
      <c r="F28" s="207" t="s">
        <v>96</v>
      </c>
      <c r="G28" s="156" t="s">
        <v>96</v>
      </c>
      <c r="H28" s="205" t="s">
        <v>97</v>
      </c>
      <c r="I28" s="206" t="s">
        <v>29</v>
      </c>
      <c r="J28" s="205" t="s">
        <v>334</v>
      </c>
      <c r="K28" s="139"/>
      <c r="L28" s="137"/>
    </row>
    <row r="29" spans="1:12" ht="30" x14ac:dyDescent="0.25">
      <c r="A29" s="217" t="s">
        <v>542</v>
      </c>
      <c r="B29" s="214">
        <v>32</v>
      </c>
      <c r="C29" s="218" t="s">
        <v>94</v>
      </c>
      <c r="D29" s="215"/>
      <c r="E29" s="218"/>
      <c r="F29" s="220"/>
      <c r="G29" s="156"/>
      <c r="H29" s="218"/>
      <c r="I29" s="219"/>
      <c r="J29" s="216" t="s">
        <v>509</v>
      </c>
      <c r="K29" s="139"/>
      <c r="L29" s="137"/>
    </row>
    <row r="30" spans="1:12" ht="30.75" thickBot="1" x14ac:dyDescent="0.3">
      <c r="A30" s="193" t="s">
        <v>520</v>
      </c>
      <c r="B30" s="10"/>
      <c r="C30" s="205" t="s">
        <v>94</v>
      </c>
      <c r="D30" s="197" t="s">
        <v>188</v>
      </c>
      <c r="E30" s="205" t="s">
        <v>96</v>
      </c>
      <c r="F30" s="207" t="s">
        <v>96</v>
      </c>
      <c r="G30" s="156" t="s">
        <v>96</v>
      </c>
      <c r="H30" s="205" t="s">
        <v>97</v>
      </c>
      <c r="I30" s="195" t="s">
        <v>0</v>
      </c>
      <c r="J30" s="205" t="s">
        <v>98</v>
      </c>
      <c r="K30" s="139" t="s">
        <v>521</v>
      </c>
      <c r="L30" s="137" t="s">
        <v>499</v>
      </c>
    </row>
    <row r="31" spans="1:12" ht="15.75" thickBot="1" x14ac:dyDescent="0.3">
      <c r="A31" s="142" t="s">
        <v>181</v>
      </c>
      <c r="B31" s="71">
        <f>SUM(B4:B28)</f>
        <v>116</v>
      </c>
      <c r="C31" s="70"/>
      <c r="D31" s="70"/>
      <c r="E31" s="70"/>
      <c r="F31" s="70"/>
      <c r="G31" s="71">
        <f>SUM(G4:G25)</f>
        <v>162.53673499999999</v>
      </c>
      <c r="H31" s="70"/>
      <c r="I31" s="70"/>
      <c r="J31" s="70"/>
      <c r="K31" s="70"/>
      <c r="L31" s="72"/>
    </row>
    <row r="32" spans="1:12" ht="15.75" thickBot="1" x14ac:dyDescent="0.3">
      <c r="A32" s="48" t="s">
        <v>182</v>
      </c>
      <c r="B32" s="179"/>
      <c r="C32" s="46"/>
      <c r="D32" s="46"/>
      <c r="E32" s="46"/>
      <c r="F32" s="46"/>
      <c r="G32" s="47">
        <f>SUMIF(C4:C27,"*Supp A*",G4:G27)</f>
        <v>0</v>
      </c>
      <c r="H32" s="46"/>
      <c r="I32" s="46"/>
      <c r="J32" s="46"/>
      <c r="K32" s="46"/>
      <c r="L32" s="45"/>
    </row>
    <row r="33" spans="1:12" ht="15.75" thickBot="1" x14ac:dyDescent="0.3">
      <c r="A33" s="69" t="s">
        <v>183</v>
      </c>
      <c r="B33" s="179"/>
      <c r="C33" s="46"/>
      <c r="D33" s="46"/>
      <c r="E33" s="46"/>
      <c r="F33" s="46"/>
      <c r="G33" s="47">
        <f>SUMIF(C4:C27,"*Supp B*",G4:G27)</f>
        <v>162.53673499999999</v>
      </c>
      <c r="H33" s="46"/>
      <c r="I33" s="46"/>
      <c r="J33" s="46"/>
      <c r="K33" s="46"/>
      <c r="L33" s="45"/>
    </row>
    <row r="34" spans="1:12" x14ac:dyDescent="0.25">
      <c r="C34" s="43"/>
      <c r="G34" s="44"/>
    </row>
    <row r="35" spans="1:12" ht="17.25" x14ac:dyDescent="0.25">
      <c r="A35" s="212" t="s">
        <v>537</v>
      </c>
      <c r="C35" s="43"/>
    </row>
    <row r="36" spans="1:12" x14ac:dyDescent="0.25">
      <c r="G36" s="24"/>
    </row>
  </sheetData>
  <mergeCells count="41">
    <mergeCell ref="A4:A5"/>
    <mergeCell ref="A11:A12"/>
    <mergeCell ref="A9:A10"/>
    <mergeCell ref="H4:H5"/>
    <mergeCell ref="I4:I5"/>
    <mergeCell ref="B4:B5"/>
    <mergeCell ref="B9:B10"/>
    <mergeCell ref="B11:B12"/>
    <mergeCell ref="J4:J5"/>
    <mergeCell ref="K4:K5"/>
    <mergeCell ref="L4:L5"/>
    <mergeCell ref="L11:L12"/>
    <mergeCell ref="J11:J12"/>
    <mergeCell ref="K11:K12"/>
    <mergeCell ref="J9:J10"/>
    <mergeCell ref="A22:A23"/>
    <mergeCell ref="A13:A14"/>
    <mergeCell ref="A15:A17"/>
    <mergeCell ref="A20:A21"/>
    <mergeCell ref="A18:A19"/>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B13:B14"/>
    <mergeCell ref="B15:B17"/>
    <mergeCell ref="B18:B19"/>
    <mergeCell ref="B20:B21"/>
    <mergeCell ref="B22:B23"/>
  </mergeCells>
  <hyperlinks>
    <hyperlink ref="I6" r:id="rId1" xr:uid="{80DCCA0F-C84C-4242-A473-D86D722B37C3}"/>
    <hyperlink ref="I7" r:id="rId2" xr:uid="{4A9F5773-C213-44BD-BCD2-1D8F769345C1}"/>
    <hyperlink ref="I8" r:id="rId3" xr:uid="{F022F047-9650-412B-AA6A-1B7193347DC0}"/>
    <hyperlink ref="I14" r:id="rId4" xr:uid="{0FA7DA27-3215-4DCC-9E3A-8DD475CB0CE2}"/>
    <hyperlink ref="I25" r:id="rId5" xr:uid="{D16963E3-206E-4C63-9238-FFFA8D93DDCF}"/>
    <hyperlink ref="I20" r:id="rId6" xr:uid="{9D0E682C-5000-46B0-9C4B-7876AD4D0127}"/>
    <hyperlink ref="I20:I21" r:id="rId7" display="IR0524" xr:uid="{89ACBECE-0B2F-4DE7-A8E5-B573B5A2E260}"/>
    <hyperlink ref="I22" r:id="rId8" xr:uid="{7EB170E9-6DA4-46A6-9B88-F01547738FE6}"/>
    <hyperlink ref="I23" r:id="rId9" xr:uid="{EBBFFFF8-131E-4B61-B725-66BFFFAB4544}"/>
    <hyperlink ref="J26" r:id="rId10" display="Données concernant pe programme Nouveaux Horizons pour les aînés" xr:uid="{DB082DF5-F9FE-4ED9-8595-1245AE6FC28C}"/>
    <hyperlink ref="I27" r:id="rId11" xr:uid="{1E2ADDEB-89D4-4DFD-908B-BBA71A21EF39}"/>
    <hyperlink ref="J27" r:id="rId12" xr:uid="{42EF5E10-259E-4578-95F7-8F1BF4E7EC9B}"/>
    <hyperlink ref="I17" r:id="rId13" xr:uid="{21483031-7EA2-4014-BFE6-60EE67D8E0BA}"/>
    <hyperlink ref="I15" r:id="rId14" xr:uid="{F57E1928-B263-4BC7-8F0F-DA755FA416EF}"/>
    <hyperlink ref="I16" r:id="rId15" xr:uid="{AD6CD200-DF25-44C2-9809-928121CFC377}"/>
    <hyperlink ref="I18" r:id="rId16" xr:uid="{635C3148-A9B1-4550-873D-77D880B965C7}"/>
    <hyperlink ref="I18:I19" r:id="rId17" display="IR0526" xr:uid="{0B2B01C5-0773-4CA6-A90D-00B734C79FE7}"/>
    <hyperlink ref="I28" r:id="rId18" xr:uid="{986B6E44-382A-48FB-A8C5-CC0088934914}"/>
    <hyperlink ref="F27" r:id="rId19" xr:uid="{912657B6-2B03-496E-AAE2-39973FC75AC6}"/>
    <hyperlink ref="I30" r:id="rId20" xr:uid="{1DF5E6D3-5EA8-434A-A259-782025192210}"/>
  </hyperlinks>
  <pageMargins left="0.7" right="0.7" top="0.75" bottom="0.75" header="0.3" footer="0.3"/>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2020-12-18T14:33:12Z</dcterms:modified>
</cp:coreProperties>
</file>