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GiswoJ\AppData\Roaming\OpenText\OTEdit\pbodocs-otcs\c371853\"/>
    </mc:Choice>
  </mc:AlternateContent>
  <xr:revisionPtr revIDLastSave="0" documentId="13_ncr:1_{846ED70E-E0D7-46A2-97F3-7DFB196FE4EE}" xr6:coauthVersionLast="45" xr6:coauthVersionMax="45" xr10:uidLastSave="{00000000-0000-0000-0000-000000000000}"/>
  <bookViews>
    <workbookView xWindow="-98" yWindow="-98" windowWidth="20715" windowHeight="13276" xr2:uid="{E49D7F26-01B7-43A3-B980-6B1CB5D0A2BA}"/>
  </bookViews>
  <sheets>
    <sheet name="Légende" sheetId="8" r:id="rId1"/>
    <sheet name="Protéger la santé et la sécurit" sheetId="1" r:id="rId2"/>
    <sheet name="Mesures de soutien direct" sheetId="3" r:id="rId3"/>
    <sheet name="Soutien fiscal à la liquidité" sheetId="9" r:id="rId4"/>
    <sheet name="Autres soutien à la liquidité" sheetId="10" r:id="rId5"/>
    <sheet name="Mesures absentes du énoncé" sheetId="5" r:id="rId6"/>
  </sheets>
  <definedNames>
    <definedName name="_xlnm._FilterDatabase" localSheetId="5" hidden="1">'Mesures absentes du énoncé'!$A$3:$L$24</definedName>
    <definedName name="_xlnm._FilterDatabase" localSheetId="2" hidden="1">'Mesures de soutien direct'!$A$3:$L$282</definedName>
    <definedName name="_xlnm._FilterDatabase" localSheetId="1" hidden="1">'Protéger la santé et la sécurit'!$A$3:$L$168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1" i="10" l="1"/>
  <c r="B15" i="3" l="1"/>
  <c r="G142" i="1" l="1"/>
  <c r="G85" i="1" l="1"/>
  <c r="G114" i="1"/>
  <c r="G123" i="1"/>
  <c r="G75" i="1"/>
  <c r="G34" i="5" l="1"/>
  <c r="G51" i="5" l="1"/>
  <c r="G53" i="5"/>
  <c r="G138" i="1"/>
  <c r="G84" i="1"/>
  <c r="G41" i="5"/>
  <c r="G129" i="3"/>
  <c r="G128" i="3"/>
  <c r="G131" i="1"/>
  <c r="G115" i="3"/>
  <c r="G60" i="1" l="1"/>
  <c r="G99" i="1"/>
  <c r="G74" i="1"/>
  <c r="G73" i="1"/>
  <c r="G82" i="1"/>
  <c r="G239" i="3" l="1"/>
  <c r="G180" i="3"/>
  <c r="G105" i="1" l="1"/>
  <c r="G140" i="1" l="1"/>
  <c r="G42" i="1"/>
  <c r="G12" i="1"/>
  <c r="G168" i="1" s="1"/>
  <c r="G221" i="3"/>
  <c r="G265" i="3"/>
  <c r="G283" i="3" l="1"/>
  <c r="B145" i="1" l="1"/>
  <c r="B7" i="3"/>
  <c r="B62" i="1" l="1"/>
  <c r="B268" i="3" l="1"/>
  <c r="B249" i="3"/>
  <c r="B200" i="3"/>
  <c r="B199" i="3"/>
  <c r="B108" i="3"/>
  <c r="B103" i="3"/>
  <c r="B100" i="3"/>
  <c r="B95" i="3"/>
  <c r="B92" i="3"/>
  <c r="B86" i="3"/>
  <c r="B69" i="3"/>
  <c r="B11" i="3"/>
  <c r="B10" i="3"/>
  <c r="B9" i="3"/>
  <c r="B4" i="3"/>
  <c r="B141" i="1" l="1"/>
  <c r="B130" i="1"/>
  <c r="B124" i="1"/>
  <c r="B97" i="1"/>
  <c r="B95" i="1"/>
  <c r="B90" i="1"/>
  <c r="B32" i="1"/>
  <c r="B27" i="1"/>
  <c r="B4" i="1"/>
  <c r="B50" i="5" l="1"/>
  <c r="B20" i="10"/>
  <c r="B9" i="9"/>
  <c r="B165" i="1"/>
  <c r="B280" i="3" l="1"/>
  <c r="G20" i="10"/>
  <c r="G281" i="3"/>
  <c r="G66" i="1" l="1"/>
  <c r="G67" i="1"/>
  <c r="G62" i="1"/>
  <c r="G98" i="1" l="1"/>
  <c r="G97" i="1"/>
  <c r="G72" i="1"/>
  <c r="G71" i="1"/>
  <c r="G264" i="3" l="1"/>
  <c r="G223" i="3" l="1"/>
  <c r="G119" i="3"/>
  <c r="G117" i="3"/>
  <c r="G33" i="3"/>
  <c r="G30" i="3"/>
  <c r="G26" i="3"/>
  <c r="G282" i="3" l="1"/>
  <c r="G280" i="3"/>
  <c r="G148" i="1"/>
  <c r="G166" i="1" s="1"/>
  <c r="G117" i="1"/>
  <c r="G112" i="1"/>
  <c r="G110" i="1"/>
  <c r="G58" i="1"/>
  <c r="G31" i="1"/>
  <c r="G18" i="1"/>
  <c r="G14" i="5"/>
  <c r="G9" i="9"/>
  <c r="G50" i="5" l="1"/>
  <c r="G52" i="5"/>
  <c r="G165" i="1"/>
  <c r="G167" i="1"/>
</calcChain>
</file>

<file path=xl/sharedStrings.xml><?xml version="1.0" encoding="utf-8"?>
<sst xmlns="http://schemas.openxmlformats.org/spreadsheetml/2006/main" count="3270" uniqueCount="615">
  <si>
    <t>IR0530</t>
  </si>
  <si>
    <t>IR0550</t>
  </si>
  <si>
    <t>IR0528</t>
  </si>
  <si>
    <t>IR0551</t>
  </si>
  <si>
    <t>IR0559</t>
  </si>
  <si>
    <t>IR0462</t>
  </si>
  <si>
    <t>IR0519</t>
  </si>
  <si>
    <t>IR0470</t>
  </si>
  <si>
    <t>IR0549</t>
  </si>
  <si>
    <t>IR0523</t>
  </si>
  <si>
    <t>IR0490</t>
  </si>
  <si>
    <t>IR0491</t>
  </si>
  <si>
    <t>IR0478</t>
  </si>
  <si>
    <t>IR0526</t>
  </si>
  <si>
    <t>IR0468</t>
  </si>
  <si>
    <t>IR0456</t>
  </si>
  <si>
    <t>IR0561</t>
  </si>
  <si>
    <t>IR0486</t>
  </si>
  <si>
    <t>IR0529</t>
  </si>
  <si>
    <t>IR0476</t>
  </si>
  <si>
    <t>IR0471</t>
  </si>
  <si>
    <t>IR0472</t>
  </si>
  <si>
    <t>IR0459</t>
  </si>
  <si>
    <t>IR0467</t>
  </si>
  <si>
    <t>IR0464</t>
  </si>
  <si>
    <t>IR0558</t>
  </si>
  <si>
    <t>IR0474</t>
  </si>
  <si>
    <t>IR0481</t>
  </si>
  <si>
    <t>IR0524</t>
  </si>
  <si>
    <t>IR0547</t>
  </si>
  <si>
    <t>IR0517</t>
  </si>
  <si>
    <t>IR0480</t>
  </si>
  <si>
    <t>IR0515</t>
  </si>
  <si>
    <t>IR0516</t>
  </si>
  <si>
    <t>IR0521</t>
  </si>
  <si>
    <t>IR0540</t>
  </si>
  <si>
    <t>IR0461</t>
  </si>
  <si>
    <t>IR0469</t>
  </si>
  <si>
    <t>IR0494</t>
  </si>
  <si>
    <t>IR0473</t>
  </si>
  <si>
    <t>IR0482</t>
  </si>
  <si>
    <t>IR0539</t>
  </si>
  <si>
    <t>IR0522</t>
  </si>
  <si>
    <t>IR0518</t>
  </si>
  <si>
    <t>IR0552</t>
  </si>
  <si>
    <t>IR0557</t>
  </si>
  <si>
    <t>IR0560</t>
  </si>
  <si>
    <t>IR0475</t>
  </si>
  <si>
    <t>IR0492</t>
  </si>
  <si>
    <t>IR0548</t>
  </si>
  <si>
    <t>IR0562</t>
  </si>
  <si>
    <t>IR0564</t>
  </si>
  <si>
    <t>IR0457</t>
  </si>
  <si>
    <t>IR0465</t>
  </si>
  <si>
    <t>IR0466</t>
  </si>
  <si>
    <t>IR0479</t>
  </si>
  <si>
    <t>IR0483</t>
  </si>
  <si>
    <t>Objectif :</t>
  </si>
  <si>
    <t>Le directeur parlementaire du budget (DPB) a développé un cadre de surveillance pour aider les parlementaires à suivre toutes les annonces et les dépenses du gouvernement liées à la COVID-19.</t>
  </si>
  <si>
    <t>Le présent document de surveillance dresse la liste des mesures liées à la COVID-19 annoncées par le gouvernement  et comprend des données de haut niveau sur la mise en œuvre et les dépenses recueillies par le DPB auprès de nombreux ministères et organismes fédéraux au moyen de demandes d'information.</t>
  </si>
  <si>
    <t xml:space="preserve">Notes : </t>
  </si>
  <si>
    <t xml:space="preserve">Le présent document de suivi n'inclut pas les estimations de coûts du DPB concernant les mesures liées à la COVID-19. </t>
  </si>
  <si>
    <t>Onglets :</t>
  </si>
  <si>
    <t>Protéger la santé et la sécurité</t>
  </si>
  <si>
    <t>Mesures de soutien direct</t>
  </si>
  <si>
    <t>Soutien fiscal à la liquidité</t>
  </si>
  <si>
    <t>Autres soutien à la liquidité</t>
  </si>
  <si>
    <t>Colonne de l’état des données :</t>
  </si>
  <si>
    <t>Fournies :</t>
  </si>
  <si>
    <t>Le DPB a reçu les données par l’intermédiaire d’une demande d’information.</t>
  </si>
  <si>
    <t>En attente :</t>
  </si>
  <si>
    <t>Les données ont été demandées au titre d’une demande d’information présentée par le DPB, mais le financement ou le programme est relativement nouveau, ou un suivi supplémentaire est nécessaire. Les données devraient être fournies dans les mises à jour futures.</t>
  </si>
  <si>
    <t>En souffrance :</t>
  </si>
  <si>
    <t>Les données ont été demandées au titre d’une demande d’information présentée par le DPB. La date limite pour répondre à la demande est passée, mais l'information n’a encore été fournie.</t>
  </si>
  <si>
    <t>Le DPB confirme les données avec le ministère:</t>
  </si>
  <si>
    <t>Les données ont été fournies. Le DPB cherche à obtenir des clarifications sur les données.</t>
  </si>
  <si>
    <t>Date de réponse non encore passée :</t>
  </si>
  <si>
    <t>Les données ont été demandées récemment au titre d’une demande d’information présentée par le DPB. La date limite pour répondre à la demande n’est pas encore passée.</t>
  </si>
  <si>
    <t>Le Secrétariat du Conseil du Trésor du Canada, Budget supplémentaire des dépenses (A), 2020-2021</t>
  </si>
  <si>
    <t>Le Secrétariat du Conseil du Trésor du Canada, Budget supplémentaire des dépenses (B), 2020-2021</t>
  </si>
  <si>
    <t>Organisme</t>
  </si>
  <si>
    <t>Voté/législatif dans Supp</t>
  </si>
  <si>
    <t>Montant dans Supp (M$)</t>
  </si>
  <si>
    <t>Demande d'information du DBP envoyé</t>
  </si>
  <si>
    <t>Lien à la demande d'information du DPB</t>
  </si>
  <si>
    <t xml:space="preserve"> L’état des données</t>
  </si>
  <si>
    <t>Données</t>
  </si>
  <si>
    <t>En date du</t>
  </si>
  <si>
    <t>Soutien à la liquidité par l’ARC et l’ASFC aux entreprises et aux particuliers</t>
  </si>
  <si>
    <t>Report du paiement d’impôt sur le revenu jusqu’en septembre</t>
  </si>
  <si>
    <t>Non inclus</t>
  </si>
  <si>
    <t>Agence du revenu du Canada</t>
  </si>
  <si>
    <t>S.O.</t>
  </si>
  <si>
    <t>Oui</t>
  </si>
  <si>
    <t>Fournies</t>
  </si>
  <si>
    <t>Confidentiel</t>
  </si>
  <si>
    <t>Report des versements de la taxe de vente et des droits de douane</t>
  </si>
  <si>
    <t>Agence des services frontaliers du Canada</t>
  </si>
  <si>
    <t>Report du paiement de la TPS et des droits de douane sur les importations:  l’ASFC n’avait pas encore reçu despaiements totalisant 955 790 744 $</t>
  </si>
  <si>
    <t>15 juillet 2020</t>
  </si>
  <si>
    <t>Le report du paiement de la location pour les exploitants de boutiques hors taxes et les courtiers: lemontant du loyer renoncé se chiffre à approximativement à 49 076 $</t>
  </si>
  <si>
    <t>août 2020</t>
  </si>
  <si>
    <t>Appuyer les emplois et des activités sécuritaires dans le secteur des petites sociétés minières</t>
  </si>
  <si>
    <t>Ministère des Finances</t>
  </si>
  <si>
    <t>Total - Soutien fiscal à la liquidité</t>
  </si>
  <si>
    <t>Autres mesures de soutien à la liquidité et d'allègement liées au capital</t>
  </si>
  <si>
    <t>Garantie du Programme de crédit aux entreprises (PCE) (BDC et EDC)</t>
  </si>
  <si>
    <t>Programme de prêts pour les petites et moyennes entreprises</t>
  </si>
  <si>
    <t>Banque de Développement du Canada</t>
  </si>
  <si>
    <t>Programme de garantie  pour les petites et moyennes entreprises</t>
  </si>
  <si>
    <t xml:space="preserve">Exportation et développement Canada </t>
  </si>
  <si>
    <t>620 transactions pour 744,5 millions $ (La part d'EDC dans la garantie)</t>
  </si>
  <si>
    <t>31 octobre 2020</t>
  </si>
  <si>
    <t>Compte d’urgence pour les entreprises canadiennes</t>
  </si>
  <si>
    <t>Données concernant le CUEC</t>
  </si>
  <si>
    <t>19 novembre 2020</t>
  </si>
  <si>
    <t>Aide financière pour les moyennes entreprises dans le cadre du PCE</t>
  </si>
  <si>
    <t>Le DPB confirme les données avec le ministère</t>
  </si>
  <si>
    <t>Soutien au crédit et à la liquidité pour le secteur agricole</t>
  </si>
  <si>
    <t xml:space="preserve">Financement agricole Canada-Augmentation de sa capacité de prêt </t>
  </si>
  <si>
    <t>Financement agricole Canada</t>
  </si>
  <si>
    <t>Sursis à la mise en défaut pour le Programme de paiements anticipés</t>
  </si>
  <si>
    <t>Ministère de l’Agriculture et de l’Agroalimentaire</t>
  </si>
  <si>
    <t>Crédit d’urgence pour les grands employeurs</t>
  </si>
  <si>
    <t>Corporation de développement des investissements du Canada</t>
  </si>
  <si>
    <t>Données concernant le CUGE</t>
  </si>
  <si>
    <t>Soutien au crédit et à la liquidité par l’entremise de la Banque du Canada, de la SCHL et des prêteurs commerciaux</t>
  </si>
  <si>
    <t>Programme d’achat de prêts hypothécaires assurés du SCHL</t>
  </si>
  <si>
    <t>Societé canadienne d'hypothèques et de logement</t>
  </si>
  <si>
    <t>Achat de 31 857 titres adossés à des actifs, pour un total de 5,8 milliards $</t>
  </si>
  <si>
    <t>20 octobre 2020</t>
  </si>
  <si>
    <t>Allègements liés au capital (réserves pour stabilité intérieure, BSIF)</t>
  </si>
  <si>
    <t>Total - Autres mesures de soutien à la liquidité et d'allègement liées au capital</t>
  </si>
  <si>
    <t>Programme de crédit pour les secteurs durement touchés</t>
  </si>
  <si>
    <t>Réaffectation des ressources à l’interne pour que les entreprises de transformation d’aliments puissent mettre en œuvre des mesures d’hygiène leur permettant de maintenir la capacité nationale de production et de transformation des aliments</t>
  </si>
  <si>
    <t>Supp A</t>
  </si>
  <si>
    <t>Voté</t>
  </si>
  <si>
    <t>Non</t>
  </si>
  <si>
    <t xml:space="preserve"> Fonds pour une rentrée scolaire sécuritaire -  les écoles des Premières Nations</t>
  </si>
  <si>
    <t>Ministère des Services aux Autochtones</t>
  </si>
  <si>
    <t>En attente</t>
  </si>
  <si>
    <t xml:space="preserve"> Assurer l’approvisionnement domestique des respirateurs N95</t>
  </si>
  <si>
    <t>Supp B</t>
  </si>
  <si>
    <t>Agence de la santé publique du Canada</t>
  </si>
  <si>
    <t>Mettre sur pied un réseau multidisciplinaire de spécialistes des données dans la modélisation des maladies infectieuses émergentes pour appuyer les mesures de santé publique partout au Canada</t>
  </si>
  <si>
    <t>Conseil de recherches en sciences naturelles et en génie</t>
  </si>
  <si>
    <t>Réaffectation des ressources à l’interne pour financer le secteur de lʼespace et stimuler lʼéconomie en réponse à la COVID-19</t>
  </si>
  <si>
    <t>Agence spatiale canadienne</t>
  </si>
  <si>
    <t>Réaffectation des ressources à lʼinterne pour faire face aux répercussions de la COVID-19 sur les recettes publicitaires et les dépenses d’exploitation</t>
  </si>
  <si>
    <t>Société Radio-Canada</t>
  </si>
  <si>
    <t>Services de technologie de l’information, lʼinfrastructure et la cybersécurité</t>
  </si>
  <si>
    <t>Centre de la sécurité des télécommunications</t>
  </si>
  <si>
    <t>Services partagés Canada</t>
  </si>
  <si>
    <t>Soutenir les voyages intérieurs (Destinations Canada)</t>
  </si>
  <si>
    <t>Destinations Canada</t>
  </si>
  <si>
    <t>Centre canadien d’hygiène et de sécurité au travail</t>
  </si>
  <si>
    <t xml:space="preserve"> Financer le Réseau CanCOVID</t>
  </si>
  <si>
    <t>Ministère de la Santé</t>
  </si>
  <si>
    <t>Ministère de l’Industrie</t>
  </si>
  <si>
    <t>Créer des possibilités d’emploi pour les étudiants</t>
  </si>
  <si>
    <t>Conseil national de recherches du Canada</t>
  </si>
  <si>
    <t>Les besoins opérationnels critiques</t>
  </si>
  <si>
    <t>Conseil de la radiodiffusion et des télécommunications canadiennes</t>
  </si>
  <si>
    <t>Contribution de 9 M$, par l’entremise de Centraide, destinée aux organismes locaux (en 2019-2020)</t>
  </si>
  <si>
    <t>Ministère de l’Emploi et du Développement social</t>
  </si>
  <si>
    <t>Données concernant le programme Nouveaux Horizons pour les aînés</t>
  </si>
  <si>
    <t>Un accord de subvention avec Centraide Canada d’une valeur de 9 millions $</t>
  </si>
  <si>
    <t xml:space="preserve">Date non disponible </t>
  </si>
  <si>
    <t>Améliorations au programme Travail partagé</t>
  </si>
  <si>
    <t>Données concernant la programme de Travail partagé</t>
  </si>
  <si>
    <t xml:space="preserve">Soutenir la reprise des activités des employeurs relevant de la compétence fédérale </t>
  </si>
  <si>
    <t>Ministère des Transports</t>
  </si>
  <si>
    <t>Appuyer le programme Eureka en réponse à la COVID-19</t>
  </si>
  <si>
    <t>Ministère des Affaires étrangères, du Commerce et du Développement</t>
  </si>
  <si>
    <t>Total - Mesures absentes du énoncé</t>
  </si>
  <si>
    <t>Total Supp A - Mesures absentes du énoncé</t>
  </si>
  <si>
    <t>Total Supp B - Mesures absentes du énoncé</t>
  </si>
  <si>
    <t>Mesures absentes du énoncé économique de l’automne de 2020</t>
  </si>
  <si>
    <t>17 novembre 2020</t>
  </si>
  <si>
    <t>Entente sur la relance sécuritaire, contribution fédérale (comprend du soutien pour les soins de santé, dont la santé mentale et la consommation problématique de substances; le soutien au dépistage et à la recherche des contacts pour les groupes vulnérables; la garde d’enfants, les congés de maladie, les municipalités et l’acquisition d’équipement de protection individuelle)</t>
  </si>
  <si>
    <t>Instituts de recherche en santé du Canada</t>
  </si>
  <si>
    <t>Législatif</t>
  </si>
  <si>
    <t>30 septembre 2020</t>
  </si>
  <si>
    <t>Ministère des Travaux publics et des Services gouvernementaux</t>
  </si>
  <si>
    <t xml:space="preserve"> Fonds pour une rentrée scolaire sécuritaire</t>
  </si>
  <si>
    <t>Mesures d’aide pour les services sociaux et de santé dans les communautés du Nord
(priorités critiques, transporteurs aériens, subvention alimentaire bonifiée)</t>
  </si>
  <si>
    <t>Ministère des Relations Couronne-Autochtones et des Affaires du Nord</t>
  </si>
  <si>
    <t>Données sur l’amélioration de Nutrition Nord en souffrance</t>
  </si>
  <si>
    <t>Subventions de 89,9 millions $</t>
  </si>
  <si>
    <t>31 mai 2020</t>
  </si>
  <si>
    <t>Fonds pour la prestation des services essentiels de transport aérien aux collectivités éloignées</t>
  </si>
  <si>
    <t>Fonds de soutien aux communautés autochtones</t>
  </si>
  <si>
    <t>Versement de 296,3 millions $ à 621 collectivités et à 85 organismes</t>
  </si>
  <si>
    <t>Soutenir une relance sécuritaire dans les communautés autochtones</t>
  </si>
  <si>
    <t>Aucune activité à ce jour</t>
  </si>
  <si>
    <t>Remplacement des revenus autonomes des communautés autochtones</t>
  </si>
  <si>
    <t>Recherche médicale sur la COVID-19 et développement de vaccins (sur deux ans)</t>
  </si>
  <si>
    <t>Ministère de la Diversification économique de l’Ouest canadien</t>
  </si>
  <si>
    <t>Accord de contribution signé pour 23 millions de dollars (8 millions de dollars en 2020-21 et 15 millions de dollars en 2021-22)</t>
  </si>
  <si>
    <t>1 août 2020</t>
  </si>
  <si>
    <t>Élargissement de la capacité de biofabrication</t>
  </si>
  <si>
    <t>Recherche innovante et soutien pour les nouvelles approches et technologies</t>
  </si>
  <si>
    <t>Soutenir les activités de l’Agence de la santé publique du Canada et de Santé Canada pendant la pandémie</t>
  </si>
  <si>
    <t xml:space="preserve">Service numérique canadien </t>
  </si>
  <si>
    <t>Financement pour l’équipement de protection individuelle (EPI) et des fournitures (dont 200 M$ en 2019-2020)</t>
  </si>
  <si>
    <t>Soutien en matière d’EPI et d’équipement connexe pour les travailleurs essentiels (fonds d’approvisionnement et soutien accru)</t>
  </si>
  <si>
    <t>Approvisionnement supplémentaire en EPI et soutien pour le stockage et l’entreposage des EPI</t>
  </si>
  <si>
    <t>Allègement de la TPS/TVH sur les masques et les visières</t>
  </si>
  <si>
    <t>Améliorer la ventilation dans les immeubles publics</t>
  </si>
  <si>
    <t xml:space="preserve">Soutien aux personnes sans-abri (par l’entremise de Vers un chez-soi) </t>
  </si>
  <si>
    <t>Données concernant Vers un chez-soi</t>
  </si>
  <si>
    <t>24 accords de contribution, pour une valeur totale de 86 367 896 $</t>
  </si>
  <si>
    <t xml:space="preserve">Installations de quarantaine et mesures frontalières liées à la COVID-19 </t>
  </si>
  <si>
    <t>Soutien aux entreprises qui embauchent des travailleurs étrangers temporaires</t>
  </si>
  <si>
    <t>Extension du programme d’aide à l’isolement obligatoire pour les travailleurs étrangers temporaires</t>
  </si>
  <si>
    <t>Lutte contre l’éclosion de la COVID-19 chez les travailleurs étrangers temporaires sur les fermes</t>
  </si>
  <si>
    <t>Appuyer la réponse des Forces armées canadiennes à la crise de la COVID-19 (incluant Opération LASER)</t>
  </si>
  <si>
    <t>Ministère de la Défense nationale</t>
  </si>
  <si>
    <t>Les données ont été partagées de manière informelle par le ministère</t>
  </si>
  <si>
    <t>Veuillez voir les données complémentaires</t>
  </si>
  <si>
    <t>avril 2020</t>
  </si>
  <si>
    <t xml:space="preserve"> La formation des préposés aux bénéficiaires et les mesures visant à remédier aux pénuries de main-d’œuvre dans le secteur des soins de longue durée et à domicile</t>
  </si>
  <si>
    <t>Investissements supplémentaires dans les soins de longue durée</t>
  </si>
  <si>
    <t>Outils de soins et de santé mentale virtuels pour les Canadiens</t>
  </si>
  <si>
    <t>Appuyer les centres de détresse et le portail Espace mieux-être Canada</t>
  </si>
  <si>
    <t>Appuyer les Canadiens qui luttent contre les troubles de la consommation de substances</t>
  </si>
  <si>
    <t>Soutien à la Croix-Rouge canadienne</t>
  </si>
  <si>
    <t>Ministère de la Sécurité publique et de la Protection civile</t>
  </si>
  <si>
    <t>Accord de contribution d’une valeur de 40 680 000 $</t>
  </si>
  <si>
    <t>Effectif humanitaire civil (Croix-Rouge)</t>
  </si>
  <si>
    <t>Améliorer les mesures de santé publique dans les communautés autochtones</t>
  </si>
  <si>
    <t>Versement de 102 595 241 $ à 330 collectivités et à huit autres bénéficiaires</t>
  </si>
  <si>
    <t>8 septembre 2020</t>
  </si>
  <si>
    <t>La santé mentale des populations autochtones</t>
  </si>
  <si>
    <t>Soins dans les communautés autochtones</t>
  </si>
  <si>
    <t>Soutien aux partenaires internationaux (comprend 322,9 M$ provenant du Compte de crises de l’enveloppe de l’aide internationale ou découlant de la réaffectation de fonds)</t>
  </si>
  <si>
    <t xml:space="preserve">Intervention de santé publique immédiate (dont 25 M$ pour l’ASPC en 2019-2020) </t>
  </si>
  <si>
    <t>Réduire les coûts d’importation afin de faciliter l’accès aux produits médicaux essentiels</t>
  </si>
  <si>
    <t>Aide consulaire (dont 36 M$ en 2019-2020)</t>
  </si>
  <si>
    <t xml:space="preserve">Rapatriement : 62 580 Canadiens rapatriés, pour un total de 10,15 millions $  
Programme de prêts d’urgence COVID-19 pour les Canadiens à l’étranger : 4 856 prêts accordés, pour un total de 17,97 millions $
</t>
  </si>
  <si>
    <t>octobre 2020</t>
  </si>
  <si>
    <t>Total - Protéger la santé et la sécurité</t>
  </si>
  <si>
    <t>Subvention salariale d’urgence du Canada (du 15 mars au 19 décembre)</t>
  </si>
  <si>
    <t>Données concernant la SSUC</t>
  </si>
  <si>
    <t>Prolongation de la Subvention salariale d’urgence du Canada</t>
  </si>
  <si>
    <t>Subvention salariale d’urgence du Canada et la Subvention d’urgence du Canada pour le loyer d’urgence d’avril à juin 2021</t>
  </si>
  <si>
    <t>Annuler le délai de carence de l’assurance-emploi pour les personnes en quarantaine obligatoire</t>
  </si>
  <si>
    <t>Prestation canadienne de relance économique</t>
  </si>
  <si>
    <t>Prestation canadienne de maladie pour la relance économique</t>
  </si>
  <si>
    <t>Prestation canadienne de relance économique pour les proches aidants</t>
  </si>
  <si>
    <t>Subvention d'urgence du Canada pour le loyer (SUCL)</t>
  </si>
  <si>
    <t>Prolongation de la Subvention d’urgence du Canada pour le loyer et de la mesure de soutien en cas de confinement</t>
  </si>
  <si>
    <t xml:space="preserve">Compte d’urgence pour les entreprises canadiennes – incitatif de 25 % </t>
  </si>
  <si>
    <t>Exportation et développement Canada</t>
  </si>
  <si>
    <t>Agence de promotion économique du Canada atlantique</t>
  </si>
  <si>
    <t>31 juillet 2020</t>
  </si>
  <si>
    <t>Agence canadienne de développement économique du Nord</t>
  </si>
  <si>
    <t>1 137 522 $ pour 54 entreprises*</t>
  </si>
  <si>
    <t>7 262 958 $ pour 400 entreprises*</t>
  </si>
  <si>
    <t>79 271 136 $ pour 970 entreprises*</t>
  </si>
  <si>
    <t>Agence de développement économique du Canada pour les régions du Québec</t>
  </si>
  <si>
    <t>15 786 894 $ pour 116 entreprises*</t>
  </si>
  <si>
    <t>Agence fédérale de développement économique pour le Sud de l’Ontario</t>
  </si>
  <si>
    <t>26 398 902 $ pour 127 entreprises*</t>
  </si>
  <si>
    <t>$7 284 025 pour 245 entreprises*</t>
  </si>
  <si>
    <t>juillet 2020</t>
  </si>
  <si>
    <t>4 751 494 $ pour 126 entreprises*</t>
  </si>
  <si>
    <t>31 637 081 $ pour 1 880 entreprises*</t>
  </si>
  <si>
    <t>5 956 971 $ pour 211 entreprises*</t>
  </si>
  <si>
    <t>59 424 852 pour 1 674 entreprises*</t>
  </si>
  <si>
    <t>Soutien au développement économique dans le Nord</t>
  </si>
  <si>
    <t>Soutien aux travailleurs des secteurs des événements en direct et des arts</t>
  </si>
  <si>
    <t xml:space="preserve">Soutien au secteur de la radiodiffusion </t>
  </si>
  <si>
    <t>Soutien à l’Office national du film</t>
  </si>
  <si>
    <t xml:space="preserve"> Soutenir l’industrie audiovisuelle</t>
  </si>
  <si>
    <t>Téléfilm Canada</t>
  </si>
  <si>
    <t>Initiative du transport aérien régional</t>
  </si>
  <si>
    <t>Programme aide aux immobilisations aéroportuaires</t>
  </si>
  <si>
    <t>Soutien pour les infrastructures essentielles des grands aéroports</t>
  </si>
  <si>
    <t>Allègement du loyer des aéroports</t>
  </si>
  <si>
    <t>Soutien pour le secteur du transport aérien</t>
  </si>
  <si>
    <t xml:space="preserve">Soutien au secteur du transport aérien </t>
  </si>
  <si>
    <t>Transports Canada</t>
  </si>
  <si>
    <t>Subvention salariale temporaire de 10 % pour les entreprises</t>
  </si>
  <si>
    <t xml:space="preserve">Complément salarial pour les travailleurs essentiels </t>
  </si>
  <si>
    <t>Prestation canadienne d’urgence (PCU)</t>
  </si>
  <si>
    <t>Données concernant la PCU</t>
  </si>
  <si>
    <t>4 octobre 2020</t>
  </si>
  <si>
    <t>Frais d’administration de la Prestation canadienne d’urgence</t>
  </si>
  <si>
    <t>Prestation canadienne d'urgence pour les étudiants (PCUE)</t>
  </si>
  <si>
    <t>Approbation de 2 140 230 demandes; versement de 2,94 milliards $ en prestations</t>
  </si>
  <si>
    <t>Aide d’urgence du Canada pour le loyer commercial (AUCLC)</t>
  </si>
  <si>
    <t>Moins: Contribution des provinces pour l’AUCLC</t>
  </si>
  <si>
    <t>Soutien aux économies autochtones locales et à l’industrie du tourisme autochtone</t>
  </si>
  <si>
    <t>Tourisme : 16 millions $ versés à l’Association touristique autochtone du Canada; on compte actuellement 172 entreprises dans les trois phases d’un financement total de 3 439 000 $
Fonds d’appui aux entreprises communautaires autochtones : versement de 43 271 308 $</t>
  </si>
  <si>
    <t>juin 2020</t>
  </si>
  <si>
    <t>Allègement financier pour les Premières Nations par l’intermédiaire de l’Autorité financière des Premières Nations</t>
  </si>
  <si>
    <t>Transfert de 17,1 millions $ à l'Autorité financière des Premières nations</t>
  </si>
  <si>
    <t>novembre 2020</t>
  </si>
  <si>
    <t>Soutien aux entreprises autochtones et aux institutions financières autochtones</t>
  </si>
  <si>
    <t>Versement de 137 975 000 $ par l’intermédiaire de 3 400 prêts</t>
  </si>
  <si>
    <t>Soutien aux entreprises des rues commerçantes</t>
  </si>
  <si>
    <t>Stratégie pour les femmes en entrepreneuriat – supplément pour l’écosystème</t>
  </si>
  <si>
    <t>En souffrance</t>
  </si>
  <si>
    <t xml:space="preserve">Fonds d’urgence pour Granville Island </t>
  </si>
  <si>
    <t>Campagne de publicité : Plan d’intervention du gouvernement du Canada pour répondre à la COVID-19 - 2020-2021</t>
  </si>
  <si>
    <t>Communications et marketing en lien avec la COVID-19</t>
  </si>
  <si>
    <t>Bureau du Conseil privé</t>
  </si>
  <si>
    <t>Les demandes d'information ont été redirigées vers les ministères destinataires pour les données</t>
  </si>
  <si>
    <t>Subvention salariale pour le personnel des fonds non publics, Forces canadiennes</t>
  </si>
  <si>
    <t>Soutien pour les services d’inspection des aliments</t>
  </si>
  <si>
    <t>Agence canadienne d’inspection des aliments</t>
  </si>
  <si>
    <t>Soutien aux organisations chargées de la culture, du patrimoine et du sport</t>
  </si>
  <si>
    <t>Conseil des arts du Canada</t>
  </si>
  <si>
    <t>Ministère du Patrimoine canadien</t>
  </si>
  <si>
    <t>Soutien aux musées nationaux du Canada</t>
  </si>
  <si>
    <t>Le Musée canadien des droits de la personne</t>
  </si>
  <si>
    <t>2 206 586 $ reçus</t>
  </si>
  <si>
    <t>Le Musée canadien de l’histoire</t>
  </si>
  <si>
    <t>4 256 563 $ reçus</t>
  </si>
  <si>
    <t>Le Musée canadien de l’immigration du Quai 21</t>
  </si>
  <si>
    <t>2 049 575 $ reçus</t>
  </si>
  <si>
    <t>Le Musée canadien de la nature</t>
  </si>
  <si>
    <t>5 927 263 $ reçus</t>
  </si>
  <si>
    <t>Le Musée des beaux-arts du Canada</t>
  </si>
  <si>
    <t>4 808 711 $ reçus</t>
  </si>
  <si>
    <t>Le Musée des sciences et de la technologie du Canada</t>
  </si>
  <si>
    <t>5 338 974 $ reçus</t>
  </si>
  <si>
    <t>Commission des champs de bataille nationaux</t>
  </si>
  <si>
    <t>1 112 328 $ reçus</t>
  </si>
  <si>
    <t>Soutien au Centre national des Arts du Canada pendant la pandémie de COVID-19</t>
  </si>
  <si>
    <t>Centre national des arts</t>
  </si>
  <si>
    <t xml:space="preserve">Nettoyage d’anciens puits pétroliers et gaziers </t>
  </si>
  <si>
    <t>Non budgétaire législatif</t>
  </si>
  <si>
    <t>Fonds de réduction des émissions pour le secteur pétrolier et gazier (sur deux ans)</t>
  </si>
  <si>
    <t>Ministère des Ressources naturelles</t>
  </si>
  <si>
    <t>Soutien pour les agriculteurs, les entreprises agroalimentaires et la chaîne d’approvisionnement</t>
  </si>
  <si>
    <t>Soutien aux transformateurs de poissons et de produits de la mer - Fonds canadien pour la stabilisation des produits de la mer</t>
  </si>
  <si>
    <t>Ministère des Pêches et des Océans</t>
  </si>
  <si>
    <t>Soutien aux pêcheurs du Canada</t>
  </si>
  <si>
    <t>Soutien pour milieu de la recherche universitaire du Canada</t>
  </si>
  <si>
    <t>Conseil de recherches en sciences humaines</t>
  </si>
  <si>
    <t xml:space="preserve">Soutien à la Société des ponts fédéraux Limitée </t>
  </si>
  <si>
    <t>La Société des ponts fédéraux Limitée</t>
  </si>
  <si>
    <t>Versement de 565 837 $</t>
  </si>
  <si>
    <t xml:space="preserve">Soutien aux travailleurs du secteur de l’énergie extracôtière de Terre-Neuve-et-Labrador </t>
  </si>
  <si>
    <t xml:space="preserve"> Assurer l’accès aux centres d’appels de l’Agence du revenu du Canada </t>
  </si>
  <si>
    <t>Paiements pour soutenir les mesures économiques liées à la COVID-19 (Agence du revenu du Canada)</t>
  </si>
  <si>
    <t xml:space="preserve">Bonification temporaire du crédit pour la TPS </t>
  </si>
  <si>
    <t>Bonification temporaire de l’Allocation canadienne pour enfants</t>
  </si>
  <si>
    <t>Versement unique aux bénéficiaires de la Sécurité de la vieillesse et du SRG</t>
  </si>
  <si>
    <t>6 639 851 paiements, pour un total de 2 435 808 900 $</t>
  </si>
  <si>
    <t>Soutien aux personnes handicapées (1 millions de dollars en financement existant)</t>
  </si>
  <si>
    <t>Programmes d’emploi et de perfectionnement des compétences pour les jeunes</t>
  </si>
  <si>
    <t>Ministère de l’Environnement</t>
  </si>
  <si>
    <t>Programme de prêts d’études canadiens (sur deux ans)</t>
  </si>
  <si>
    <t xml:space="preserve">Bourse canadienne pour le bénévolat étudiant </t>
  </si>
  <si>
    <t>Soutien au Programme d’aide au revenu dans les réserves</t>
  </si>
  <si>
    <t>Somme de 51 164 883 $ dépensée</t>
  </si>
  <si>
    <t>26 août 2020</t>
  </si>
  <si>
    <t>Élargissement du programme Nouveaux Horizons pour les aînés</t>
  </si>
  <si>
    <t>993 accords de subventions, pour une valeur totale de 18 837 433 $</t>
  </si>
  <si>
    <t>Soutien aux enfants et aux jeunes (Jeunesse, J’écoute)</t>
  </si>
  <si>
    <t>Réduction du montant minimal des retraits des FERR</t>
  </si>
  <si>
    <t xml:space="preserve"> Soutenir les organisations de vétérans</t>
  </si>
  <si>
    <t>Ministère des Anciens Combattants</t>
  </si>
  <si>
    <t>Soutien aux organismes de bienfaisance et à but non lucratif qui desservent les populations vulnérables (Fonds d'urgence pour l'appui communautaire)</t>
  </si>
  <si>
    <t>Données concernant les Fonds d’urgence pour l’appui communautaire (Fondations Communautaires du Canada)</t>
  </si>
  <si>
    <t>Fondations communautaires Canada : 47 917 189 $ en subventions à 169 organismes</t>
  </si>
  <si>
    <t>Données concernant les Fonds d’urgence pour l’appui communautaire (Croix-Rouge canadienne)</t>
  </si>
  <si>
    <t>Subventions à 923 organismes; somme totale en souffrance</t>
  </si>
  <si>
    <t>Données concernant les Fonds d’urgence pour l’appui communautaire (Centraide Est de l'Ontario)</t>
  </si>
  <si>
    <t>Centraide Est de l’Ontario : 4 724 774 $ en subventions à 85 organismes</t>
  </si>
  <si>
    <t>28 septembre 2020</t>
  </si>
  <si>
    <t>Soutien aux banques alimentaires et aux organisations alimentaires locales (dont 25 M$ en 2019-2020)</t>
  </si>
  <si>
    <t xml:space="preserve">Contrer la violence fondée sur le sexe </t>
  </si>
  <si>
    <t>Ministère des Femmes et de l’Égalité des genres </t>
  </si>
  <si>
    <t xml:space="preserve">Soutien aux refuges pour femmes et aux centres d’aide aux victimes d’agression sexuelle, y compris les installations dans les collectivités autochtones </t>
  </si>
  <si>
    <t>Début du financement en 2021-2022</t>
  </si>
  <si>
    <t>Protection et soutien des femmes et des filles autochtones fuyant la violence (deux premiers exercices)</t>
  </si>
  <si>
    <t xml:space="preserve">Appuyer les efforts de formation professionnelle des provinces et des territoires dans le cadre de la reprise économique liée à la COVID-19 </t>
  </si>
  <si>
    <t xml:space="preserve"> lʼInitiative pour la création rapide de logements</t>
  </si>
  <si>
    <t>Société canadienne d’hypothèques et de logement</t>
  </si>
  <si>
    <t xml:space="preserve">Financement d’urgence pour les mesures de sécurité des activités d’exploitation forestière </t>
  </si>
  <si>
    <t>Programme pour l’entrepreneuriat des communautés noires</t>
  </si>
  <si>
    <t>Appuyer les mesures de santé publique dans les établissements correctionnels</t>
  </si>
  <si>
    <t>Remplacement des recettes et allègement des loyers de Parcs Canada</t>
  </si>
  <si>
    <t>Parcs Canada</t>
  </si>
  <si>
    <t>Soutien pour la Commission de la capitale nationale</t>
  </si>
  <si>
    <t>Intégrité des programmes de Services publics et Approvisionnement Canada</t>
  </si>
  <si>
    <t>Appuyer la prestation continue des principales prestations</t>
  </si>
  <si>
    <t>Améliorer notre capacité d’atteindre tous les Canadiens</t>
  </si>
  <si>
    <t>Maintenir la capacité des services juridiques du gouvernement fédéral</t>
  </si>
  <si>
    <t>Soutien aux opérations judiciaires et accès à la justice</t>
  </si>
  <si>
    <t>Soutien à l’intégrité des paiements de la Prestation canadienne d’urgence liés à la COVID-19</t>
  </si>
  <si>
    <t>Financement pour VIA Rail Canada Inc.</t>
  </si>
  <si>
    <t>Ministère de la Justice</t>
  </si>
  <si>
    <t xml:space="preserve">1 100 000 $ utilisés à ce jour </t>
  </si>
  <si>
    <t>18 novembre 2020</t>
  </si>
  <si>
    <t>16 novembre 2020</t>
  </si>
  <si>
    <t>La législation qui fournit l'autorité législatif</t>
  </si>
  <si>
    <t>Les mesures présentées dans ce document de suivi sont organisées de manière à correspondre au regroupement des mesures présentées dans les tableaux du Plan d’intervention économique pour répondre à la COVID-19 de l'Énoncé économique de l’automne de 2020 (à la fin des chapitres 1 et 2). Le document comprend les onglets suivants :</t>
  </si>
  <si>
    <t>Mesures absentes du énoncé de 2020</t>
  </si>
  <si>
    <t>Ministère des Finances Canada, Énoncé économique de l’automne de 2020 : Soutenir les Canadiens et lutter contre la COVID-19</t>
  </si>
  <si>
    <t>Soutien aux entreprises du Nord-Fonds de soutien aux entreprises du Nord (provenant des ressources existantes)</t>
  </si>
  <si>
    <t>125 703 388 $ en subventions</t>
  </si>
  <si>
    <t>13 858 474 $ en subventions</t>
  </si>
  <si>
    <t>25 novembre 2020</t>
  </si>
  <si>
    <t>Dépenses de 2,2 millions $</t>
  </si>
  <si>
    <t>Somme de 27,3 millions $ dépensée</t>
  </si>
  <si>
    <t>Total Supp A - Protéger la santé et la sécurité</t>
  </si>
  <si>
    <t>Total Supp B - Protéger la santé et la sécurité</t>
  </si>
  <si>
    <t xml:space="preserve">Mesures de soutien direct </t>
  </si>
  <si>
    <t xml:space="preserve">Total Supp A - Mesures de soutien direct </t>
  </si>
  <si>
    <t xml:space="preserve">Total - Mesures de soutien direct </t>
  </si>
  <si>
    <t xml:space="preserve">Total Supp B - Mesures de soutien direct </t>
  </si>
  <si>
    <t>Le dernier onglet du document de suivi comprend les mesures liées à la COVID-19 qui ont été annoncées par le gouvernement, mais qui n’ont pas été incluses dans l'Énoncé économique de l’automne de 2020 :</t>
  </si>
  <si>
    <t>Soutien supplémentaire pour la recherche médicale, les contre-mesures et les vaccins</t>
  </si>
  <si>
    <t>Commission de la capitale nationale</t>
  </si>
  <si>
    <t>Service correctionnel Canada</t>
  </si>
  <si>
    <t>VIA Rail Canada Inc.</t>
  </si>
  <si>
    <t>Changements temporaires à l’assurance emploi pour en améliorer l’accès</t>
  </si>
  <si>
    <t>Mesures absentes du  énoncé économique de l’automne de 2020</t>
  </si>
  <si>
    <t>Somme de 12 230 720 000 $ transféré aux 13 provinces et territoires</t>
  </si>
  <si>
    <t>Dépenses de 10 millions $</t>
  </si>
  <si>
    <t>Project de loi C-13 (43e législature, 1re session) Loi concernant certaines mesures en réponse à la COVID-19</t>
  </si>
  <si>
    <t>Projet de loi C-4 (43e législature, 2e session) Loi relative à certaines mesures en réponse à la COVID-19</t>
  </si>
  <si>
    <t>Project de loi C-13 (43e législature, 1re session) Loi concernant certaines mesures en réponse à la COVID-19 et Projet de loi C-4 (43e législature, 2e session) Loi relative à certaines mesures en réponse à la COVID-19</t>
  </si>
  <si>
    <t>Projet de loi C-13 (43e législature, 1re session) Loi concernant certaines mesures en réponse à la COVID-19</t>
  </si>
  <si>
    <t>Projet de loi C-13 (43e législature, 1re session) Loi concernant certaines mesures en réponse à la COVID-19 et Projet de loi C-4 (43e législature, 2e session) Loi relative à certaines mesures en réponse à la COVID-19</t>
  </si>
  <si>
    <t>Projet de loi C-9 (43e législature, 2e session) Loi modifiant la Loi de l'impôt sur le revenu (Subvention d'urgence pour le loyer du Canada et Subvention salariale d'urgence du Canada)</t>
  </si>
  <si>
    <t>Projet de loi C-14 (43e législature, 1re session) Loi no 2 concernant certaines mesures en réponse à la COVID-19, Projet de loi C-20 (43e législature, 1re session) Loi concernant des mesures supplémentaires liées à la COVID-19, Projet de loi C-9 (43e législature, 2e session) Loi modifiant la Loi de l'impôt sur le revenu (Subvention d'urgence pour le loyer du Canada et Subvention salariale d'urgence du Canada), Projet de loi C-17 (43e législature, 1re session)</t>
  </si>
  <si>
    <t>Projet de loi C-20 (43e législature, 1re session) Loi concernant des mesures supplémentaires liées à la COVID-19</t>
  </si>
  <si>
    <t>Arrêté provisoire no 10 modifiant la Loi sur l’assurance-emploi (prestation d’assurance-emploi d’urgence)</t>
  </si>
  <si>
    <t>1 juin 2020</t>
  </si>
  <si>
    <t>décembre 2020</t>
  </si>
  <si>
    <t>Arrêté provisoire no 7 modifiant la Loi sur l’assurance-emploi (prestation d’assurance-emploi d’urgence)</t>
  </si>
  <si>
    <t>Le Décret de remise visant certaines marchandises (COVID-19)</t>
  </si>
  <si>
    <t>Loi sur les programmes de commercialisation agricole</t>
  </si>
  <si>
    <t>Loi relative aux cessions d’aéroports</t>
  </si>
  <si>
    <t>Loi de l’impôt sur le revenu</t>
  </si>
  <si>
    <t>Loi sur la taxe d’accise et Loi sur les douanes</t>
  </si>
  <si>
    <t>Données concernant le PAPHA</t>
  </si>
  <si>
    <t xml:space="preserve">Les données fournies par les ministères représentent les données sur les dépenses à une date définie, sauf indication contraire. </t>
  </si>
  <si>
    <t>Les montants indiqués dans les budget supplémentaire des dépenses représentent les montants maximums des dépenses de l'exercice en cours. Ces montants sont calculés selon la méthode de la comptabilité de caisse et représentent donc des montants qui peuvent entrer dans l'économie en 2020-21.</t>
  </si>
  <si>
    <t>Sera envoyée</t>
  </si>
  <si>
    <t xml:space="preserve">11 060 000 $ dépensés en subventions et contributions, 721 stages créés </t>
  </si>
  <si>
    <t>Paiements des prêts d’études canadiens (Moratoire)</t>
  </si>
  <si>
    <t>L’ASFC a accordé une remise à 11 821 importateurs, dont les montants exonérés s’élèvent à 289 616 769 $ en droits et 14 062 640 $ en taxes.</t>
  </si>
  <si>
    <t>23 novembre 2020</t>
  </si>
  <si>
    <t>Dépenses de 242 366 $</t>
  </si>
  <si>
    <t>Renforcement de la préparation à la pandémie dans les établissements de soins de longue durée et les résidences pour personnes âgées</t>
  </si>
  <si>
    <t>1 821 726 $ en subventions</t>
  </si>
  <si>
    <t>13 décembre 2020</t>
  </si>
  <si>
    <r>
      <t>Estimation du Gouvernement pour 2020-21 (trésorerie) (M$)</t>
    </r>
    <r>
      <rPr>
        <vertAlign val="superscript"/>
        <sz val="11"/>
        <color theme="0"/>
        <rFont val="Calibri"/>
        <family val="2"/>
        <scheme val="minor"/>
      </rPr>
      <t xml:space="preserve"> 1</t>
    </r>
  </si>
  <si>
    <r>
      <rPr>
        <vertAlign val="superscript"/>
        <sz val="11"/>
        <color theme="1"/>
        <rFont val="Calibri"/>
        <family val="2"/>
        <scheme val="minor"/>
      </rPr>
      <t>1</t>
    </r>
    <r>
      <rPr>
        <sz val="11"/>
        <color theme="1"/>
        <rFont val="Calibri"/>
        <family val="2"/>
        <scheme val="minor"/>
      </rPr>
      <t xml:space="preserve"> Le gouvernement a inclus des valeurs des incidences de ces mesures dans l'énoncé économique d'automne 2020.</t>
    </r>
  </si>
  <si>
    <t>Total de 763 671 800 $ payés à 1 642 304 clients</t>
  </si>
  <si>
    <t>266 100 000 $ pour soutenir 40 000 stages</t>
  </si>
  <si>
    <t>11,5 millions $ traités</t>
  </si>
  <si>
    <t>48,1 millions $ alloués</t>
  </si>
  <si>
    <t>1 122 530 743 $ transférés aux provinces et territoires</t>
  </si>
  <si>
    <r>
      <rPr>
        <vertAlign val="superscript"/>
        <sz val="11"/>
        <color theme="1"/>
        <rFont val="Calibri"/>
        <family val="2"/>
        <scheme val="minor"/>
      </rPr>
      <t>1</t>
    </r>
    <r>
      <rPr>
        <sz val="11"/>
        <color theme="1"/>
        <rFont val="Calibri"/>
        <family val="2"/>
        <scheme val="minor"/>
      </rPr>
      <t xml:space="preserve"> Les estimations présentées dans cette colonne ont été fournies par le ministère des Finances dans les demandes d'information suivantes : IR0503, IR0534 et IR0566. Il s'agit d'estimations de coûts sur la base de trésorerie pour l'exercice financier en cours. Les données fournies vont jusqu'à l'énoncé économique d'automne (30 novembre 2020).</t>
    </r>
  </si>
  <si>
    <t>18 décembre 2020</t>
  </si>
  <si>
    <t>30 novembre 2020</t>
  </si>
  <si>
    <t>Transfert de 4,2 millions $</t>
  </si>
  <si>
    <t xml:space="preserve">Versement de 405,5 millions $ par l’intermédiaire de l’aide internationale </t>
  </si>
  <si>
    <t>5 janvier 2021</t>
  </si>
  <si>
    <t>15 octobre 2020</t>
  </si>
  <si>
    <t>Versement de 246 838 490 $ à 2,238 bénéficiaires</t>
  </si>
  <si>
    <t>Autres soutiens au crédit pour les entreprises - Programme d’aide à la recherche industrielle</t>
  </si>
  <si>
    <t>Autres soutiens au crédit pour les entreprises - Futurpreneur Canada</t>
  </si>
  <si>
    <t>Versement de 497 462 089 $ à 9 820 bénéficiaires</t>
  </si>
  <si>
    <t>31 décembre 2020</t>
  </si>
  <si>
    <t>687 127 607 $ pour 9 948 entreprises</t>
  </si>
  <si>
    <t>Somme de 20,1 millions $ dépensés, pour soutenir plus de 3 200 petites entreprises</t>
  </si>
  <si>
    <t>Dépenses relatives aux phases 1 et 2 du Centre de recherche en thérapeutique en santé humaine du CNR : 8 479 909 $ dépensée</t>
  </si>
  <si>
    <t xml:space="preserve">Fonds stratégique pour l'innovation : Aucune activité à ce jour
RCanGéCO : Versement de 1,5 millions de dollars </t>
  </si>
  <si>
    <t>2 octobre 2020</t>
  </si>
  <si>
    <t>1 199 987 $ en subvention</t>
  </si>
  <si>
    <t>14 janvier 2021</t>
  </si>
  <si>
    <t>Traitement de 27,56 millions de demandes pour 8.9 millions demandeurs uniques ; versement de 81,64 milliards $ en prestations</t>
  </si>
  <si>
    <t>16 000 $ utilisés</t>
  </si>
  <si>
    <t>9 964 000$ utilisés</t>
  </si>
  <si>
    <t>2,4 millions $ utilisés</t>
  </si>
  <si>
    <t>62 528 938 $ utilisés</t>
  </si>
  <si>
    <t>*Les loyers reportés sont remboursables au Ministère et ne seront pas récupérés au cours de la durée restante des baux.</t>
  </si>
  <si>
    <t>**Ceci fait état de fonds accordés à des organisations qui les distribuent ensuite aux bénéficiaires finaux.</t>
  </si>
  <si>
    <t>Report de loyer : approbation de 32 demandes de report de loyer de locataires, pour un total d’environ 193 396 $ en loyer*
Allégement de loyer : approbation de cinq formulaires d’attestation, pour une perte de 25 343 $ en revenus de location</t>
  </si>
  <si>
    <t>Somme de 15 000 000 $ dépensée à 11 bénéficiaires**</t>
  </si>
  <si>
    <t>Pas disponible :</t>
  </si>
  <si>
    <t>Pas disponible</t>
  </si>
  <si>
    <t>155 087 $ payés</t>
  </si>
  <si>
    <t>18,2 millions $ reçus</t>
  </si>
  <si>
    <t>Le ministère a fait savoir dans sa réponse au DPB que l’information sur cette mesure n’est pas encore disponible ou ne peut être fournie.</t>
  </si>
  <si>
    <t>Sources :</t>
  </si>
  <si>
    <t>Données concernant la PCRE</t>
  </si>
  <si>
    <t>Données concernant la PCMRE</t>
  </si>
  <si>
    <t>Données concernant la PCREPA</t>
  </si>
  <si>
    <t>Données concernant la PCUE</t>
  </si>
  <si>
    <t>20 novembre 2020</t>
  </si>
  <si>
    <t>Pas disponible***</t>
  </si>
  <si>
    <t xml:space="preserve">***Emploi et Développement social Canada a répondu à la demande d'information IR0549. Des données ont été fournies sur le versement total, mais le coût réel du programme n'était pas disponible. </t>
  </si>
  <si>
    <t>Versement de 36,6 millions $, représentant 2 295 demandes d’employeurs</t>
  </si>
  <si>
    <t>30 décembre 2020</t>
  </si>
  <si>
    <t>Fonds d’urgence pour la transformation : versement de 65,6 millions $</t>
  </si>
  <si>
    <t>Programme d’achat d’aliments exédentaires : Des accords avec neuf candidats ont été signés pour un montant de 49,4 millions $</t>
  </si>
  <si>
    <t>Approbation de 1 115 demandes, pour un total de 10,6 millions $ (qui devraient être versés d’ici la fin de l’exercice en cours)</t>
  </si>
  <si>
    <t>Versement de 100 millions $ à des agents de mise en œuvre régionaux pour 3 215 organismes</t>
  </si>
  <si>
    <t>Infrastructure Canada</t>
  </si>
  <si>
    <t>l’Office national du film du Canada</t>
  </si>
  <si>
    <t>Fonds d’urgence pour les vétérans</t>
  </si>
  <si>
    <t>Secrétariat du Conseil du Trésor du Canada</t>
  </si>
  <si>
    <t>IR0584</t>
  </si>
  <si>
    <t>Date de réponse non encore passée</t>
  </si>
  <si>
    <t>IR0579</t>
  </si>
  <si>
    <t>IR0578</t>
  </si>
  <si>
    <t>IR0583</t>
  </si>
  <si>
    <t>IR0580</t>
  </si>
  <si>
    <t>IR0582</t>
  </si>
  <si>
    <t>IR0585</t>
  </si>
  <si>
    <t>0.1 million $ dépensée</t>
  </si>
  <si>
    <t>Fonds de réponse à la COVID-19 (dont 500 M$ pour les provinces et les territoires en 2019-2020, et 50 M$ provenant de ressources existantes)</t>
  </si>
  <si>
    <t>26 757 432 $ en subventions*</t>
  </si>
  <si>
    <t>28 564 702 $ en subventions*</t>
  </si>
  <si>
    <t>Soutien à Santé Canada et à l’Agence de la santé publique du Canada</t>
  </si>
  <si>
    <t xml:space="preserve">*La somme est plus élevée que les fonds reçus dans le Budget supplémentaire des dépenses (A) en raison des investissements supplémentaires effectués par les IRSC à partir de leur financement de base-a. </t>
  </si>
  <si>
    <t>Somme de 56,5 millions $ dépensée</t>
  </si>
  <si>
    <t>Somme de 112,4 millions $ dépensée</t>
  </si>
  <si>
    <t>IR0581</t>
  </si>
  <si>
    <t>Somme de 80,4 millions $ dépensée</t>
  </si>
  <si>
    <t>Somme de 29,4 millions $ dépensée</t>
  </si>
  <si>
    <t>Somme de 5,41 millions $ dépensée</t>
  </si>
  <si>
    <t>Somme de 5,23 millions $ dépensée</t>
  </si>
  <si>
    <t>50 millions $ pour quatre accords</t>
  </si>
  <si>
    <t>Deux contrats d'une valeur de 2,87 millions $</t>
  </si>
  <si>
    <t>Somme de 15,4 millions $ dépensée</t>
  </si>
  <si>
    <t>Un accord d'une valeur de 2 281 326 $</t>
  </si>
  <si>
    <t>15 437 878 $ dépensés dans le cadre de 7 accords</t>
  </si>
  <si>
    <t>Un accord d'une valeur de 3 448 047 $</t>
  </si>
  <si>
    <t>Somme de 19 999 420 $ alloués à 305 653 individus à l'aide de 30 organisations</t>
  </si>
  <si>
    <t xml:space="preserve">Somme de 1 136 808 $ dépensée, 259 stages </t>
  </si>
  <si>
    <t>66 003 prêts pour un total de 2 033 577 863 $</t>
  </si>
  <si>
    <t>28 janvier 2021</t>
  </si>
  <si>
    <t>Le Secrétariat du Conseil du Trésor du Canada, Budget supplémentaire des dépenses (C), 2020-2021</t>
  </si>
  <si>
    <t>Total Supp C - Protéger la santé et la sécurité</t>
  </si>
  <si>
    <t xml:space="preserve">Total Supp C - Mesures de soutien direct </t>
  </si>
  <si>
    <t>Inclus dans les Budgets supplémentaire des dépenses 2020-21</t>
  </si>
  <si>
    <t>Total Supp C - Mesures absentes du énoncé</t>
  </si>
  <si>
    <t>Supp C</t>
  </si>
  <si>
    <t>Projet de loi C-14 (43e législature, 2e session) Loi d’exécution de l’énoncé économique de 2020</t>
  </si>
  <si>
    <t>Service administratif des tribunaux judiciaires</t>
  </si>
  <si>
    <t>Registraire de la Cour suprême du Canada</t>
  </si>
  <si>
    <t>Loi sur l’Agence du revenu du Canada</t>
  </si>
  <si>
    <t>Bibliothèque et Archives du Canada</t>
  </si>
  <si>
    <t>Réaffectation des ressources à lʼinterne pour répondre à divers besoins de fonctionnement comme ceux liés aux pressions inhérentes à la COVID-19, et à diverses initiatives de transition</t>
  </si>
  <si>
    <t>Réaffectation des ressources à lʼinterne pour soutenir la réponse initiale du Canada à la COVID-19</t>
  </si>
  <si>
    <t>Réaffectation des ressources à lʼinterne en vue de financer des subventions méritoires pour des possibilités de financement dʼintervention rapide face à la COVID-19</t>
  </si>
  <si>
    <t>Fonds pour les services de communication</t>
  </si>
  <si>
    <t>Fonds aux fins de gestion de la Subvention salariale d’urgence du Canada</t>
  </si>
  <si>
    <t>Fonds aux fins de gestion de la Subvention salariale temporaire de 10 % pour les employeurs</t>
  </si>
  <si>
    <t>Fonds aux fins de gestion de la Subvention d’urgence du Canada pour le loyer</t>
  </si>
  <si>
    <t>Fonds aux fins de gestion du Compte d’urgence pour les entreprises canadiennes</t>
  </si>
  <si>
    <t>Dépense des recettes résultant de la poursuite des opérations</t>
  </si>
  <si>
    <t>Bureau du vérificateur général du Canada</t>
  </si>
  <si>
    <t>Fonds pour les besoins opérationnels critiques du Bureau du vérificateur général du Canada</t>
  </si>
  <si>
    <t>Fonds pour permettre au gouvernement du Nunavut de faire face à l’augmentation des coûts des soins de santé due à la pandémie</t>
  </si>
  <si>
    <t>Fonds pour les besoins opérationnels critiques de la Société des ponts fédéraux Limitée</t>
  </si>
  <si>
    <t>Fonds pour aider lʼindustrie canadienne à relever le défi posé par la COVID-19 par lʼentremise du programme Solutions innovatrices Canada</t>
  </si>
  <si>
    <t>Fonds pour le projet du Compte d’urgence pour les entreprises canadiennes</t>
  </si>
  <si>
    <t>Autres soutiens au crédit pour les entreprises ̶ Agences de développement régional (Fonds d'aide et de relance régionale, y compris le Réseau de développement des collectivités)</t>
  </si>
  <si>
    <t>Dépenses de 3,796 millions $</t>
  </si>
  <si>
    <t>12 janvier 2021</t>
  </si>
  <si>
    <t>18 janvier 2021</t>
  </si>
  <si>
    <t>Somme reçue de 39 209 061 $</t>
  </si>
  <si>
    <t>Somme reçue de 14 031 283  $</t>
  </si>
  <si>
    <t>112 demandes complétées pour un montant de 3 379 650 $</t>
  </si>
  <si>
    <t>12 février 2021</t>
  </si>
  <si>
    <t>Nombre d’avances non réglées suspendues : 475
Somme en souffrance : 50 710 198 $</t>
  </si>
  <si>
    <t>Total Supp C - Autres mesures de soutien à la liquidité et d'allègement liées au capital</t>
  </si>
  <si>
    <t>Approbation de 2 619 890 demandes pour 426 200 demandeurs uniques; versement de 65 56 milliards $ en subventions</t>
  </si>
  <si>
    <t>14 février 2021</t>
  </si>
  <si>
    <t>Approbation de 9 876 820 demandes pour 1 715 090 demandeurs uniques, pour une somme de 9,88 milliards $</t>
  </si>
  <si>
    <t>Approbation de 676 310 demandes pour 392 280 demandeurs uniques, pour une somme de 338 155 000 $</t>
  </si>
  <si>
    <t>Approbation de 2 844 590 demandes pour 333 760 demandeurs uniques, pour une somme de 1,42 millards $</t>
  </si>
  <si>
    <t>Total des fonds approuvés pour les prêts et les majorations : 42,85 milliards $
Nombre d’entreprises ayant reçu une approbation de prêt : 831 655
Nombre d’entreprises ayant reçu une approbation de majoration : 450 764</t>
  </si>
  <si>
    <t>11 février 2021</t>
  </si>
  <si>
    <t>Approbation de 4 prêts pour un total de 1,005 milliards $, somme de 274,2 millions $ tiré</t>
  </si>
  <si>
    <t>4 février 2021</t>
  </si>
  <si>
    <t>4 250 ententes approuvées pour un nombre d'employés estimé à 126 482 . Valeur totale estimée à 1 445 472 109 $</t>
  </si>
  <si>
    <t>2,69 millions $ accordés</t>
  </si>
  <si>
    <t>Somme de 122 millions $ dépensée</t>
  </si>
  <si>
    <t>31 janvier 2021</t>
  </si>
  <si>
    <t>Données concernant le SUCL et Indemnité de confinement</t>
  </si>
  <si>
    <t>Approbation de 380 240 demandes pour 124 220 demandeurs uniques, pour une somme de 1,42 millards $</t>
  </si>
  <si>
    <t>Fonds stratégique pour l’innovation</t>
  </si>
  <si>
    <t>Projet de loi C-14 (43e législature, 1re session) Loi no 2 concernant certaines mesures en réponse à la COVID-19</t>
  </si>
  <si>
    <t>Somme de 2211,7 millions $ dépensée</t>
  </si>
  <si>
    <t>Somme de 1814,4 millions $ dépensée</t>
  </si>
  <si>
    <t>Somme de 75,2 millions $ dépensée</t>
  </si>
  <si>
    <t>9,6 million $ dépensée</t>
  </si>
  <si>
    <t>Somme de 198,3 millions $ dépensée</t>
  </si>
  <si>
    <t>Somme de 14,8 millions $ dépensée</t>
  </si>
  <si>
    <t>Somme de 61,6 millions $ dépensée</t>
  </si>
  <si>
    <t>Somme de 1977,5 millions $ dépensée</t>
  </si>
  <si>
    <t>Somme de 0,4 millions $ dépensée</t>
  </si>
  <si>
    <t xml:space="preserve">Somme de 2,0 millards $ transféré aux 13 provinces et territoires </t>
  </si>
  <si>
    <t>1 février 2021</t>
  </si>
  <si>
    <t>Somme de 2,566 milliards $ transféré aux 13 provinces et territoires</t>
  </si>
  <si>
    <t>18 février 2021</t>
  </si>
  <si>
    <t>Somme de 320 millions $ ont été fournis</t>
  </si>
  <si>
    <t>septembre 2020</t>
  </si>
  <si>
    <t>Données disponibles en ligne</t>
  </si>
  <si>
    <t>Données obtenues par le biais du système central de gestion des rapports financiers du gouvernement</t>
  </si>
  <si>
    <t>16 février 2021</t>
  </si>
  <si>
    <t>Volet des grandes villes: Somme de 388,7 millions $ versés pour 1 483 logements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</si>
</sst>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3" formatCode="_(* #,##0.00_);_(* \(#,##0.00\);_(* &quot;-&quot;??_);_(@_)"/>
    <numFmt numFmtId="164" formatCode="_-* #,##0.00_-;\-* #,##0.00_-;_-* &quot;-&quot;??_-;_-@_-"/>
    <numFmt numFmtId="165" formatCode="_-* #,##0_-;\-* #,##0_-;_-* &quot;-&quot;??_-;_-@_-"/>
    <numFmt numFmtId="166" formatCode="_(* #,##0_);_(* \(#,##0\);_(* &quot;-&quot;??_);_(@_)"/>
    <numFmt numFmtId="167" formatCode="_(* #,##0.0_);_(* \(#,##0.0\);_(* &quot;-&quot;??_);_(@_)"/>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i/>
      <u/>
      <sz val="11"/>
      <color theme="1"/>
      <name val="Calibri"/>
      <family val="2"/>
      <scheme val="minor"/>
    </font>
    <font>
      <u/>
      <sz val="11"/>
      <color theme="10"/>
      <name val="Calibri"/>
      <family val="2"/>
      <scheme val="minor"/>
    </font>
    <font>
      <sz val="11"/>
      <name val="Calibri"/>
      <family val="2"/>
      <scheme val="minor"/>
    </font>
    <font>
      <b/>
      <sz val="14"/>
      <color theme="1"/>
      <name val="Calibri"/>
      <family val="2"/>
      <scheme val="minor"/>
    </font>
    <font>
      <b/>
      <sz val="12"/>
      <color theme="1"/>
      <name val="Calibri"/>
      <family val="2"/>
      <scheme val="minor"/>
    </font>
    <font>
      <i/>
      <sz val="11"/>
      <color theme="1"/>
      <name val="Calibri"/>
      <family val="2"/>
      <scheme val="minor"/>
    </font>
    <font>
      <i/>
      <sz val="11"/>
      <name val="Calibri"/>
      <family val="2"/>
      <scheme val="minor"/>
    </font>
    <font>
      <sz val="11"/>
      <color rgb="FF000000"/>
      <name val="Calibri"/>
      <family val="2"/>
      <scheme val="minor"/>
    </font>
    <font>
      <vertAlign val="superscript"/>
      <sz val="11"/>
      <color theme="0"/>
      <name val="Calibri"/>
      <family val="2"/>
      <scheme val="minor"/>
    </font>
    <font>
      <vertAlign val="superscript"/>
      <sz val="11"/>
      <color theme="1"/>
      <name val="Calibri"/>
      <family val="2"/>
      <scheme val="minor"/>
    </font>
    <font>
      <b/>
      <i/>
      <u/>
      <sz val="11"/>
      <name val="Calibri"/>
      <family val="2"/>
      <scheme val="minor"/>
    </font>
  </fonts>
  <fills count="5">
    <fill>
      <patternFill patternType="none"/>
    </fill>
    <fill>
      <patternFill patternType="gray125"/>
    </fill>
    <fill>
      <patternFill patternType="solid">
        <fgColor theme="4"/>
        <bgColor indexed="64"/>
      </patternFill>
    </fill>
    <fill>
      <patternFill patternType="solid">
        <fgColor theme="0" tint="-0.499984740745262"/>
        <bgColor indexed="64"/>
      </patternFill>
    </fill>
    <fill>
      <patternFill patternType="solid">
        <fgColor theme="9"/>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diagonal/>
    </border>
    <border>
      <left style="medium">
        <color indexed="64"/>
      </left>
      <right style="thin">
        <color indexed="64"/>
      </right>
      <top/>
      <bottom/>
      <diagonal/>
    </border>
  </borders>
  <cellStyleXfs count="4">
    <xf numFmtId="0" fontId="0" fillId="0" borderId="0"/>
    <xf numFmtId="43" fontId="1" fillId="0" borderId="0" applyFont="0" applyFill="0" applyBorder="0" applyAlignment="0" applyProtection="0"/>
    <xf numFmtId="0" fontId="6" fillId="0" borderId="0" applyNumberFormat="0" applyFill="0" applyBorder="0" applyAlignment="0" applyProtection="0"/>
    <xf numFmtId="164" fontId="1" fillId="0" borderId="0" applyFont="0" applyFill="0" applyBorder="0" applyAlignment="0" applyProtection="0"/>
  </cellStyleXfs>
  <cellXfs count="396">
    <xf numFmtId="0" fontId="0" fillId="0" borderId="0" xfId="0"/>
    <xf numFmtId="0" fontId="0" fillId="0" borderId="0" xfId="0" applyAlignment="1">
      <alignment wrapText="1"/>
    </xf>
    <xf numFmtId="0" fontId="0" fillId="0" borderId="5" xfId="0" applyBorder="1" applyAlignment="1">
      <alignment horizontal="center" vertical="center"/>
    </xf>
    <xf numFmtId="0" fontId="0" fillId="0" borderId="7" xfId="0" applyBorder="1" applyAlignment="1">
      <alignment horizontal="center" vertical="center"/>
    </xf>
    <xf numFmtId="0" fontId="6" fillId="0" borderId="7" xfId="2" applyBorder="1" applyAlignment="1">
      <alignment horizontal="center" vertical="center"/>
    </xf>
    <xf numFmtId="0" fontId="0" fillId="0" borderId="7" xfId="0" applyBorder="1" applyAlignment="1">
      <alignment horizontal="center" vertical="center" wrapText="1"/>
    </xf>
    <xf numFmtId="0" fontId="0" fillId="0" borderId="6" xfId="0" applyBorder="1"/>
    <xf numFmtId="0" fontId="0" fillId="0" borderId="7" xfId="0" applyBorder="1" applyAlignment="1">
      <alignment horizontal="left" vertical="center" wrapText="1"/>
    </xf>
    <xf numFmtId="0" fontId="6" fillId="0" borderId="5" xfId="2" applyBorder="1" applyAlignment="1">
      <alignment horizontal="center" vertical="center"/>
    </xf>
    <xf numFmtId="0" fontId="0" fillId="0" borderId="5" xfId="0" applyBorder="1" applyAlignment="1">
      <alignment horizontal="center"/>
    </xf>
    <xf numFmtId="0" fontId="8" fillId="0" borderId="0" xfId="0" applyFont="1"/>
    <xf numFmtId="0" fontId="9" fillId="0" borderId="0" xfId="0" applyFont="1"/>
    <xf numFmtId="0" fontId="2" fillId="2" borderId="0" xfId="0" applyFont="1" applyFill="1"/>
    <xf numFmtId="0" fontId="2" fillId="4" borderId="0" xfId="0" applyFont="1" applyFill="1"/>
    <xf numFmtId="0" fontId="3" fillId="0" borderId="0" xfId="0" applyFont="1" applyAlignment="1">
      <alignment horizontal="left"/>
    </xf>
    <xf numFmtId="0" fontId="9" fillId="0" borderId="0" xfId="0" applyFont="1" applyAlignment="1">
      <alignment horizontal="left"/>
    </xf>
    <xf numFmtId="0" fontId="0" fillId="0" borderId="5" xfId="0" applyBorder="1" applyAlignment="1">
      <alignment horizontal="left" vertical="center"/>
    </xf>
    <xf numFmtId="0" fontId="0" fillId="0" borderId="5" xfId="0" applyBorder="1" applyAlignment="1">
      <alignment horizontal="left" vertical="center" wrapText="1"/>
    </xf>
    <xf numFmtId="165" fontId="0" fillId="0" borderId="0" xfId="0" applyNumberFormat="1"/>
    <xf numFmtId="0" fontId="0" fillId="0" borderId="14" xfId="0" applyBorder="1"/>
    <xf numFmtId="0" fontId="0" fillId="0" borderId="15" xfId="0" applyBorder="1"/>
    <xf numFmtId="0" fontId="0" fillId="0" borderId="5" xfId="0" applyFill="1" applyBorder="1" applyAlignment="1">
      <alignment horizontal="center" vertical="center"/>
    </xf>
    <xf numFmtId="0" fontId="3" fillId="0" borderId="13" xfId="0" applyFont="1" applyBorder="1"/>
    <xf numFmtId="0" fontId="5" fillId="0" borderId="0" xfId="0" applyFont="1" applyAlignment="1">
      <alignment wrapText="1"/>
    </xf>
    <xf numFmtId="0" fontId="4" fillId="2" borderId="1" xfId="0" applyFont="1" applyFill="1" applyBorder="1" applyAlignment="1">
      <alignment wrapText="1"/>
    </xf>
    <xf numFmtId="0" fontId="4" fillId="2" borderId="2" xfId="0" applyFont="1" applyFill="1" applyBorder="1"/>
    <xf numFmtId="0" fontId="4" fillId="3" borderId="2" xfId="0" applyFont="1" applyFill="1" applyBorder="1"/>
    <xf numFmtId="0" fontId="4" fillId="3" borderId="3" xfId="0" applyFont="1" applyFill="1" applyBorder="1"/>
    <xf numFmtId="0" fontId="0" fillId="0" borderId="5" xfId="0" applyBorder="1" applyAlignment="1">
      <alignment vertical="center" wrapText="1"/>
    </xf>
    <xf numFmtId="0" fontId="0" fillId="0" borderId="0" xfId="0" applyFill="1"/>
    <xf numFmtId="0" fontId="0" fillId="0" borderId="4" xfId="0" applyBorder="1" applyAlignment="1">
      <alignment horizontal="left" vertical="center" indent="3"/>
    </xf>
    <xf numFmtId="0" fontId="6" fillId="0" borderId="5" xfId="2" applyFill="1" applyBorder="1" applyAlignment="1">
      <alignment horizontal="center" vertical="center" wrapText="1"/>
    </xf>
    <xf numFmtId="1" fontId="0" fillId="0" borderId="0" xfId="0" applyNumberFormat="1"/>
    <xf numFmtId="165" fontId="0" fillId="0" borderId="0" xfId="3" applyNumberFormat="1" applyFont="1"/>
    <xf numFmtId="0" fontId="3" fillId="0" borderId="15" xfId="0" applyFont="1" applyBorder="1"/>
    <xf numFmtId="0" fontId="3" fillId="0" borderId="14" xfId="0" applyFont="1" applyBorder="1"/>
    <xf numFmtId="165" fontId="3" fillId="0" borderId="14" xfId="0" applyNumberFormat="1" applyFont="1" applyBorder="1"/>
    <xf numFmtId="0" fontId="3" fillId="0" borderId="13" xfId="0" applyFont="1" applyBorder="1" applyAlignment="1">
      <alignment wrapText="1"/>
    </xf>
    <xf numFmtId="0" fontId="4" fillId="2" borderId="1" xfId="0" applyFont="1" applyFill="1" applyBorder="1"/>
    <xf numFmtId="0" fontId="11" fillId="0" borderId="12" xfId="0" applyFont="1" applyBorder="1"/>
    <xf numFmtId="0" fontId="4" fillId="0" borderId="9" xfId="0" applyFont="1" applyBorder="1"/>
    <xf numFmtId="0" fontId="4" fillId="0" borderId="10" xfId="0" applyFont="1" applyBorder="1"/>
    <xf numFmtId="0" fontId="0" fillId="0" borderId="4" xfId="0" applyBorder="1" applyAlignment="1">
      <alignment horizontal="left" indent="3"/>
    </xf>
    <xf numFmtId="0" fontId="0" fillId="0" borderId="8" xfId="0" applyBorder="1"/>
    <xf numFmtId="0" fontId="10" fillId="0" borderId="4" xfId="0" applyFont="1" applyBorder="1"/>
    <xf numFmtId="0" fontId="0" fillId="0" borderId="7" xfId="0" applyBorder="1"/>
    <xf numFmtId="0" fontId="4" fillId="0" borderId="9" xfId="0" applyFont="1" applyBorder="1" applyAlignment="1">
      <alignment horizontal="center"/>
    </xf>
    <xf numFmtId="165" fontId="4" fillId="0" borderId="16" xfId="3" applyNumberFormat="1" applyFont="1" applyFill="1" applyBorder="1"/>
    <xf numFmtId="15" fontId="0" fillId="0" borderId="6" xfId="3" applyNumberFormat="1" applyFont="1" applyBorder="1" applyAlignment="1">
      <alignment horizontal="center" vertical="center"/>
    </xf>
    <xf numFmtId="17" fontId="0" fillId="0" borderId="6" xfId="3" applyNumberFormat="1" applyFont="1" applyBorder="1" applyAlignment="1">
      <alignment horizontal="center" vertical="center"/>
    </xf>
    <xf numFmtId="0" fontId="0" fillId="0" borderId="11" xfId="0" applyBorder="1" applyAlignment="1">
      <alignment wrapText="1"/>
    </xf>
    <xf numFmtId="164" fontId="3" fillId="0" borderId="15" xfId="3" applyFont="1" applyBorder="1"/>
    <xf numFmtId="0" fontId="10" fillId="0" borderId="4" xfId="0" applyFont="1" applyBorder="1" applyAlignment="1">
      <alignment wrapText="1"/>
    </xf>
    <xf numFmtId="0" fontId="0" fillId="0" borderId="11" xfId="0" applyBorder="1"/>
    <xf numFmtId="0" fontId="3" fillId="0" borderId="17" xfId="0" applyFont="1" applyBorder="1" applyAlignment="1">
      <alignment wrapText="1"/>
    </xf>
    <xf numFmtId="0" fontId="4" fillId="2" borderId="2" xfId="0" applyFont="1" applyFill="1" applyBorder="1" applyAlignment="1">
      <alignment wrapText="1"/>
    </xf>
    <xf numFmtId="0" fontId="0" fillId="0" borderId="5" xfId="0" applyFill="1" applyBorder="1" applyAlignment="1">
      <alignment horizontal="center" vertical="center" wrapText="1"/>
    </xf>
    <xf numFmtId="0" fontId="4" fillId="0" borderId="16" xfId="0" applyFont="1" applyBorder="1"/>
    <xf numFmtId="165" fontId="0" fillId="0" borderId="5" xfId="3" applyNumberFormat="1" applyFont="1" applyBorder="1" applyAlignment="1">
      <alignment horizontal="center" vertical="center" wrapText="1"/>
    </xf>
    <xf numFmtId="15" fontId="0" fillId="0" borderId="6" xfId="0" applyNumberFormat="1" applyBorder="1" applyAlignment="1">
      <alignment horizontal="center" vertical="center"/>
    </xf>
    <xf numFmtId="0" fontId="0" fillId="0" borderId="5" xfId="0" applyBorder="1" applyAlignment="1">
      <alignment horizontal="center" vertical="center"/>
    </xf>
    <xf numFmtId="0" fontId="6" fillId="0" borderId="5" xfId="2"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5" xfId="0" applyBorder="1"/>
    <xf numFmtId="0" fontId="6" fillId="0" borderId="5" xfId="2" applyBorder="1" applyAlignment="1">
      <alignment horizontal="center" vertical="center" wrapText="1"/>
    </xf>
    <xf numFmtId="0" fontId="0" fillId="0" borderId="7" xfId="0" applyBorder="1" applyAlignment="1">
      <alignment horizontal="center" vertical="center"/>
    </xf>
    <xf numFmtId="0" fontId="3" fillId="0" borderId="13" xfId="0" applyFont="1" applyBorder="1" applyAlignment="1">
      <alignment horizontal="left"/>
    </xf>
    <xf numFmtId="0" fontId="0" fillId="0" borderId="0" xfId="0" applyBorder="1" applyAlignment="1">
      <alignment vertical="center" wrapText="1"/>
    </xf>
    <xf numFmtId="0" fontId="3" fillId="0" borderId="19" xfId="0" applyFont="1" applyBorder="1"/>
    <xf numFmtId="0" fontId="0" fillId="0" borderId="20" xfId="0" applyBorder="1"/>
    <xf numFmtId="165" fontId="3" fillId="0" borderId="20" xfId="0" applyNumberFormat="1" applyFont="1" applyBorder="1"/>
    <xf numFmtId="0" fontId="0" fillId="0" borderId="21" xfId="0" applyBorder="1"/>
    <xf numFmtId="0" fontId="3" fillId="0" borderId="17" xfId="0" applyFont="1" applyBorder="1"/>
    <xf numFmtId="0" fontId="0" fillId="0" borderId="22" xfId="0" applyBorder="1"/>
    <xf numFmtId="165" fontId="3" fillId="0" borderId="22" xfId="0" applyNumberFormat="1" applyFont="1" applyBorder="1"/>
    <xf numFmtId="0" fontId="0" fillId="0" borderId="23" xfId="0" applyBorder="1"/>
    <xf numFmtId="0" fontId="0" fillId="0" borderId="5" xfId="0" applyBorder="1" applyAlignment="1">
      <alignment horizontal="center" vertical="center" wrapText="1"/>
    </xf>
    <xf numFmtId="0" fontId="0" fillId="0" borderId="5" xfId="0" applyBorder="1" applyAlignment="1">
      <alignment vertical="center"/>
    </xf>
    <xf numFmtId="0" fontId="0" fillId="0" borderId="7" xfId="0" applyBorder="1" applyAlignment="1">
      <alignment vertical="center"/>
    </xf>
    <xf numFmtId="165" fontId="6" fillId="0" borderId="5" xfId="2" applyNumberFormat="1" applyFill="1"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center" vertical="center" wrapText="1"/>
    </xf>
    <xf numFmtId="0" fontId="0" fillId="0" borderId="25" xfId="0" applyBorder="1" applyAlignment="1">
      <alignment horizontal="center" vertical="center"/>
    </xf>
    <xf numFmtId="0" fontId="6" fillId="0" borderId="9" xfId="2" applyBorder="1" applyAlignment="1">
      <alignment horizontal="center" vertical="center" wrapText="1"/>
    </xf>
    <xf numFmtId="0" fontId="0" fillId="0" borderId="0" xfId="0" applyAlignment="1"/>
    <xf numFmtId="0" fontId="4" fillId="2" borderId="26" xfId="0" applyFont="1" applyFill="1" applyBorder="1" applyAlignment="1">
      <alignment wrapText="1"/>
    </xf>
    <xf numFmtId="0" fontId="3" fillId="0" borderId="30" xfId="0" applyFont="1" applyBorder="1"/>
    <xf numFmtId="3" fontId="3" fillId="0" borderId="29" xfId="0" applyNumberFormat="1" applyFont="1" applyBorder="1"/>
    <xf numFmtId="0" fontId="11" fillId="0" borderId="24" xfId="0" applyFont="1" applyBorder="1"/>
    <xf numFmtId="0" fontId="10" fillId="0" borderId="27" xfId="0" applyFont="1" applyBorder="1"/>
    <xf numFmtId="0" fontId="3" fillId="0" borderId="30" xfId="0" applyFont="1" applyBorder="1" applyAlignment="1">
      <alignment wrapText="1"/>
    </xf>
    <xf numFmtId="3" fontId="3" fillId="0" borderId="30" xfId="0" applyNumberFormat="1" applyFont="1" applyBorder="1"/>
    <xf numFmtId="3" fontId="0" fillId="0" borderId="27" xfId="0" applyNumberFormat="1" applyBorder="1" applyAlignment="1">
      <alignment horizontal="center" vertical="center"/>
    </xf>
    <xf numFmtId="0" fontId="0" fillId="0" borderId="28" xfId="0" applyBorder="1" applyAlignment="1">
      <alignment horizontal="center" vertical="center"/>
    </xf>
    <xf numFmtId="0" fontId="0" fillId="0" borderId="27" xfId="0" applyBorder="1" applyAlignment="1">
      <alignment horizontal="center" vertical="center"/>
    </xf>
    <xf numFmtId="0" fontId="10" fillId="0" borderId="27" xfId="0" applyFont="1" applyBorder="1" applyAlignment="1">
      <alignment horizontal="left"/>
    </xf>
    <xf numFmtId="165" fontId="3" fillId="0" borderId="14" xfId="3" applyNumberFormat="1" applyFont="1" applyFill="1" applyBorder="1"/>
    <xf numFmtId="0" fontId="0" fillId="0" borderId="0" xfId="0" applyFont="1" applyFill="1" applyBorder="1"/>
    <xf numFmtId="0" fontId="4" fillId="2" borderId="26" xfId="0" applyFont="1" applyFill="1" applyBorder="1" applyAlignment="1"/>
    <xf numFmtId="0" fontId="0" fillId="0" borderId="7" xfId="0" applyBorder="1" applyAlignment="1">
      <alignment horizontal="center" vertical="center" wrapText="1"/>
    </xf>
    <xf numFmtId="0" fontId="0" fillId="0" borderId="7" xfId="0" applyBorder="1" applyAlignment="1">
      <alignment horizontal="center" vertical="center"/>
    </xf>
    <xf numFmtId="164" fontId="3" fillId="0" borderId="14" xfId="3" applyFont="1" applyBorder="1"/>
    <xf numFmtId="0" fontId="0" fillId="0" borderId="27" xfId="0" applyFill="1" applyBorder="1" applyAlignment="1">
      <alignment horizontal="center" vertical="center" wrapText="1"/>
    </xf>
    <xf numFmtId="17" fontId="0" fillId="0" borderId="6" xfId="3" applyNumberFormat="1" applyFont="1" applyFill="1" applyBorder="1" applyAlignment="1">
      <alignment horizontal="center" vertical="center"/>
    </xf>
    <xf numFmtId="0" fontId="0" fillId="0" borderId="5" xfId="0" applyFill="1" applyBorder="1" applyAlignment="1">
      <alignment vertical="center"/>
    </xf>
    <xf numFmtId="0" fontId="0" fillId="0" borderId="28" xfId="0" applyFill="1" applyBorder="1" applyAlignment="1">
      <alignment horizontal="center" vertical="center" wrapText="1"/>
    </xf>
    <xf numFmtId="165" fontId="0" fillId="0" borderId="5" xfId="1" applyNumberFormat="1" applyFont="1" applyFill="1" applyBorder="1" applyAlignment="1">
      <alignment horizontal="center" vertical="center"/>
    </xf>
    <xf numFmtId="0" fontId="0" fillId="0" borderId="4" xfId="0" applyFill="1" applyBorder="1" applyAlignment="1">
      <alignment horizontal="left" vertical="center"/>
    </xf>
    <xf numFmtId="6" fontId="6" fillId="0" borderId="5" xfId="2" applyNumberFormat="1" applyFill="1" applyBorder="1" applyAlignment="1">
      <alignment horizontal="left" vertical="center" wrapText="1"/>
    </xf>
    <xf numFmtId="3" fontId="0" fillId="0" borderId="27" xfId="0" applyNumberFormat="1" applyFill="1" applyBorder="1" applyAlignment="1">
      <alignment horizontal="center" vertical="center" wrapText="1"/>
    </xf>
    <xf numFmtId="3" fontId="7" fillId="0" borderId="27" xfId="0" applyNumberFormat="1" applyFont="1" applyFill="1" applyBorder="1" applyAlignment="1">
      <alignment horizontal="center" vertical="center" wrapText="1"/>
    </xf>
    <xf numFmtId="0" fontId="7" fillId="0" borderId="5" xfId="0" applyFont="1" applyFill="1" applyBorder="1" applyAlignment="1">
      <alignment horizontal="center" vertical="center"/>
    </xf>
    <xf numFmtId="0" fontId="7" fillId="0" borderId="5" xfId="0" applyFont="1" applyFill="1" applyBorder="1" applyAlignment="1">
      <alignment horizontal="left" vertical="center"/>
    </xf>
    <xf numFmtId="0" fontId="10" fillId="0" borderId="27"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0" fillId="0" borderId="7" xfId="0" applyFill="1" applyBorder="1"/>
    <xf numFmtId="0" fontId="0" fillId="0" borderId="27" xfId="0" applyFill="1" applyBorder="1" applyAlignment="1">
      <alignment horizontal="center" vertical="center"/>
    </xf>
    <xf numFmtId="0" fontId="0" fillId="0" borderId="6" xfId="0" applyFill="1" applyBorder="1"/>
    <xf numFmtId="0" fontId="0" fillId="0" borderId="27" xfId="0" applyFill="1" applyBorder="1" applyAlignment="1">
      <alignment horizontal="left" vertical="center" wrapText="1"/>
    </xf>
    <xf numFmtId="0" fontId="0" fillId="0" borderId="27" xfId="0" applyFill="1" applyBorder="1" applyAlignment="1">
      <alignment horizontal="left" vertical="center"/>
    </xf>
    <xf numFmtId="0" fontId="0" fillId="0" borderId="28" xfId="0" applyFill="1" applyBorder="1" applyAlignment="1">
      <alignment horizontal="left" vertical="center" wrapText="1"/>
    </xf>
    <xf numFmtId="0" fontId="7" fillId="0" borderId="6" xfId="0" applyFont="1" applyFill="1" applyBorder="1" applyAlignment="1">
      <alignment horizontal="center" vertical="center"/>
    </xf>
    <xf numFmtId="0" fontId="6" fillId="0" borderId="7" xfId="2" applyBorder="1" applyAlignment="1">
      <alignment horizontal="center" vertical="center"/>
    </xf>
    <xf numFmtId="0" fontId="0" fillId="0" borderId="4" xfId="0" applyFill="1" applyBorder="1" applyAlignment="1">
      <alignment horizontal="left" vertical="center" wrapText="1"/>
    </xf>
    <xf numFmtId="0" fontId="0" fillId="0" borderId="7"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11" xfId="0" applyFill="1" applyBorder="1" applyAlignment="1">
      <alignment horizontal="left" vertical="center" wrapText="1"/>
    </xf>
    <xf numFmtId="0" fontId="0" fillId="0" borderId="7" xfId="0" applyFill="1" applyBorder="1" applyAlignment="1">
      <alignment horizontal="center" vertical="center"/>
    </xf>
    <xf numFmtId="15" fontId="0" fillId="0" borderId="6" xfId="0" applyNumberFormat="1" applyFill="1" applyBorder="1" applyAlignment="1">
      <alignment horizontal="center" vertical="center"/>
    </xf>
    <xf numFmtId="0" fontId="0" fillId="0" borderId="6" xfId="0" applyFill="1" applyBorder="1" applyAlignment="1">
      <alignment horizontal="center" vertical="center"/>
    </xf>
    <xf numFmtId="165" fontId="0" fillId="0" borderId="5" xfId="0" applyNumberFormat="1" applyFill="1" applyBorder="1" applyAlignment="1">
      <alignment horizontal="center" vertical="center"/>
    </xf>
    <xf numFmtId="165" fontId="6" fillId="0" borderId="5" xfId="2" applyNumberFormat="1" applyFill="1" applyBorder="1" applyAlignment="1">
      <alignment horizontal="center" vertical="center"/>
    </xf>
    <xf numFmtId="165" fontId="0" fillId="0" borderId="5" xfId="0" applyNumberFormat="1" applyFill="1" applyBorder="1" applyAlignment="1">
      <alignment horizontal="left" vertical="center"/>
    </xf>
    <xf numFmtId="165" fontId="0" fillId="0" borderId="5" xfId="0" applyNumberFormat="1" applyFill="1" applyBorder="1" applyAlignment="1">
      <alignment horizontal="center" vertical="center" wrapText="1"/>
    </xf>
    <xf numFmtId="165" fontId="0" fillId="0" borderId="5" xfId="0" applyNumberFormat="1" applyFill="1" applyBorder="1" applyAlignment="1">
      <alignment horizontal="left" vertical="center" wrapText="1"/>
    </xf>
    <xf numFmtId="0" fontId="6" fillId="0" borderId="7" xfId="2" applyFill="1" applyBorder="1" applyAlignment="1">
      <alignment horizontal="center" vertical="center"/>
    </xf>
    <xf numFmtId="0" fontId="0" fillId="0" borderId="25" xfId="0" applyFill="1" applyBorder="1" applyAlignment="1">
      <alignment horizontal="center" vertical="center"/>
    </xf>
    <xf numFmtId="165" fontId="0" fillId="0" borderId="5" xfId="3" applyNumberFormat="1" applyFont="1" applyFill="1" applyBorder="1" applyAlignment="1">
      <alignment horizontal="center" vertical="center"/>
    </xf>
    <xf numFmtId="165" fontId="0" fillId="0" borderId="5" xfId="3" applyNumberFormat="1" applyFont="1" applyFill="1" applyBorder="1" applyAlignment="1">
      <alignment horizontal="left" vertical="center" wrapText="1"/>
    </xf>
    <xf numFmtId="15" fontId="0" fillId="0" borderId="6" xfId="3" applyNumberFormat="1" applyFont="1" applyFill="1" applyBorder="1" applyAlignment="1">
      <alignment horizontal="center" vertical="center"/>
    </xf>
    <xf numFmtId="0" fontId="0" fillId="0" borderId="6" xfId="3" applyNumberFormat="1" applyFont="1"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left" vertical="center"/>
    </xf>
    <xf numFmtId="165" fontId="0" fillId="0" borderId="5" xfId="3" applyNumberFormat="1" applyFont="1" applyFill="1" applyBorder="1" applyAlignment="1">
      <alignment horizontal="center" vertical="center" wrapText="1"/>
    </xf>
    <xf numFmtId="165" fontId="0" fillId="0" borderId="5" xfId="3" applyNumberFormat="1" applyFont="1" applyFill="1" applyBorder="1" applyAlignment="1">
      <alignment horizontal="left" vertical="center"/>
    </xf>
    <xf numFmtId="165" fontId="0" fillId="0" borderId="6" xfId="3" applyNumberFormat="1" applyFont="1" applyFill="1" applyBorder="1" applyAlignment="1">
      <alignment horizontal="center" vertical="center"/>
    </xf>
    <xf numFmtId="0" fontId="0" fillId="0" borderId="5" xfId="0" applyFill="1" applyBorder="1" applyAlignment="1">
      <alignment horizontal="left" vertical="center" wrapText="1"/>
    </xf>
    <xf numFmtId="165" fontId="0" fillId="0" borderId="7" xfId="3" applyNumberFormat="1" applyFont="1" applyFill="1" applyBorder="1" applyAlignment="1">
      <alignment horizontal="center" vertical="center"/>
    </xf>
    <xf numFmtId="165" fontId="0" fillId="0" borderId="25" xfId="3" applyNumberFormat="1" applyFont="1" applyFill="1" applyBorder="1" applyAlignment="1">
      <alignment horizontal="center" vertical="center"/>
    </xf>
    <xf numFmtId="165" fontId="6" fillId="0" borderId="7" xfId="2" applyNumberFormat="1" applyFill="1" applyBorder="1" applyAlignment="1">
      <alignment horizontal="center" vertical="center"/>
    </xf>
    <xf numFmtId="0" fontId="0" fillId="0" borderId="5" xfId="0" applyFill="1" applyBorder="1"/>
    <xf numFmtId="0" fontId="6" fillId="0" borderId="5" xfId="2" applyFill="1" applyBorder="1" applyAlignment="1">
      <alignment horizontal="center" vertical="center" wrapText="1"/>
    </xf>
    <xf numFmtId="17" fontId="0" fillId="0" borderId="6" xfId="0" applyNumberFormat="1" applyFill="1" applyBorder="1" applyAlignment="1">
      <alignment horizontal="center" vertical="center"/>
    </xf>
    <xf numFmtId="165" fontId="0" fillId="0" borderId="7" xfId="3" applyNumberFormat="1" applyFont="1" applyFill="1" applyBorder="1" applyAlignment="1">
      <alignment horizontal="center" vertical="center" wrapText="1"/>
    </xf>
    <xf numFmtId="165" fontId="0" fillId="0" borderId="6" xfId="0" applyNumberFormat="1" applyFill="1" applyBorder="1" applyAlignment="1">
      <alignment horizontal="center" vertical="center"/>
    </xf>
    <xf numFmtId="0" fontId="0" fillId="0" borderId="8" xfId="0" applyFill="1" applyBorder="1" applyAlignment="1">
      <alignment horizontal="center" vertical="center"/>
    </xf>
    <xf numFmtId="0" fontId="0" fillId="0" borderId="7" xfId="0" applyFill="1" applyBorder="1" applyAlignment="1">
      <alignment horizontal="left" vertical="center" wrapText="1"/>
    </xf>
    <xf numFmtId="0" fontId="0" fillId="0" borderId="7" xfId="0" applyFill="1" applyBorder="1" applyAlignment="1">
      <alignment horizontal="left" vertical="center"/>
    </xf>
    <xf numFmtId="0" fontId="0" fillId="0" borderId="6" xfId="0" applyFill="1" applyBorder="1" applyAlignment="1">
      <alignment horizontal="center" vertical="center" wrapText="1"/>
    </xf>
    <xf numFmtId="15" fontId="0" fillId="0" borderId="6" xfId="0" applyNumberFormat="1" applyFill="1" applyBorder="1" applyAlignment="1">
      <alignment horizontal="center" vertical="center" wrapText="1"/>
    </xf>
    <xf numFmtId="0" fontId="6" fillId="0" borderId="7" xfId="2" applyFill="1" applyBorder="1" applyAlignment="1">
      <alignment horizontal="center" vertical="center" wrapText="1"/>
    </xf>
    <xf numFmtId="0" fontId="7" fillId="0" borderId="9" xfId="0" applyFont="1" applyFill="1" applyBorder="1" applyAlignment="1">
      <alignment horizontal="center" vertical="center"/>
    </xf>
    <xf numFmtId="0" fontId="0" fillId="0" borderId="7" xfId="0" applyBorder="1" applyAlignment="1">
      <alignment horizontal="left" vertical="center"/>
    </xf>
    <xf numFmtId="0" fontId="0" fillId="0" borderId="5" xfId="0" applyFont="1" applyFill="1" applyBorder="1" applyAlignment="1">
      <alignment horizontal="center" vertical="center" wrapText="1"/>
    </xf>
    <xf numFmtId="0" fontId="0" fillId="0" borderId="11" xfId="0" applyFill="1" applyBorder="1" applyAlignment="1">
      <alignment horizontal="left" vertical="center"/>
    </xf>
    <xf numFmtId="0" fontId="0" fillId="0" borderId="7" xfId="0"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15" fontId="0" fillId="0" borderId="6" xfId="0" applyNumberFormat="1" applyFill="1" applyBorder="1" applyAlignment="1">
      <alignment horizontal="center" vertical="center"/>
    </xf>
    <xf numFmtId="0" fontId="0" fillId="0" borderId="5" xfId="0" applyFill="1" applyBorder="1" applyAlignment="1">
      <alignment horizontal="left" vertical="center" wrapText="1"/>
    </xf>
    <xf numFmtId="0" fontId="6" fillId="0" borderId="7" xfId="2"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166" fontId="0" fillId="0" borderId="5" xfId="1" applyNumberFormat="1" applyFont="1" applyFill="1" applyBorder="1" applyAlignment="1">
      <alignment horizontal="right" vertical="center"/>
    </xf>
    <xf numFmtId="166" fontId="0" fillId="0" borderId="5" xfId="1" applyNumberFormat="1" applyFont="1" applyBorder="1" applyAlignment="1">
      <alignment horizontal="right" vertical="center"/>
    </xf>
    <xf numFmtId="166" fontId="0" fillId="0" borderId="25" xfId="1" applyNumberFormat="1" applyFont="1" applyBorder="1" applyAlignment="1">
      <alignment horizontal="right" vertical="center"/>
    </xf>
    <xf numFmtId="166" fontId="0" fillId="0" borderId="5" xfId="1" applyNumberFormat="1" applyFont="1" applyFill="1" applyBorder="1" applyAlignment="1">
      <alignment horizontal="right"/>
    </xf>
    <xf numFmtId="0" fontId="10" fillId="0" borderId="4" xfId="0" applyFont="1" applyFill="1" applyBorder="1" applyAlignment="1">
      <alignment horizontal="left" vertical="center" wrapText="1"/>
    </xf>
    <xf numFmtId="166" fontId="0" fillId="0" borderId="5" xfId="1" applyNumberFormat="1" applyFont="1" applyBorder="1"/>
    <xf numFmtId="166" fontId="0" fillId="0" borderId="25" xfId="1" applyNumberFormat="1" applyFont="1" applyFill="1" applyBorder="1" applyAlignment="1">
      <alignment horizontal="right" vertical="center"/>
    </xf>
    <xf numFmtId="166" fontId="0" fillId="0" borderId="5" xfId="1" applyNumberFormat="1" applyFont="1" applyFill="1" applyBorder="1"/>
    <xf numFmtId="166" fontId="0" fillId="0" borderId="5" xfId="1" applyNumberFormat="1" applyFont="1" applyFill="1" applyBorder="1" applyAlignment="1">
      <alignment vertical="center"/>
    </xf>
    <xf numFmtId="166" fontId="0" fillId="0" borderId="5" xfId="1" applyNumberFormat="1" applyFont="1" applyBorder="1" applyAlignment="1">
      <alignment vertical="center"/>
    </xf>
    <xf numFmtId="166" fontId="1" fillId="0" borderId="5" xfId="1" applyNumberFormat="1" applyFill="1" applyBorder="1" applyAlignment="1">
      <alignment horizontal="right" vertical="center"/>
    </xf>
    <xf numFmtId="166" fontId="0" fillId="0" borderId="0" xfId="1" applyNumberFormat="1" applyFont="1" applyBorder="1"/>
    <xf numFmtId="166" fontId="0" fillId="0" borderId="7" xfId="1" applyNumberFormat="1" applyFont="1" applyFill="1" applyBorder="1"/>
    <xf numFmtId="17" fontId="0" fillId="0" borderId="8" xfId="0" applyNumberFormat="1" applyBorder="1" applyAlignment="1">
      <alignment horizontal="center" vertical="center"/>
    </xf>
    <xf numFmtId="0" fontId="0" fillId="0" borderId="8" xfId="0" applyFill="1" applyBorder="1"/>
    <xf numFmtId="0" fontId="3" fillId="0" borderId="13" xfId="0" applyFont="1" applyBorder="1" applyAlignment="1">
      <alignment horizontal="left" vertical="top" wrapText="1"/>
    </xf>
    <xf numFmtId="165" fontId="3" fillId="0" borderId="14" xfId="3" applyNumberFormat="1" applyFont="1" applyBorder="1" applyAlignment="1">
      <alignment horizontal="right" vertical="center"/>
    </xf>
    <xf numFmtId="165" fontId="3" fillId="0" borderId="14" xfId="3" applyNumberFormat="1" applyFont="1" applyBorder="1" applyAlignment="1">
      <alignment horizontal="center" vertical="center"/>
    </xf>
    <xf numFmtId="165" fontId="3" fillId="0" borderId="15" xfId="3" applyNumberFormat="1" applyFont="1" applyBorder="1" applyAlignment="1">
      <alignment horizontal="center" vertical="center"/>
    </xf>
    <xf numFmtId="166" fontId="0" fillId="0" borderId="7" xfId="1" applyNumberFormat="1" applyFont="1" applyFill="1" applyBorder="1" applyAlignment="1">
      <alignment horizontal="right" vertical="center"/>
    </xf>
    <xf numFmtId="0" fontId="0" fillId="0" borderId="7"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0" fontId="0" fillId="0" borderId="5" xfId="0" applyBorder="1" applyAlignment="1">
      <alignment horizontal="right"/>
    </xf>
    <xf numFmtId="0" fontId="0" fillId="0" borderId="5" xfId="0" applyBorder="1" applyAlignment="1">
      <alignment horizontal="right" vertical="center"/>
    </xf>
    <xf numFmtId="0" fontId="3" fillId="0" borderId="0" xfId="0" applyFont="1" applyBorder="1" applyAlignment="1">
      <alignment horizontal="left"/>
    </xf>
    <xf numFmtId="165" fontId="3" fillId="0" borderId="0" xfId="3" applyNumberFormat="1" applyFont="1" applyFill="1" applyBorder="1"/>
    <xf numFmtId="0" fontId="0" fillId="0" borderId="0" xfId="0" applyBorder="1"/>
    <xf numFmtId="165" fontId="0" fillId="0" borderId="7" xfId="1" applyNumberFormat="1" applyFont="1" applyFill="1" applyBorder="1" applyAlignment="1">
      <alignment horizontal="center" vertical="center"/>
    </xf>
    <xf numFmtId="0" fontId="0" fillId="0" borderId="7" xfId="0" applyFill="1" applyBorder="1" applyAlignment="1">
      <alignment horizontal="center" vertical="center" wrapText="1"/>
    </xf>
    <xf numFmtId="0" fontId="0" fillId="0" borderId="11" xfId="0" applyFill="1" applyBorder="1" applyAlignment="1">
      <alignment horizontal="left" vertical="center" wrapText="1"/>
    </xf>
    <xf numFmtId="0" fontId="0" fillId="0" borderId="5" xfId="0" applyFill="1" applyBorder="1" applyAlignment="1">
      <alignment horizontal="center" vertical="center" wrapText="1"/>
    </xf>
    <xf numFmtId="167" fontId="0" fillId="0" borderId="5" xfId="1" applyNumberFormat="1" applyFont="1" applyFill="1" applyBorder="1" applyAlignment="1">
      <alignment horizontal="right" vertical="center"/>
    </xf>
    <xf numFmtId="167" fontId="0" fillId="0" borderId="5" xfId="1" applyNumberFormat="1" applyFont="1" applyBorder="1" applyAlignment="1">
      <alignment horizontal="right" vertical="center"/>
    </xf>
    <xf numFmtId="167" fontId="0" fillId="0" borderId="25" xfId="1" applyNumberFormat="1" applyFont="1" applyFill="1" applyBorder="1" applyAlignment="1">
      <alignment horizontal="right" vertical="center"/>
    </xf>
    <xf numFmtId="43" fontId="0" fillId="0" borderId="5" xfId="1" applyNumberFormat="1" applyFont="1" applyFill="1" applyBorder="1" applyAlignment="1">
      <alignment horizontal="right" vertical="center"/>
    </xf>
    <xf numFmtId="0" fontId="0" fillId="0" borderId="7" xfId="0" applyFill="1" applyBorder="1" applyAlignment="1">
      <alignment horizontal="center" vertical="center" wrapText="1"/>
    </xf>
    <xf numFmtId="0" fontId="0" fillId="0" borderId="7" xfId="0" applyFill="1" applyBorder="1" applyAlignment="1">
      <alignment horizontal="center"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center" vertical="center" wrapText="1"/>
    </xf>
    <xf numFmtId="0" fontId="0" fillId="0" borderId="7"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center" vertical="center" wrapText="1"/>
    </xf>
    <xf numFmtId="0" fontId="0" fillId="0" borderId="7" xfId="0" applyBorder="1" applyAlignment="1">
      <alignment horizontal="center" vertical="center"/>
    </xf>
    <xf numFmtId="17" fontId="0" fillId="0" borderId="8" xfId="0" applyNumberFormat="1" applyFill="1" applyBorder="1" applyAlignment="1">
      <alignment horizontal="center" vertical="center"/>
    </xf>
    <xf numFmtId="0" fontId="0" fillId="0" borderId="7" xfId="0"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wrapText="1"/>
    </xf>
    <xf numFmtId="0" fontId="0" fillId="0" borderId="11" xfId="0" applyBorder="1" applyAlignment="1">
      <alignment vertical="center"/>
    </xf>
    <xf numFmtId="0" fontId="7" fillId="0" borderId="5" xfId="0" applyFont="1" applyFill="1" applyBorder="1" applyAlignment="1">
      <alignment horizontal="center" vertical="center" wrapText="1"/>
    </xf>
    <xf numFmtId="0" fontId="0" fillId="0" borderId="18" xfId="0" applyFill="1" applyBorder="1"/>
    <xf numFmtId="0" fontId="15" fillId="0" borderId="0" xfId="0" applyFont="1" applyAlignment="1">
      <alignment wrapText="1"/>
    </xf>
    <xf numFmtId="0" fontId="0" fillId="0" borderId="7" xfId="0" applyFill="1" applyBorder="1" applyAlignment="1">
      <alignment horizontal="center" vertical="center" wrapText="1"/>
    </xf>
    <xf numFmtId="0" fontId="0" fillId="0" borderId="5" xfId="0" applyFill="1" applyBorder="1" applyAlignment="1">
      <alignment horizontal="center" vertical="center"/>
    </xf>
    <xf numFmtId="0" fontId="0" fillId="0" borderId="5" xfId="0" applyFill="1" applyBorder="1" applyAlignment="1">
      <alignment horizontal="center" vertical="center" wrapText="1"/>
    </xf>
    <xf numFmtId="0" fontId="0" fillId="0" borderId="5" xfId="0" applyFill="1" applyBorder="1" applyAlignment="1">
      <alignment horizontal="center" vertical="center"/>
    </xf>
    <xf numFmtId="165" fontId="0" fillId="0" borderId="5" xfId="3" applyNumberFormat="1" applyFont="1" applyFill="1" applyBorder="1" applyAlignment="1">
      <alignment horizontal="center" vertical="center"/>
    </xf>
    <xf numFmtId="0" fontId="7" fillId="0" borderId="5" xfId="2" applyFont="1" applyFill="1" applyBorder="1" applyAlignment="1">
      <alignment horizontal="center" vertical="center"/>
    </xf>
    <xf numFmtId="0" fontId="0" fillId="0" borderId="0" xfId="0" applyAlignment="1">
      <alignment horizontal="center" vertical="center"/>
    </xf>
    <xf numFmtId="0" fontId="0" fillId="0" borderId="5" xfId="0" applyFont="1" applyFill="1" applyBorder="1" applyAlignment="1">
      <alignment horizontal="center" vertical="center"/>
    </xf>
    <xf numFmtId="165" fontId="0" fillId="0" borderId="8" xfId="3" applyNumberFormat="1" applyFont="1" applyFill="1" applyBorder="1" applyAlignment="1">
      <alignment horizontal="center" vertical="center"/>
    </xf>
    <xf numFmtId="165" fontId="0" fillId="0" borderId="31" xfId="3" applyNumberFormat="1" applyFont="1" applyFill="1" applyBorder="1" applyAlignment="1">
      <alignment horizontal="center" vertical="center"/>
    </xf>
    <xf numFmtId="165" fontId="0" fillId="0" borderId="10" xfId="3" applyNumberFormat="1" applyFont="1" applyFill="1" applyBorder="1" applyAlignment="1">
      <alignment horizontal="center" vertical="center"/>
    </xf>
    <xf numFmtId="15" fontId="0" fillId="0" borderId="8" xfId="3" applyNumberFormat="1" applyFont="1" applyFill="1" applyBorder="1" applyAlignment="1">
      <alignment horizontal="center" vertical="center"/>
    </xf>
    <xf numFmtId="15" fontId="0" fillId="0" borderId="31" xfId="3" applyNumberFormat="1" applyFont="1" applyFill="1" applyBorder="1" applyAlignment="1">
      <alignment horizontal="center" vertical="center"/>
    </xf>
    <xf numFmtId="15" fontId="0" fillId="0" borderId="10" xfId="3" applyNumberFormat="1" applyFont="1" applyFill="1" applyBorder="1" applyAlignment="1">
      <alignment horizontal="center" vertical="center"/>
    </xf>
    <xf numFmtId="0" fontId="0" fillId="0" borderId="4" xfId="0" applyFill="1" applyBorder="1" applyAlignment="1">
      <alignment horizontal="left" vertical="center" wrapText="1"/>
    </xf>
    <xf numFmtId="0" fontId="0" fillId="0" borderId="7" xfId="0" applyFill="1" applyBorder="1" applyAlignment="1">
      <alignment horizontal="center" vertical="center" wrapText="1"/>
    </xf>
    <xf numFmtId="0" fontId="0" fillId="0" borderId="2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11" xfId="0" applyFill="1" applyBorder="1" applyAlignment="1">
      <alignment horizontal="left" vertical="center" wrapText="1"/>
    </xf>
    <xf numFmtId="0" fontId="0" fillId="0" borderId="12" xfId="0" applyFill="1" applyBorder="1" applyAlignment="1">
      <alignment horizontal="left" vertical="center" wrapText="1"/>
    </xf>
    <xf numFmtId="0" fontId="0" fillId="0" borderId="11" xfId="0" applyFill="1" applyBorder="1" applyAlignment="1">
      <alignment horizontal="left" vertical="center"/>
    </xf>
    <xf numFmtId="0" fontId="0" fillId="0" borderId="12" xfId="0" applyFill="1" applyBorder="1" applyAlignment="1">
      <alignment horizontal="left" vertical="center"/>
    </xf>
    <xf numFmtId="0" fontId="0" fillId="0" borderId="5" xfId="0" applyFill="1" applyBorder="1" applyAlignment="1">
      <alignment horizontal="center" vertical="center"/>
    </xf>
    <xf numFmtId="0" fontId="6" fillId="0" borderId="5" xfId="2" applyFill="1" applyBorder="1" applyAlignment="1">
      <alignment horizontal="center" vertical="center"/>
    </xf>
    <xf numFmtId="0" fontId="0" fillId="0" borderId="5" xfId="0" applyFill="1" applyBorder="1" applyAlignment="1">
      <alignment horizontal="left" vertical="center"/>
    </xf>
    <xf numFmtId="0" fontId="0" fillId="0" borderId="6" xfId="0" applyFill="1" applyBorder="1" applyAlignment="1">
      <alignment horizontal="center" vertical="center"/>
    </xf>
    <xf numFmtId="3" fontId="0" fillId="0" borderId="7" xfId="0" applyNumberFormat="1" applyFill="1" applyBorder="1" applyAlignment="1">
      <alignment horizontal="center" vertical="center" wrapText="1"/>
    </xf>
    <xf numFmtId="0" fontId="7" fillId="0" borderId="11"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7" fillId="0" borderId="7"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0" fillId="0" borderId="32" xfId="0" applyFill="1" applyBorder="1" applyAlignment="1">
      <alignment horizontal="left" vertical="center" wrapText="1"/>
    </xf>
    <xf numFmtId="3" fontId="0" fillId="0" borderId="25" xfId="0" applyNumberFormat="1" applyFill="1" applyBorder="1" applyAlignment="1">
      <alignment horizontal="center" vertical="center" wrapText="1"/>
    </xf>
    <xf numFmtId="3" fontId="0" fillId="0" borderId="9" xfId="0" applyNumberFormat="1" applyFill="1" applyBorder="1" applyAlignment="1">
      <alignment horizontal="center" vertical="center" wrapText="1"/>
    </xf>
    <xf numFmtId="0" fontId="0" fillId="0" borderId="7" xfId="0" applyFill="1" applyBorder="1" applyAlignment="1">
      <alignment horizontal="center" vertical="center"/>
    </xf>
    <xf numFmtId="0" fontId="0" fillId="0" borderId="25" xfId="0" applyFill="1" applyBorder="1" applyAlignment="1">
      <alignment horizontal="center" vertical="center"/>
    </xf>
    <xf numFmtId="0" fontId="0" fillId="0" borderId="9" xfId="0" applyFill="1" applyBorder="1" applyAlignment="1">
      <alignment horizontal="center" vertical="center"/>
    </xf>
    <xf numFmtId="0" fontId="6" fillId="0" borderId="7" xfId="2" applyFill="1" applyBorder="1" applyAlignment="1">
      <alignment horizontal="center" vertical="center"/>
    </xf>
    <xf numFmtId="0" fontId="6" fillId="0" borderId="25" xfId="2" applyFill="1" applyBorder="1" applyAlignment="1">
      <alignment horizontal="center" vertical="center"/>
    </xf>
    <xf numFmtId="0" fontId="6" fillId="0" borderId="9" xfId="2" applyFill="1" applyBorder="1" applyAlignment="1">
      <alignment horizontal="center" vertical="center"/>
    </xf>
    <xf numFmtId="0" fontId="0" fillId="0" borderId="7" xfId="0" applyFill="1" applyBorder="1" applyAlignment="1">
      <alignment horizontal="left" vertical="center" wrapText="1"/>
    </xf>
    <xf numFmtId="0" fontId="0" fillId="0" borderId="25" xfId="0" applyFill="1" applyBorder="1" applyAlignment="1">
      <alignment horizontal="left" vertical="center" wrapText="1"/>
    </xf>
    <xf numFmtId="0" fontId="0" fillId="0" borderId="9" xfId="0" applyFill="1" applyBorder="1" applyAlignment="1">
      <alignment horizontal="left" vertical="center" wrapText="1"/>
    </xf>
    <xf numFmtId="0" fontId="0" fillId="0" borderId="8" xfId="0" applyFill="1" applyBorder="1" applyAlignment="1">
      <alignment horizontal="center" vertical="center" wrapText="1"/>
    </xf>
    <xf numFmtId="0" fontId="0" fillId="0" borderId="31" xfId="0" applyFill="1" applyBorder="1" applyAlignment="1">
      <alignment horizontal="center" vertical="center" wrapText="1"/>
    </xf>
    <xf numFmtId="0" fontId="0" fillId="0" borderId="10" xfId="0" applyFill="1" applyBorder="1" applyAlignment="1">
      <alignment horizontal="center" vertical="center" wrapText="1"/>
    </xf>
    <xf numFmtId="15" fontId="0" fillId="0" borderId="6" xfId="0" applyNumberFormat="1" applyFill="1" applyBorder="1" applyAlignment="1">
      <alignment horizontal="center" vertical="center"/>
    </xf>
    <xf numFmtId="165" fontId="0" fillId="0" borderId="5" xfId="0" applyNumberFormat="1" applyFill="1" applyBorder="1" applyAlignment="1">
      <alignment horizontal="center" vertical="center"/>
    </xf>
    <xf numFmtId="165" fontId="6" fillId="0" borderId="5" xfId="2" applyNumberFormat="1" applyFill="1" applyBorder="1" applyAlignment="1">
      <alignment horizontal="center" vertical="center"/>
    </xf>
    <xf numFmtId="165" fontId="0" fillId="0" borderId="5" xfId="0" applyNumberFormat="1" applyFill="1" applyBorder="1" applyAlignment="1">
      <alignment horizontal="center" vertical="center" wrapText="1"/>
    </xf>
    <xf numFmtId="165" fontId="0" fillId="0" borderId="5" xfId="0" applyNumberFormat="1" applyFill="1" applyBorder="1" applyAlignment="1">
      <alignment horizontal="left" vertical="center" wrapText="1"/>
    </xf>
    <xf numFmtId="165" fontId="0" fillId="0" borderId="6" xfId="3" applyNumberFormat="1" applyFont="1" applyFill="1" applyBorder="1" applyAlignment="1">
      <alignment horizontal="center" vertical="center"/>
    </xf>
    <xf numFmtId="165" fontId="0" fillId="0" borderId="7" xfId="3" applyNumberFormat="1" applyFont="1" applyFill="1" applyBorder="1" applyAlignment="1">
      <alignment horizontal="center" vertical="center"/>
    </xf>
    <xf numFmtId="165" fontId="0" fillId="0" borderId="25" xfId="3" applyNumberFormat="1" applyFont="1" applyFill="1" applyBorder="1" applyAlignment="1">
      <alignment horizontal="center" vertical="center"/>
    </xf>
    <xf numFmtId="165" fontId="0" fillId="0" borderId="9" xfId="3" applyNumberFormat="1" applyFont="1" applyFill="1" applyBorder="1" applyAlignment="1">
      <alignment horizontal="center" vertical="center"/>
    </xf>
    <xf numFmtId="165" fontId="6" fillId="0" borderId="7" xfId="2" applyNumberFormat="1" applyFill="1" applyBorder="1" applyAlignment="1">
      <alignment horizontal="center" vertical="center"/>
    </xf>
    <xf numFmtId="165" fontId="6" fillId="0" borderId="25" xfId="2" applyNumberFormat="1" applyFill="1" applyBorder="1" applyAlignment="1">
      <alignment horizontal="center" vertical="center"/>
    </xf>
    <xf numFmtId="165" fontId="6" fillId="0" borderId="9" xfId="2" applyNumberFormat="1" applyFill="1" applyBorder="1" applyAlignment="1">
      <alignment horizontal="center" vertical="center"/>
    </xf>
    <xf numFmtId="165" fontId="0" fillId="0" borderId="5" xfId="3" applyNumberFormat="1" applyFont="1" applyFill="1" applyBorder="1" applyAlignment="1">
      <alignment horizontal="center" vertical="center"/>
    </xf>
    <xf numFmtId="165" fontId="0" fillId="0" borderId="5" xfId="3" applyNumberFormat="1" applyFont="1" applyFill="1" applyBorder="1" applyAlignment="1">
      <alignment horizontal="left" vertical="center" wrapText="1"/>
    </xf>
    <xf numFmtId="15" fontId="0" fillId="0" borderId="6" xfId="3" applyNumberFormat="1" applyFont="1" applyFill="1" applyBorder="1" applyAlignment="1">
      <alignment horizontal="center" vertical="center"/>
    </xf>
    <xf numFmtId="0" fontId="0" fillId="0" borderId="6" xfId="3" applyNumberFormat="1" applyFont="1" applyFill="1" applyBorder="1" applyAlignment="1">
      <alignment horizontal="center" vertical="center"/>
    </xf>
    <xf numFmtId="0" fontId="0" fillId="0" borderId="5" xfId="0" applyFill="1" applyBorder="1" applyAlignment="1">
      <alignment horizontal="center" vertical="center" wrapText="1"/>
    </xf>
    <xf numFmtId="0" fontId="0" fillId="0" borderId="6" xfId="0" applyFont="1" applyFill="1" applyBorder="1" applyAlignment="1">
      <alignment horizontal="center" vertical="center"/>
    </xf>
    <xf numFmtId="0" fontId="0" fillId="0" borderId="7" xfId="0" applyFill="1" applyBorder="1" applyAlignment="1">
      <alignment horizontal="left" vertical="center"/>
    </xf>
    <xf numFmtId="0" fontId="0" fillId="0" borderId="25" xfId="0" applyFill="1" applyBorder="1" applyAlignment="1">
      <alignment horizontal="left" vertical="center"/>
    </xf>
    <xf numFmtId="0" fontId="0" fillId="0" borderId="9" xfId="0" applyFill="1" applyBorder="1" applyAlignment="1">
      <alignment horizontal="left" vertical="center"/>
    </xf>
    <xf numFmtId="0" fontId="0" fillId="0" borderId="8" xfId="0" applyFill="1" applyBorder="1" applyAlignment="1">
      <alignment horizontal="center" vertical="center"/>
    </xf>
    <xf numFmtId="0" fontId="0" fillId="0" borderId="31" xfId="0" applyFill="1" applyBorder="1" applyAlignment="1">
      <alignment horizontal="center" vertical="center"/>
    </xf>
    <xf numFmtId="0" fontId="0" fillId="0" borderId="10" xfId="0" applyFill="1" applyBorder="1" applyAlignment="1">
      <alignment horizontal="center" vertical="center"/>
    </xf>
    <xf numFmtId="0" fontId="0" fillId="0" borderId="5" xfId="0" applyFill="1" applyBorder="1" applyAlignment="1">
      <alignment horizontal="left" vertical="center" wrapText="1"/>
    </xf>
    <xf numFmtId="165" fontId="0" fillId="0" borderId="5" xfId="3" applyNumberFormat="1" applyFont="1" applyFill="1" applyBorder="1" applyAlignment="1">
      <alignment horizontal="center" vertical="center" wrapText="1"/>
    </xf>
    <xf numFmtId="165" fontId="0" fillId="0" borderId="7" xfId="3" applyNumberFormat="1" applyFont="1" applyFill="1" applyBorder="1" applyAlignment="1">
      <alignment horizontal="left" vertical="center"/>
    </xf>
    <xf numFmtId="165" fontId="0" fillId="0" borderId="25" xfId="3" applyNumberFormat="1" applyFont="1" applyFill="1" applyBorder="1" applyAlignment="1">
      <alignment horizontal="left" vertical="center"/>
    </xf>
    <xf numFmtId="165" fontId="0" fillId="0" borderId="9" xfId="3" applyNumberFormat="1" applyFont="1" applyFill="1" applyBorder="1" applyAlignment="1">
      <alignment horizontal="left" vertical="center"/>
    </xf>
    <xf numFmtId="165" fontId="0" fillId="0" borderId="5" xfId="3" applyNumberFormat="1" applyFont="1" applyFill="1" applyBorder="1" applyAlignment="1">
      <alignment horizontal="left" vertical="center"/>
    </xf>
    <xf numFmtId="0" fontId="6" fillId="0" borderId="5" xfId="2" applyFill="1" applyBorder="1" applyAlignment="1">
      <alignment horizontal="center" vertical="center" wrapText="1"/>
    </xf>
    <xf numFmtId="165" fontId="0" fillId="0" borderId="5" xfId="0" applyNumberFormat="1" applyFill="1" applyBorder="1" applyAlignment="1">
      <alignment horizontal="left" vertical="center"/>
    </xf>
    <xf numFmtId="165" fontId="0" fillId="0" borderId="7" xfId="0" applyNumberFormat="1" applyFill="1" applyBorder="1" applyAlignment="1">
      <alignment horizontal="left" vertical="center" wrapText="1"/>
    </xf>
    <xf numFmtId="165" fontId="0" fillId="0" borderId="25" xfId="0" applyNumberFormat="1" applyFill="1" applyBorder="1" applyAlignment="1">
      <alignment horizontal="left" vertical="center" wrapText="1"/>
    </xf>
    <xf numFmtId="165" fontId="0" fillId="0" borderId="9" xfId="0" applyNumberFormat="1" applyFill="1" applyBorder="1" applyAlignment="1">
      <alignment horizontal="left" vertical="center" wrapText="1"/>
    </xf>
    <xf numFmtId="15" fontId="0" fillId="0" borderId="8" xfId="0" applyNumberFormat="1" applyFill="1" applyBorder="1" applyAlignment="1">
      <alignment horizontal="center" vertical="center"/>
    </xf>
    <xf numFmtId="15" fontId="0" fillId="0" borderId="31" xfId="0" applyNumberFormat="1" applyFill="1" applyBorder="1" applyAlignment="1">
      <alignment horizontal="center" vertical="center"/>
    </xf>
    <xf numFmtId="15" fontId="0" fillId="0" borderId="10" xfId="0" applyNumberFormat="1" applyFill="1" applyBorder="1" applyAlignment="1">
      <alignment horizontal="center" vertical="center"/>
    </xf>
    <xf numFmtId="165" fontId="0" fillId="0" borderId="7" xfId="3" applyNumberFormat="1" applyFont="1" applyFill="1" applyBorder="1" applyAlignment="1">
      <alignment horizontal="left" vertical="center" wrapText="1"/>
    </xf>
    <xf numFmtId="165" fontId="0" fillId="0" borderId="25" xfId="3" applyNumberFormat="1" applyFont="1" applyFill="1" applyBorder="1" applyAlignment="1">
      <alignment horizontal="left" vertical="center" wrapText="1"/>
    </xf>
    <xf numFmtId="165" fontId="0" fillId="0" borderId="9" xfId="3" applyNumberFormat="1" applyFont="1" applyFill="1" applyBorder="1" applyAlignment="1">
      <alignment horizontal="left" vertical="center" wrapText="1"/>
    </xf>
    <xf numFmtId="165" fontId="0" fillId="0" borderId="7" xfId="3" applyNumberFormat="1" applyFont="1" applyFill="1" applyBorder="1" applyAlignment="1">
      <alignment horizontal="center" vertical="center" wrapText="1"/>
    </xf>
    <xf numFmtId="165" fontId="0" fillId="0" borderId="9" xfId="3" applyNumberFormat="1" applyFont="1" applyFill="1" applyBorder="1" applyAlignment="1">
      <alignment horizontal="center" vertical="center" wrapText="1"/>
    </xf>
    <xf numFmtId="0" fontId="1" fillId="0" borderId="5" xfId="3" applyNumberFormat="1" applyFont="1" applyFill="1" applyBorder="1" applyAlignment="1">
      <alignment horizontal="left" vertical="center" wrapText="1"/>
    </xf>
    <xf numFmtId="0" fontId="1" fillId="0" borderId="7" xfId="3" applyNumberFormat="1" applyFont="1" applyFill="1" applyBorder="1" applyAlignment="1">
      <alignment horizontal="left" vertical="center" wrapText="1"/>
    </xf>
    <xf numFmtId="17" fontId="0" fillId="0" borderId="6" xfId="3" applyNumberFormat="1" applyFont="1" applyFill="1" applyBorder="1" applyAlignment="1">
      <alignment horizontal="center" vertical="center" wrapText="1"/>
    </xf>
    <xf numFmtId="0" fontId="0" fillId="0" borderId="6" xfId="3" applyNumberFormat="1" applyFont="1" applyFill="1" applyBorder="1" applyAlignment="1">
      <alignment horizontal="center" vertical="center" wrapText="1"/>
    </xf>
    <xf numFmtId="0" fontId="0" fillId="0" borderId="8" xfId="3" applyNumberFormat="1" applyFont="1" applyFill="1" applyBorder="1" applyAlignment="1">
      <alignment horizontal="center" vertical="center" wrapText="1"/>
    </xf>
    <xf numFmtId="165" fontId="0" fillId="0" borderId="6" xfId="0" applyNumberFormat="1" applyFill="1" applyBorder="1" applyAlignment="1">
      <alignment horizontal="center" vertical="center"/>
    </xf>
    <xf numFmtId="0" fontId="0" fillId="0" borderId="22" xfId="0" applyFill="1" applyBorder="1" applyAlignment="1">
      <alignment horizontal="center" vertical="center" wrapText="1"/>
    </xf>
    <xf numFmtId="165" fontId="0" fillId="0" borderId="7" xfId="0" applyNumberFormat="1" applyFill="1" applyBorder="1" applyAlignment="1">
      <alignment horizontal="left" vertical="center"/>
    </xf>
    <xf numFmtId="165" fontId="0" fillId="0" borderId="25" xfId="0" applyNumberFormat="1" applyFill="1" applyBorder="1" applyAlignment="1">
      <alignment horizontal="left" vertical="center"/>
    </xf>
    <xf numFmtId="165" fontId="0" fillId="0" borderId="9" xfId="0" applyNumberFormat="1" applyFill="1" applyBorder="1" applyAlignment="1">
      <alignment horizontal="left" vertical="center"/>
    </xf>
    <xf numFmtId="165" fontId="0" fillId="0" borderId="7" xfId="0" applyNumberFormat="1" applyFill="1" applyBorder="1" applyAlignment="1">
      <alignment horizontal="center" vertical="center"/>
    </xf>
    <xf numFmtId="165" fontId="0" fillId="0" borderId="9" xfId="0" applyNumberFormat="1" applyFill="1" applyBorder="1" applyAlignment="1">
      <alignment horizontal="center" vertical="center"/>
    </xf>
    <xf numFmtId="165" fontId="0" fillId="0" borderId="25" xfId="3" applyNumberFormat="1" applyFont="1" applyFill="1" applyBorder="1" applyAlignment="1">
      <alignment horizontal="center" vertical="center" wrapText="1"/>
    </xf>
    <xf numFmtId="165" fontId="0" fillId="0" borderId="8" xfId="0" applyNumberFormat="1" applyFill="1" applyBorder="1" applyAlignment="1">
      <alignment horizontal="center" vertical="center"/>
    </xf>
    <xf numFmtId="165" fontId="0" fillId="0" borderId="31" xfId="0" applyNumberFormat="1" applyFill="1" applyBorder="1" applyAlignment="1">
      <alignment horizontal="center" vertical="center"/>
    </xf>
    <xf numFmtId="165" fontId="0" fillId="0" borderId="10" xfId="0" applyNumberFormat="1" applyFill="1" applyBorder="1" applyAlignment="1">
      <alignment horizontal="center" vertical="center"/>
    </xf>
    <xf numFmtId="165" fontId="0" fillId="0" borderId="7" xfId="0" applyNumberFormat="1" applyFill="1" applyBorder="1" applyAlignment="1">
      <alignment horizontal="center" vertical="center" wrapText="1"/>
    </xf>
    <xf numFmtId="165" fontId="0" fillId="0" borderId="9" xfId="0" applyNumberFormat="1" applyFill="1" applyBorder="1" applyAlignment="1">
      <alignment horizontal="center" vertical="center" wrapText="1"/>
    </xf>
    <xf numFmtId="17" fontId="0" fillId="0" borderId="6" xfId="0" applyNumberFormat="1" applyFill="1" applyBorder="1" applyAlignment="1">
      <alignment horizontal="center" vertical="center"/>
    </xf>
    <xf numFmtId="0" fontId="6" fillId="0" borderId="7" xfId="2" applyFill="1" applyBorder="1" applyAlignment="1">
      <alignment horizontal="center" vertical="center" wrapText="1"/>
    </xf>
    <xf numFmtId="0" fontId="6" fillId="0" borderId="9" xfId="2" applyFill="1" applyBorder="1" applyAlignment="1">
      <alignment horizontal="center" vertical="center" wrapText="1"/>
    </xf>
    <xf numFmtId="15" fontId="0" fillId="0" borderId="8" xfId="0" applyNumberFormat="1" applyFill="1" applyBorder="1" applyAlignment="1">
      <alignment horizontal="center" vertical="center" wrapText="1"/>
    </xf>
    <xf numFmtId="15" fontId="0" fillId="0" borderId="31" xfId="0" applyNumberFormat="1" applyFill="1" applyBorder="1" applyAlignment="1">
      <alignment horizontal="center" vertical="center" wrapText="1"/>
    </xf>
    <xf numFmtId="15" fontId="0" fillId="0" borderId="10" xfId="0" applyNumberFormat="1" applyFill="1" applyBorder="1" applyAlignment="1">
      <alignment horizontal="center" vertical="center" wrapText="1"/>
    </xf>
    <xf numFmtId="0" fontId="7" fillId="0" borderId="7" xfId="2" applyFont="1" applyFill="1" applyBorder="1" applyAlignment="1">
      <alignment horizontal="center" vertical="center" wrapText="1"/>
    </xf>
    <xf numFmtId="0" fontId="7" fillId="0" borderId="25" xfId="2" applyFont="1" applyFill="1" applyBorder="1" applyAlignment="1">
      <alignment horizontal="center" vertical="center" wrapText="1"/>
    </xf>
    <xf numFmtId="0" fontId="7" fillId="0" borderId="9" xfId="2" applyFont="1" applyFill="1" applyBorder="1" applyAlignment="1">
      <alignment horizontal="center" vertical="center" wrapText="1"/>
    </xf>
    <xf numFmtId="0" fontId="7" fillId="0" borderId="7" xfId="2" applyFont="1" applyFill="1" applyBorder="1" applyAlignment="1">
      <alignment horizontal="left" vertical="center" wrapText="1"/>
    </xf>
    <xf numFmtId="0" fontId="7" fillId="0" borderId="25" xfId="2" applyFont="1" applyFill="1" applyBorder="1" applyAlignment="1">
      <alignment horizontal="left" vertical="center" wrapText="1"/>
    </xf>
    <xf numFmtId="0" fontId="7" fillId="0" borderId="9" xfId="2" applyFont="1" applyFill="1" applyBorder="1" applyAlignment="1">
      <alignment horizontal="left" vertical="center" wrapText="1"/>
    </xf>
    <xf numFmtId="15" fontId="7" fillId="0" borderId="8" xfId="2" applyNumberFormat="1" applyFont="1" applyFill="1" applyBorder="1" applyAlignment="1">
      <alignment horizontal="center" vertical="center"/>
    </xf>
    <xf numFmtId="15" fontId="7" fillId="0" borderId="31" xfId="2" applyNumberFormat="1" applyFont="1" applyFill="1" applyBorder="1" applyAlignment="1">
      <alignment horizontal="center" vertical="center"/>
    </xf>
    <xf numFmtId="15" fontId="7" fillId="0" borderId="10" xfId="2" applyNumberFormat="1" applyFont="1" applyFill="1" applyBorder="1" applyAlignment="1">
      <alignment horizontal="center" vertical="center"/>
    </xf>
    <xf numFmtId="6" fontId="0" fillId="0" borderId="5" xfId="0" applyNumberFormat="1" applyFill="1" applyBorder="1" applyAlignment="1">
      <alignment horizontal="left" vertical="center"/>
    </xf>
    <xf numFmtId="0" fontId="7" fillId="0" borderId="5" xfId="2" applyFont="1" applyFill="1" applyBorder="1" applyAlignment="1">
      <alignment horizontal="center" vertical="center"/>
    </xf>
    <xf numFmtId="166" fontId="0" fillId="0" borderId="5" xfId="1" applyNumberFormat="1" applyFont="1" applyFill="1" applyBorder="1" applyAlignment="1">
      <alignment horizontal="center" vertical="center"/>
    </xf>
    <xf numFmtId="6" fontId="0" fillId="0" borderId="7" xfId="0" applyNumberFormat="1" applyFill="1" applyBorder="1" applyAlignment="1">
      <alignment horizontal="left" vertical="center"/>
    </xf>
    <xf numFmtId="6" fontId="0" fillId="0" borderId="25" xfId="0" applyNumberFormat="1" applyFill="1" applyBorder="1" applyAlignment="1">
      <alignment horizontal="left" vertical="center"/>
    </xf>
    <xf numFmtId="6" fontId="0" fillId="0" borderId="9" xfId="0" applyNumberFormat="1" applyFill="1" applyBorder="1" applyAlignment="1">
      <alignment horizontal="left" vertical="center"/>
    </xf>
    <xf numFmtId="165" fontId="0" fillId="0" borderId="11" xfId="3" applyNumberFormat="1" applyFont="1" applyFill="1" applyBorder="1" applyAlignment="1">
      <alignment horizontal="left" vertical="center" wrapText="1"/>
    </xf>
    <xf numFmtId="165" fontId="0" fillId="0" borderId="32" xfId="3" applyNumberFormat="1" applyFont="1" applyFill="1" applyBorder="1" applyAlignment="1">
      <alignment horizontal="left" vertical="center" wrapText="1"/>
    </xf>
    <xf numFmtId="165" fontId="0" fillId="0" borderId="12" xfId="3" applyNumberFormat="1" applyFont="1" applyFill="1" applyBorder="1" applyAlignment="1">
      <alignment horizontal="left" vertical="center" wrapText="1"/>
    </xf>
    <xf numFmtId="0" fontId="0" fillId="0" borderId="6" xfId="0" applyFill="1" applyBorder="1" applyAlignment="1">
      <alignment horizontal="center" vertical="center" wrapText="1"/>
    </xf>
    <xf numFmtId="15" fontId="0" fillId="0" borderId="6" xfId="0" applyNumberFormat="1" applyFill="1" applyBorder="1" applyAlignment="1">
      <alignment horizontal="center" vertical="center" wrapText="1"/>
    </xf>
    <xf numFmtId="0" fontId="6" fillId="0" borderId="25" xfId="2" applyFill="1" applyBorder="1" applyAlignment="1">
      <alignment horizontal="center" vertical="center" wrapText="1"/>
    </xf>
    <xf numFmtId="0" fontId="6" fillId="0" borderId="7" xfId="2" applyBorder="1" applyAlignment="1">
      <alignment horizontal="center" vertical="center"/>
    </xf>
    <xf numFmtId="0" fontId="6" fillId="0" borderId="9" xfId="2"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left" vertical="center" indent="3"/>
    </xf>
    <xf numFmtId="0" fontId="0" fillId="0" borderId="12" xfId="0" applyBorder="1" applyAlignment="1">
      <alignment horizontal="left" vertical="center" indent="3"/>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left" vertical="center" wrapText="1" indent="3"/>
    </xf>
    <xf numFmtId="0" fontId="0" fillId="0" borderId="12" xfId="0" applyBorder="1" applyAlignment="1">
      <alignment horizontal="left" vertical="center" wrapText="1" indent="3"/>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1" xfId="0" applyBorder="1" applyAlignment="1">
      <alignment vertical="center"/>
    </xf>
    <xf numFmtId="0" fontId="0" fillId="0" borderId="12" xfId="0" applyBorder="1" applyAlignment="1">
      <alignment vertical="center"/>
    </xf>
    <xf numFmtId="15" fontId="0" fillId="0" borderId="8" xfId="0" applyNumberFormat="1" applyBorder="1" applyAlignment="1">
      <alignment horizontal="center" vertical="center"/>
    </xf>
    <xf numFmtId="15" fontId="0" fillId="0" borderId="10" xfId="0" applyNumberFormat="1" applyBorder="1" applyAlignment="1">
      <alignment horizontal="center" vertical="center"/>
    </xf>
    <xf numFmtId="0" fontId="0" fillId="0" borderId="7" xfId="0" applyBorder="1" applyAlignment="1">
      <alignment horizontal="right" vertical="center"/>
    </xf>
    <xf numFmtId="0" fontId="0" fillId="0" borderId="9" xfId="0" applyBorder="1" applyAlignment="1">
      <alignment horizontal="right" vertical="center"/>
    </xf>
    <xf numFmtId="0" fontId="6" fillId="0" borderId="16" xfId="2" applyBorder="1" applyAlignment="1">
      <alignment horizontal="center" vertical="center"/>
    </xf>
    <xf numFmtId="3" fontId="0" fillId="0" borderId="7" xfId="0" applyNumberFormat="1" applyBorder="1" applyAlignment="1">
      <alignment horizontal="left" vertical="center" wrapText="1"/>
    </xf>
    <xf numFmtId="3" fontId="0" fillId="0" borderId="24" xfId="0" applyNumberFormat="1" applyBorder="1" applyAlignment="1">
      <alignment horizontal="left" vertical="center" wrapText="1"/>
    </xf>
    <xf numFmtId="0" fontId="0" fillId="0" borderId="5" xfId="0" applyFill="1" applyBorder="1" applyAlignment="1">
      <alignment horizontal="center"/>
    </xf>
    <xf numFmtId="0" fontId="0" fillId="0" borderId="6" xfId="0" applyFill="1" applyBorder="1" applyAlignment="1">
      <alignment horizontal="center"/>
    </xf>
    <xf numFmtId="0" fontId="7" fillId="0" borderId="7"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10" xfId="0" applyFont="1" applyFill="1" applyBorder="1" applyAlignment="1">
      <alignment horizontal="center" vertical="center"/>
    </xf>
    <xf numFmtId="17" fontId="0" fillId="0" borderId="8" xfId="0" applyNumberFormat="1" applyBorder="1" applyAlignment="1">
      <alignment horizontal="center" vertical="center"/>
    </xf>
    <xf numFmtId="17" fontId="0" fillId="0" borderId="10" xfId="0" applyNumberFormat="1" applyBorder="1" applyAlignment="1">
      <alignment horizontal="center" vertical="center"/>
    </xf>
  </cellXfs>
  <cellStyles count="4">
    <cellStyle name="Comma" xfId="1" builtinId="3"/>
    <cellStyle name="Comma 2" xfId="3" xr:uid="{FC6503B0-409E-42E7-B3F9-3A05CAFBA5A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s://www.pbo-dpb.gc.ca/web/default/files/Documents/Info%20Requests/2020/IR0470_ISC_COVID-19_Measures_request_f_signed.pdf" TargetMode="External"/><Relationship Id="rId18" Type="http://schemas.openxmlformats.org/officeDocument/2006/relationships/hyperlink" Target="https://www.pbo-dpb.gc.ca/web/default/files/Documents/Info%20Requests/2020/IR0549_ESDC_COVID-19_Measures_Q_request_f.pdf" TargetMode="External"/><Relationship Id="rId26" Type="http://schemas.openxmlformats.org/officeDocument/2006/relationships/hyperlink" Target="https://www.pbo-dpb.gc.ca/web/default/files/Documents/Info%20Requests/2020/IR0490_ISED_COVID-19_Measures_request_f.pdf" TargetMode="External"/><Relationship Id="rId39" Type="http://schemas.openxmlformats.org/officeDocument/2006/relationships/hyperlink" Target="https://www.pbo-dpb.gc.ca/web/default/files/Documents/Info%20Requests/2020/IR0549_ESDC_COVID-19_Measures_Q_request_f.pdf" TargetMode="External"/><Relationship Id="rId21" Type="http://schemas.openxmlformats.org/officeDocument/2006/relationships/hyperlink" Target="https://www.pbo-dpb.gc.ca/web/default/files/Documents/Info%20Requests/2020/IR0478_CIHR_COVID-19_ltr_e.pdf" TargetMode="External"/><Relationship Id="rId34" Type="http://schemas.openxmlformats.org/officeDocument/2006/relationships/hyperlink" Target="https://www.pbo-dpb.gc.ca/web/default/files/Documents/Info%20Requests/2020/IR0456_reply_f.pdf" TargetMode="External"/><Relationship Id="rId42" Type="http://schemas.openxmlformats.org/officeDocument/2006/relationships/hyperlink" Target="https://www.pbo-dpb.gc.ca/web/default/files/Documents/Info%20Requests/2020/IR0529_PSEP_COVID19_update_request_e.pdf" TargetMode="External"/><Relationship Id="rId47" Type="http://schemas.openxmlformats.org/officeDocument/2006/relationships/hyperlink" Target="https://www.pbo-dpb.gc.ca/web/default/files/Documents/Info%20Requests/2020/IR0476_GAC_ID_COVID-19_Measures_request_f_signed.pdf" TargetMode="External"/><Relationship Id="rId50" Type="http://schemas.openxmlformats.org/officeDocument/2006/relationships/hyperlink" Target="https://www.pbo-dpb.gc.ca/web/default/files/Documents/Info%20Requests/2020/IR0472_NRC_COVID-19_Measures_request_f_signed.pdf" TargetMode="External"/><Relationship Id="rId55" Type="http://schemas.openxmlformats.org/officeDocument/2006/relationships/hyperlink" Target="https://www.pbo-dpb.gc.ca/web/default/files/Documents/Info%20Requests/2020/IR0490_ISED_COVID-19_Measures_request_f.pdf" TargetMode="External"/><Relationship Id="rId63" Type="http://schemas.openxmlformats.org/officeDocument/2006/relationships/hyperlink" Target="https://www.pbo-dpb.gc.ca/web/default/files/Documents/Info%20Requests/2020/IR0551_HC_COVID-19_Measures_request_f.pdf" TargetMode="External"/><Relationship Id="rId68" Type="http://schemas.openxmlformats.org/officeDocument/2006/relationships/hyperlink" Target="https://www.pbo-dpb.gc.ca/web/default/files/Documents/Info%20Requests/2020/IR0550_FIN_COVID-19_Support_request_f.pdf" TargetMode="External"/><Relationship Id="rId76" Type="http://schemas.openxmlformats.org/officeDocument/2006/relationships/hyperlink" Target="https://www.pbo-dpb.gc.ca/web/default/files/Documents/Info%20Requests/2020/IR0551_HC_COVID-19_Measures_request_f.pdf" TargetMode="External"/><Relationship Id="rId7" Type="http://schemas.openxmlformats.org/officeDocument/2006/relationships/hyperlink" Target="https://www.pbo-dpb.gc.ca/web/default/files/Documents/Info%20Requests/2020/IR0550_FIN_COVID-19_Support_request_f.pdf" TargetMode="External"/><Relationship Id="rId71" Type="http://schemas.openxmlformats.org/officeDocument/2006/relationships/hyperlink" Target="https://www.pbo-dpb.gc.ca/web/default/files/Documents/Info%20Requests/2021/IR0584_TBS_DigGov_COVID_Measures_request_f.pdf" TargetMode="External"/><Relationship Id="rId2" Type="http://schemas.openxmlformats.org/officeDocument/2006/relationships/hyperlink" Target="https://www.pbo-dpb.gc.ca/web/default/files/Documents/Info%20Requests/2020/IR0528_PHAC_COVID19_update_request_f.pdf" TargetMode="External"/><Relationship Id="rId16" Type="http://schemas.openxmlformats.org/officeDocument/2006/relationships/hyperlink" Target="https://www.pbo-dpb.gc.ca/web/default/files/Documents/Info%20Requests/2020/IR0523_ISC_COVID19_update_2_request_f.pdf" TargetMode="External"/><Relationship Id="rId29" Type="http://schemas.openxmlformats.org/officeDocument/2006/relationships/hyperlink" Target="https://www.pbo-dpb.gc.ca/web/default/files/Documents/Info%20Requests/2020/IR0468_HC_COVID-19_Measures_request_e_signed.pdf" TargetMode="External"/><Relationship Id="rId11" Type="http://schemas.openxmlformats.org/officeDocument/2006/relationships/hyperlink" Target="https://www.pbo-dpb.gc.ca/web/default/files/Documents/Info%20Requests/2020/IR0470_ISC_COVID-19_Measures_request_e_signed.pdf" TargetMode="External"/><Relationship Id="rId24" Type="http://schemas.openxmlformats.org/officeDocument/2006/relationships/hyperlink" Target="https://www.pbo-dpb.gc.ca/web/default/files/Documents/Info%20Requests/2020/IR0528_PHAC_COVID19_update_request_f.pdf" TargetMode="External"/><Relationship Id="rId32" Type="http://schemas.openxmlformats.org/officeDocument/2006/relationships/hyperlink" Target="https://search.open.canada.ca/en/gc/?sort=score%20desc&amp;page=1&amp;search_text=reaching%20home&amp;gc-search-orgs=Employment%20and%20Social%20Development%20Canada" TargetMode="External"/><Relationship Id="rId37" Type="http://schemas.openxmlformats.org/officeDocument/2006/relationships/hyperlink" Target="https://www.pbo-dpb.gc.ca/web/default/files/Documents/Info%20Requests/2020/IR0549_ESDC_COVID-19_Measures_Q_request_f.pdf" TargetMode="External"/><Relationship Id="rId40" Type="http://schemas.openxmlformats.org/officeDocument/2006/relationships/hyperlink" Target="https://www.pbo-dpb.gc.ca/web/default/files/Documents/Info%20Requests/2020/IR0486_HC_COVID-19_ltr_e.pdf" TargetMode="External"/><Relationship Id="rId45" Type="http://schemas.openxmlformats.org/officeDocument/2006/relationships/hyperlink" Target="https://www.pbo-dpb.gc.ca/web/default/files/Documents/Info%20Requests/2020/IR0561_SSC_COVID-19_Measures_request_f.pdf" TargetMode="External"/><Relationship Id="rId53" Type="http://schemas.openxmlformats.org/officeDocument/2006/relationships/hyperlink" Target="https://www.pbo-dpb.gc.ca/web/default/files/Documents/Info%20Requests/2020/IR0530_CIHR_granting_COVID-19_request_f.pdf" TargetMode="External"/><Relationship Id="rId58" Type="http://schemas.openxmlformats.org/officeDocument/2006/relationships/hyperlink" Target="https://www.pbo-dpb.gc.ca/web/default/files/Documents/Info%20Requests/2020/IR0477_GAC_Foreign_Affairs_data_repatriation_Canadians_ltr_e.pdf" TargetMode="External"/><Relationship Id="rId66" Type="http://schemas.openxmlformats.org/officeDocument/2006/relationships/hyperlink" Target="https://www.pbo-dpb.gc.ca/web/default/files/Documents/Info%20Requests/2020/IR0528_PHAC_COVID19_update_request_f.pdf" TargetMode="External"/><Relationship Id="rId74" Type="http://schemas.openxmlformats.org/officeDocument/2006/relationships/hyperlink" Target="https://www.pbo-dpb.gc.ca/web/default/files/Documents/Info%20Requests/2020/IR0468_HC_COVID-19_Measures_request_e_signed.pdf" TargetMode="External"/><Relationship Id="rId79" Type="http://schemas.openxmlformats.org/officeDocument/2006/relationships/hyperlink" Target="https://www.pbo-dpb.gc.ca/web/default/files/Documents/Info%20Requests/2020/IR0526_NRCCan_COVID19_update_2_request_e.pdf" TargetMode="External"/><Relationship Id="rId5" Type="http://schemas.openxmlformats.org/officeDocument/2006/relationships/hyperlink" Target="https://www.pbo-dpb.gc.ca/web/default/files/Documents/Info%20Requests/2020/IR0551_HC_COVID-19_Measures_request_f.pdf" TargetMode="External"/><Relationship Id="rId61" Type="http://schemas.openxmlformats.org/officeDocument/2006/relationships/hyperlink" Target="https://www.pbo-dpb.gc.ca/web/default/files/Documents/Info%20Requests/2020/IR0530_CIHR_granting_COVID-19_request_e.pdf" TargetMode="External"/><Relationship Id="rId82" Type="http://schemas.openxmlformats.org/officeDocument/2006/relationships/printerSettings" Target="../printerSettings/printerSettings1.bin"/><Relationship Id="rId10" Type="http://schemas.openxmlformats.org/officeDocument/2006/relationships/hyperlink" Target="https://www.pbo-dpb.gc.ca/web/default/files/Documents/Info%20Requests/2020/IR0519_TC_Fed-Bridge-corp_COVID-19_request_f.pdf" TargetMode="External"/><Relationship Id="rId19" Type="http://schemas.openxmlformats.org/officeDocument/2006/relationships/hyperlink" Target="https://www.pbo-dpb.gc.ca/web/default/files/Documents/Info%20Requests/2020/IR0490_ISED_COVID-19_Measures_request_f.pdf" TargetMode="External"/><Relationship Id="rId31" Type="http://schemas.openxmlformats.org/officeDocument/2006/relationships/hyperlink" Target="https://www.pbo-dpb.gc.ca/web/default/files/Documents/Info%20Requests/2020/IR0559_PSPC_COVID-19_Safety_request_f.pdf" TargetMode="External"/><Relationship Id="rId44" Type="http://schemas.openxmlformats.org/officeDocument/2006/relationships/hyperlink" Target="https://www.pbo-dpb.gc.ca/web/default/files/Documents/Info%20Requests/2020/IR0523_ISC_COVID19_update_2_request_f.pdf" TargetMode="External"/><Relationship Id="rId52" Type="http://schemas.openxmlformats.org/officeDocument/2006/relationships/hyperlink" Target="https://www.pbo-dpb.gc.ca/web/default/files/Documents/Info%20Requests/2020/IR0468_HC_COVID-19_Measures_request_e_signed.pdf" TargetMode="External"/><Relationship Id="rId60" Type="http://schemas.openxmlformats.org/officeDocument/2006/relationships/hyperlink" Target="https://www.pbo-dpb.gc.ca/web/default/files/Documents/Info%20Requests/2020/IR0528_PHAC_COVID19_update_request_f.pdf" TargetMode="External"/><Relationship Id="rId65" Type="http://schemas.openxmlformats.org/officeDocument/2006/relationships/hyperlink" Target="http://gazette.gc.ca/rp-pr/p2/2020/2020-05-27/html/sor-dors101-fra.html" TargetMode="External"/><Relationship Id="rId73" Type="http://schemas.openxmlformats.org/officeDocument/2006/relationships/hyperlink" Target="https://www.pbo-dpb.gc.ca/web/default/files/Documents/Info%20Requests/2020/IR0549_ESDC_COVID-19_Measures_Q_request_f.pdf" TargetMode="External"/><Relationship Id="rId78" Type="http://schemas.openxmlformats.org/officeDocument/2006/relationships/hyperlink" Target="https://www.pbo-dpb.gc.ca/web/default/files/Documents/Info%20Requests/2021/IR0581_IFC_COVID_Measures_request_f.pdf" TargetMode="External"/><Relationship Id="rId81" Type="http://schemas.openxmlformats.org/officeDocument/2006/relationships/hyperlink" Target="https://www.pbo-dpb.gc.ca/web/default/files/Documents/Info%20Requests/2020/IR0528_PHAC_COVID19_update_request_f.pdf" TargetMode="External"/><Relationship Id="rId4" Type="http://schemas.openxmlformats.org/officeDocument/2006/relationships/hyperlink" Target="https://www.pbo-dpb.gc.ca/web/default/files/Documents/Info%20Requests/2020/IR0550_FIN_COVID-19_Support_request_f.pdf" TargetMode="External"/><Relationship Id="rId9" Type="http://schemas.openxmlformats.org/officeDocument/2006/relationships/hyperlink" Target="https://www.pbo-dpb.gc.ca/web/default/files/Documents/Info%20Requests/2020/IR0462_CIRNAC_COVID-19_Measures_request_f_signed.pdf" TargetMode="External"/><Relationship Id="rId14" Type="http://schemas.openxmlformats.org/officeDocument/2006/relationships/hyperlink" Target="https://www.pbo-dpb.gc.ca/web/default/files/Documents/Info%20Requests/2020/IR0523_ISC_COVID19_update_2_request_e.pdf" TargetMode="External"/><Relationship Id="rId22" Type="http://schemas.openxmlformats.org/officeDocument/2006/relationships/hyperlink" Target="https://www.pbo-dpb.gc.ca/web/default/files/Documents/Info%20Requests/2020/IR0478_CIHR_COVID-19_ltr_f.pdf" TargetMode="External"/><Relationship Id="rId27" Type="http://schemas.openxmlformats.org/officeDocument/2006/relationships/hyperlink" Target="https://www.pbo-dpb.gc.ca/web/default/files/Documents/Info%20Requests/2020/IR0526_NRCCan_COVID19_update_2_request_e.pdf" TargetMode="External"/><Relationship Id="rId30" Type="http://schemas.openxmlformats.org/officeDocument/2006/relationships/hyperlink" Target="https://www.pbo-dpb.gc.ca/web/default/files/Documents/Info%20Requests/2020/IR0468_HC_COVID-19_Measures_request_f_signed.pdf" TargetMode="External"/><Relationship Id="rId35" Type="http://schemas.openxmlformats.org/officeDocument/2006/relationships/hyperlink" Target="https://www.pbo-dpb.gc.ca/web/default/files/Documents/Info%20Requests/2020/IR0456_AAFC_COVID-19_Allocations_request_e_signed.pdf" TargetMode="External"/><Relationship Id="rId43" Type="http://schemas.openxmlformats.org/officeDocument/2006/relationships/hyperlink" Target="https://www.pbo-dpb.gc.ca/web/default/files/Documents/Info%20Requests/2020/IR0529_PSEP_COVID19_update_request_f.pdf" TargetMode="External"/><Relationship Id="rId48" Type="http://schemas.openxmlformats.org/officeDocument/2006/relationships/hyperlink" Target="https://www.pbo-dpb.gc.ca/web/default/files/Documents/Info%20Requests/2020/IR0530_CIHR_granting_COVID-19_request_f.pdf" TargetMode="External"/><Relationship Id="rId56" Type="http://schemas.openxmlformats.org/officeDocument/2006/relationships/hyperlink" Target="https://www.pbo-dpb.gc.ca/web/default/files/Documents/Info%20Requests/2020/IR0459_CBSA_COVID-19_Measures_request_f_signed.pdf" TargetMode="External"/><Relationship Id="rId64" Type="http://schemas.openxmlformats.org/officeDocument/2006/relationships/hyperlink" Target="https://www.pbo-dpb.gc.ca/web/default/files/Documents/Info%20Requests/2020/IR0524_ISED_COVID19_update_2_request_f.pdf" TargetMode="External"/><Relationship Id="rId69" Type="http://schemas.openxmlformats.org/officeDocument/2006/relationships/hyperlink" Target="https://www.pbo-dpb.gc.ca/web/default/files/Documents/Info%20Requests/2020/IR0523_ISC_COVID19_update_2_request_f.pdf" TargetMode="External"/><Relationship Id="rId77" Type="http://schemas.openxmlformats.org/officeDocument/2006/relationships/hyperlink" Target="https://www.pbo-dpb.gc.ca/web/default/files/Documents/Info%20Requests/2020/IR0528_PHAC_COVID19_update_request_f.pdf" TargetMode="External"/><Relationship Id="rId8" Type="http://schemas.openxmlformats.org/officeDocument/2006/relationships/hyperlink" Target="https://www.pbo-dpb.gc.ca/web/default/files/Documents/Info%20Requests/2020/IR0462_CIRNAC_COVID-19_Measures_request_e_signed.pdf" TargetMode="External"/><Relationship Id="rId51" Type="http://schemas.openxmlformats.org/officeDocument/2006/relationships/hyperlink" Target="https://www.pbo-dpb.gc.ca/web/default/files/Documents/Info%20Requests/2020/IR0523_ISC_COVID19_update_2_request_f.pdf" TargetMode="External"/><Relationship Id="rId72" Type="http://schemas.openxmlformats.org/officeDocument/2006/relationships/hyperlink" Target="https://www.pbo-dpb.gc.ca/web/default/files/Documents/Info%20Requests/2020/IR0528_PHAC_COVID19_update_request_f.pdf" TargetMode="External"/><Relationship Id="rId80" Type="http://schemas.openxmlformats.org/officeDocument/2006/relationships/hyperlink" Target="https://www.pbo-dpb.gc.ca/web/default/files/Documents/Info%20Requests/2020/IR0526_NRCCan_COVID19_update_2_request_f.pdf" TargetMode="External"/><Relationship Id="rId3" Type="http://schemas.openxmlformats.org/officeDocument/2006/relationships/hyperlink" Target="https://www.pbo-dpb.gc.ca/web/default/files/Documents/Info%20Requests/2020/IR0530_CIHR_granting_COVID-19_request_f.pdf" TargetMode="External"/><Relationship Id="rId12" Type="http://schemas.openxmlformats.org/officeDocument/2006/relationships/hyperlink" Target="https://www.pbo-dpb.gc.ca/web/default/files/Documents/Info%20Requests/2020/IR0470_ISC_COVID-19_Measures_request_e_signed.pdf" TargetMode="External"/><Relationship Id="rId17" Type="http://schemas.openxmlformats.org/officeDocument/2006/relationships/hyperlink" Target="https://www.pbo-dpb.gc.ca/web/default/files/Documents/Info%20Requests/2020/IR0528_PHAC_COVID19_update_request_f.pdf" TargetMode="External"/><Relationship Id="rId25" Type="http://schemas.openxmlformats.org/officeDocument/2006/relationships/hyperlink" Target="https://www.pbo-dpb.gc.ca/web/default/files/Documents/Info%20Requests/2020/IR0528_PHAC_COVID19_update_request_f.pdf" TargetMode="External"/><Relationship Id="rId33" Type="http://schemas.openxmlformats.org/officeDocument/2006/relationships/hyperlink" Target="https://rechercher.ouvert.canada.ca/fr/gc/?sort=score%20desc&amp;page=1&amp;search_text=Vers%20un%20chez-soi" TargetMode="External"/><Relationship Id="rId38" Type="http://schemas.openxmlformats.org/officeDocument/2006/relationships/hyperlink" Target="https://pbo-dpb.gc.ca/fr/blog/legislative-costing-notes--notes-evaluation-cout-mesure-legislative/LEG-2021-015-S--incremental-cost-employing-10-000-reservists-as-part-caf-readiness-efforts-in-response-to-covid-19--cout-supplementaire-lie-emploi-10-000-reservistes-dans-cadre-activites-preparation-forces-armees-canadiennes-face-covid-19" TargetMode="External"/><Relationship Id="rId46" Type="http://schemas.openxmlformats.org/officeDocument/2006/relationships/hyperlink" Target="https://www.pbo-dpb.gc.ca/web/default/files/Documents/Info%20Requests/2020/IR0523_ISC_COVID19_update_2_request_f.pdf" TargetMode="External"/><Relationship Id="rId59" Type="http://schemas.openxmlformats.org/officeDocument/2006/relationships/hyperlink" Target="https://www.pbo-dpb.gc.ca/web/default/files/Documents/Info%20Requests/2020/IR0528_PHAC_COVID19_update_request_f.pdf" TargetMode="External"/><Relationship Id="rId67" Type="http://schemas.openxmlformats.org/officeDocument/2006/relationships/hyperlink" Target="https://www.pbo-dpb.gc.ca/web/default/files/Documents/Info%20Requests/2020/IR0456_reply_f.pdf" TargetMode="External"/><Relationship Id="rId20" Type="http://schemas.openxmlformats.org/officeDocument/2006/relationships/hyperlink" Target="https://www.pbo-dpb.gc.ca/web/default/files/Documents/Info%20Requests/2020/IR0491_ISED_COVID-19_Measures_request_f.pdf" TargetMode="External"/><Relationship Id="rId41" Type="http://schemas.openxmlformats.org/officeDocument/2006/relationships/hyperlink" Target="https://www.pbo-dpb.gc.ca/web/default/files/Documents/Info%20Requests/2020/IR0486_HC_COVID-19_ltr_f.pdf" TargetMode="External"/><Relationship Id="rId54" Type="http://schemas.openxmlformats.org/officeDocument/2006/relationships/hyperlink" Target="https://www.pbo-dpb.gc.ca/web/default/files/Documents/Info%20Requests/2020/IR0468_HC_COVID-19_Measures_request_f_signed.pdf" TargetMode="External"/><Relationship Id="rId62" Type="http://schemas.openxmlformats.org/officeDocument/2006/relationships/hyperlink" Target="https://www.pbo-dpb.gc.ca/web/default/files/Documents/Info%20Requests/2020/IR0530_CIHR_granting_COVID-19_request_f.pdf" TargetMode="External"/><Relationship Id="rId70" Type="http://schemas.openxmlformats.org/officeDocument/2006/relationships/hyperlink" Target="https://www.pbo-dpb.gc.ca/web/default/files/Documents/Info%20Requests/2020/IR0528_PHAC_COVID19_update_request_f.pdf" TargetMode="External"/><Relationship Id="rId75" Type="http://schemas.openxmlformats.org/officeDocument/2006/relationships/hyperlink" Target="https://www.pbo-dpb.gc.ca/web/default/files/Documents/Info%20Requests/2020/IR0468_HC_COVID-19_Measures_request_f_signed.pdf" TargetMode="External"/><Relationship Id="rId1" Type="http://schemas.openxmlformats.org/officeDocument/2006/relationships/hyperlink" Target="https://www.pbo-dpb.gc.ca/web/default/files/Documents/Info%20Requests/2020/IR0528_PHAC_COVID19_update_request_e.pdf" TargetMode="External"/><Relationship Id="rId6" Type="http://schemas.openxmlformats.org/officeDocument/2006/relationships/hyperlink" Target="https://www.pbo-dpb.gc.ca/web/default/files/Documents/Info%20Requests/2020/IR0559_PSPC_COVID-19_Safety_request_f.pdf" TargetMode="External"/><Relationship Id="rId15" Type="http://schemas.openxmlformats.org/officeDocument/2006/relationships/hyperlink" Target="https://www.pbo-dpb.gc.ca/web/default/files/Documents/Info%20Requests/2020/IR0528_PHAC_COVID19_update_request_e.pdf" TargetMode="External"/><Relationship Id="rId23" Type="http://schemas.openxmlformats.org/officeDocument/2006/relationships/hyperlink" Target="https://www.pbo-dpb.gc.ca/web/default/files/Documents/Info%20Requests/2020/IR0528_PHAC_COVID19_update_request_e.pdf" TargetMode="External"/><Relationship Id="rId28" Type="http://schemas.openxmlformats.org/officeDocument/2006/relationships/hyperlink" Target="https://www.pbo-dpb.gc.ca/web/default/files/Documents/Info%20Requests/2020/IR0526_NRCCan_COVID19_update_2_request_f.pdf" TargetMode="External"/><Relationship Id="rId36" Type="http://schemas.openxmlformats.org/officeDocument/2006/relationships/hyperlink" Target="https://www.pbo-dpb.gc.ca/web/default/files/Documents/Info%20Requests/2020/IR0456_reply_f.pdf" TargetMode="External"/><Relationship Id="rId49" Type="http://schemas.openxmlformats.org/officeDocument/2006/relationships/hyperlink" Target="https://www.pbo-dpb.gc.ca/web/default/files/Documents/Info%20Requests/2020/IR0471_ISED_COVID-19_Measures_request_f_signed.pdf" TargetMode="External"/><Relationship Id="rId57" Type="http://schemas.openxmlformats.org/officeDocument/2006/relationships/hyperlink" Target="https://www.pbo-dpb.gc.ca/web/default/files/Documents/Info%20Requests/2020/IR0477_GAC_Foreign_Affairs_data_repatriation_Canadians_ltr_f.pdf"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pbo-dpb.gc.ca/web/default/files/Documents/Info%20Requests/2020/IR0523_ISC_COVID19_update_2_request_f.pdf" TargetMode="External"/><Relationship Id="rId117" Type="http://schemas.openxmlformats.org/officeDocument/2006/relationships/hyperlink" Target="https://www.pbo-dpb.gc.ca/web/default/files/Documents/Info%20Requests/2021/IR0578_Corr-Serv_COVID_Measures_request_f.pdf" TargetMode="External"/><Relationship Id="rId21" Type="http://schemas.openxmlformats.org/officeDocument/2006/relationships/hyperlink" Target="https://www.pbo-dpb.gc.ca/web/default/files/Documents/Info%20Requests/2020/IR0517_CRA_COVID19_followup_request_f.pdf" TargetMode="External"/><Relationship Id="rId42" Type="http://schemas.openxmlformats.org/officeDocument/2006/relationships/hyperlink" Target="https://www.pbo-dpb.gc.ca/web/default/files/Documents/Info%20Requests/2020/IR0469_Heritage_COVID-19_Measures_request_e_signed.pdf" TargetMode="External"/><Relationship Id="rId47" Type="http://schemas.openxmlformats.org/officeDocument/2006/relationships/hyperlink" Target="https://www.pbo-dpb.gc.ca/web/default/files/Documents/Info%20Requests/2020/IR0473_NRCan_COVID-19_Measures_request_f_signed.pdf" TargetMode="External"/><Relationship Id="rId63" Type="http://schemas.openxmlformats.org/officeDocument/2006/relationships/hyperlink" Target="https://www.pbo-dpb.gc.ca/web/default/files/Documents/Info%20Requests/2020/IR0517_CRA_COVID19_followup_request_f.pdf" TargetMode="External"/><Relationship Id="rId68" Type="http://schemas.openxmlformats.org/officeDocument/2006/relationships/hyperlink" Target="https://www.pbo-dpb.gc.ca/web/default/files/Documents/Info%20Requests/2020/IR0516_CMHC_COVID19_update_2_request_e.pdf" TargetMode="External"/><Relationship Id="rId84" Type="http://schemas.openxmlformats.org/officeDocument/2006/relationships/hyperlink" Target="https://www.pbo-dpb.gc.ca/web/default/files/Documents/Info%20Requests/2020/IR0549_ESDC_COVID-19_Measures_Q_request_f.pdf" TargetMode="External"/><Relationship Id="rId89" Type="http://schemas.openxmlformats.org/officeDocument/2006/relationships/hyperlink" Target="https://www.pbo-dpb.gc.ca/web/default/files/Documents/Info%20Requests/2020/IR0468_HC_COVID-19_Measures_request_e_signed.pdf" TargetMode="External"/><Relationship Id="rId112" Type="http://schemas.openxmlformats.org/officeDocument/2006/relationships/hyperlink" Target="https://www.pbo-dpb.gc.ca/web/default/files/Documents/Info%20Requests/2020/IR0519_TC_Fed-Bridge-corp_COVID-19_request_e.pdf" TargetMode="External"/><Relationship Id="rId16" Type="http://schemas.openxmlformats.org/officeDocument/2006/relationships/hyperlink" Target="https://www.pbo-dpb.gc.ca/web/default/files/Documents/Info%20Requests/2020/IR0547_CRA_RRIF_request_f.pdf" TargetMode="External"/><Relationship Id="rId107" Type="http://schemas.openxmlformats.org/officeDocument/2006/relationships/hyperlink" Target="https://www.pbo-dpb.gc.ca/web/default/files/Documents/Info%20Requests/2020/IR0524_ISED_COVID19_update_2_request_f.pdf" TargetMode="External"/><Relationship Id="rId11" Type="http://schemas.openxmlformats.org/officeDocument/2006/relationships/hyperlink" Target="https://www.pbo-dpb.gc.ca/web/default/files/Documents/Info%20Requests/2020/IR0464_CRTC_COVID-19_Measures_request_f_signed.pdf" TargetMode="External"/><Relationship Id="rId32" Type="http://schemas.openxmlformats.org/officeDocument/2006/relationships/hyperlink" Target="https://www.pbo-dpb.gc.ca/web/default/files/Documents/Info%20Requests/2020/IR0516_CMHC_COVID19_update_2_request_e.pdf" TargetMode="External"/><Relationship Id="rId37" Type="http://schemas.openxmlformats.org/officeDocument/2006/relationships/hyperlink" Target="https://www.pbo-dpb.gc.ca/web/default/files/Documents/Info%20Requests/2020/IR0528_PHAC_COVID19_update_request_f.pdf" TargetMode="External"/><Relationship Id="rId53" Type="http://schemas.openxmlformats.org/officeDocument/2006/relationships/hyperlink" Target="https://www.pbo-dpb.gc.ca/web/default/files/Documents/Info%20Requests/2020/IR0482_FOC_COVID-19_ltr_f.pdf" TargetMode="External"/><Relationship Id="rId58" Type="http://schemas.openxmlformats.org/officeDocument/2006/relationships/hyperlink" Target="https://www.pbo-dpb.gc.ca/web/default/files/Documents/Info%20Requests/2020/IR0519_TC_Fed-Bridge-corp_COVID-19_request_f.pdf" TargetMode="External"/><Relationship Id="rId74" Type="http://schemas.openxmlformats.org/officeDocument/2006/relationships/hyperlink" Target="https://www.pbo-dpb.gc.ca/web/default/files/Documents/Info%20Requests/2020/IR0524_ISED_COVID19_update_2_request_f.pdf" TargetMode="External"/><Relationship Id="rId79" Type="http://schemas.openxmlformats.org/officeDocument/2006/relationships/hyperlink" Target="https://www.pbo-dpb.gc.ca/web/default/files/Documents/Info%20Requests/2020/IR0552_NRcan_COVID-19_Measures_request_f.pdf" TargetMode="External"/><Relationship Id="rId102" Type="http://schemas.openxmlformats.org/officeDocument/2006/relationships/hyperlink" Target="https://www.pbo-dpb.gc.ca/web/default/files/Documents/Info%20Requests/2020/IR0523_ISC_COVID19_update_2_request_f.pdf" TargetMode="External"/><Relationship Id="rId123" Type="http://schemas.openxmlformats.org/officeDocument/2006/relationships/hyperlink" Target="https://www.pbo-dpb.gc.ca/web/default/files/Documents/Info%20Requests/2021/IR0585_VIA_COVID_Funding_request_f.pdf" TargetMode="External"/><Relationship Id="rId128" Type="http://schemas.openxmlformats.org/officeDocument/2006/relationships/hyperlink" Target="https://www.pbo-dpb.gc.ca/web/default/files/Documents/Info%20Requests/2020/IR0524_ISED_COVID19_update_2_request_f.pdf" TargetMode="External"/><Relationship Id="rId5" Type="http://schemas.openxmlformats.org/officeDocument/2006/relationships/hyperlink" Target="https://www.canada.ca/fr/agence-revenu/services/prestations/prestation-maladie-relance-economique/pcmre-statistiques.html" TargetMode="External"/><Relationship Id="rId90" Type="http://schemas.openxmlformats.org/officeDocument/2006/relationships/hyperlink" Target="https://www.pbo-dpb.gc.ca/web/default/files/Documents/Info%20Requests/2020/IR0468_HC_COVID-19_Measures_request_f_signed.pdf" TargetMode="External"/><Relationship Id="rId95" Type="http://schemas.openxmlformats.org/officeDocument/2006/relationships/hyperlink" Target="https://communityfoundations.ca/fr/covid-19-resultats-de-la-subvention-fonds-durgence-pour-lappui-communautaire-fuac/" TargetMode="External"/><Relationship Id="rId19" Type="http://schemas.openxmlformats.org/officeDocument/2006/relationships/hyperlink" Target="https://www.canada.ca/en/services/benefits/ei/claims-report.html" TargetMode="External"/><Relationship Id="rId14" Type="http://schemas.openxmlformats.org/officeDocument/2006/relationships/hyperlink" Target="https://www.pbo-dpb.gc.ca/web/default/files/Documents/Info%20Requests/2020/IR0471_ISED_COVID-19_Measures_request_f_signed.pdf" TargetMode="External"/><Relationship Id="rId22" Type="http://schemas.openxmlformats.org/officeDocument/2006/relationships/hyperlink" Target="https://www.pbo-dpb.gc.ca/web/default/files/Documents/Info%20Requests/2020/IR0561_SSC_COVID-19_Measures_request_f.pdf" TargetMode="External"/><Relationship Id="rId27" Type="http://schemas.openxmlformats.org/officeDocument/2006/relationships/hyperlink" Target="https://www.pbo-dpb.gc.ca/web/default/files/Documents/Info%20Requests/2020/IR0515_CIRNAC_COVID-19_update_request_f.pdf" TargetMode="External"/><Relationship Id="rId30" Type="http://schemas.openxmlformats.org/officeDocument/2006/relationships/hyperlink" Target="https://www.pbo-dpb.gc.ca/web/default/files/Documents/Info%20Requests/2020/IR0524_ISED_COVID19_update_2_request_e.pdf" TargetMode="External"/><Relationship Id="rId35" Type="http://schemas.openxmlformats.org/officeDocument/2006/relationships/hyperlink" Target="https://www.pbo-dpb.gc.ca/web/default/files/Documents/Info%20Requests/2020/IR0540_PCO_COVID-19_Communications_request_e.pdf" TargetMode="External"/><Relationship Id="rId43" Type="http://schemas.openxmlformats.org/officeDocument/2006/relationships/hyperlink" Target="https://www.pbo-dpb.gc.ca/web/default/files/Documents/Info%20Requests/2020/IR0469_Heritage_COVID-19_Measures_request_e_signed.pdf" TargetMode="External"/><Relationship Id="rId48" Type="http://schemas.openxmlformats.org/officeDocument/2006/relationships/hyperlink" Target="https://www.pbo-dpb.gc.ca/web/default/files/Documents/Info%20Requests/2020/IR0456_AAFC_COVID-19_Allocations_request_e_signed.pdf" TargetMode="External"/><Relationship Id="rId56" Type="http://schemas.openxmlformats.org/officeDocument/2006/relationships/hyperlink" Target="https://www.pbo-dpb.gc.ca/web/default/files/Documents/Info%20Requests/2020/IR0522_ISEDC_Granting_Councils_COVID19_request_f.pdf" TargetMode="External"/><Relationship Id="rId64" Type="http://schemas.openxmlformats.org/officeDocument/2006/relationships/hyperlink" Target="https://www.pbo-dpb.gc.ca/web/default/files/Documents/Info%20Requests/2020/IR0518_ESDC_COVIID19_update_request_f.pdf" TargetMode="External"/><Relationship Id="rId69" Type="http://schemas.openxmlformats.org/officeDocument/2006/relationships/hyperlink" Target="https://www.pbo-dpb.gc.ca/web/default/files/Documents/Info%20Requests/2020/IR0516_CMHC_COVID19_update_2_request_f.pdf" TargetMode="External"/><Relationship Id="rId77" Type="http://schemas.openxmlformats.org/officeDocument/2006/relationships/hyperlink" Target="https://www.pbo-dpb.gc.ca/web/default/files/Documents/Info%20Requests/2020/IR0522_ISEDC_Granting_Councils_COVID19_request_f.pdf" TargetMode="External"/><Relationship Id="rId100" Type="http://schemas.openxmlformats.org/officeDocument/2006/relationships/hyperlink" Target="https://www.pbo-dpb.gc.ca/web/default/files/Documents/Info%20Requests/2020/IR0475_WAGE_COVID-19_Measures_request_f_signed.pdf" TargetMode="External"/><Relationship Id="rId105" Type="http://schemas.openxmlformats.org/officeDocument/2006/relationships/hyperlink" Target="https://www.pbo-dpb.gc.ca/web/default/files/Documents/Info%20Requests/2020/IR0516_CMHC_COVID19_update_2_request_f.pdf" TargetMode="External"/><Relationship Id="rId113" Type="http://schemas.openxmlformats.org/officeDocument/2006/relationships/hyperlink" Target="https://www.pbo-dpb.gc.ca/web/default/files/Documents/Info%20Requests/2021/IR0579_ESDC_COVID_Temp-EI_request_f.pdf" TargetMode="External"/><Relationship Id="rId118" Type="http://schemas.openxmlformats.org/officeDocument/2006/relationships/hyperlink" Target="https://www.pbo-dpb.gc.ca/web/default/files/Documents/Info%20Requests/2021/IR0583_NCC_COVID_Measures_request_f.pdf" TargetMode="External"/><Relationship Id="rId126" Type="http://schemas.openxmlformats.org/officeDocument/2006/relationships/hyperlink" Target="https://www.canada.ca/fr/agence-revenu/services/subvention/subvention-urgence-loyer/sucl-statistiques.html" TargetMode="External"/><Relationship Id="rId8" Type="http://schemas.openxmlformats.org/officeDocument/2006/relationships/hyperlink" Target="https://ceba-cuec.ca/fr/" TargetMode="External"/><Relationship Id="rId51" Type="http://schemas.openxmlformats.org/officeDocument/2006/relationships/hyperlink" Target="https://www.pbo-dpb.gc.ca/web/default/files/Documents/Info%20Requests/2020/IR0539_ISED_COVID-19_Funding_request_f.pdf" TargetMode="External"/><Relationship Id="rId72" Type="http://schemas.openxmlformats.org/officeDocument/2006/relationships/hyperlink" Target="https://www.pbo-dpb.gc.ca/web/default/files/Documents/Info%20Requests/2020/IR0523_ISC_COVID19_update_2_request_f.pdf" TargetMode="External"/><Relationship Id="rId80" Type="http://schemas.openxmlformats.org/officeDocument/2006/relationships/hyperlink" Target="https://www.pbo-dpb.gc.ca/web/default/files/Documents/Info%20Requests/2020/IR0549_ESDC_COVID-19_Measures_Q_request_f.pdf" TargetMode="External"/><Relationship Id="rId85" Type="http://schemas.openxmlformats.org/officeDocument/2006/relationships/hyperlink" Target="https://www.pbo-dpb.gc.ca/web/default/files/Documents/Info%20Requests/2020/IR0549_ESDC_COVID-19_Measures_Q_request_f.pdf" TargetMode="External"/><Relationship Id="rId93" Type="http://schemas.openxmlformats.org/officeDocument/2006/relationships/hyperlink" Target="https://www.centraideeo.ca/incidence/investissements-communautaires/" TargetMode="External"/><Relationship Id="rId98" Type="http://schemas.openxmlformats.org/officeDocument/2006/relationships/hyperlink" Target="https://www.pbo-dpb.gc.ca/web/default/files/Documents/Info%20Requests/2020/IR0475_WAGE_COVID-19_Measures_request_f_signed.pdf" TargetMode="External"/><Relationship Id="rId121" Type="http://schemas.openxmlformats.org/officeDocument/2006/relationships/hyperlink" Target="https://www.pbo-dpb.gc.ca/web/default/files/Documents/Info%20Requests/2021/IR0582_Justice_COVID_Measures_request_f.pdf" TargetMode="External"/><Relationship Id="rId3" Type="http://schemas.openxmlformats.org/officeDocument/2006/relationships/hyperlink" Target="https://www.pbo-dpb.gc.ca/web/default/files/Documents/Info%20Requests/2020/IR0549_ESDC_COVID-19_Measures_Q_request_f.pdf" TargetMode="External"/><Relationship Id="rId12" Type="http://schemas.openxmlformats.org/officeDocument/2006/relationships/hyperlink" Target="https://www.pbo-dpb.gc.ca/web/default/files/Documents/Info%20Requests/2020/IR0558_Heritage_COVID-19_Support_request_f.pdf" TargetMode="External"/><Relationship Id="rId17" Type="http://schemas.openxmlformats.org/officeDocument/2006/relationships/hyperlink" Target="https://www.pbo-dpb.gc.ca/web/default/files/Documents/Info%20Requests/2020/IR0550_FIN_COVID-19_Support_request_f.pdf" TargetMode="External"/><Relationship Id="rId25" Type="http://schemas.openxmlformats.org/officeDocument/2006/relationships/hyperlink" Target="https://www.pbo-dpb.gc.ca/web/default/files/Documents/Info%20Requests/2020/IR0480_CMHC_COVID-19_ltr_f.pdf" TargetMode="External"/><Relationship Id="rId33" Type="http://schemas.openxmlformats.org/officeDocument/2006/relationships/hyperlink" Target="https://www.pbo-dpb.gc.ca/web/default/files/Documents/Info%20Requests/2020/IR0516_CMHC_COVID19_update_2_request_f.pdf" TargetMode="External"/><Relationship Id="rId38" Type="http://schemas.openxmlformats.org/officeDocument/2006/relationships/hyperlink" Target="https://www.pbo-dpb.gc.ca/web/default/files/Documents/Info%20Requests/2020/IR0550_FIN_COVID-19_Support_request_f.pdf" TargetMode="External"/><Relationship Id="rId46" Type="http://schemas.openxmlformats.org/officeDocument/2006/relationships/hyperlink" Target="https://www.pbo-dpb.gc.ca/web/default/files/Documents/Info%20Requests/2020/IR0494_FIN_COVID-19_Measures_request_f.pdf" TargetMode="External"/><Relationship Id="rId59" Type="http://schemas.openxmlformats.org/officeDocument/2006/relationships/hyperlink" Target="https://www.pbo-dpb.gc.ca/web/default/files/Documents/Info%20Requests/2020/IR0547_CRA_RRIF_request_f.pdf" TargetMode="External"/><Relationship Id="rId67" Type="http://schemas.openxmlformats.org/officeDocument/2006/relationships/hyperlink" Target="https://www.pbo-dpb.gc.ca/web/default/files/Documents/Info%20Requests/2020/IR0456_reply_f.pdf" TargetMode="External"/><Relationship Id="rId103" Type="http://schemas.openxmlformats.org/officeDocument/2006/relationships/hyperlink" Target="https://www.pbo-dpb.gc.ca/web/default/files/Documents/Info%20Requests/2020/IR0549_ESDC_COVID-19_Measures_Q_request_f.pdf" TargetMode="External"/><Relationship Id="rId108" Type="http://schemas.openxmlformats.org/officeDocument/2006/relationships/hyperlink" Target="https://www.pbo-dpb.gc.ca/web/default/files/Documents/Info%20Requests/2020/IR0492_ECC_COVID-19_Measures_request_f.pdf" TargetMode="External"/><Relationship Id="rId116" Type="http://schemas.openxmlformats.org/officeDocument/2006/relationships/hyperlink" Target="https://www.pbo-dpb.gc.ca/web/default/files/Documents/Info%20Requests/2020/IR0560_VA_COVID-19_Measures_request_f.pdf" TargetMode="External"/><Relationship Id="rId124" Type="http://schemas.openxmlformats.org/officeDocument/2006/relationships/hyperlink" Target="https://www.pbo-dpb.gc.ca/web/default/files/Documents/Info%20Requests/2020/IR0559_PSPC_COVID-19_Safety_request_f.pdf" TargetMode="External"/><Relationship Id="rId129" Type="http://schemas.openxmlformats.org/officeDocument/2006/relationships/printerSettings" Target="../printerSettings/printerSettings2.bin"/><Relationship Id="rId20" Type="http://schemas.openxmlformats.org/officeDocument/2006/relationships/hyperlink" Target="https://www.canada.ca/fr/services/prestations/ae/reclamations-rapport.html" TargetMode="External"/><Relationship Id="rId41" Type="http://schemas.openxmlformats.org/officeDocument/2006/relationships/hyperlink" Target="https://www.pbo-dpb.gc.ca/web/default/files/Documents/Info%20Requests/2020/IR0461_CFIA_COVID-19_Allocations_request_f_signed.pdf" TargetMode="External"/><Relationship Id="rId54" Type="http://schemas.openxmlformats.org/officeDocument/2006/relationships/hyperlink" Target="https://www.pbo-dpb.gc.ca/web/default/files/Documents/Info%20Requests/2020/IR0482_FOC_COVID-19_ltr_f.pdf" TargetMode="External"/><Relationship Id="rId62" Type="http://schemas.openxmlformats.org/officeDocument/2006/relationships/hyperlink" Target="https://www.pbo-dpb.gc.ca/web/default/files/Documents/Info%20Requests/2020/IR0517_CRA_COVID19_followup_request_f.pdf" TargetMode="External"/><Relationship Id="rId70" Type="http://schemas.openxmlformats.org/officeDocument/2006/relationships/hyperlink" Target="https://www.pbo-dpb.gc.ca/web/default/files/Documents/Info%20Requests/2020/IR0530_CIHR_granting_COVID-19_request_f.pdf" TargetMode="External"/><Relationship Id="rId75" Type="http://schemas.openxmlformats.org/officeDocument/2006/relationships/hyperlink" Target="https://www.pbo-dpb.gc.ca/web/default/files/Documents/Info%20Requests/2020/IR0526_NRCCan_COVID19_update_2_request_e.pdf" TargetMode="External"/><Relationship Id="rId83" Type="http://schemas.openxmlformats.org/officeDocument/2006/relationships/hyperlink" Target="https://www.pbo-dpb.gc.ca/web/default/files/Documents/Info%20Requests/2020/IR0561_SSC_COVID-19_Measures_request_f.pdf" TargetMode="External"/><Relationship Id="rId88" Type="http://schemas.openxmlformats.org/officeDocument/2006/relationships/hyperlink" Target="https://rechercher.ouvert.canada.ca/fr/gc/?sort=score%20desc&amp;page=1&amp;search_text=Nouveaux%20Horizons%20pour%20les%20a%C3%AEn%C3%A9s" TargetMode="External"/><Relationship Id="rId91" Type="http://schemas.openxmlformats.org/officeDocument/2006/relationships/hyperlink" Target="https://www.pbo-dpb.gc.ca/web/default/files/Documents/Info%20Requests/2020/IR0547_CRA_RRIF_request_f.pdf" TargetMode="External"/><Relationship Id="rId96" Type="http://schemas.openxmlformats.org/officeDocument/2006/relationships/hyperlink" Target="https://www.pbo-dpb.gc.ca/web/default/files/Documents/Info%20Requests/2020/IR0456_AAFC_COVID-19_Allocations_request_e_signed.pdf" TargetMode="External"/><Relationship Id="rId111" Type="http://schemas.openxmlformats.org/officeDocument/2006/relationships/hyperlink" Target="https://www.pbo-dpb.gc.ca/web/default/files/Documents/Info%20Requests/2020/IR0524_ISED_COVID19_update_2_request_f.pdf" TargetMode="External"/><Relationship Id="rId1" Type="http://schemas.openxmlformats.org/officeDocument/2006/relationships/hyperlink" Target="https://www.canada.ca/fr/agence-revenu/services/subvention/subvention-salariale-urgence/ssuc-statistiques.html" TargetMode="External"/><Relationship Id="rId6" Type="http://schemas.openxmlformats.org/officeDocument/2006/relationships/hyperlink" Target="https://www.canada.ca/fr/agence-revenu/services/prestations/prestation-relance-economique-proches-aidants/pcrepa-statistiques.html" TargetMode="External"/><Relationship Id="rId15" Type="http://schemas.openxmlformats.org/officeDocument/2006/relationships/hyperlink" Target="https://www.pbo-dpb.gc.ca/web/default/files/Documents/Info%20Requests/2020/IR0490_ISED_COVID-19_Measures_request_f.pdf" TargetMode="External"/><Relationship Id="rId23" Type="http://schemas.openxmlformats.org/officeDocument/2006/relationships/hyperlink" Target="https://www.canada.ca/fr/agence-revenu/services/prestations/prestation-urgence-etudiants/pcue-statistiques.html" TargetMode="External"/><Relationship Id="rId28" Type="http://schemas.openxmlformats.org/officeDocument/2006/relationships/hyperlink" Target="https://www.pbo-dpb.gc.ca/web/default/files/Documents/Info%20Requests/2020/IR0523_ISC_COVID19_update_2_request_e.pdf" TargetMode="External"/><Relationship Id="rId36" Type="http://schemas.openxmlformats.org/officeDocument/2006/relationships/hyperlink" Target="https://www.pbo-dpb.gc.ca/web/default/files/Documents/Info%20Requests/2020/IR0540_PCO_COVID-19_Communications_request_f.pdf" TargetMode="External"/><Relationship Id="rId49" Type="http://schemas.openxmlformats.org/officeDocument/2006/relationships/hyperlink" Target="https://www.pbo-dpb.gc.ca/web/default/files/Documents/Info%20Requests/2020/IR0456_reply_f.pdf" TargetMode="External"/><Relationship Id="rId57" Type="http://schemas.openxmlformats.org/officeDocument/2006/relationships/hyperlink" Target="https://www.pbo-dpb.gc.ca/web/default/files/Documents/Info%20Requests/2020/IR0519_TC_Fed-Bridge-corp_COVID-19_request_e.pdf" TargetMode="External"/><Relationship Id="rId106" Type="http://schemas.openxmlformats.org/officeDocument/2006/relationships/hyperlink" Target="https://www.pbo-dpb.gc.ca/web/default/files/Documents/Info%20Requests/2020/IR0552_NRcan_COVID-19_Measures_request_f.pdf" TargetMode="External"/><Relationship Id="rId114" Type="http://schemas.openxmlformats.org/officeDocument/2006/relationships/hyperlink" Target="https://www.pbo-dpb.gc.ca/web/default/files/Documents/Info%20Requests/2020/IR0524_ISED_COVID19_update_2_request_f.pdf" TargetMode="External"/><Relationship Id="rId119" Type="http://schemas.openxmlformats.org/officeDocument/2006/relationships/hyperlink" Target="https://www.pbo-dpb.gc.ca/web/default/files/Documents/Info%20Requests/2021/IR0580_ESDC_Fam_COVID_Benefits_request_f.pdf" TargetMode="External"/><Relationship Id="rId127" Type="http://schemas.openxmlformats.org/officeDocument/2006/relationships/hyperlink" Target="https://www.pbo-dpb.gc.ca/web/default/files/Documents/Info%20Requests/2020/IR0519_TC_Fed-Bridge-corp_COVID-19_request_f.pdf" TargetMode="External"/><Relationship Id="rId10" Type="http://schemas.openxmlformats.org/officeDocument/2006/relationships/hyperlink" Target="https://www.pbo-dpb.gc.ca/web/default/files/Documents/Info%20Requests/2020/IR0471_ISED_COVID-19_Measures_request_f_signed.pdf" TargetMode="External"/><Relationship Id="rId31" Type="http://schemas.openxmlformats.org/officeDocument/2006/relationships/hyperlink" Target="https://www.pbo-dpb.gc.ca/web/default/files/Documents/Info%20Requests/2020/IR0524_ISED_COVID19_update_2_request_f.pdf" TargetMode="External"/><Relationship Id="rId44" Type="http://schemas.openxmlformats.org/officeDocument/2006/relationships/hyperlink" Target="https://www.pbo-dpb.gc.ca/web/default/files/Documents/Info%20Requests/2020/IR0469_Heritage_COVID-19_Measures_request_f_signed.pdf" TargetMode="External"/><Relationship Id="rId52" Type="http://schemas.openxmlformats.org/officeDocument/2006/relationships/hyperlink" Target="https://www.pbo-dpb.gc.ca/web/default/files/Documents/Info%20Requests/2020/IR0482_FOC_COVID-19_ltr_e.pdf" TargetMode="External"/><Relationship Id="rId60" Type="http://schemas.openxmlformats.org/officeDocument/2006/relationships/hyperlink" Target="https://www.pbo-dpb.gc.ca/web/default/files/Documents/Info%20Requests/2020/IR0561_SSC_COVID-19_Measures_request_f.pdf" TargetMode="External"/><Relationship Id="rId65" Type="http://schemas.openxmlformats.org/officeDocument/2006/relationships/hyperlink" Target="https://www.pbo-dpb.gc.ca/web/default/files/Documents/Info%20Requests/2020/IR0549_ESDC_COVID-19_Measures_Q_request_f.pdf" TargetMode="External"/><Relationship Id="rId73" Type="http://schemas.openxmlformats.org/officeDocument/2006/relationships/hyperlink" Target="https://www.pbo-dpb.gc.ca/web/default/files/Documents/Info%20Requests/2020/IR0524_ISED_COVID19_update_2_request_e.pdf" TargetMode="External"/><Relationship Id="rId78" Type="http://schemas.openxmlformats.org/officeDocument/2006/relationships/hyperlink" Target="https://www.pbo-dpb.gc.ca/web/default/files/Documents/Info%20Requests/2020/IR0522_ISEDC_Granting_Councils_COVID19_request_f.pdf" TargetMode="External"/><Relationship Id="rId81" Type="http://schemas.openxmlformats.org/officeDocument/2006/relationships/hyperlink" Target="https://www.pbo-dpb.gc.ca/web/default/files/Documents/Info%20Requests/2020/IR0557_ECCC_COVID-19_Measures_request_f.pdf" TargetMode="External"/><Relationship Id="rId86" Type="http://schemas.openxmlformats.org/officeDocument/2006/relationships/hyperlink" Target="https://www.pbo-dpb.gc.ca/web/default/files/Documents/Info%20Requests/2020/IR0523_ISC_COVID19_update_2_request_e.pdf" TargetMode="External"/><Relationship Id="rId94" Type="http://schemas.openxmlformats.org/officeDocument/2006/relationships/hyperlink" Target="https://www.croixrouge.ca/nos-champs-d-action/interventions-en-cours/covid-19-%e2%80%93-nouveau-coronavirus/aide-d-urgence-aux-organismes-communautaires-en-reponse-a-la-covid-19/programme-de-subventions-d-urgence-aux-osbl-en-reponse-a-la-covid-19/fonds-d-urgence-pour-l-appui-communautaire?lang=fr-CA&amp;_ga=2.47225703.1391764166.1605659457-17732546.1605041127" TargetMode="External"/><Relationship Id="rId99" Type="http://schemas.openxmlformats.org/officeDocument/2006/relationships/hyperlink" Target="https://www.pbo-dpb.gc.ca/web/default/files/Documents/Info%20Requests/2020/IR0475_WAGE_COVID-19_Measures_request_e_signed.pdf" TargetMode="External"/><Relationship Id="rId101" Type="http://schemas.openxmlformats.org/officeDocument/2006/relationships/hyperlink" Target="https://www.pbo-dpb.gc.ca/web/default/files/Documents/Info%20Requests/2020/IR0523_ISC_COVID19_update_2_request_f.pdf" TargetMode="External"/><Relationship Id="rId122" Type="http://schemas.openxmlformats.org/officeDocument/2006/relationships/hyperlink" Target="https://www.pbo-dpb.gc.ca/web/default/files/Documents/Info%20Requests/2021/IR0582_Justice_COVID_Measures_request_f.pdf" TargetMode="External"/><Relationship Id="rId4" Type="http://schemas.openxmlformats.org/officeDocument/2006/relationships/hyperlink" Target="https://www.canada.ca/fr/agence-revenu/services/prestations/prestation-relance-economique/pcre-statistiques.html" TargetMode="External"/><Relationship Id="rId9" Type="http://schemas.openxmlformats.org/officeDocument/2006/relationships/hyperlink" Target="https://www.pbo-dpb.gc.ca/web/default/files/Documents/Info%20Requests/2020/IR0471_ISED_COVID-19_Measures_request_e_signed.pdf" TargetMode="External"/><Relationship Id="rId13" Type="http://schemas.openxmlformats.org/officeDocument/2006/relationships/hyperlink" Target="https://www.pbo-dpb.gc.ca/web/default/files/Documents/Info%20Requests/2020/IR0474_TC_COVID-19_Measures_request_f_signed.pdf" TargetMode="External"/><Relationship Id="rId18" Type="http://schemas.openxmlformats.org/officeDocument/2006/relationships/hyperlink" Target="https://www.pbo-dpb.gc.ca/web/default/files/Documents/Info%20Requests/2020/IR0517_CRA_COVID19_followup_request_e.pdf" TargetMode="External"/><Relationship Id="rId39" Type="http://schemas.openxmlformats.org/officeDocument/2006/relationships/hyperlink" Target="https://www.pbo-dpb.gc.ca/web/default/files/Documents/Info%20Requests/2020/IR0551_HC_COVID-19_Measures_request_f.pdf" TargetMode="External"/><Relationship Id="rId109" Type="http://schemas.openxmlformats.org/officeDocument/2006/relationships/hyperlink" Target="http://www.gazette.gc.ca/rp-pr/p2/2020/2020-10-14/html/sor-dors208-fra.html" TargetMode="External"/><Relationship Id="rId34" Type="http://schemas.openxmlformats.org/officeDocument/2006/relationships/hyperlink" Target="https://www.pbo-dpb.gc.ca/web/default/files/Documents/Info%20Requests/2020/IR0521_Finance_Canada_COVID19_update_request_f.pdf" TargetMode="External"/><Relationship Id="rId50" Type="http://schemas.openxmlformats.org/officeDocument/2006/relationships/hyperlink" Target="https://www.pbo-dpb.gc.ca/web/default/files/Documents/Info%20Requests/2020/IR0539_ISED_COVID-19_Funding_request_e.pdf" TargetMode="External"/><Relationship Id="rId55" Type="http://schemas.openxmlformats.org/officeDocument/2006/relationships/hyperlink" Target="https://www.pbo-dpb.gc.ca/web/default/files/Documents/Info%20Requests/2020/IR0522_ISEDC_Granting_Councils_COVID19_request_e.pdf" TargetMode="External"/><Relationship Id="rId76" Type="http://schemas.openxmlformats.org/officeDocument/2006/relationships/hyperlink" Target="https://www.pbo-dpb.gc.ca/web/default/files/Documents/Info%20Requests/2020/IR0526_NRCCan_COVID19_update_2_request_f.pdf" TargetMode="External"/><Relationship Id="rId97" Type="http://schemas.openxmlformats.org/officeDocument/2006/relationships/hyperlink" Target="https://www.pbo-dpb.gc.ca/web/default/files/Documents/Info%20Requests/2020/IR0456_reply_f.pdf" TargetMode="External"/><Relationship Id="rId104" Type="http://schemas.openxmlformats.org/officeDocument/2006/relationships/hyperlink" Target="https://www.pbo-dpb.gc.ca/web/default/files/Documents/Info%20Requests/2020/IR0516_CMHC_COVID19_update_2_request_e.pdf" TargetMode="External"/><Relationship Id="rId120" Type="http://schemas.openxmlformats.org/officeDocument/2006/relationships/hyperlink" Target="https://www.pbo-dpb.gc.ca/web/default/files/Documents/Info%20Requests/2021/IR0580_ESDC_Fam_COVID_Benefits_request_f.pdf" TargetMode="External"/><Relationship Id="rId125" Type="http://schemas.openxmlformats.org/officeDocument/2006/relationships/hyperlink" Target="https://www.pbo-dpb.gc.ca/web/default/files/Documents/Info%20Requests/2020/IR0523_ISC_COVID19_update_2_request_f.pdf" TargetMode="External"/><Relationship Id="rId7" Type="http://schemas.openxmlformats.org/officeDocument/2006/relationships/hyperlink" Target="https://www.pbo-dpb.gc.ca/web/default/files/Documents/Info%20Requests/2020/IR0465_EDC_COVID-19%20Measures_request_f_signed.pdf" TargetMode="External"/><Relationship Id="rId71" Type="http://schemas.openxmlformats.org/officeDocument/2006/relationships/hyperlink" Target="https://www.pbo-dpb.gc.ca/web/default/files/Documents/Info%20Requests/2020/IR0523_ISC_COVID19_update_2_request_e.pdf" TargetMode="External"/><Relationship Id="rId92" Type="http://schemas.openxmlformats.org/officeDocument/2006/relationships/hyperlink" Target="https://www.pbo-dpb.gc.ca/web/default/files/Documents/Info%20Requests/2020/IR0560_VA_COVID-19_Measures_request_f.pdf" TargetMode="External"/><Relationship Id="rId2" Type="http://schemas.openxmlformats.org/officeDocument/2006/relationships/hyperlink" Target="https://www.pbo-dpb.gc.ca/web/default/files/Documents/Info%20Requests/2020/IR0481_CRA_COVID-19_ltr_f.pdf" TargetMode="External"/><Relationship Id="rId29" Type="http://schemas.openxmlformats.org/officeDocument/2006/relationships/hyperlink" Target="https://www.pbo-dpb.gc.ca/web/default/files/Documents/Info%20Requests/2020/IR0523_ISC_COVID19_update_2_request_f.pdf" TargetMode="External"/><Relationship Id="rId24" Type="http://schemas.openxmlformats.org/officeDocument/2006/relationships/hyperlink" Target="https://www.pbo-dpb.gc.ca/web/default/files/Documents/Info%20Requests/2020/IR0480_CMHC_COVID-19_ltr_e.pdf" TargetMode="External"/><Relationship Id="rId40" Type="http://schemas.openxmlformats.org/officeDocument/2006/relationships/hyperlink" Target="https://www.pbo-dpb.gc.ca/web/default/files/Documents/Info%20Requests/2020/IR0549_ESDC_COVID-19_Measures_Q_request_f.pdf" TargetMode="External"/><Relationship Id="rId45" Type="http://schemas.openxmlformats.org/officeDocument/2006/relationships/hyperlink" Target="https://www.pbo-dpb.gc.ca/web/default/files/Documents/Info%20Requests/2020/IR0494_FIN_COVID-19_Measures_request_e.pdf" TargetMode="External"/><Relationship Id="rId66" Type="http://schemas.openxmlformats.org/officeDocument/2006/relationships/hyperlink" Target="https://www.pbo-dpb.gc.ca/web/default/files/Documents/Info%20Requests/2020/IR0456_AAFC_COVID-19_Allocations_request_e_signed.pdf" TargetMode="External"/><Relationship Id="rId87" Type="http://schemas.openxmlformats.org/officeDocument/2006/relationships/hyperlink" Target="https://www.pbo-dpb.gc.ca/web/default/files/Documents/Info%20Requests/2020/IR0523_ISC_COVID19_update_2_request_f.pdf" TargetMode="External"/><Relationship Id="rId110" Type="http://schemas.openxmlformats.org/officeDocument/2006/relationships/hyperlink" Target="https://www.pbo-dpb.gc.ca/web/default/files/Documents/Info%20Requests/2020/IR0524_ISED_COVID19_update_2_request_f.pdf" TargetMode="External"/><Relationship Id="rId115" Type="http://schemas.openxmlformats.org/officeDocument/2006/relationships/hyperlink" Target="https://www.pbo-dpb.gc.ca/web/default/files/Documents/Info%20Requests/2020/IR0550_FIN_COVID-19_Support_request_f.pdf" TargetMode="External"/><Relationship Id="rId61" Type="http://schemas.openxmlformats.org/officeDocument/2006/relationships/hyperlink" Target="https://www.pbo-dpb.gc.ca/web/default/files/Documents/Info%20Requests/2020/IR0547_CRA_RRIF_request_f.pdf" TargetMode="External"/><Relationship Id="rId82" Type="http://schemas.openxmlformats.org/officeDocument/2006/relationships/hyperlink" Target="https://www.pbo-dpb.gc.ca/web/default/files/Documents/Info%20Requests/2020/IR0558_Heritage_COVID-19_Support_request_f.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bo-dpb.gc.ca/web/default/files/Documents/Info%20Requests/2020/IR0550_FIN_COVID-19_Support_request_f.pdf" TargetMode="External"/><Relationship Id="rId2" Type="http://schemas.openxmlformats.org/officeDocument/2006/relationships/hyperlink" Target="https://www.pbo-dpb.gc.ca/web/default/files/Documents/Info%20Requests/2020/IR0459_CBSA_COVID-19_Measures_request_f_signed.pdf" TargetMode="External"/><Relationship Id="rId1" Type="http://schemas.openxmlformats.org/officeDocument/2006/relationships/hyperlink" Target="https://www.pbo-dpb.gc.ca/web/default/files/Documents/Info%20Requests/2020/IR0517_CRA_COVID19_followup_request_f.pdf"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457_BDC_COVID-19_Measures_request_f_signed.pdf" TargetMode="External"/><Relationship Id="rId13" Type="http://schemas.openxmlformats.org/officeDocument/2006/relationships/hyperlink" Target="https://www.pbo-dpb.gc.ca/web/default/files/Documents/Info%20Requests/2020/IR0550_FIN_COVID-19_Support_request_f.pdf" TargetMode="External"/><Relationship Id="rId3" Type="http://schemas.openxmlformats.org/officeDocument/2006/relationships/hyperlink" Target="https://www.pbo-dpb.gc.ca/web/default/files/Documents/Info%20Requests/2020/IR0457_BDC_COVID-19_Measures_request_f_signed.pdf" TargetMode="External"/><Relationship Id="rId7" Type="http://schemas.openxmlformats.org/officeDocument/2006/relationships/hyperlink" Target="https://www.pbo-dpb.gc.ca/web/default/files/Documents/Info%20Requests/2020/IR0465_EDC_COVID-19%20Measures_request_f_signed.pdf" TargetMode="External"/><Relationship Id="rId12" Type="http://schemas.openxmlformats.org/officeDocument/2006/relationships/hyperlink" Target="https://www.cmhc-schl.gc.ca/fr/finance-and-investing/insured-mortgage-purchase-program" TargetMode="External"/><Relationship Id="rId2" Type="http://schemas.openxmlformats.org/officeDocument/2006/relationships/hyperlink" Target="https://www.pbo-dpb.gc.ca/web/default/files/Documents/Info%20Requests/2020/IR0465_EDC_COVID-19%20Measures_request_f_signed.pdf" TargetMode="External"/><Relationship Id="rId1" Type="http://schemas.openxmlformats.org/officeDocument/2006/relationships/hyperlink" Target="https://ceba-cuec.ca/fr/" TargetMode="External"/><Relationship Id="rId6" Type="http://schemas.openxmlformats.org/officeDocument/2006/relationships/hyperlink" Target="https://www.pbo-dpb.gc.ca/web/default/files/Documents/Info%20Requests/2020/IR0456_AAFC_COVID-19_Allocations_request_f_signed.pdf" TargetMode="External"/><Relationship Id="rId11" Type="http://schemas.openxmlformats.org/officeDocument/2006/relationships/hyperlink" Target="https://www.pbo-dpb.gc.ca/web/default/files/Documents/Info%20Requests/2020/IR0480_CMHC_COVID-19_ltr_f.pdf" TargetMode="External"/><Relationship Id="rId5" Type="http://schemas.openxmlformats.org/officeDocument/2006/relationships/hyperlink" Target="https://www.pbo-dpb.gc.ca/web/default/files/Documents/Info%20Requests/2020/IR0479_CDIC_COVID-19_ltr_f.pdf" TargetMode="External"/><Relationship Id="rId10" Type="http://schemas.openxmlformats.org/officeDocument/2006/relationships/hyperlink" Target="https://www.ceefc-cfuec.ca/fr/prets-approuves/" TargetMode="External"/><Relationship Id="rId4" Type="http://schemas.openxmlformats.org/officeDocument/2006/relationships/hyperlink" Target="https://www.pbo-dpb.gc.ca/web/default/files/Documents/Info%20Requests/2020/IR0466_FCC_COVID-19_Measures_request_f_signed.pdf" TargetMode="External"/><Relationship Id="rId9" Type="http://schemas.openxmlformats.org/officeDocument/2006/relationships/hyperlink" Target="https://www.pbo-dpb.gc.ca/web/default/files/Documents/Info%20Requests/2020/IR0465_EDC_COVID-19%20Measures_request_f_signed.pdf" TargetMode="External"/><Relationship Id="rId1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pbo-dpb.gc.ca/web/default/files/Documents/Info%20Requests/2020/IR0524_ISED_COVID19_update_2_request_f.pdf" TargetMode="External"/><Relationship Id="rId13" Type="http://schemas.openxmlformats.org/officeDocument/2006/relationships/hyperlink" Target="https://www.pbo-dpb.gc.ca/web/default/files/Documents/Info%20Requests/2020/IR0519_TC_Fed-Bridge-corp_COVID-19_request_f.pdf" TargetMode="External"/><Relationship Id="rId18" Type="http://schemas.openxmlformats.org/officeDocument/2006/relationships/hyperlink" Target="https://www.pbo-dpb.gc.ca/web/default/files/Documents/Info%20Requests/2020/IR0524_ISED_COVID19_update_2_request_f.pdf" TargetMode="External"/><Relationship Id="rId26" Type="http://schemas.openxmlformats.org/officeDocument/2006/relationships/hyperlink" Target="https://www.pbo-dpb.gc.ca/web/default/files/Documents/Info%20Requests/2020/IR0561_SSC_COVID-19_Measures_request_f.pdf" TargetMode="External"/><Relationship Id="rId3" Type="http://schemas.openxmlformats.org/officeDocument/2006/relationships/hyperlink" Target="https://www.pbo-dpb.gc.ca/web/default/files/Documents/Info%20Requests/2020/IR0522_ISEDC_Granting_Councils_COVID19_request_f.pdf" TargetMode="External"/><Relationship Id="rId21" Type="http://schemas.openxmlformats.org/officeDocument/2006/relationships/hyperlink" Target="https://www.pbo-dpb.gc.ca/web/default/files/Documents/Info%20Requests/2020/IR0519_TC_Fed-Bridge-corp_COVID-19_request_f.pdf" TargetMode="External"/><Relationship Id="rId7" Type="http://schemas.openxmlformats.org/officeDocument/2006/relationships/hyperlink" Target="https://www.pbo-dpb.gc.ca/web/default/files/Documents/Info%20Requests/2020/IR0524_ISED_COVID19_update_2_request_f.pdf" TargetMode="External"/><Relationship Id="rId12" Type="http://schemas.openxmlformats.org/officeDocument/2006/relationships/hyperlink" Target="https://www.canada.ca/fr/emploi-developpement-social/services/travail-partage/statistiques.html" TargetMode="External"/><Relationship Id="rId17" Type="http://schemas.openxmlformats.org/officeDocument/2006/relationships/hyperlink" Target="https://www.pbo-dpb.gc.ca/web/default/files/Documents/Info%20Requests/2020/IR0526_NRCCan_COVID19_update_2_request_f.pdf" TargetMode="External"/><Relationship Id="rId25" Type="http://schemas.openxmlformats.org/officeDocument/2006/relationships/hyperlink" Target="https://www.pbo-dpb.gc.ca/web/default/files/Documents/Info%20Requests/2020/IR0523_ISC_COVID19_update_2_request_f.pdf" TargetMode="External"/><Relationship Id="rId2" Type="http://schemas.openxmlformats.org/officeDocument/2006/relationships/hyperlink" Target="https://www.pbo-dpb.gc.ca/web/default/files/Documents/Info%20Requests/2020/IR0528_PHAC_COVID19_update_request_f.pdf" TargetMode="External"/><Relationship Id="rId16" Type="http://schemas.openxmlformats.org/officeDocument/2006/relationships/hyperlink" Target="https://www.pbo-dpb.gc.ca/web/default/files/Documents/Info%20Requests/2020/IR0526_NRCCan_COVID19_update_2_request_e.pdf" TargetMode="External"/><Relationship Id="rId20" Type="http://schemas.openxmlformats.org/officeDocument/2006/relationships/hyperlink" Target="https://www.pbo-dpb.gc.ca/web/default/files/Documents/Info%20Requests/2020/IR0530_CIHR_granting_COVID-19_request_f.pdf" TargetMode="External"/><Relationship Id="rId1" Type="http://schemas.openxmlformats.org/officeDocument/2006/relationships/hyperlink" Target="https://www.pbo-dpb.gc.ca/web/default/files/Documents/Info%20Requests/2020/IR0523_ISC_COVID19_update_2_request_f.pdf" TargetMode="External"/><Relationship Id="rId6" Type="http://schemas.openxmlformats.org/officeDocument/2006/relationships/hyperlink" Target="https://www.pbo-dpb.gc.ca/web/default/files/Documents/Info%20Requests/2020/IR0524_ISED_COVID19_update_2_request_e.pdf" TargetMode="External"/><Relationship Id="rId11" Type="http://schemas.openxmlformats.org/officeDocument/2006/relationships/hyperlink" Target="https://www.pbo-dpb.gc.ca/web/default/files/Documents/Info%20Requests/2020/IR0483_ESDC_COVID-19_ltr_f.pdf" TargetMode="External"/><Relationship Id="rId24" Type="http://schemas.openxmlformats.org/officeDocument/2006/relationships/hyperlink" Target="https://www.pbo-dpb.gc.ca/web/default/files/Documents/Info%20Requests/2020/IR0524_ISED_COVID19_update_2_request_f.pdf" TargetMode="External"/><Relationship Id="rId5" Type="http://schemas.openxmlformats.org/officeDocument/2006/relationships/hyperlink" Target="https://www.pbo-dpb.gc.ca/web/default/files/Documents/Info%20Requests/2020/IR0548_Des-Can_COVID-19_Measures_request_f.pdf" TargetMode="External"/><Relationship Id="rId15" Type="http://schemas.openxmlformats.org/officeDocument/2006/relationships/hyperlink" Target="https://www.pbo-dpb.gc.ca/web/default/files/Documents/Info%20Requests/2020/IR0564_ESDC_COVID-19_Measures_T_request_f.pdf" TargetMode="External"/><Relationship Id="rId23" Type="http://schemas.openxmlformats.org/officeDocument/2006/relationships/hyperlink" Target="https://www.pbo-dpb.gc.ca/web/default/files/Documents/Info%20Requests/2020/IR0526_NRCCan_COVID19_update_2_request_f.pdf" TargetMode="External"/><Relationship Id="rId10" Type="http://schemas.openxmlformats.org/officeDocument/2006/relationships/hyperlink" Target="https://rechercher.ouvert.canada.ca/fr/gc/?sort=score%20desc&amp;page=1&amp;search_text=Nouveaux%20Horizons%20pour%20les%20a%C3%AEn%C3%A9s" TargetMode="External"/><Relationship Id="rId19" Type="http://schemas.openxmlformats.org/officeDocument/2006/relationships/hyperlink" Target="http://gazette.gc.ca/rp-pr/p2/2020/2020-08-19/html/sor-dors173-fra.html" TargetMode="External"/><Relationship Id="rId4" Type="http://schemas.openxmlformats.org/officeDocument/2006/relationships/hyperlink" Target="https://www.pbo-dpb.gc.ca/web/default/files/Documents/Info%20Requests/2020/IR0561_SSC_COVID-19_Measures_request_f.pdf" TargetMode="External"/><Relationship Id="rId9" Type="http://schemas.openxmlformats.org/officeDocument/2006/relationships/hyperlink" Target="https://www.pbo-dpb.gc.ca/web/default/files/Documents/Info%20Requests/2020/IR0526_NRCCan_COVID19_update_2_request_f.pdf" TargetMode="External"/><Relationship Id="rId14" Type="http://schemas.openxmlformats.org/officeDocument/2006/relationships/hyperlink" Target="https://www.pbo-dpb.gc.ca/web/default/files/Documents/Info%20Requests/2020/IR0562_CCOHS_COVID-19_Measures_request_f.pdf" TargetMode="External"/><Relationship Id="rId22" Type="http://schemas.openxmlformats.org/officeDocument/2006/relationships/hyperlink" Target="https://www.pbo-dpb.gc.ca/web/default/files/Documents/Info%20Requests/2020/IR0526_NRCCan_COVID19_update_2_request_e.pdf" TargetMode="External"/><Relationship Id="rId27"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A61D9-26A6-45B2-A1C1-6260105879D9}">
  <dimension ref="A1:B31"/>
  <sheetViews>
    <sheetView showGridLines="0" tabSelected="1" zoomScale="80" zoomScaleNormal="80" workbookViewId="0"/>
  </sheetViews>
  <sheetFormatPr defaultRowHeight="14.25" x14ac:dyDescent="0.45"/>
  <cols>
    <col min="1" max="1" width="42.59765625" customWidth="1"/>
  </cols>
  <sheetData>
    <row r="1" spans="1:1" ht="18" x14ac:dyDescent="0.55000000000000004">
      <c r="A1" s="10" t="s">
        <v>57</v>
      </c>
    </row>
    <row r="2" spans="1:1" x14ac:dyDescent="0.45">
      <c r="A2" t="s">
        <v>58</v>
      </c>
    </row>
    <row r="3" spans="1:1" x14ac:dyDescent="0.45">
      <c r="A3" t="s">
        <v>59</v>
      </c>
    </row>
    <row r="5" spans="1:1" ht="15.75" x14ac:dyDescent="0.5">
      <c r="A5" s="11" t="s">
        <v>60</v>
      </c>
    </row>
    <row r="6" spans="1:1" x14ac:dyDescent="0.45">
      <c r="A6" t="s">
        <v>61</v>
      </c>
    </row>
    <row r="7" spans="1:1" x14ac:dyDescent="0.45">
      <c r="A7" t="s">
        <v>444</v>
      </c>
    </row>
    <row r="8" spans="1:1" x14ac:dyDescent="0.45">
      <c r="A8" t="s">
        <v>443</v>
      </c>
    </row>
    <row r="10" spans="1:1" ht="15.75" x14ac:dyDescent="0.5">
      <c r="A10" s="11" t="s">
        <v>62</v>
      </c>
    </row>
    <row r="11" spans="1:1" x14ac:dyDescent="0.45">
      <c r="A11" t="s">
        <v>401</v>
      </c>
    </row>
    <row r="12" spans="1:1" x14ac:dyDescent="0.45">
      <c r="A12" s="12" t="s">
        <v>63</v>
      </c>
    </row>
    <row r="13" spans="1:1" x14ac:dyDescent="0.45">
      <c r="A13" s="12" t="s">
        <v>64</v>
      </c>
    </row>
    <row r="14" spans="1:1" x14ac:dyDescent="0.45">
      <c r="A14" s="12" t="s">
        <v>65</v>
      </c>
    </row>
    <row r="15" spans="1:1" x14ac:dyDescent="0.45">
      <c r="A15" s="12" t="s">
        <v>66</v>
      </c>
    </row>
    <row r="16" spans="1:1" x14ac:dyDescent="0.45">
      <c r="A16" t="s">
        <v>416</v>
      </c>
    </row>
    <row r="17" spans="1:2" x14ac:dyDescent="0.45">
      <c r="A17" s="13" t="s">
        <v>402</v>
      </c>
    </row>
    <row r="19" spans="1:2" ht="15.75" x14ac:dyDescent="0.5">
      <c r="A19" s="11" t="s">
        <v>67</v>
      </c>
    </row>
    <row r="20" spans="1:2" x14ac:dyDescent="0.45">
      <c r="A20" s="14" t="s">
        <v>68</v>
      </c>
      <c r="B20" t="s">
        <v>69</v>
      </c>
    </row>
    <row r="21" spans="1:2" x14ac:dyDescent="0.45">
      <c r="A21" s="14" t="s">
        <v>70</v>
      </c>
      <c r="B21" t="s">
        <v>71</v>
      </c>
    </row>
    <row r="22" spans="1:2" x14ac:dyDescent="0.45">
      <c r="A22" s="14" t="s">
        <v>72</v>
      </c>
      <c r="B22" t="s">
        <v>73</v>
      </c>
    </row>
    <row r="23" spans="1:2" x14ac:dyDescent="0.45">
      <c r="A23" s="14" t="s">
        <v>74</v>
      </c>
      <c r="B23" t="s">
        <v>75</v>
      </c>
    </row>
    <row r="24" spans="1:2" x14ac:dyDescent="0.45">
      <c r="A24" s="14" t="s">
        <v>76</v>
      </c>
      <c r="B24" t="s">
        <v>77</v>
      </c>
    </row>
    <row r="25" spans="1:2" x14ac:dyDescent="0.45">
      <c r="A25" s="14" t="s">
        <v>489</v>
      </c>
      <c r="B25" t="s">
        <v>493</v>
      </c>
    </row>
    <row r="26" spans="1:2" x14ac:dyDescent="0.45">
      <c r="A26" s="14"/>
    </row>
    <row r="27" spans="1:2" ht="15.75" x14ac:dyDescent="0.5">
      <c r="A27" s="15" t="s">
        <v>494</v>
      </c>
    </row>
    <row r="28" spans="1:2" x14ac:dyDescent="0.45">
      <c r="A28" t="s">
        <v>403</v>
      </c>
    </row>
    <row r="29" spans="1:2" x14ac:dyDescent="0.45">
      <c r="A29" t="s">
        <v>78</v>
      </c>
    </row>
    <row r="30" spans="1:2" x14ac:dyDescent="0.45">
      <c r="A30" t="s">
        <v>79</v>
      </c>
    </row>
    <row r="31" spans="1:2" x14ac:dyDescent="0.45">
      <c r="A31"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45D10-9AB8-4325-AD5F-3B928F1D6749}">
  <sheetPr>
    <tabColor theme="4"/>
  </sheetPr>
  <dimension ref="A1:L173"/>
  <sheetViews>
    <sheetView showGridLines="0" zoomScale="70" zoomScaleNormal="70" workbookViewId="0"/>
  </sheetViews>
  <sheetFormatPr defaultRowHeight="14.25" x14ac:dyDescent="0.45"/>
  <cols>
    <col min="1" max="1" width="68.73046875" bestFit="1" customWidth="1"/>
    <col min="2" max="2" width="63.3984375" bestFit="1" customWidth="1"/>
    <col min="3" max="3" width="26.1328125" bestFit="1" customWidth="1"/>
    <col min="4" max="4" width="43.73046875" customWidth="1"/>
    <col min="5" max="5" width="26.73046875" bestFit="1" customWidth="1"/>
    <col min="6" max="6" width="67.1328125" customWidth="1"/>
    <col min="7" max="7" width="32.3984375" bestFit="1" customWidth="1"/>
    <col min="8" max="8" width="38.86328125" bestFit="1" customWidth="1"/>
    <col min="9" max="9" width="39.59765625" bestFit="1" customWidth="1"/>
    <col min="10" max="10" width="26.265625" customWidth="1"/>
    <col min="11" max="11" width="43.265625" customWidth="1"/>
    <col min="12" max="12" width="19.73046875" customWidth="1"/>
  </cols>
  <sheetData>
    <row r="1" spans="1:12" x14ac:dyDescent="0.45">
      <c r="A1" s="230" t="s">
        <v>63</v>
      </c>
      <c r="B1" s="23"/>
    </row>
    <row r="2" spans="1:12" ht="14.65" thickBot="1" x14ac:dyDescent="0.5">
      <c r="A2" s="1"/>
      <c r="B2" s="1"/>
    </row>
    <row r="3" spans="1:12" ht="15.75" x14ac:dyDescent="0.45">
      <c r="A3" s="24" t="s">
        <v>63</v>
      </c>
      <c r="B3" s="86" t="s">
        <v>454</v>
      </c>
      <c r="C3" s="25" t="s">
        <v>546</v>
      </c>
      <c r="D3" s="25" t="s">
        <v>80</v>
      </c>
      <c r="E3" s="25" t="s">
        <v>81</v>
      </c>
      <c r="F3" s="25" t="s">
        <v>400</v>
      </c>
      <c r="G3" s="25" t="s">
        <v>82</v>
      </c>
      <c r="H3" s="26" t="s">
        <v>83</v>
      </c>
      <c r="I3" s="26" t="s">
        <v>84</v>
      </c>
      <c r="J3" s="26" t="s">
        <v>85</v>
      </c>
      <c r="K3" s="26" t="s">
        <v>86</v>
      </c>
      <c r="L3" s="27" t="s">
        <v>87</v>
      </c>
    </row>
    <row r="4" spans="1:12" ht="60.75" customHeight="1" x14ac:dyDescent="0.45">
      <c r="A4" s="245" t="s">
        <v>179</v>
      </c>
      <c r="B4" s="257">
        <f>14000+4809</f>
        <v>18809</v>
      </c>
      <c r="C4" s="138" t="s">
        <v>142</v>
      </c>
      <c r="D4" s="144" t="s">
        <v>180</v>
      </c>
      <c r="E4" s="142" t="s">
        <v>181</v>
      </c>
      <c r="F4" s="144" t="s">
        <v>427</v>
      </c>
      <c r="G4" s="177">
        <v>1.2</v>
      </c>
      <c r="H4" s="285" t="s">
        <v>93</v>
      </c>
      <c r="I4" s="288" t="s">
        <v>0</v>
      </c>
      <c r="J4" s="285" t="s">
        <v>94</v>
      </c>
      <c r="K4" s="305" t="s">
        <v>478</v>
      </c>
      <c r="L4" s="239" t="s">
        <v>466</v>
      </c>
    </row>
    <row r="5" spans="1:12" x14ac:dyDescent="0.45">
      <c r="A5" s="245"/>
      <c r="B5" s="265"/>
      <c r="C5" s="200" t="s">
        <v>548</v>
      </c>
      <c r="D5" s="199" t="s">
        <v>180</v>
      </c>
      <c r="E5" s="200" t="s">
        <v>136</v>
      </c>
      <c r="F5" s="199" t="s">
        <v>92</v>
      </c>
      <c r="G5" s="177">
        <v>2.5</v>
      </c>
      <c r="H5" s="286"/>
      <c r="I5" s="289"/>
      <c r="J5" s="286"/>
      <c r="K5" s="306"/>
      <c r="L5" s="240"/>
    </row>
    <row r="6" spans="1:12" x14ac:dyDescent="0.45">
      <c r="A6" s="245"/>
      <c r="B6" s="265"/>
      <c r="C6" s="200" t="s">
        <v>548</v>
      </c>
      <c r="D6" s="199" t="s">
        <v>157</v>
      </c>
      <c r="E6" s="200" t="s">
        <v>136</v>
      </c>
      <c r="F6" s="199" t="s">
        <v>92</v>
      </c>
      <c r="G6" s="177">
        <v>-2.5</v>
      </c>
      <c r="H6" s="287"/>
      <c r="I6" s="290"/>
      <c r="J6" s="287"/>
      <c r="K6" s="307"/>
      <c r="L6" s="241"/>
    </row>
    <row r="7" spans="1:12" ht="60" customHeight="1" x14ac:dyDescent="0.45">
      <c r="A7" s="245"/>
      <c r="B7" s="247"/>
      <c r="C7" s="138" t="s">
        <v>142</v>
      </c>
      <c r="D7" s="144" t="s">
        <v>103</v>
      </c>
      <c r="E7" s="142" t="s">
        <v>181</v>
      </c>
      <c r="F7" s="144" t="s">
        <v>427</v>
      </c>
      <c r="G7" s="177">
        <v>12276.726000000001</v>
      </c>
      <c r="H7" s="291" t="s">
        <v>93</v>
      </c>
      <c r="I7" s="281" t="s">
        <v>1</v>
      </c>
      <c r="J7" s="304" t="s">
        <v>94</v>
      </c>
      <c r="K7" s="292" t="s">
        <v>423</v>
      </c>
      <c r="L7" s="284" t="s">
        <v>115</v>
      </c>
    </row>
    <row r="8" spans="1:12" x14ac:dyDescent="0.45">
      <c r="A8" s="245"/>
      <c r="B8" s="247"/>
      <c r="C8" s="138" t="s">
        <v>142</v>
      </c>
      <c r="D8" s="138" t="s">
        <v>103</v>
      </c>
      <c r="E8" s="142" t="s">
        <v>136</v>
      </c>
      <c r="F8" s="144" t="s">
        <v>92</v>
      </c>
      <c r="G8" s="177">
        <v>700</v>
      </c>
      <c r="H8" s="291"/>
      <c r="I8" s="281"/>
      <c r="J8" s="304"/>
      <c r="K8" s="292"/>
      <c r="L8" s="284"/>
    </row>
    <row r="9" spans="1:12" ht="63" customHeight="1" x14ac:dyDescent="0.45">
      <c r="A9" s="245"/>
      <c r="B9" s="247"/>
      <c r="C9" s="138" t="s">
        <v>142</v>
      </c>
      <c r="D9" s="144" t="s">
        <v>143</v>
      </c>
      <c r="E9" s="142" t="s">
        <v>181</v>
      </c>
      <c r="F9" s="144" t="s">
        <v>427</v>
      </c>
      <c r="G9" s="177">
        <v>622.26666599999999</v>
      </c>
      <c r="H9" s="285" t="s">
        <v>93</v>
      </c>
      <c r="I9" s="288" t="s">
        <v>2</v>
      </c>
      <c r="J9" s="285" t="s">
        <v>94</v>
      </c>
      <c r="K9" s="317" t="s">
        <v>596</v>
      </c>
      <c r="L9" s="242" t="s">
        <v>591</v>
      </c>
    </row>
    <row r="10" spans="1:12" x14ac:dyDescent="0.45">
      <c r="A10" s="245"/>
      <c r="B10" s="247"/>
      <c r="C10" s="138" t="s">
        <v>142</v>
      </c>
      <c r="D10" s="144" t="s">
        <v>143</v>
      </c>
      <c r="E10" s="142" t="s">
        <v>136</v>
      </c>
      <c r="F10" s="144" t="s">
        <v>92</v>
      </c>
      <c r="G10" s="177">
        <v>320.13333399999999</v>
      </c>
      <c r="H10" s="286"/>
      <c r="I10" s="289"/>
      <c r="J10" s="286"/>
      <c r="K10" s="318"/>
      <c r="L10" s="243"/>
    </row>
    <row r="11" spans="1:12" ht="42.75" x14ac:dyDescent="0.45">
      <c r="A11" s="245"/>
      <c r="B11" s="247"/>
      <c r="C11" s="138" t="s">
        <v>548</v>
      </c>
      <c r="D11" s="144" t="s">
        <v>143</v>
      </c>
      <c r="E11" s="142" t="s">
        <v>181</v>
      </c>
      <c r="F11" s="144" t="s">
        <v>427</v>
      </c>
      <c r="G11" s="177">
        <v>-522.88831300000004</v>
      </c>
      <c r="H11" s="286"/>
      <c r="I11" s="289"/>
      <c r="J11" s="286"/>
      <c r="K11" s="318"/>
      <c r="L11" s="243"/>
    </row>
    <row r="12" spans="1:12" x14ac:dyDescent="0.45">
      <c r="A12" s="245"/>
      <c r="B12" s="247"/>
      <c r="C12" s="138" t="s">
        <v>548</v>
      </c>
      <c r="D12" s="144" t="s">
        <v>143</v>
      </c>
      <c r="E12" s="142" t="s">
        <v>136</v>
      </c>
      <c r="F12" s="144" t="s">
        <v>92</v>
      </c>
      <c r="G12" s="177">
        <f>504.570313+18.248+0.07</f>
        <v>522.88831300000004</v>
      </c>
      <c r="H12" s="286"/>
      <c r="I12" s="289"/>
      <c r="J12" s="286"/>
      <c r="K12" s="318"/>
      <c r="L12" s="243"/>
    </row>
    <row r="13" spans="1:12" ht="57.75" customHeight="1" x14ac:dyDescent="0.45">
      <c r="A13" s="245"/>
      <c r="B13" s="247"/>
      <c r="C13" s="138" t="s">
        <v>142</v>
      </c>
      <c r="D13" s="144" t="s">
        <v>143</v>
      </c>
      <c r="E13" s="142" t="s">
        <v>181</v>
      </c>
      <c r="F13" s="144" t="s">
        <v>427</v>
      </c>
      <c r="G13" s="177">
        <v>3347.0251779999999</v>
      </c>
      <c r="H13" s="286"/>
      <c r="I13" s="289"/>
      <c r="J13" s="286"/>
      <c r="K13" s="318"/>
      <c r="L13" s="243"/>
    </row>
    <row r="14" spans="1:12" x14ac:dyDescent="0.45">
      <c r="A14" s="245"/>
      <c r="B14" s="247"/>
      <c r="C14" s="138" t="s">
        <v>142</v>
      </c>
      <c r="D14" s="144" t="s">
        <v>143</v>
      </c>
      <c r="E14" s="142" t="s">
        <v>136</v>
      </c>
      <c r="F14" s="144" t="s">
        <v>92</v>
      </c>
      <c r="G14" s="177">
        <v>2202.8748220000002</v>
      </c>
      <c r="H14" s="286"/>
      <c r="I14" s="289"/>
      <c r="J14" s="286"/>
      <c r="K14" s="318"/>
      <c r="L14" s="243"/>
    </row>
    <row r="15" spans="1:12" ht="42.75" x14ac:dyDescent="0.45">
      <c r="A15" s="245"/>
      <c r="B15" s="247"/>
      <c r="C15" s="138" t="s">
        <v>548</v>
      </c>
      <c r="D15" s="144" t="s">
        <v>143</v>
      </c>
      <c r="E15" s="142" t="s">
        <v>181</v>
      </c>
      <c r="F15" s="144" t="s">
        <v>427</v>
      </c>
      <c r="G15" s="177">
        <v>-1722.2837</v>
      </c>
      <c r="H15" s="286"/>
      <c r="I15" s="289"/>
      <c r="J15" s="286"/>
      <c r="K15" s="318"/>
      <c r="L15" s="243"/>
    </row>
    <row r="16" spans="1:12" x14ac:dyDescent="0.45">
      <c r="A16" s="245"/>
      <c r="B16" s="247"/>
      <c r="C16" s="138" t="s">
        <v>548</v>
      </c>
      <c r="D16" s="144" t="s">
        <v>143</v>
      </c>
      <c r="E16" s="142" t="s">
        <v>136</v>
      </c>
      <c r="F16" s="60" t="s">
        <v>92</v>
      </c>
      <c r="G16" s="177">
        <v>1722.2837</v>
      </c>
      <c r="H16" s="287"/>
      <c r="I16" s="290"/>
      <c r="J16" s="287"/>
      <c r="K16" s="319"/>
      <c r="L16" s="244"/>
    </row>
    <row r="17" spans="1:12" ht="60.75" customHeight="1" x14ac:dyDescent="0.45">
      <c r="A17" s="245"/>
      <c r="B17" s="247"/>
      <c r="C17" s="138" t="s">
        <v>142</v>
      </c>
      <c r="D17" s="144" t="s">
        <v>157</v>
      </c>
      <c r="E17" s="142" t="s">
        <v>181</v>
      </c>
      <c r="F17" s="144" t="s">
        <v>427</v>
      </c>
      <c r="G17" s="177">
        <v>18.5</v>
      </c>
      <c r="H17" s="285" t="s">
        <v>93</v>
      </c>
      <c r="I17" s="288" t="s">
        <v>3</v>
      </c>
      <c r="J17" s="320" t="s">
        <v>94</v>
      </c>
      <c r="K17" s="305" t="s">
        <v>533</v>
      </c>
      <c r="L17" s="239" t="s">
        <v>435</v>
      </c>
    </row>
    <row r="18" spans="1:12" x14ac:dyDescent="0.45">
      <c r="A18" s="245"/>
      <c r="B18" s="247"/>
      <c r="C18" s="138" t="s">
        <v>142</v>
      </c>
      <c r="D18" s="144" t="s">
        <v>157</v>
      </c>
      <c r="E18" s="142" t="s">
        <v>136</v>
      </c>
      <c r="F18" s="144" t="s">
        <v>92</v>
      </c>
      <c r="G18" s="177">
        <f>202.625+112.426062</f>
        <v>315.051062</v>
      </c>
      <c r="H18" s="286"/>
      <c r="I18" s="289"/>
      <c r="J18" s="334"/>
      <c r="K18" s="306"/>
      <c r="L18" s="240"/>
    </row>
    <row r="19" spans="1:12" ht="42.75" x14ac:dyDescent="0.45">
      <c r="A19" s="245"/>
      <c r="B19" s="247"/>
      <c r="C19" s="138" t="s">
        <v>548</v>
      </c>
      <c r="D19" s="144" t="s">
        <v>157</v>
      </c>
      <c r="E19" s="142" t="s">
        <v>181</v>
      </c>
      <c r="F19" s="144" t="s">
        <v>427</v>
      </c>
      <c r="G19" s="177">
        <v>-16.448232999999998</v>
      </c>
      <c r="H19" s="286"/>
      <c r="I19" s="289"/>
      <c r="J19" s="334"/>
      <c r="K19" s="306"/>
      <c r="L19" s="240"/>
    </row>
    <row r="20" spans="1:12" x14ac:dyDescent="0.45">
      <c r="A20" s="245"/>
      <c r="B20" s="247"/>
      <c r="C20" s="138" t="s">
        <v>548</v>
      </c>
      <c r="D20" s="144" t="s">
        <v>157</v>
      </c>
      <c r="E20" s="142" t="s">
        <v>136</v>
      </c>
      <c r="F20" s="144" t="s">
        <v>92</v>
      </c>
      <c r="G20" s="177">
        <v>16.448232999999998</v>
      </c>
      <c r="H20" s="287"/>
      <c r="I20" s="290"/>
      <c r="J20" s="321"/>
      <c r="K20" s="307"/>
      <c r="L20" s="241"/>
    </row>
    <row r="21" spans="1:12" ht="60" customHeight="1" x14ac:dyDescent="0.45">
      <c r="A21" s="245"/>
      <c r="B21" s="247"/>
      <c r="C21" s="138" t="s">
        <v>142</v>
      </c>
      <c r="D21" s="144" t="s">
        <v>183</v>
      </c>
      <c r="E21" s="142" t="s">
        <v>181</v>
      </c>
      <c r="F21" s="144" t="s">
        <v>427</v>
      </c>
      <c r="G21" s="177">
        <v>100</v>
      </c>
      <c r="H21" s="291" t="s">
        <v>93</v>
      </c>
      <c r="I21" s="281" t="s">
        <v>4</v>
      </c>
      <c r="J21" s="304" t="s">
        <v>94</v>
      </c>
      <c r="K21" s="308" t="s">
        <v>526</v>
      </c>
      <c r="L21" s="284" t="s">
        <v>112</v>
      </c>
    </row>
    <row r="22" spans="1:12" ht="60" customHeight="1" x14ac:dyDescent="0.45">
      <c r="A22" s="245"/>
      <c r="B22" s="247"/>
      <c r="C22" s="142" t="s">
        <v>142</v>
      </c>
      <c r="D22" s="144" t="s">
        <v>183</v>
      </c>
      <c r="E22" s="142" t="s">
        <v>136</v>
      </c>
      <c r="F22" s="144" t="s">
        <v>92</v>
      </c>
      <c r="G22" s="177">
        <v>400</v>
      </c>
      <c r="H22" s="291"/>
      <c r="I22" s="281"/>
      <c r="J22" s="304"/>
      <c r="K22" s="308"/>
      <c r="L22" s="284"/>
    </row>
    <row r="23" spans="1:12" ht="60" customHeight="1" x14ac:dyDescent="0.45">
      <c r="A23" s="245"/>
      <c r="B23" s="247"/>
      <c r="C23" s="138" t="s">
        <v>548</v>
      </c>
      <c r="D23" s="144" t="s">
        <v>183</v>
      </c>
      <c r="E23" s="142" t="s">
        <v>181</v>
      </c>
      <c r="F23" s="144" t="s">
        <v>427</v>
      </c>
      <c r="G23" s="177">
        <v>-379.99461200000002</v>
      </c>
      <c r="H23" s="291"/>
      <c r="I23" s="281"/>
      <c r="J23" s="304"/>
      <c r="K23" s="308"/>
      <c r="L23" s="284"/>
    </row>
    <row r="24" spans="1:12" ht="28.5" x14ac:dyDescent="0.45">
      <c r="A24" s="245"/>
      <c r="B24" s="248"/>
      <c r="C24" s="138" t="s">
        <v>548</v>
      </c>
      <c r="D24" s="144" t="s">
        <v>183</v>
      </c>
      <c r="E24" s="142" t="s">
        <v>136</v>
      </c>
      <c r="F24" s="144" t="s">
        <v>92</v>
      </c>
      <c r="G24" s="177">
        <v>379.99461200000002</v>
      </c>
      <c r="H24" s="291"/>
      <c r="I24" s="281"/>
      <c r="J24" s="304"/>
      <c r="K24" s="308"/>
      <c r="L24" s="284"/>
    </row>
    <row r="25" spans="1:12" ht="30" customHeight="1" x14ac:dyDescent="0.45">
      <c r="A25" s="245" t="s">
        <v>184</v>
      </c>
      <c r="B25" s="257">
        <v>2000</v>
      </c>
      <c r="C25" s="142" t="s">
        <v>142</v>
      </c>
      <c r="D25" s="144" t="s">
        <v>103</v>
      </c>
      <c r="E25" s="142" t="s">
        <v>181</v>
      </c>
      <c r="F25" s="144" t="s">
        <v>425</v>
      </c>
      <c r="G25" s="177">
        <v>1000</v>
      </c>
      <c r="H25" s="253" t="s">
        <v>93</v>
      </c>
      <c r="I25" s="254" t="s">
        <v>1</v>
      </c>
      <c r="J25" s="295" t="s">
        <v>94</v>
      </c>
      <c r="K25" s="303" t="s">
        <v>605</v>
      </c>
      <c r="L25" s="256" t="s">
        <v>606</v>
      </c>
    </row>
    <row r="26" spans="1:12" x14ac:dyDescent="0.45">
      <c r="A26" s="245"/>
      <c r="B26" s="248"/>
      <c r="C26" s="142" t="s">
        <v>142</v>
      </c>
      <c r="D26" s="144" t="s">
        <v>103</v>
      </c>
      <c r="E26" s="142" t="s">
        <v>136</v>
      </c>
      <c r="F26" s="144" t="s">
        <v>92</v>
      </c>
      <c r="G26" s="177">
        <v>1000</v>
      </c>
      <c r="H26" s="253"/>
      <c r="I26" s="254"/>
      <c r="J26" s="295"/>
      <c r="K26" s="303"/>
      <c r="L26" s="256"/>
    </row>
    <row r="27" spans="1:12" ht="30" customHeight="1" x14ac:dyDescent="0.45">
      <c r="A27" s="249" t="s">
        <v>185</v>
      </c>
      <c r="B27" s="246">
        <f>115+65</f>
        <v>180</v>
      </c>
      <c r="C27" s="138" t="s">
        <v>135</v>
      </c>
      <c r="D27" s="144" t="s">
        <v>186</v>
      </c>
      <c r="E27" s="142" t="s">
        <v>181</v>
      </c>
      <c r="F27" s="144" t="s">
        <v>425</v>
      </c>
      <c r="G27" s="177">
        <v>25</v>
      </c>
      <c r="H27" s="291" t="s">
        <v>93</v>
      </c>
      <c r="I27" s="281" t="s">
        <v>5</v>
      </c>
      <c r="J27" s="291" t="s">
        <v>94</v>
      </c>
      <c r="K27" s="139" t="s">
        <v>187</v>
      </c>
      <c r="L27" s="148"/>
    </row>
    <row r="28" spans="1:12" ht="28.5" x14ac:dyDescent="0.45">
      <c r="A28" s="264"/>
      <c r="B28" s="247"/>
      <c r="C28" s="138" t="s">
        <v>135</v>
      </c>
      <c r="D28" s="144" t="s">
        <v>186</v>
      </c>
      <c r="E28" s="142" t="s">
        <v>181</v>
      </c>
      <c r="F28" s="144" t="s">
        <v>425</v>
      </c>
      <c r="G28" s="177">
        <v>17.3</v>
      </c>
      <c r="H28" s="291"/>
      <c r="I28" s="281"/>
      <c r="J28" s="291"/>
      <c r="K28" s="292" t="s">
        <v>188</v>
      </c>
      <c r="L28" s="293" t="s">
        <v>189</v>
      </c>
    </row>
    <row r="29" spans="1:12" ht="28.5" x14ac:dyDescent="0.45">
      <c r="A29" s="264"/>
      <c r="B29" s="247"/>
      <c r="C29" s="138" t="s">
        <v>135</v>
      </c>
      <c r="D29" s="144" t="s">
        <v>186</v>
      </c>
      <c r="E29" s="142" t="s">
        <v>181</v>
      </c>
      <c r="F29" s="144" t="s">
        <v>425</v>
      </c>
      <c r="G29" s="177">
        <v>72.599999999999994</v>
      </c>
      <c r="H29" s="291"/>
      <c r="I29" s="281"/>
      <c r="J29" s="291"/>
      <c r="K29" s="292"/>
      <c r="L29" s="294"/>
    </row>
    <row r="30" spans="1:12" ht="28.5" x14ac:dyDescent="0.45">
      <c r="A30" s="250"/>
      <c r="B30" s="248"/>
      <c r="C30" s="138" t="s">
        <v>548</v>
      </c>
      <c r="D30" s="144" t="s">
        <v>186</v>
      </c>
      <c r="E30" s="142" t="s">
        <v>136</v>
      </c>
      <c r="F30" s="144" t="s">
        <v>92</v>
      </c>
      <c r="G30" s="177">
        <v>64.7</v>
      </c>
      <c r="H30" s="138" t="s">
        <v>445</v>
      </c>
      <c r="I30" s="132"/>
      <c r="J30" s="138"/>
      <c r="K30" s="139"/>
      <c r="L30" s="141"/>
    </row>
    <row r="31" spans="1:12" ht="28.5" x14ac:dyDescent="0.45">
      <c r="A31" s="124" t="s">
        <v>190</v>
      </c>
      <c r="B31" s="103">
        <v>115</v>
      </c>
      <c r="C31" s="142" t="s">
        <v>142</v>
      </c>
      <c r="D31" s="142" t="s">
        <v>171</v>
      </c>
      <c r="E31" s="142" t="s">
        <v>136</v>
      </c>
      <c r="F31" s="144" t="s">
        <v>92</v>
      </c>
      <c r="G31" s="177">
        <f>115.782133</f>
        <v>115.782133</v>
      </c>
      <c r="H31" s="142" t="s">
        <v>93</v>
      </c>
      <c r="I31" s="143" t="s">
        <v>6</v>
      </c>
      <c r="J31" s="142" t="s">
        <v>140</v>
      </c>
      <c r="K31" s="145"/>
      <c r="L31" s="130"/>
    </row>
    <row r="32" spans="1:12" ht="30.75" customHeight="1" x14ac:dyDescent="0.45">
      <c r="A32" s="258" t="s">
        <v>191</v>
      </c>
      <c r="B32" s="261">
        <f>305+380+380</f>
        <v>1065</v>
      </c>
      <c r="C32" s="142" t="s">
        <v>135</v>
      </c>
      <c r="D32" s="144" t="s">
        <v>139</v>
      </c>
      <c r="E32" s="142" t="s">
        <v>181</v>
      </c>
      <c r="F32" s="144" t="s">
        <v>425</v>
      </c>
      <c r="G32" s="177">
        <v>305</v>
      </c>
      <c r="H32" s="267" t="s">
        <v>93</v>
      </c>
      <c r="I32" s="270" t="s">
        <v>7</v>
      </c>
      <c r="J32" s="246" t="s">
        <v>94</v>
      </c>
      <c r="K32" s="273" t="s">
        <v>192</v>
      </c>
      <c r="L32" s="314" t="s">
        <v>434</v>
      </c>
    </row>
    <row r="33" spans="1:12" ht="28.5" x14ac:dyDescent="0.45">
      <c r="A33" s="259"/>
      <c r="B33" s="262"/>
      <c r="C33" s="142" t="s">
        <v>135</v>
      </c>
      <c r="D33" s="144" t="s">
        <v>139</v>
      </c>
      <c r="E33" s="142" t="s">
        <v>181</v>
      </c>
      <c r="F33" s="144" t="s">
        <v>425</v>
      </c>
      <c r="G33" s="177">
        <v>75</v>
      </c>
      <c r="H33" s="268"/>
      <c r="I33" s="271"/>
      <c r="J33" s="247"/>
      <c r="K33" s="274"/>
      <c r="L33" s="315"/>
    </row>
    <row r="34" spans="1:12" ht="60.75" customHeight="1" x14ac:dyDescent="0.45">
      <c r="A34" s="259"/>
      <c r="B34" s="262"/>
      <c r="C34" s="142" t="s">
        <v>142</v>
      </c>
      <c r="D34" s="144" t="s">
        <v>139</v>
      </c>
      <c r="E34" s="142" t="s">
        <v>181</v>
      </c>
      <c r="F34" s="144" t="s">
        <v>427</v>
      </c>
      <c r="G34" s="177">
        <v>305</v>
      </c>
      <c r="H34" s="268"/>
      <c r="I34" s="271"/>
      <c r="J34" s="247"/>
      <c r="K34" s="274"/>
      <c r="L34" s="315"/>
    </row>
    <row r="35" spans="1:12" ht="42.75" x14ac:dyDescent="0.45">
      <c r="A35" s="259"/>
      <c r="B35" s="262"/>
      <c r="C35" s="142" t="s">
        <v>548</v>
      </c>
      <c r="D35" s="144" t="s">
        <v>139</v>
      </c>
      <c r="E35" s="142" t="s">
        <v>181</v>
      </c>
      <c r="F35" s="144" t="s">
        <v>427</v>
      </c>
      <c r="G35" s="177">
        <v>-3.838641</v>
      </c>
      <c r="H35" s="268"/>
      <c r="I35" s="271"/>
      <c r="J35" s="247"/>
      <c r="K35" s="274"/>
      <c r="L35" s="315"/>
    </row>
    <row r="36" spans="1:12" x14ac:dyDescent="0.45">
      <c r="A36" s="260"/>
      <c r="B36" s="263"/>
      <c r="C36" s="142" t="s">
        <v>548</v>
      </c>
      <c r="D36" s="144" t="s">
        <v>139</v>
      </c>
      <c r="E36" s="142" t="s">
        <v>136</v>
      </c>
      <c r="F36" s="144" t="s">
        <v>92</v>
      </c>
      <c r="G36" s="177">
        <v>383.838641</v>
      </c>
      <c r="H36" s="269"/>
      <c r="I36" s="272"/>
      <c r="J36" s="248"/>
      <c r="K36" s="275"/>
      <c r="L36" s="316"/>
    </row>
    <row r="37" spans="1:12" ht="28.5" x14ac:dyDescent="0.45">
      <c r="A37" s="249" t="s">
        <v>193</v>
      </c>
      <c r="B37" s="246">
        <v>205</v>
      </c>
      <c r="C37" s="142" t="s">
        <v>142</v>
      </c>
      <c r="D37" s="144" t="s">
        <v>164</v>
      </c>
      <c r="E37" s="142" t="s">
        <v>181</v>
      </c>
      <c r="F37" s="144" t="s">
        <v>426</v>
      </c>
      <c r="G37" s="177">
        <v>63.9</v>
      </c>
      <c r="H37" s="267" t="s">
        <v>93</v>
      </c>
      <c r="I37" s="270" t="s">
        <v>8</v>
      </c>
      <c r="J37" s="246" t="s">
        <v>94</v>
      </c>
      <c r="K37" s="297" t="s">
        <v>459</v>
      </c>
      <c r="L37" s="300" t="s">
        <v>435</v>
      </c>
    </row>
    <row r="38" spans="1:12" ht="28.5" x14ac:dyDescent="0.45">
      <c r="A38" s="264"/>
      <c r="B38" s="247"/>
      <c r="C38" s="142" t="s">
        <v>548</v>
      </c>
      <c r="D38" s="144" t="s">
        <v>164</v>
      </c>
      <c r="E38" s="142" t="s">
        <v>181</v>
      </c>
      <c r="F38" s="144" t="s">
        <v>426</v>
      </c>
      <c r="G38" s="210">
        <v>-0.12490999999999999</v>
      </c>
      <c r="H38" s="269"/>
      <c r="I38" s="272"/>
      <c r="J38" s="248"/>
      <c r="K38" s="299"/>
      <c r="L38" s="302"/>
    </row>
    <row r="39" spans="1:12" ht="28.5" x14ac:dyDescent="0.45">
      <c r="A39" s="264"/>
      <c r="B39" s="247"/>
      <c r="C39" s="142" t="s">
        <v>142</v>
      </c>
      <c r="D39" s="142" t="s">
        <v>139</v>
      </c>
      <c r="E39" s="142" t="s">
        <v>181</v>
      </c>
      <c r="F39" s="144" t="s">
        <v>426</v>
      </c>
      <c r="G39" s="177">
        <v>237.3</v>
      </c>
      <c r="H39" s="267" t="s">
        <v>93</v>
      </c>
      <c r="I39" s="270" t="s">
        <v>9</v>
      </c>
      <c r="J39" s="267" t="s">
        <v>303</v>
      </c>
      <c r="K39" s="297"/>
      <c r="L39" s="300"/>
    </row>
    <row r="40" spans="1:12" x14ac:dyDescent="0.45">
      <c r="A40" s="264"/>
      <c r="B40" s="247"/>
      <c r="C40" s="142" t="s">
        <v>142</v>
      </c>
      <c r="D40" s="144" t="s">
        <v>139</v>
      </c>
      <c r="E40" s="142" t="s">
        <v>136</v>
      </c>
      <c r="F40" s="144" t="s">
        <v>92</v>
      </c>
      <c r="G40" s="177">
        <v>8.1</v>
      </c>
      <c r="H40" s="268"/>
      <c r="I40" s="271"/>
      <c r="J40" s="268"/>
      <c r="K40" s="298"/>
      <c r="L40" s="301"/>
    </row>
    <row r="41" spans="1:12" ht="28.5" x14ac:dyDescent="0.45">
      <c r="A41" s="264"/>
      <c r="B41" s="247"/>
      <c r="C41" s="142" t="s">
        <v>548</v>
      </c>
      <c r="D41" s="144" t="s">
        <v>139</v>
      </c>
      <c r="E41" s="142" t="s">
        <v>181</v>
      </c>
      <c r="F41" s="144" t="s">
        <v>426</v>
      </c>
      <c r="G41" s="177">
        <v>-25.795983</v>
      </c>
      <c r="H41" s="268"/>
      <c r="I41" s="271"/>
      <c r="J41" s="268"/>
      <c r="K41" s="298"/>
      <c r="L41" s="301"/>
    </row>
    <row r="42" spans="1:12" x14ac:dyDescent="0.45">
      <c r="A42" s="264"/>
      <c r="B42" s="247"/>
      <c r="C42" s="142" t="s">
        <v>548</v>
      </c>
      <c r="D42" s="144" t="s">
        <v>139</v>
      </c>
      <c r="E42" s="142" t="s">
        <v>136</v>
      </c>
      <c r="F42" s="144" t="s">
        <v>92</v>
      </c>
      <c r="G42" s="177">
        <f>0.109703+23.503155</f>
        <v>23.612857999999999</v>
      </c>
      <c r="H42" s="269"/>
      <c r="I42" s="272"/>
      <c r="J42" s="269"/>
      <c r="K42" s="299"/>
      <c r="L42" s="302"/>
    </row>
    <row r="43" spans="1:12" ht="28.5" x14ac:dyDescent="0.45">
      <c r="A43" s="264"/>
      <c r="B43" s="247"/>
      <c r="C43" s="142" t="s">
        <v>142</v>
      </c>
      <c r="D43" s="144" t="s">
        <v>143</v>
      </c>
      <c r="E43" s="142" t="s">
        <v>181</v>
      </c>
      <c r="F43" s="144" t="s">
        <v>426</v>
      </c>
      <c r="G43" s="177">
        <v>0.6</v>
      </c>
      <c r="H43" s="267" t="s">
        <v>93</v>
      </c>
      <c r="I43" s="270" t="s">
        <v>2</v>
      </c>
      <c r="J43" s="267" t="s">
        <v>94</v>
      </c>
      <c r="K43" s="297" t="s">
        <v>604</v>
      </c>
      <c r="L43" s="314" t="s">
        <v>591</v>
      </c>
    </row>
    <row r="44" spans="1:12" x14ac:dyDescent="0.45">
      <c r="A44" s="264"/>
      <c r="B44" s="247"/>
      <c r="C44" s="142" t="s">
        <v>142</v>
      </c>
      <c r="D44" s="144" t="s">
        <v>143</v>
      </c>
      <c r="E44" s="142" t="s">
        <v>136</v>
      </c>
      <c r="F44" s="144" t="s">
        <v>92</v>
      </c>
      <c r="G44" s="177">
        <v>8.1999999999999993</v>
      </c>
      <c r="H44" s="268"/>
      <c r="I44" s="271"/>
      <c r="J44" s="268"/>
      <c r="K44" s="298"/>
      <c r="L44" s="315"/>
    </row>
    <row r="45" spans="1:12" ht="28.5" x14ac:dyDescent="0.45">
      <c r="A45" s="264"/>
      <c r="B45" s="247"/>
      <c r="C45" s="142" t="s">
        <v>548</v>
      </c>
      <c r="D45" s="144" t="s">
        <v>143</v>
      </c>
      <c r="E45" s="142" t="s">
        <v>181</v>
      </c>
      <c r="F45" s="144" t="s">
        <v>426</v>
      </c>
      <c r="G45" s="177">
        <v>-0.6</v>
      </c>
      <c r="H45" s="268"/>
      <c r="I45" s="271"/>
      <c r="J45" s="268"/>
      <c r="K45" s="298"/>
      <c r="L45" s="315"/>
    </row>
    <row r="46" spans="1:12" x14ac:dyDescent="0.45">
      <c r="A46" s="264"/>
      <c r="B46" s="247"/>
      <c r="C46" s="142" t="s">
        <v>548</v>
      </c>
      <c r="D46" s="144" t="s">
        <v>143</v>
      </c>
      <c r="E46" s="142" t="s">
        <v>136</v>
      </c>
      <c r="F46" s="144" t="s">
        <v>92</v>
      </c>
      <c r="G46" s="177">
        <v>0.57145599999999996</v>
      </c>
      <c r="H46" s="269"/>
      <c r="I46" s="272"/>
      <c r="J46" s="269"/>
      <c r="K46" s="299"/>
      <c r="L46" s="316"/>
    </row>
    <row r="47" spans="1:12" ht="28.5" x14ac:dyDescent="0.45">
      <c r="A47" s="250"/>
      <c r="B47" s="248"/>
      <c r="C47" s="142" t="s">
        <v>548</v>
      </c>
      <c r="D47" s="144" t="s">
        <v>186</v>
      </c>
      <c r="E47" s="142" t="s">
        <v>136</v>
      </c>
      <c r="F47" s="144" t="s">
        <v>92</v>
      </c>
      <c r="G47" s="177">
        <v>2.2772389999999998</v>
      </c>
      <c r="H47" s="142" t="s">
        <v>445</v>
      </c>
      <c r="I47" s="143"/>
      <c r="J47" s="142"/>
      <c r="K47" s="145"/>
      <c r="L47" s="129"/>
    </row>
    <row r="48" spans="1:12" ht="37.5" customHeight="1" x14ac:dyDescent="0.45">
      <c r="A48" s="124" t="s">
        <v>195</v>
      </c>
      <c r="B48" s="103">
        <v>0</v>
      </c>
      <c r="C48" s="142" t="s">
        <v>90</v>
      </c>
      <c r="D48" s="144" t="s">
        <v>139</v>
      </c>
      <c r="E48" s="142" t="s">
        <v>92</v>
      </c>
      <c r="F48" s="171" t="s">
        <v>92</v>
      </c>
      <c r="G48" s="177" t="s">
        <v>92</v>
      </c>
      <c r="H48" s="142" t="s">
        <v>445</v>
      </c>
      <c r="I48" s="143"/>
      <c r="J48" s="142"/>
      <c r="K48" s="145"/>
      <c r="L48" s="130"/>
    </row>
    <row r="49" spans="1:12" ht="42.75" x14ac:dyDescent="0.45">
      <c r="A49" s="245" t="s">
        <v>196</v>
      </c>
      <c r="B49" s="246">
        <v>727</v>
      </c>
      <c r="C49" s="138" t="s">
        <v>135</v>
      </c>
      <c r="D49" s="144" t="s">
        <v>158</v>
      </c>
      <c r="E49" s="142" t="s">
        <v>136</v>
      </c>
      <c r="F49" s="144" t="s">
        <v>92</v>
      </c>
      <c r="G49" s="177">
        <v>375.06649900000002</v>
      </c>
      <c r="H49" s="131" t="s">
        <v>93</v>
      </c>
      <c r="I49" s="132" t="s">
        <v>10</v>
      </c>
      <c r="J49" s="131" t="s">
        <v>94</v>
      </c>
      <c r="K49" s="135" t="s">
        <v>476</v>
      </c>
      <c r="L49" s="157" t="s">
        <v>477</v>
      </c>
    </row>
    <row r="50" spans="1:12" ht="42.75" x14ac:dyDescent="0.45">
      <c r="A50" s="245"/>
      <c r="B50" s="247"/>
      <c r="C50" s="138" t="s">
        <v>135</v>
      </c>
      <c r="D50" s="144" t="s">
        <v>197</v>
      </c>
      <c r="E50" s="142" t="s">
        <v>136</v>
      </c>
      <c r="F50" s="144" t="s">
        <v>92</v>
      </c>
      <c r="G50" s="177">
        <v>8</v>
      </c>
      <c r="H50" s="131" t="s">
        <v>93</v>
      </c>
      <c r="I50" s="132" t="s">
        <v>10</v>
      </c>
      <c r="J50" s="131" t="s">
        <v>94</v>
      </c>
      <c r="K50" s="135" t="s">
        <v>198</v>
      </c>
      <c r="L50" s="104" t="s">
        <v>199</v>
      </c>
    </row>
    <row r="51" spans="1:12" ht="42.75" x14ac:dyDescent="0.45">
      <c r="A51" s="245"/>
      <c r="B51" s="247"/>
      <c r="C51" s="138" t="s">
        <v>135</v>
      </c>
      <c r="D51" s="144" t="s">
        <v>160</v>
      </c>
      <c r="E51" s="142" t="s">
        <v>136</v>
      </c>
      <c r="F51" s="144" t="s">
        <v>92</v>
      </c>
      <c r="G51" s="177">
        <v>17.090800000000002</v>
      </c>
      <c r="H51" s="131" t="s">
        <v>93</v>
      </c>
      <c r="I51" s="132" t="s">
        <v>11</v>
      </c>
      <c r="J51" s="131" t="s">
        <v>94</v>
      </c>
      <c r="K51" s="135" t="s">
        <v>475</v>
      </c>
      <c r="L51" s="129" t="s">
        <v>463</v>
      </c>
    </row>
    <row r="52" spans="1:12" ht="15" customHeight="1" x14ac:dyDescent="0.45">
      <c r="A52" s="245"/>
      <c r="B52" s="247"/>
      <c r="C52" s="138" t="s">
        <v>135</v>
      </c>
      <c r="D52" s="144" t="s">
        <v>180</v>
      </c>
      <c r="E52" s="142" t="s">
        <v>136</v>
      </c>
      <c r="F52" s="144" t="s">
        <v>92</v>
      </c>
      <c r="G52" s="177">
        <v>1.78</v>
      </c>
      <c r="H52" s="280" t="s">
        <v>93</v>
      </c>
      <c r="I52" s="281" t="s">
        <v>12</v>
      </c>
      <c r="J52" s="282" t="s">
        <v>94</v>
      </c>
      <c r="K52" s="283" t="s">
        <v>405</v>
      </c>
      <c r="L52" s="279" t="s">
        <v>298</v>
      </c>
    </row>
    <row r="53" spans="1:12" ht="28.5" x14ac:dyDescent="0.45">
      <c r="A53" s="245"/>
      <c r="B53" s="247"/>
      <c r="C53" s="138" t="s">
        <v>135</v>
      </c>
      <c r="D53" s="144" t="s">
        <v>180</v>
      </c>
      <c r="E53" s="142" t="s">
        <v>181</v>
      </c>
      <c r="F53" s="144" t="s">
        <v>425</v>
      </c>
      <c r="G53" s="177">
        <v>112.7</v>
      </c>
      <c r="H53" s="280"/>
      <c r="I53" s="281"/>
      <c r="J53" s="282"/>
      <c r="K53" s="283"/>
      <c r="L53" s="256"/>
    </row>
    <row r="54" spans="1:12" x14ac:dyDescent="0.45">
      <c r="A54" s="245"/>
      <c r="B54" s="247"/>
      <c r="C54" s="138" t="s">
        <v>135</v>
      </c>
      <c r="D54" s="144" t="s">
        <v>143</v>
      </c>
      <c r="E54" s="142" t="s">
        <v>136</v>
      </c>
      <c r="F54" s="144" t="s">
        <v>92</v>
      </c>
      <c r="G54" s="177">
        <v>1.6896629999999999</v>
      </c>
      <c r="H54" s="280" t="s">
        <v>93</v>
      </c>
      <c r="I54" s="281" t="s">
        <v>2</v>
      </c>
      <c r="J54" s="280" t="s">
        <v>94</v>
      </c>
      <c r="K54" s="310" t="s">
        <v>601</v>
      </c>
      <c r="L54" s="279" t="s">
        <v>591</v>
      </c>
    </row>
    <row r="55" spans="1:12" x14ac:dyDescent="0.45">
      <c r="A55" s="245"/>
      <c r="B55" s="247"/>
      <c r="C55" s="138" t="s">
        <v>135</v>
      </c>
      <c r="D55" s="144" t="s">
        <v>143</v>
      </c>
      <c r="E55" s="142" t="s">
        <v>136</v>
      </c>
      <c r="F55" s="144" t="s">
        <v>92</v>
      </c>
      <c r="G55" s="177">
        <v>3.3615650000000001</v>
      </c>
      <c r="H55" s="280"/>
      <c r="I55" s="281"/>
      <c r="J55" s="280"/>
      <c r="K55" s="310"/>
      <c r="L55" s="279"/>
    </row>
    <row r="56" spans="1:12" ht="28.5" x14ac:dyDescent="0.45">
      <c r="A56" s="245"/>
      <c r="B56" s="247"/>
      <c r="C56" s="138" t="s">
        <v>135</v>
      </c>
      <c r="D56" s="144" t="s">
        <v>143</v>
      </c>
      <c r="E56" s="142" t="s">
        <v>181</v>
      </c>
      <c r="F56" s="144" t="s">
        <v>425</v>
      </c>
      <c r="G56" s="177">
        <v>200</v>
      </c>
      <c r="H56" s="280"/>
      <c r="I56" s="281"/>
      <c r="J56" s="280"/>
      <c r="K56" s="310"/>
      <c r="L56" s="279"/>
    </row>
    <row r="57" spans="1:12" ht="28.5" x14ac:dyDescent="0.45">
      <c r="A57" s="245"/>
      <c r="B57" s="247"/>
      <c r="C57" s="138" t="s">
        <v>142</v>
      </c>
      <c r="D57" s="144" t="s">
        <v>143</v>
      </c>
      <c r="E57" s="142" t="s">
        <v>181</v>
      </c>
      <c r="F57" s="144" t="s">
        <v>425</v>
      </c>
      <c r="G57" s="177">
        <v>-101.549187</v>
      </c>
      <c r="H57" s="280"/>
      <c r="I57" s="281"/>
      <c r="J57" s="280"/>
      <c r="K57" s="310"/>
      <c r="L57" s="279"/>
    </row>
    <row r="58" spans="1:12" x14ac:dyDescent="0.45">
      <c r="A58" s="245"/>
      <c r="B58" s="247"/>
      <c r="C58" s="138" t="s">
        <v>142</v>
      </c>
      <c r="D58" s="144" t="s">
        <v>143</v>
      </c>
      <c r="E58" s="142" t="s">
        <v>136</v>
      </c>
      <c r="F58" s="144" t="s">
        <v>92</v>
      </c>
      <c r="G58" s="177">
        <f>58+31.150038</f>
        <v>89.150037999999995</v>
      </c>
      <c r="H58" s="280"/>
      <c r="I58" s="281"/>
      <c r="J58" s="280"/>
      <c r="K58" s="310"/>
      <c r="L58" s="279"/>
    </row>
    <row r="59" spans="1:12" ht="28.5" x14ac:dyDescent="0.45">
      <c r="A59" s="245"/>
      <c r="B59" s="247"/>
      <c r="C59" s="138" t="s">
        <v>548</v>
      </c>
      <c r="D59" s="144" t="s">
        <v>143</v>
      </c>
      <c r="E59" s="142" t="s">
        <v>181</v>
      </c>
      <c r="F59" s="144" t="s">
        <v>425</v>
      </c>
      <c r="G59" s="177">
        <v>-84.434709999999995</v>
      </c>
      <c r="H59" s="280"/>
      <c r="I59" s="281"/>
      <c r="J59" s="280"/>
      <c r="K59" s="310"/>
      <c r="L59" s="279"/>
    </row>
    <row r="60" spans="1:12" x14ac:dyDescent="0.45">
      <c r="A60" s="245"/>
      <c r="B60" s="247"/>
      <c r="C60" s="151" t="s">
        <v>548</v>
      </c>
      <c r="D60" s="144" t="s">
        <v>143</v>
      </c>
      <c r="E60" s="137" t="s">
        <v>136</v>
      </c>
      <c r="F60" s="126" t="s">
        <v>92</v>
      </c>
      <c r="G60" s="177">
        <f>27.72279+0.108+56.60392</f>
        <v>84.434709999999995</v>
      </c>
      <c r="H60" s="280"/>
      <c r="I60" s="281"/>
      <c r="J60" s="280"/>
      <c r="K60" s="310"/>
      <c r="L60" s="279"/>
    </row>
    <row r="61" spans="1:12" x14ac:dyDescent="0.45">
      <c r="A61" s="245"/>
      <c r="B61" s="248"/>
      <c r="C61" s="142" t="s">
        <v>142</v>
      </c>
      <c r="D61" s="144" t="s">
        <v>180</v>
      </c>
      <c r="E61" s="142" t="s">
        <v>136</v>
      </c>
      <c r="F61" s="144" t="s">
        <v>92</v>
      </c>
      <c r="G61" s="177">
        <v>12.399149</v>
      </c>
      <c r="H61" s="131" t="s">
        <v>93</v>
      </c>
      <c r="I61" s="132" t="s">
        <v>2</v>
      </c>
      <c r="J61" s="131" t="s">
        <v>94</v>
      </c>
      <c r="K61" s="135" t="s">
        <v>406</v>
      </c>
      <c r="L61" s="129" t="s">
        <v>298</v>
      </c>
    </row>
    <row r="62" spans="1:12" ht="15" customHeight="1" x14ac:dyDescent="0.45">
      <c r="A62" s="249" t="s">
        <v>417</v>
      </c>
      <c r="B62" s="257">
        <f>4223-2806</f>
        <v>1417</v>
      </c>
      <c r="C62" s="142" t="s">
        <v>142</v>
      </c>
      <c r="D62" s="144" t="s">
        <v>180</v>
      </c>
      <c r="E62" s="142" t="s">
        <v>136</v>
      </c>
      <c r="F62" s="144" t="s">
        <v>92</v>
      </c>
      <c r="G62" s="177">
        <f>0.403571+10</f>
        <v>10.403570999999999</v>
      </c>
      <c r="H62" s="267" t="s">
        <v>93</v>
      </c>
      <c r="I62" s="270" t="s">
        <v>0</v>
      </c>
      <c r="J62" s="267" t="s">
        <v>94</v>
      </c>
      <c r="K62" s="311" t="s">
        <v>194</v>
      </c>
      <c r="L62" s="314" t="s">
        <v>298</v>
      </c>
    </row>
    <row r="63" spans="1:12" ht="64.5" customHeight="1" x14ac:dyDescent="0.45">
      <c r="A63" s="264"/>
      <c r="B63" s="265"/>
      <c r="C63" s="142" t="s">
        <v>142</v>
      </c>
      <c r="D63" s="144" t="s">
        <v>180</v>
      </c>
      <c r="E63" s="142" t="s">
        <v>181</v>
      </c>
      <c r="F63" s="144" t="s">
        <v>427</v>
      </c>
      <c r="G63" s="177">
        <v>133.69999999999999</v>
      </c>
      <c r="H63" s="268"/>
      <c r="I63" s="271"/>
      <c r="J63" s="268"/>
      <c r="K63" s="312"/>
      <c r="L63" s="315"/>
    </row>
    <row r="64" spans="1:12" ht="42.75" x14ac:dyDescent="0.45">
      <c r="A64" s="264"/>
      <c r="B64" s="265"/>
      <c r="C64" s="142" t="s">
        <v>548</v>
      </c>
      <c r="D64" s="144" t="s">
        <v>180</v>
      </c>
      <c r="E64" s="142" t="s">
        <v>181</v>
      </c>
      <c r="F64" s="144" t="s">
        <v>427</v>
      </c>
      <c r="G64" s="177">
        <v>-126.7</v>
      </c>
      <c r="H64" s="268"/>
      <c r="I64" s="271"/>
      <c r="J64" s="268"/>
      <c r="K64" s="312"/>
      <c r="L64" s="315"/>
    </row>
    <row r="65" spans="1:12" x14ac:dyDescent="0.45">
      <c r="A65" s="264"/>
      <c r="B65" s="265"/>
      <c r="C65" s="142" t="s">
        <v>548</v>
      </c>
      <c r="D65" s="144" t="s">
        <v>180</v>
      </c>
      <c r="E65" s="142" t="s">
        <v>136</v>
      </c>
      <c r="F65" s="144" t="s">
        <v>92</v>
      </c>
      <c r="G65" s="177">
        <v>126.7</v>
      </c>
      <c r="H65" s="269"/>
      <c r="I65" s="272"/>
      <c r="J65" s="269"/>
      <c r="K65" s="313"/>
      <c r="L65" s="316"/>
    </row>
    <row r="66" spans="1:12" ht="28.5" x14ac:dyDescent="0.45">
      <c r="A66" s="264"/>
      <c r="B66" s="265"/>
      <c r="C66" s="142" t="s">
        <v>142</v>
      </c>
      <c r="D66" s="142" t="s">
        <v>158</v>
      </c>
      <c r="E66" s="142" t="s">
        <v>136</v>
      </c>
      <c r="F66" s="144" t="s">
        <v>92</v>
      </c>
      <c r="G66" s="177">
        <f>1+14</f>
        <v>15</v>
      </c>
      <c r="H66" s="142" t="s">
        <v>93</v>
      </c>
      <c r="I66" s="143" t="s">
        <v>28</v>
      </c>
      <c r="J66" s="144" t="s">
        <v>117</v>
      </c>
      <c r="K66" s="135"/>
      <c r="L66" s="129"/>
    </row>
    <row r="67" spans="1:12" x14ac:dyDescent="0.45">
      <c r="A67" s="264"/>
      <c r="B67" s="265"/>
      <c r="C67" s="142" t="s">
        <v>142</v>
      </c>
      <c r="D67" s="144" t="s">
        <v>157</v>
      </c>
      <c r="E67" s="142" t="s">
        <v>136</v>
      </c>
      <c r="F67" s="144" t="s">
        <v>92</v>
      </c>
      <c r="G67" s="177">
        <f>318.492543+0.45</f>
        <v>318.942543</v>
      </c>
      <c r="H67" s="267" t="s">
        <v>93</v>
      </c>
      <c r="I67" s="270" t="s">
        <v>3</v>
      </c>
      <c r="J67" s="246" t="s">
        <v>94</v>
      </c>
      <c r="K67" s="273" t="s">
        <v>534</v>
      </c>
      <c r="L67" s="276" t="s">
        <v>435</v>
      </c>
    </row>
    <row r="68" spans="1:12" ht="62.25" customHeight="1" x14ac:dyDescent="0.45">
      <c r="A68" s="264"/>
      <c r="B68" s="265"/>
      <c r="C68" s="142" t="s">
        <v>142</v>
      </c>
      <c r="D68" s="144" t="s">
        <v>157</v>
      </c>
      <c r="E68" s="142" t="s">
        <v>181</v>
      </c>
      <c r="F68" s="144" t="s">
        <v>427</v>
      </c>
      <c r="G68" s="177">
        <v>308.37196399999999</v>
      </c>
      <c r="H68" s="268"/>
      <c r="I68" s="271"/>
      <c r="J68" s="247"/>
      <c r="K68" s="274"/>
      <c r="L68" s="277"/>
    </row>
    <row r="69" spans="1:12" ht="42.75" x14ac:dyDescent="0.45">
      <c r="A69" s="264"/>
      <c r="B69" s="265"/>
      <c r="C69" s="142" t="s">
        <v>548</v>
      </c>
      <c r="D69" s="144" t="s">
        <v>157</v>
      </c>
      <c r="E69" s="142" t="s">
        <v>181</v>
      </c>
      <c r="F69" s="144" t="s">
        <v>427</v>
      </c>
      <c r="G69" s="178">
        <v>-217.57197500000001</v>
      </c>
      <c r="H69" s="268"/>
      <c r="I69" s="271"/>
      <c r="J69" s="247"/>
      <c r="K69" s="274"/>
      <c r="L69" s="277"/>
    </row>
    <row r="70" spans="1:12" ht="28.5" x14ac:dyDescent="0.45">
      <c r="A70" s="264"/>
      <c r="B70" s="265"/>
      <c r="C70" s="142" t="s">
        <v>548</v>
      </c>
      <c r="D70" s="144" t="s">
        <v>157</v>
      </c>
      <c r="E70" s="142" t="s">
        <v>181</v>
      </c>
      <c r="F70" s="144" t="s">
        <v>549</v>
      </c>
      <c r="G70" s="178">
        <v>217.57197500000001</v>
      </c>
      <c r="H70" s="269"/>
      <c r="I70" s="272"/>
      <c r="J70" s="248"/>
      <c r="K70" s="275"/>
      <c r="L70" s="278"/>
    </row>
    <row r="71" spans="1:12" x14ac:dyDescent="0.45">
      <c r="A71" s="264"/>
      <c r="B71" s="265"/>
      <c r="C71" s="138" t="s">
        <v>142</v>
      </c>
      <c r="D71" s="144" t="s">
        <v>143</v>
      </c>
      <c r="E71" s="142" t="s">
        <v>136</v>
      </c>
      <c r="F71" s="144" t="s">
        <v>92</v>
      </c>
      <c r="G71" s="177">
        <f>5378.297032+776.076667+6.75+21.4+68.6+46.199588+25+7.533544+5.3016</f>
        <v>6335.1584310000007</v>
      </c>
      <c r="H71" s="253" t="s">
        <v>93</v>
      </c>
      <c r="I71" s="254" t="s">
        <v>2</v>
      </c>
      <c r="J71" s="253" t="s">
        <v>94</v>
      </c>
      <c r="K71" s="255" t="s">
        <v>603</v>
      </c>
      <c r="L71" s="296" t="s">
        <v>591</v>
      </c>
    </row>
    <row r="72" spans="1:12" ht="42.75" x14ac:dyDescent="0.45">
      <c r="A72" s="264"/>
      <c r="B72" s="265"/>
      <c r="C72" s="235" t="s">
        <v>142</v>
      </c>
      <c r="D72" s="144" t="s">
        <v>143</v>
      </c>
      <c r="E72" s="142" t="s">
        <v>181</v>
      </c>
      <c r="F72" s="144" t="s">
        <v>427</v>
      </c>
      <c r="G72" s="177">
        <f>3821.702968+536.473333+298.400412+13.4984+7.7+5.275384</f>
        <v>4683.0504970000002</v>
      </c>
      <c r="H72" s="253"/>
      <c r="I72" s="254"/>
      <c r="J72" s="253"/>
      <c r="K72" s="255"/>
      <c r="L72" s="296"/>
    </row>
    <row r="73" spans="1:12" x14ac:dyDescent="0.45">
      <c r="A73" s="264"/>
      <c r="B73" s="265"/>
      <c r="C73" s="235" t="s">
        <v>548</v>
      </c>
      <c r="D73" s="144" t="s">
        <v>143</v>
      </c>
      <c r="E73" s="142" t="s">
        <v>136</v>
      </c>
      <c r="F73" s="144" t="s">
        <v>92</v>
      </c>
      <c r="G73" s="177">
        <f>3.18416+536.461532+7.2+2397.712418+10+0.5+75</f>
        <v>3030.0581099999999</v>
      </c>
      <c r="H73" s="253"/>
      <c r="I73" s="254"/>
      <c r="J73" s="253"/>
      <c r="K73" s="255"/>
      <c r="L73" s="296"/>
    </row>
    <row r="74" spans="1:12" ht="42.75" x14ac:dyDescent="0.45">
      <c r="A74" s="264"/>
      <c r="B74" s="265"/>
      <c r="C74" s="235" t="s">
        <v>548</v>
      </c>
      <c r="D74" s="144" t="s">
        <v>143</v>
      </c>
      <c r="E74" s="142" t="s">
        <v>181</v>
      </c>
      <c r="F74" s="144" t="s">
        <v>427</v>
      </c>
      <c r="G74" s="177">
        <f>-2482.712418+-3.18416+-536.461532+-7.7</f>
        <v>-3030.0581099999999</v>
      </c>
      <c r="H74" s="253"/>
      <c r="I74" s="254"/>
      <c r="J74" s="253"/>
      <c r="K74" s="255"/>
      <c r="L74" s="296"/>
    </row>
    <row r="75" spans="1:12" x14ac:dyDescent="0.45">
      <c r="A75" s="264"/>
      <c r="B75" s="265"/>
      <c r="C75" s="235" t="s">
        <v>142</v>
      </c>
      <c r="D75" s="166" t="s">
        <v>160</v>
      </c>
      <c r="E75" s="142" t="s">
        <v>136</v>
      </c>
      <c r="F75" s="144" t="s">
        <v>92</v>
      </c>
      <c r="G75" s="178">
        <f>2+31.5</f>
        <v>33.5</v>
      </c>
      <c r="H75" s="267" t="s">
        <v>93</v>
      </c>
      <c r="I75" s="254" t="s">
        <v>13</v>
      </c>
      <c r="J75" s="295" t="s">
        <v>117</v>
      </c>
      <c r="K75" s="297"/>
      <c r="L75" s="300"/>
    </row>
    <row r="76" spans="1:12" ht="42.75" x14ac:dyDescent="0.45">
      <c r="A76" s="264"/>
      <c r="B76" s="265"/>
      <c r="C76" s="235" t="s">
        <v>142</v>
      </c>
      <c r="D76" s="166" t="s">
        <v>160</v>
      </c>
      <c r="E76" s="142" t="s">
        <v>181</v>
      </c>
      <c r="F76" s="144" t="s">
        <v>427</v>
      </c>
      <c r="G76" s="178">
        <v>33.5</v>
      </c>
      <c r="H76" s="268"/>
      <c r="I76" s="254"/>
      <c r="J76" s="295"/>
      <c r="K76" s="298"/>
      <c r="L76" s="301"/>
    </row>
    <row r="77" spans="1:12" x14ac:dyDescent="0.45">
      <c r="A77" s="264"/>
      <c r="B77" s="265"/>
      <c r="C77" s="235" t="s">
        <v>548</v>
      </c>
      <c r="D77" s="144" t="s">
        <v>160</v>
      </c>
      <c r="E77" s="142" t="s">
        <v>136</v>
      </c>
      <c r="F77" s="144" t="s">
        <v>92</v>
      </c>
      <c r="G77" s="177">
        <v>30.158628</v>
      </c>
      <c r="H77" s="268"/>
      <c r="I77" s="254"/>
      <c r="J77" s="295"/>
      <c r="K77" s="298"/>
      <c r="L77" s="301"/>
    </row>
    <row r="78" spans="1:12" ht="42.75" x14ac:dyDescent="0.45">
      <c r="A78" s="250"/>
      <c r="B78" s="266"/>
      <c r="C78" s="235" t="s">
        <v>548</v>
      </c>
      <c r="D78" s="144" t="s">
        <v>160</v>
      </c>
      <c r="E78" s="142" t="s">
        <v>181</v>
      </c>
      <c r="F78" s="144" t="s">
        <v>427</v>
      </c>
      <c r="G78" s="177">
        <v>-30.158628</v>
      </c>
      <c r="H78" s="269"/>
      <c r="I78" s="254"/>
      <c r="J78" s="295"/>
      <c r="K78" s="299"/>
      <c r="L78" s="302"/>
    </row>
    <row r="79" spans="1:12" ht="28.5" x14ac:dyDescent="0.45">
      <c r="A79" s="245" t="s">
        <v>200</v>
      </c>
      <c r="B79" s="246">
        <v>90</v>
      </c>
      <c r="C79" s="234" t="s">
        <v>142</v>
      </c>
      <c r="D79" s="144" t="s">
        <v>160</v>
      </c>
      <c r="E79" s="142" t="s">
        <v>181</v>
      </c>
      <c r="F79" s="144" t="s">
        <v>426</v>
      </c>
      <c r="G79" s="177">
        <v>40.020000000000003</v>
      </c>
      <c r="H79" s="253" t="s">
        <v>93</v>
      </c>
      <c r="I79" s="254" t="s">
        <v>13</v>
      </c>
      <c r="J79" s="295" t="s">
        <v>117</v>
      </c>
      <c r="K79" s="255"/>
      <c r="L79" s="256"/>
    </row>
    <row r="80" spans="1:12" x14ac:dyDescent="0.45">
      <c r="A80" s="245"/>
      <c r="B80" s="247"/>
      <c r="C80" s="142" t="s">
        <v>142</v>
      </c>
      <c r="D80" s="144" t="s">
        <v>160</v>
      </c>
      <c r="E80" s="142" t="s">
        <v>136</v>
      </c>
      <c r="F80" s="144" t="s">
        <v>92</v>
      </c>
      <c r="G80" s="177">
        <v>50</v>
      </c>
      <c r="H80" s="253"/>
      <c r="I80" s="254"/>
      <c r="J80" s="295"/>
      <c r="K80" s="255"/>
      <c r="L80" s="256"/>
    </row>
    <row r="81" spans="1:12" ht="28.5" x14ac:dyDescent="0.45">
      <c r="A81" s="245"/>
      <c r="B81" s="247"/>
      <c r="C81" s="142" t="s">
        <v>548</v>
      </c>
      <c r="D81" s="144" t="s">
        <v>160</v>
      </c>
      <c r="E81" s="142" t="s">
        <v>181</v>
      </c>
      <c r="F81" s="144" t="s">
        <v>426</v>
      </c>
      <c r="G81" s="177">
        <v>-32.746285</v>
      </c>
      <c r="H81" s="253"/>
      <c r="I81" s="254"/>
      <c r="J81" s="295"/>
      <c r="K81" s="255"/>
      <c r="L81" s="256"/>
    </row>
    <row r="82" spans="1:12" x14ac:dyDescent="0.45">
      <c r="A82" s="245"/>
      <c r="B82" s="248"/>
      <c r="C82" s="137" t="s">
        <v>548</v>
      </c>
      <c r="D82" s="144" t="s">
        <v>160</v>
      </c>
      <c r="E82" s="142" t="s">
        <v>136</v>
      </c>
      <c r="F82" s="126" t="s">
        <v>92</v>
      </c>
      <c r="G82" s="177">
        <f>8.532137+23.732769</f>
        <v>32.264906000000003</v>
      </c>
      <c r="H82" s="253"/>
      <c r="I82" s="254"/>
      <c r="J82" s="295"/>
      <c r="K82" s="255"/>
      <c r="L82" s="256"/>
    </row>
    <row r="83" spans="1:12" ht="33" customHeight="1" x14ac:dyDescent="0.45">
      <c r="A83" s="249" t="s">
        <v>201</v>
      </c>
      <c r="B83" s="246">
        <v>530</v>
      </c>
      <c r="C83" s="142" t="s">
        <v>548</v>
      </c>
      <c r="D83" s="142" t="s">
        <v>157</v>
      </c>
      <c r="E83" s="142" t="s">
        <v>181</v>
      </c>
      <c r="F83" s="144" t="s">
        <v>549</v>
      </c>
      <c r="G83" s="177">
        <v>45</v>
      </c>
      <c r="H83" s="142" t="s">
        <v>93</v>
      </c>
      <c r="I83" s="132" t="s">
        <v>3</v>
      </c>
      <c r="J83" s="142" t="s">
        <v>140</v>
      </c>
      <c r="K83" s="145"/>
      <c r="L83" s="130"/>
    </row>
    <row r="84" spans="1:12" ht="33" customHeight="1" x14ac:dyDescent="0.45">
      <c r="A84" s="250"/>
      <c r="B84" s="248"/>
      <c r="C84" s="142" t="s">
        <v>548</v>
      </c>
      <c r="D84" s="142" t="s">
        <v>143</v>
      </c>
      <c r="E84" s="142" t="s">
        <v>136</v>
      </c>
      <c r="F84" s="144" t="s">
        <v>92</v>
      </c>
      <c r="G84" s="177">
        <f>484.509029+0.6</f>
        <v>485.10902900000002</v>
      </c>
      <c r="H84" s="142" t="s">
        <v>93</v>
      </c>
      <c r="I84" s="132" t="s">
        <v>2</v>
      </c>
      <c r="J84" s="142" t="s">
        <v>94</v>
      </c>
      <c r="K84" s="145" t="s">
        <v>520</v>
      </c>
      <c r="L84" s="130" t="s">
        <v>591</v>
      </c>
    </row>
    <row r="85" spans="1:12" ht="30" customHeight="1" x14ac:dyDescent="0.45">
      <c r="A85" s="249" t="s">
        <v>202</v>
      </c>
      <c r="B85" s="246">
        <v>255</v>
      </c>
      <c r="C85" s="142" t="s">
        <v>548</v>
      </c>
      <c r="D85" s="142" t="s">
        <v>143</v>
      </c>
      <c r="E85" s="142" t="s">
        <v>136</v>
      </c>
      <c r="F85" s="144" t="s">
        <v>92</v>
      </c>
      <c r="G85" s="177">
        <f>196.646863+11.35+0.5</f>
        <v>208.49686299999999</v>
      </c>
      <c r="H85" s="142" t="s">
        <v>93</v>
      </c>
      <c r="I85" s="132" t="s">
        <v>2</v>
      </c>
      <c r="J85" s="142" t="s">
        <v>140</v>
      </c>
      <c r="K85" s="145" t="s">
        <v>599</v>
      </c>
      <c r="L85" s="225" t="s">
        <v>591</v>
      </c>
    </row>
    <row r="86" spans="1:12" x14ac:dyDescent="0.45">
      <c r="A86" s="250"/>
      <c r="B86" s="248"/>
      <c r="C86" s="142" t="s">
        <v>548</v>
      </c>
      <c r="D86" s="142" t="s">
        <v>157</v>
      </c>
      <c r="E86" s="142" t="s">
        <v>136</v>
      </c>
      <c r="F86" s="144" t="s">
        <v>92</v>
      </c>
      <c r="G86" s="178">
        <v>24.399311999999998</v>
      </c>
      <c r="H86" s="142" t="s">
        <v>93</v>
      </c>
      <c r="I86" s="132" t="s">
        <v>3</v>
      </c>
      <c r="J86" s="142" t="s">
        <v>140</v>
      </c>
      <c r="K86" s="145"/>
      <c r="L86" s="130"/>
    </row>
    <row r="87" spans="1:12" ht="28.5" x14ac:dyDescent="0.45">
      <c r="A87" s="124" t="s">
        <v>203</v>
      </c>
      <c r="B87" s="103">
        <v>5</v>
      </c>
      <c r="C87" s="142" t="s">
        <v>548</v>
      </c>
      <c r="D87" s="142" t="s">
        <v>511</v>
      </c>
      <c r="E87" s="142" t="s">
        <v>136</v>
      </c>
      <c r="F87" s="144" t="s">
        <v>92</v>
      </c>
      <c r="G87" s="177">
        <v>3.7789999999999999</v>
      </c>
      <c r="H87" s="142" t="s">
        <v>93</v>
      </c>
      <c r="I87" s="143" t="s">
        <v>512</v>
      </c>
      <c r="J87" s="144" t="s">
        <v>117</v>
      </c>
      <c r="K87" s="145"/>
      <c r="L87" s="130"/>
    </row>
    <row r="88" spans="1:12" ht="59.25" customHeight="1" x14ac:dyDescent="0.45">
      <c r="A88" s="245" t="s">
        <v>204</v>
      </c>
      <c r="B88" s="257">
        <v>1800</v>
      </c>
      <c r="C88" s="138" t="s">
        <v>135</v>
      </c>
      <c r="D88" s="144" t="s">
        <v>143</v>
      </c>
      <c r="E88" s="142" t="s">
        <v>181</v>
      </c>
      <c r="F88" s="144" t="s">
        <v>427</v>
      </c>
      <c r="G88" s="177">
        <v>1800</v>
      </c>
      <c r="H88" s="291" t="s">
        <v>93</v>
      </c>
      <c r="I88" s="281" t="s">
        <v>14</v>
      </c>
      <c r="J88" s="291" t="s">
        <v>94</v>
      </c>
      <c r="K88" s="308" t="s">
        <v>597</v>
      </c>
      <c r="L88" s="293" t="s">
        <v>591</v>
      </c>
    </row>
    <row r="89" spans="1:12" x14ac:dyDescent="0.45">
      <c r="A89" s="245"/>
      <c r="B89" s="248"/>
      <c r="C89" s="138" t="s">
        <v>135</v>
      </c>
      <c r="D89" s="144" t="s">
        <v>143</v>
      </c>
      <c r="E89" s="142" t="s">
        <v>136</v>
      </c>
      <c r="F89" s="144" t="s">
        <v>92</v>
      </c>
      <c r="G89" s="177">
        <v>37.200000000000003</v>
      </c>
      <c r="H89" s="291"/>
      <c r="I89" s="281"/>
      <c r="J89" s="291"/>
      <c r="K89" s="308"/>
      <c r="L89" s="293"/>
    </row>
    <row r="90" spans="1:12" ht="63" customHeight="1" x14ac:dyDescent="0.45">
      <c r="A90" s="249" t="s">
        <v>205</v>
      </c>
      <c r="B90" s="246">
        <f>11+500</f>
        <v>511</v>
      </c>
      <c r="C90" s="138" t="s">
        <v>135</v>
      </c>
      <c r="D90" s="144" t="s">
        <v>183</v>
      </c>
      <c r="E90" s="142" t="s">
        <v>181</v>
      </c>
      <c r="F90" s="144" t="s">
        <v>427</v>
      </c>
      <c r="G90" s="177">
        <v>500</v>
      </c>
      <c r="H90" s="285" t="s">
        <v>93</v>
      </c>
      <c r="I90" s="288" t="s">
        <v>4</v>
      </c>
      <c r="J90" s="320" t="s">
        <v>94</v>
      </c>
      <c r="K90" s="305" t="s">
        <v>527</v>
      </c>
      <c r="L90" s="239" t="s">
        <v>112</v>
      </c>
    </row>
    <row r="91" spans="1:12" ht="28.5" x14ac:dyDescent="0.45">
      <c r="A91" s="250"/>
      <c r="B91" s="248"/>
      <c r="C91" s="150" t="s">
        <v>548</v>
      </c>
      <c r="D91" s="144" t="s">
        <v>183</v>
      </c>
      <c r="E91" s="142" t="s">
        <v>136</v>
      </c>
      <c r="F91" s="144" t="s">
        <v>92</v>
      </c>
      <c r="G91" s="178">
        <v>8.1844990000000006</v>
      </c>
      <c r="H91" s="287"/>
      <c r="I91" s="290"/>
      <c r="J91" s="321"/>
      <c r="K91" s="307"/>
      <c r="L91" s="241"/>
    </row>
    <row r="92" spans="1:12" ht="30" customHeight="1" x14ac:dyDescent="0.45">
      <c r="A92" s="208" t="s">
        <v>206</v>
      </c>
      <c r="B92" s="207">
        <v>1000</v>
      </c>
      <c r="C92" s="206" t="s">
        <v>90</v>
      </c>
      <c r="D92" s="144" t="s">
        <v>143</v>
      </c>
      <c r="E92" s="169" t="s">
        <v>92</v>
      </c>
      <c r="F92" s="199" t="s">
        <v>92</v>
      </c>
      <c r="G92" s="177" t="s">
        <v>92</v>
      </c>
      <c r="H92" s="142" t="s">
        <v>93</v>
      </c>
      <c r="I92" s="132" t="s">
        <v>2</v>
      </c>
      <c r="J92" s="142" t="s">
        <v>94</v>
      </c>
      <c r="K92" s="145" t="s">
        <v>194</v>
      </c>
      <c r="L92" s="130" t="s">
        <v>591</v>
      </c>
    </row>
    <row r="93" spans="1:12" ht="28.5" x14ac:dyDescent="0.45">
      <c r="A93" s="108" t="s">
        <v>207</v>
      </c>
      <c r="B93" s="103">
        <v>20</v>
      </c>
      <c r="C93" s="107" t="s">
        <v>90</v>
      </c>
      <c r="D93" s="138" t="s">
        <v>103</v>
      </c>
      <c r="E93" s="169" t="s">
        <v>92</v>
      </c>
      <c r="F93" s="199" t="s">
        <v>92</v>
      </c>
      <c r="G93" s="177" t="s">
        <v>92</v>
      </c>
      <c r="H93" s="142" t="s">
        <v>93</v>
      </c>
      <c r="I93" s="132" t="s">
        <v>1</v>
      </c>
      <c r="J93" s="226" t="s">
        <v>117</v>
      </c>
      <c r="K93" s="145"/>
      <c r="L93" s="130"/>
    </row>
    <row r="94" spans="1:12" x14ac:dyDescent="0.45">
      <c r="A94" s="108" t="s">
        <v>208</v>
      </c>
      <c r="B94" s="103">
        <v>30</v>
      </c>
      <c r="C94" s="107" t="s">
        <v>90</v>
      </c>
      <c r="D94" s="142" t="s">
        <v>508</v>
      </c>
      <c r="E94" s="169" t="s">
        <v>92</v>
      </c>
      <c r="F94" s="199" t="s">
        <v>92</v>
      </c>
      <c r="G94" s="177" t="s">
        <v>92</v>
      </c>
      <c r="H94" s="142" t="s">
        <v>93</v>
      </c>
      <c r="I94" s="132" t="s">
        <v>528</v>
      </c>
      <c r="J94" s="144" t="s">
        <v>490</v>
      </c>
      <c r="K94" s="145"/>
      <c r="L94" s="130"/>
    </row>
    <row r="95" spans="1:12" ht="28.5" x14ac:dyDescent="0.45">
      <c r="A95" s="245" t="s">
        <v>209</v>
      </c>
      <c r="B95" s="246">
        <f>158+237</f>
        <v>395</v>
      </c>
      <c r="C95" s="142" t="s">
        <v>135</v>
      </c>
      <c r="D95" s="144" t="s">
        <v>164</v>
      </c>
      <c r="E95" s="142" t="s">
        <v>181</v>
      </c>
      <c r="F95" s="144" t="s">
        <v>425</v>
      </c>
      <c r="G95" s="177">
        <v>157.5</v>
      </c>
      <c r="H95" s="253" t="s">
        <v>611</v>
      </c>
      <c r="I95" s="253" t="s">
        <v>92</v>
      </c>
      <c r="J95" s="309" t="s">
        <v>210</v>
      </c>
      <c r="K95" s="303" t="s">
        <v>211</v>
      </c>
      <c r="L95" s="256" t="s">
        <v>167</v>
      </c>
    </row>
    <row r="96" spans="1:12" ht="28.5" x14ac:dyDescent="0.45">
      <c r="A96" s="245"/>
      <c r="B96" s="248"/>
      <c r="C96" s="142" t="s">
        <v>142</v>
      </c>
      <c r="D96" s="144" t="s">
        <v>164</v>
      </c>
      <c r="E96" s="142" t="s">
        <v>181</v>
      </c>
      <c r="F96" s="144" t="s">
        <v>426</v>
      </c>
      <c r="G96" s="177">
        <v>236.7</v>
      </c>
      <c r="H96" s="253"/>
      <c r="I96" s="253"/>
      <c r="J96" s="309"/>
      <c r="K96" s="303"/>
      <c r="L96" s="256"/>
    </row>
    <row r="97" spans="1:12" ht="28.5" customHeight="1" x14ac:dyDescent="0.45">
      <c r="A97" s="245" t="s">
        <v>212</v>
      </c>
      <c r="B97" s="246">
        <f>509</f>
        <v>509</v>
      </c>
      <c r="C97" s="138" t="s">
        <v>142</v>
      </c>
      <c r="D97" s="144" t="s">
        <v>143</v>
      </c>
      <c r="E97" s="142" t="s">
        <v>136</v>
      </c>
      <c r="F97" s="144" t="s">
        <v>92</v>
      </c>
      <c r="G97" s="177">
        <f>196.016667+34.744768</f>
        <v>230.76143500000001</v>
      </c>
      <c r="H97" s="253" t="s">
        <v>93</v>
      </c>
      <c r="I97" s="254" t="s">
        <v>2</v>
      </c>
      <c r="J97" s="253" t="s">
        <v>94</v>
      </c>
      <c r="K97" s="255" t="s">
        <v>598</v>
      </c>
      <c r="L97" s="256" t="s">
        <v>472</v>
      </c>
    </row>
    <row r="98" spans="1:12" ht="28.5" customHeight="1" x14ac:dyDescent="0.45">
      <c r="A98" s="245"/>
      <c r="B98" s="247"/>
      <c r="C98" s="138" t="s">
        <v>142</v>
      </c>
      <c r="D98" s="144" t="s">
        <v>143</v>
      </c>
      <c r="E98" s="142" t="s">
        <v>181</v>
      </c>
      <c r="F98" s="144" t="s">
        <v>427</v>
      </c>
      <c r="G98" s="177">
        <f>278.038565</f>
        <v>278.03856500000001</v>
      </c>
      <c r="H98" s="253"/>
      <c r="I98" s="254"/>
      <c r="J98" s="253"/>
      <c r="K98" s="255"/>
      <c r="L98" s="256"/>
    </row>
    <row r="99" spans="1:12" x14ac:dyDescent="0.45">
      <c r="A99" s="245"/>
      <c r="B99" s="247"/>
      <c r="C99" s="138" t="s">
        <v>548</v>
      </c>
      <c r="D99" s="144" t="s">
        <v>143</v>
      </c>
      <c r="E99" s="142" t="s">
        <v>136</v>
      </c>
      <c r="F99" s="144" t="s">
        <v>92</v>
      </c>
      <c r="G99" s="177">
        <f>155.154616+1.8+68.60198</f>
        <v>225.55659600000001</v>
      </c>
      <c r="H99" s="253"/>
      <c r="I99" s="254"/>
      <c r="J99" s="253"/>
      <c r="K99" s="255"/>
      <c r="L99" s="256"/>
    </row>
    <row r="100" spans="1:12" ht="42.75" x14ac:dyDescent="0.45">
      <c r="A100" s="245"/>
      <c r="B100" s="248"/>
      <c r="C100" s="151" t="s">
        <v>548</v>
      </c>
      <c r="D100" s="144" t="s">
        <v>143</v>
      </c>
      <c r="E100" s="137" t="s">
        <v>181</v>
      </c>
      <c r="F100" s="144" t="s">
        <v>427</v>
      </c>
      <c r="G100" s="177">
        <v>-225.55659600000001</v>
      </c>
      <c r="H100" s="253"/>
      <c r="I100" s="254"/>
      <c r="J100" s="253"/>
      <c r="K100" s="255"/>
      <c r="L100" s="256"/>
    </row>
    <row r="101" spans="1:12" ht="60.75" customHeight="1" x14ac:dyDescent="0.45">
      <c r="A101" s="245" t="s">
        <v>213</v>
      </c>
      <c r="B101" s="246">
        <v>54</v>
      </c>
      <c r="C101" s="142" t="s">
        <v>135</v>
      </c>
      <c r="D101" s="144" t="s">
        <v>122</v>
      </c>
      <c r="E101" s="142" t="s">
        <v>181</v>
      </c>
      <c r="F101" s="144" t="s">
        <v>427</v>
      </c>
      <c r="G101" s="177">
        <v>50</v>
      </c>
      <c r="H101" s="267" t="s">
        <v>93</v>
      </c>
      <c r="I101" s="270" t="s">
        <v>15</v>
      </c>
      <c r="J101" s="246" t="s">
        <v>94</v>
      </c>
      <c r="K101" s="273" t="s">
        <v>502</v>
      </c>
      <c r="L101" s="314" t="s">
        <v>503</v>
      </c>
    </row>
    <row r="102" spans="1:12" ht="42.75" x14ac:dyDescent="0.45">
      <c r="A102" s="245"/>
      <c r="B102" s="247"/>
      <c r="C102" s="142" t="s">
        <v>548</v>
      </c>
      <c r="D102" s="144" t="s">
        <v>122</v>
      </c>
      <c r="E102" s="142" t="s">
        <v>181</v>
      </c>
      <c r="F102" s="144" t="s">
        <v>427</v>
      </c>
      <c r="G102" s="177">
        <v>-13.124556</v>
      </c>
      <c r="H102" s="268"/>
      <c r="I102" s="271"/>
      <c r="J102" s="247"/>
      <c r="K102" s="274"/>
      <c r="L102" s="315"/>
    </row>
    <row r="103" spans="1:12" x14ac:dyDescent="0.45">
      <c r="A103" s="245"/>
      <c r="B103" s="247"/>
      <c r="C103" s="142" t="s">
        <v>548</v>
      </c>
      <c r="D103" s="144" t="s">
        <v>122</v>
      </c>
      <c r="E103" s="142" t="s">
        <v>136</v>
      </c>
      <c r="F103" s="144" t="s">
        <v>92</v>
      </c>
      <c r="G103" s="177">
        <v>13.124556</v>
      </c>
      <c r="H103" s="269"/>
      <c r="I103" s="272"/>
      <c r="J103" s="248"/>
      <c r="K103" s="275"/>
      <c r="L103" s="316"/>
    </row>
    <row r="104" spans="1:12" ht="63" customHeight="1" x14ac:dyDescent="0.45">
      <c r="A104" s="245"/>
      <c r="B104" s="248"/>
      <c r="C104" s="142" t="s">
        <v>142</v>
      </c>
      <c r="D104" s="144" t="s">
        <v>164</v>
      </c>
      <c r="E104" s="142" t="s">
        <v>181</v>
      </c>
      <c r="F104" s="144" t="s">
        <v>427</v>
      </c>
      <c r="G104" s="177">
        <v>4</v>
      </c>
      <c r="H104" s="142" t="s">
        <v>93</v>
      </c>
      <c r="I104" s="143" t="s">
        <v>8</v>
      </c>
      <c r="J104" s="199" t="s">
        <v>94</v>
      </c>
      <c r="K104" s="145" t="s">
        <v>589</v>
      </c>
      <c r="L104" s="256" t="s">
        <v>435</v>
      </c>
    </row>
    <row r="105" spans="1:12" ht="28.5" x14ac:dyDescent="0.45">
      <c r="A105" s="124" t="s">
        <v>214</v>
      </c>
      <c r="B105" s="103">
        <v>34</v>
      </c>
      <c r="C105" s="142" t="s">
        <v>548</v>
      </c>
      <c r="D105" s="144" t="s">
        <v>122</v>
      </c>
      <c r="E105" s="142" t="s">
        <v>136</v>
      </c>
      <c r="F105" s="144" t="s">
        <v>92</v>
      </c>
      <c r="G105" s="177">
        <f>31.7+2.06709+0.14</f>
        <v>33.907089999999997</v>
      </c>
      <c r="H105" s="142" t="s">
        <v>93</v>
      </c>
      <c r="I105" s="143" t="s">
        <v>15</v>
      </c>
      <c r="J105" s="142" t="s">
        <v>140</v>
      </c>
      <c r="K105" s="145"/>
      <c r="L105" s="256"/>
    </row>
    <row r="106" spans="1:12" ht="15" customHeight="1" x14ac:dyDescent="0.45">
      <c r="A106" s="245" t="s">
        <v>215</v>
      </c>
      <c r="B106" s="246">
        <v>59</v>
      </c>
      <c r="C106" s="142" t="s">
        <v>142</v>
      </c>
      <c r="D106" s="144" t="s">
        <v>122</v>
      </c>
      <c r="E106" s="142" t="s">
        <v>136</v>
      </c>
      <c r="F106" s="144" t="s">
        <v>92</v>
      </c>
      <c r="G106" s="177">
        <v>30.004252000000001</v>
      </c>
      <c r="H106" s="253" t="s">
        <v>93</v>
      </c>
      <c r="I106" s="254" t="s">
        <v>15</v>
      </c>
      <c r="J106" s="295" t="s">
        <v>94</v>
      </c>
      <c r="K106" s="255" t="s">
        <v>194</v>
      </c>
      <c r="L106" s="256" t="s">
        <v>503</v>
      </c>
    </row>
    <row r="107" spans="1:12" ht="28.5" x14ac:dyDescent="0.45">
      <c r="A107" s="245"/>
      <c r="B107" s="247"/>
      <c r="C107" s="142" t="s">
        <v>142</v>
      </c>
      <c r="D107" s="144" t="s">
        <v>122</v>
      </c>
      <c r="E107" s="142" t="s">
        <v>181</v>
      </c>
      <c r="F107" s="144" t="s">
        <v>426</v>
      </c>
      <c r="G107" s="177">
        <v>5</v>
      </c>
      <c r="H107" s="253"/>
      <c r="I107" s="254"/>
      <c r="J107" s="295"/>
      <c r="K107" s="255"/>
      <c r="L107" s="256"/>
    </row>
    <row r="108" spans="1:12" ht="28.5" x14ac:dyDescent="0.45">
      <c r="A108" s="245"/>
      <c r="B108" s="247"/>
      <c r="C108" s="142" t="s">
        <v>142</v>
      </c>
      <c r="D108" s="144" t="s">
        <v>164</v>
      </c>
      <c r="E108" s="142" t="s">
        <v>181</v>
      </c>
      <c r="F108" s="144" t="s">
        <v>426</v>
      </c>
      <c r="G108" s="177">
        <v>15.495009</v>
      </c>
      <c r="H108" s="253" t="s">
        <v>93</v>
      </c>
      <c r="I108" s="254" t="s">
        <v>8</v>
      </c>
      <c r="J108" s="295" t="s">
        <v>94</v>
      </c>
      <c r="K108" s="255" t="s">
        <v>194</v>
      </c>
      <c r="L108" s="256" t="s">
        <v>435</v>
      </c>
    </row>
    <row r="109" spans="1:12" x14ac:dyDescent="0.45">
      <c r="A109" s="245"/>
      <c r="B109" s="248"/>
      <c r="C109" s="142" t="s">
        <v>142</v>
      </c>
      <c r="D109" s="144" t="s">
        <v>164</v>
      </c>
      <c r="E109" s="142" t="s">
        <v>136</v>
      </c>
      <c r="F109" s="144" t="s">
        <v>92</v>
      </c>
      <c r="G109" s="177">
        <v>6.9344419999999998</v>
      </c>
      <c r="H109" s="253"/>
      <c r="I109" s="254"/>
      <c r="J109" s="295"/>
      <c r="K109" s="255"/>
      <c r="L109" s="256"/>
    </row>
    <row r="110" spans="1:12" ht="28.5" x14ac:dyDescent="0.45">
      <c r="A110" s="124" t="s">
        <v>216</v>
      </c>
      <c r="B110" s="103">
        <v>292</v>
      </c>
      <c r="C110" s="142" t="s">
        <v>142</v>
      </c>
      <c r="D110" s="142" t="s">
        <v>217</v>
      </c>
      <c r="E110" s="142" t="s">
        <v>136</v>
      </c>
      <c r="F110" s="144" t="s">
        <v>92</v>
      </c>
      <c r="G110" s="177">
        <f>234.707427+21.265071</f>
        <v>255.972498</v>
      </c>
      <c r="H110" s="144" t="s">
        <v>218</v>
      </c>
      <c r="I110" s="236" t="s">
        <v>92</v>
      </c>
      <c r="J110" s="237" t="s">
        <v>94</v>
      </c>
      <c r="K110" s="109" t="s">
        <v>219</v>
      </c>
      <c r="L110" s="130" t="s">
        <v>220</v>
      </c>
    </row>
    <row r="111" spans="1:12" ht="28.5" x14ac:dyDescent="0.45">
      <c r="A111" s="245" t="s">
        <v>221</v>
      </c>
      <c r="B111" s="246">
        <v>25</v>
      </c>
      <c r="C111" s="142" t="s">
        <v>142</v>
      </c>
      <c r="D111" s="144" t="s">
        <v>164</v>
      </c>
      <c r="E111" s="142" t="s">
        <v>181</v>
      </c>
      <c r="F111" s="144" t="s">
        <v>426</v>
      </c>
      <c r="G111" s="177">
        <v>12.65</v>
      </c>
      <c r="H111" s="253" t="s">
        <v>93</v>
      </c>
      <c r="I111" s="254" t="s">
        <v>8</v>
      </c>
      <c r="J111" s="295" t="s">
        <v>94</v>
      </c>
      <c r="K111" s="255" t="s">
        <v>458</v>
      </c>
      <c r="L111" s="256" t="s">
        <v>435</v>
      </c>
    </row>
    <row r="112" spans="1:12" x14ac:dyDescent="0.45">
      <c r="A112" s="245"/>
      <c r="B112" s="248"/>
      <c r="C112" s="142" t="s">
        <v>142</v>
      </c>
      <c r="D112" s="144" t="s">
        <v>164</v>
      </c>
      <c r="E112" s="142" t="s">
        <v>136</v>
      </c>
      <c r="F112" s="144" t="s">
        <v>92</v>
      </c>
      <c r="G112" s="177">
        <f>11.5+0.97319</f>
        <v>12.473190000000001</v>
      </c>
      <c r="H112" s="253"/>
      <c r="I112" s="254"/>
      <c r="J112" s="295"/>
      <c r="K112" s="255"/>
      <c r="L112" s="256"/>
    </row>
    <row r="113" spans="1:12" ht="28.5" x14ac:dyDescent="0.45">
      <c r="A113" s="251" t="s">
        <v>222</v>
      </c>
      <c r="B113" s="246">
        <v>506</v>
      </c>
      <c r="C113" s="142" t="s">
        <v>548</v>
      </c>
      <c r="D113" s="142" t="s">
        <v>157</v>
      </c>
      <c r="E113" s="142" t="s">
        <v>181</v>
      </c>
      <c r="F113" s="144" t="s">
        <v>549</v>
      </c>
      <c r="G113" s="177">
        <v>505.65</v>
      </c>
      <c r="H113" s="267" t="s">
        <v>93</v>
      </c>
      <c r="I113" s="288" t="s">
        <v>3</v>
      </c>
      <c r="J113" s="267" t="s">
        <v>140</v>
      </c>
      <c r="K113" s="297"/>
      <c r="L113" s="256"/>
    </row>
    <row r="114" spans="1:12" x14ac:dyDescent="0.45">
      <c r="A114" s="252"/>
      <c r="B114" s="248"/>
      <c r="C114" s="142" t="s">
        <v>548</v>
      </c>
      <c r="D114" s="142" t="s">
        <v>157</v>
      </c>
      <c r="E114" s="142" t="s">
        <v>136</v>
      </c>
      <c r="F114" s="144" t="s">
        <v>92</v>
      </c>
      <c r="G114" s="211">
        <f>2.32261-2.066</f>
        <v>0.25661000000000023</v>
      </c>
      <c r="H114" s="269"/>
      <c r="I114" s="290"/>
      <c r="J114" s="269"/>
      <c r="K114" s="299"/>
      <c r="L114" s="256"/>
    </row>
    <row r="115" spans="1:12" ht="60" customHeight="1" x14ac:dyDescent="0.45">
      <c r="A115" s="245" t="s">
        <v>223</v>
      </c>
      <c r="B115" s="246">
        <v>241</v>
      </c>
      <c r="C115" s="138" t="s">
        <v>135</v>
      </c>
      <c r="D115" s="144" t="s">
        <v>157</v>
      </c>
      <c r="E115" s="142" t="s">
        <v>181</v>
      </c>
      <c r="F115" s="144" t="s">
        <v>427</v>
      </c>
      <c r="G115" s="177">
        <v>253.264557</v>
      </c>
      <c r="H115" s="291" t="s">
        <v>93</v>
      </c>
      <c r="I115" s="281" t="s">
        <v>17</v>
      </c>
      <c r="J115" s="291" t="s">
        <v>94</v>
      </c>
      <c r="K115" s="308" t="s">
        <v>409</v>
      </c>
      <c r="L115" s="293" t="s">
        <v>407</v>
      </c>
    </row>
    <row r="116" spans="1:12" ht="62.25" customHeight="1" x14ac:dyDescent="0.45">
      <c r="A116" s="245"/>
      <c r="B116" s="247"/>
      <c r="C116" s="138" t="s">
        <v>142</v>
      </c>
      <c r="D116" s="144" t="s">
        <v>157</v>
      </c>
      <c r="E116" s="142" t="s">
        <v>181</v>
      </c>
      <c r="F116" s="144" t="s">
        <v>427</v>
      </c>
      <c r="G116" s="177">
        <v>-101.336512</v>
      </c>
      <c r="H116" s="291"/>
      <c r="I116" s="281"/>
      <c r="J116" s="291"/>
      <c r="K116" s="308"/>
      <c r="L116" s="293"/>
    </row>
    <row r="117" spans="1:12" x14ac:dyDescent="0.45">
      <c r="A117" s="245"/>
      <c r="B117" s="247"/>
      <c r="C117" s="138" t="s">
        <v>142</v>
      </c>
      <c r="D117" s="144" t="s">
        <v>157</v>
      </c>
      <c r="E117" s="142" t="s">
        <v>136</v>
      </c>
      <c r="F117" s="144" t="s">
        <v>92</v>
      </c>
      <c r="G117" s="177">
        <f>14.975267+85</f>
        <v>99.975267000000002</v>
      </c>
      <c r="H117" s="291"/>
      <c r="I117" s="281"/>
      <c r="J117" s="291"/>
      <c r="K117" s="308"/>
      <c r="L117" s="293"/>
    </row>
    <row r="118" spans="1:12" ht="42.75" x14ac:dyDescent="0.45">
      <c r="A118" s="245"/>
      <c r="B118" s="247"/>
      <c r="C118" s="138" t="s">
        <v>548</v>
      </c>
      <c r="D118" s="144" t="s">
        <v>157</v>
      </c>
      <c r="E118" s="142" t="s">
        <v>181</v>
      </c>
      <c r="F118" s="144" t="s">
        <v>427</v>
      </c>
      <c r="G118" s="178">
        <v>-116.14223699999999</v>
      </c>
      <c r="H118" s="291"/>
      <c r="I118" s="281"/>
      <c r="J118" s="291"/>
      <c r="K118" s="308"/>
      <c r="L118" s="293"/>
    </row>
    <row r="119" spans="1:12" x14ac:dyDescent="0.45">
      <c r="A119" s="245"/>
      <c r="B119" s="247"/>
      <c r="C119" s="138" t="s">
        <v>548</v>
      </c>
      <c r="D119" s="144" t="s">
        <v>157</v>
      </c>
      <c r="E119" s="142" t="s">
        <v>136</v>
      </c>
      <c r="F119" s="144" t="s">
        <v>92</v>
      </c>
      <c r="G119" s="178">
        <v>47.492269</v>
      </c>
      <c r="H119" s="291"/>
      <c r="I119" s="281"/>
      <c r="J119" s="291"/>
      <c r="K119" s="308"/>
      <c r="L119" s="293"/>
    </row>
    <row r="120" spans="1:12" ht="28.5" x14ac:dyDescent="0.45">
      <c r="A120" s="245"/>
      <c r="B120" s="248"/>
      <c r="C120" s="138" t="s">
        <v>548</v>
      </c>
      <c r="D120" s="144" t="s">
        <v>157</v>
      </c>
      <c r="E120" s="137" t="s">
        <v>181</v>
      </c>
      <c r="F120" s="144" t="s">
        <v>549</v>
      </c>
      <c r="G120" s="179">
        <v>68.649968000000001</v>
      </c>
      <c r="H120" s="291"/>
      <c r="I120" s="281"/>
      <c r="J120" s="291"/>
      <c r="K120" s="308"/>
      <c r="L120" s="293"/>
    </row>
    <row r="121" spans="1:12" ht="28.5" x14ac:dyDescent="0.45">
      <c r="A121" s="249" t="s">
        <v>224</v>
      </c>
      <c r="B121" s="246">
        <v>93</v>
      </c>
      <c r="C121" s="138" t="s">
        <v>548</v>
      </c>
      <c r="D121" s="144" t="s">
        <v>157</v>
      </c>
      <c r="E121" s="142" t="s">
        <v>181</v>
      </c>
      <c r="F121" s="144" t="s">
        <v>549</v>
      </c>
      <c r="G121" s="178">
        <v>43</v>
      </c>
      <c r="H121" s="142" t="s">
        <v>93</v>
      </c>
      <c r="I121" s="132" t="s">
        <v>3</v>
      </c>
      <c r="J121" s="142" t="s">
        <v>140</v>
      </c>
      <c r="K121" s="145"/>
      <c r="L121" s="130"/>
    </row>
    <row r="122" spans="1:12" x14ac:dyDescent="0.45">
      <c r="A122" s="250"/>
      <c r="B122" s="248"/>
      <c r="C122" s="138" t="s">
        <v>548</v>
      </c>
      <c r="D122" s="144" t="s">
        <v>143</v>
      </c>
      <c r="E122" s="142" t="s">
        <v>136</v>
      </c>
      <c r="F122" s="144" t="s">
        <v>92</v>
      </c>
      <c r="G122" s="178">
        <v>50</v>
      </c>
      <c r="H122" s="142" t="s">
        <v>93</v>
      </c>
      <c r="I122" s="132" t="s">
        <v>2</v>
      </c>
      <c r="J122" s="142" t="s">
        <v>94</v>
      </c>
      <c r="K122" s="145" t="s">
        <v>194</v>
      </c>
      <c r="L122" s="130" t="s">
        <v>591</v>
      </c>
    </row>
    <row r="123" spans="1:12" ht="28.5" x14ac:dyDescent="0.45">
      <c r="A123" s="124" t="s">
        <v>225</v>
      </c>
      <c r="B123" s="103">
        <v>21</v>
      </c>
      <c r="C123" s="107" t="s">
        <v>548</v>
      </c>
      <c r="D123" s="144" t="s">
        <v>157</v>
      </c>
      <c r="E123" s="142" t="s">
        <v>181</v>
      </c>
      <c r="F123" s="144" t="s">
        <v>549</v>
      </c>
      <c r="G123" s="178">
        <f>64.4273-43</f>
        <v>21.427300000000002</v>
      </c>
      <c r="H123" s="142" t="s">
        <v>93</v>
      </c>
      <c r="I123" s="132" t="s">
        <v>3</v>
      </c>
      <c r="J123" s="142" t="s">
        <v>140</v>
      </c>
      <c r="K123" s="145"/>
      <c r="L123" s="130"/>
    </row>
    <row r="124" spans="1:12" ht="28.5" x14ac:dyDescent="0.45">
      <c r="A124" s="245" t="s">
        <v>226</v>
      </c>
      <c r="B124" s="246">
        <f>100+35</f>
        <v>135</v>
      </c>
      <c r="C124" s="142" t="s">
        <v>135</v>
      </c>
      <c r="D124" s="144" t="s">
        <v>227</v>
      </c>
      <c r="E124" s="142" t="s">
        <v>136</v>
      </c>
      <c r="F124" s="144" t="s">
        <v>92</v>
      </c>
      <c r="G124" s="177">
        <v>59.32</v>
      </c>
      <c r="H124" s="253" t="s">
        <v>93</v>
      </c>
      <c r="I124" s="254" t="s">
        <v>18</v>
      </c>
      <c r="J124" s="295" t="s">
        <v>94</v>
      </c>
      <c r="K124" s="303" t="s">
        <v>228</v>
      </c>
      <c r="L124" s="340" t="s">
        <v>101</v>
      </c>
    </row>
    <row r="125" spans="1:12" ht="28.5" x14ac:dyDescent="0.45">
      <c r="A125" s="245"/>
      <c r="B125" s="247"/>
      <c r="C125" s="142" t="s">
        <v>135</v>
      </c>
      <c r="D125" s="144" t="s">
        <v>227</v>
      </c>
      <c r="E125" s="142" t="s">
        <v>181</v>
      </c>
      <c r="F125" s="144" t="s">
        <v>425</v>
      </c>
      <c r="G125" s="177">
        <v>40.68</v>
      </c>
      <c r="H125" s="253"/>
      <c r="I125" s="254"/>
      <c r="J125" s="295"/>
      <c r="K125" s="303"/>
      <c r="L125" s="256"/>
    </row>
    <row r="126" spans="1:12" ht="28.5" x14ac:dyDescent="0.45">
      <c r="A126" s="245"/>
      <c r="B126" s="247"/>
      <c r="C126" s="142" t="s">
        <v>142</v>
      </c>
      <c r="D126" s="144" t="s">
        <v>227</v>
      </c>
      <c r="E126" s="142" t="s">
        <v>181</v>
      </c>
      <c r="F126" s="144" t="s">
        <v>425</v>
      </c>
      <c r="G126" s="177">
        <v>-1.2203999999999999</v>
      </c>
      <c r="H126" s="253"/>
      <c r="I126" s="254"/>
      <c r="J126" s="295"/>
      <c r="K126" s="303"/>
      <c r="L126" s="256"/>
    </row>
    <row r="127" spans="1:12" ht="28.5" x14ac:dyDescent="0.45">
      <c r="A127" s="245"/>
      <c r="B127" s="247"/>
      <c r="C127" s="142" t="s">
        <v>142</v>
      </c>
      <c r="D127" s="144" t="s">
        <v>227</v>
      </c>
      <c r="E127" s="142" t="s">
        <v>136</v>
      </c>
      <c r="F127" s="144" t="s">
        <v>92</v>
      </c>
      <c r="G127" s="177">
        <v>1.2203999999999999</v>
      </c>
      <c r="H127" s="253"/>
      <c r="I127" s="254"/>
      <c r="J127" s="295"/>
      <c r="K127" s="303"/>
      <c r="L127" s="256"/>
    </row>
    <row r="128" spans="1:12" ht="28.5" x14ac:dyDescent="0.45">
      <c r="A128" s="245"/>
      <c r="B128" s="248"/>
      <c r="C128" s="137" t="s">
        <v>548</v>
      </c>
      <c r="D128" s="144" t="s">
        <v>227</v>
      </c>
      <c r="E128" s="137" t="s">
        <v>136</v>
      </c>
      <c r="F128" s="126" t="s">
        <v>92</v>
      </c>
      <c r="G128" s="177">
        <v>35</v>
      </c>
      <c r="H128" s="253"/>
      <c r="I128" s="254"/>
      <c r="J128" s="295"/>
      <c r="K128" s="303"/>
      <c r="L128" s="256"/>
    </row>
    <row r="129" spans="1:12" ht="28.5" x14ac:dyDescent="0.45">
      <c r="A129" s="124" t="s">
        <v>229</v>
      </c>
      <c r="B129" s="103">
        <v>0</v>
      </c>
      <c r="C129" s="142" t="s">
        <v>90</v>
      </c>
      <c r="D129" s="144" t="s">
        <v>227</v>
      </c>
      <c r="E129" s="142" t="s">
        <v>92</v>
      </c>
      <c r="F129" s="144" t="s">
        <v>92</v>
      </c>
      <c r="G129" s="177" t="s">
        <v>92</v>
      </c>
      <c r="H129" s="142" t="s">
        <v>445</v>
      </c>
      <c r="I129" s="142"/>
      <c r="J129" s="142"/>
      <c r="K129" s="145"/>
      <c r="L129" s="130"/>
    </row>
    <row r="130" spans="1:12" ht="60.75" customHeight="1" x14ac:dyDescent="0.45">
      <c r="A130" s="245" t="s">
        <v>230</v>
      </c>
      <c r="B130" s="246">
        <f>285+537</f>
        <v>822</v>
      </c>
      <c r="C130" s="138" t="s">
        <v>135</v>
      </c>
      <c r="D130" s="144" t="s">
        <v>139</v>
      </c>
      <c r="E130" s="142" t="s">
        <v>181</v>
      </c>
      <c r="F130" s="144" t="s">
        <v>427</v>
      </c>
      <c r="G130" s="177">
        <v>280.536</v>
      </c>
      <c r="H130" s="285" t="s">
        <v>93</v>
      </c>
      <c r="I130" s="288" t="s">
        <v>9</v>
      </c>
      <c r="J130" s="285" t="s">
        <v>94</v>
      </c>
      <c r="K130" s="317" t="s">
        <v>231</v>
      </c>
      <c r="L130" s="242" t="s">
        <v>232</v>
      </c>
    </row>
    <row r="131" spans="1:12" x14ac:dyDescent="0.45">
      <c r="A131" s="245"/>
      <c r="B131" s="247"/>
      <c r="C131" s="138" t="s">
        <v>548</v>
      </c>
      <c r="D131" s="144" t="s">
        <v>139</v>
      </c>
      <c r="E131" s="142" t="s">
        <v>136</v>
      </c>
      <c r="F131" s="144" t="s">
        <v>92</v>
      </c>
      <c r="G131" s="177">
        <f>61.136105+16.606763+447.9837</f>
        <v>525.72656800000004</v>
      </c>
      <c r="H131" s="286"/>
      <c r="I131" s="289"/>
      <c r="J131" s="286"/>
      <c r="K131" s="318"/>
      <c r="L131" s="243"/>
    </row>
    <row r="132" spans="1:12" x14ac:dyDescent="0.45">
      <c r="A132" s="245"/>
      <c r="B132" s="247"/>
      <c r="C132" s="138" t="s">
        <v>548</v>
      </c>
      <c r="D132" s="144" t="s">
        <v>139</v>
      </c>
      <c r="E132" s="142" t="s">
        <v>136</v>
      </c>
      <c r="F132" s="144" t="s">
        <v>92</v>
      </c>
      <c r="G132" s="177">
        <v>1.2530349999999999</v>
      </c>
      <c r="H132" s="286"/>
      <c r="I132" s="289"/>
      <c r="J132" s="286"/>
      <c r="K132" s="318"/>
      <c r="L132" s="243"/>
    </row>
    <row r="133" spans="1:12" ht="42.75" x14ac:dyDescent="0.45">
      <c r="A133" s="245"/>
      <c r="B133" s="247"/>
      <c r="C133" s="138" t="s">
        <v>548</v>
      </c>
      <c r="D133" s="144" t="s">
        <v>139</v>
      </c>
      <c r="E133" s="142" t="s">
        <v>181</v>
      </c>
      <c r="F133" s="144" t="s">
        <v>427</v>
      </c>
      <c r="G133" s="177">
        <v>-1.2530349999999999</v>
      </c>
      <c r="H133" s="287"/>
      <c r="I133" s="290"/>
      <c r="J133" s="287"/>
      <c r="K133" s="319"/>
      <c r="L133" s="244"/>
    </row>
    <row r="134" spans="1:12" ht="42.75" x14ac:dyDescent="0.45">
      <c r="A134" s="245"/>
      <c r="B134" s="247"/>
      <c r="C134" s="138" t="s">
        <v>142</v>
      </c>
      <c r="D134" s="144" t="s">
        <v>152</v>
      </c>
      <c r="E134" s="142" t="s">
        <v>181</v>
      </c>
      <c r="F134" s="144" t="s">
        <v>427</v>
      </c>
      <c r="G134" s="177">
        <v>1.1000000000000001</v>
      </c>
      <c r="H134" s="138" t="s">
        <v>93</v>
      </c>
      <c r="I134" s="143" t="s">
        <v>16</v>
      </c>
      <c r="J134" s="146" t="s">
        <v>94</v>
      </c>
      <c r="K134" s="147" t="s">
        <v>397</v>
      </c>
      <c r="L134" s="148" t="s">
        <v>472</v>
      </c>
    </row>
    <row r="135" spans="1:12" x14ac:dyDescent="0.45">
      <c r="A135" s="245"/>
      <c r="B135" s="247"/>
      <c r="C135" s="138" t="s">
        <v>548</v>
      </c>
      <c r="D135" s="144" t="s">
        <v>143</v>
      </c>
      <c r="E135" s="142" t="s">
        <v>136</v>
      </c>
      <c r="F135" s="144" t="s">
        <v>92</v>
      </c>
      <c r="G135" s="178">
        <v>6.25</v>
      </c>
      <c r="H135" s="142" t="s">
        <v>93</v>
      </c>
      <c r="I135" s="132" t="s">
        <v>2</v>
      </c>
      <c r="J135" s="146" t="s">
        <v>140</v>
      </c>
      <c r="K135" s="147"/>
      <c r="L135" s="148"/>
    </row>
    <row r="136" spans="1:12" x14ac:dyDescent="0.45">
      <c r="A136" s="245"/>
      <c r="B136" s="248"/>
      <c r="C136" s="138" t="s">
        <v>548</v>
      </c>
      <c r="D136" s="144" t="s">
        <v>157</v>
      </c>
      <c r="E136" s="142" t="s">
        <v>136</v>
      </c>
      <c r="F136" s="144" t="s">
        <v>92</v>
      </c>
      <c r="G136" s="178">
        <v>2.0659999999999998</v>
      </c>
      <c r="H136" s="142" t="s">
        <v>93</v>
      </c>
      <c r="I136" s="132" t="s">
        <v>3</v>
      </c>
      <c r="J136" s="142" t="s">
        <v>140</v>
      </c>
      <c r="K136" s="16"/>
      <c r="L136" s="63"/>
    </row>
    <row r="137" spans="1:12" ht="28.5" x14ac:dyDescent="0.45">
      <c r="A137" s="249" t="s">
        <v>233</v>
      </c>
      <c r="B137" s="246">
        <v>83</v>
      </c>
      <c r="C137" s="142" t="s">
        <v>142</v>
      </c>
      <c r="D137" s="142" t="s">
        <v>139</v>
      </c>
      <c r="E137" s="142" t="s">
        <v>181</v>
      </c>
      <c r="F137" s="144" t="s">
        <v>425</v>
      </c>
      <c r="G137" s="177">
        <v>82.5</v>
      </c>
      <c r="H137" s="253" t="s">
        <v>93</v>
      </c>
      <c r="I137" s="254" t="s">
        <v>9</v>
      </c>
      <c r="J137" s="253" t="s">
        <v>303</v>
      </c>
      <c r="K137" s="255"/>
      <c r="L137" s="256"/>
    </row>
    <row r="138" spans="1:12" x14ac:dyDescent="0.45">
      <c r="A138" s="264"/>
      <c r="B138" s="247"/>
      <c r="C138" s="142" t="s">
        <v>548</v>
      </c>
      <c r="D138" s="142" t="s">
        <v>139</v>
      </c>
      <c r="E138" s="142" t="s">
        <v>136</v>
      </c>
      <c r="F138" s="144" t="s">
        <v>92</v>
      </c>
      <c r="G138" s="177">
        <f>57.924343+0.343862</f>
        <v>58.268205000000002</v>
      </c>
      <c r="H138" s="253"/>
      <c r="I138" s="254"/>
      <c r="J138" s="253"/>
      <c r="K138" s="255"/>
      <c r="L138" s="256"/>
    </row>
    <row r="139" spans="1:12" ht="28.5" x14ac:dyDescent="0.45">
      <c r="A139" s="250"/>
      <c r="B139" s="248"/>
      <c r="C139" s="142" t="s">
        <v>548</v>
      </c>
      <c r="D139" s="142" t="s">
        <v>139</v>
      </c>
      <c r="E139" s="142" t="s">
        <v>181</v>
      </c>
      <c r="F139" s="144" t="s">
        <v>425</v>
      </c>
      <c r="G139" s="177">
        <v>-58.340210999999996</v>
      </c>
      <c r="H139" s="253"/>
      <c r="I139" s="254"/>
      <c r="J139" s="253"/>
      <c r="K139" s="255"/>
      <c r="L139" s="256"/>
    </row>
    <row r="140" spans="1:12" x14ac:dyDescent="0.45">
      <c r="A140" s="108" t="s">
        <v>234</v>
      </c>
      <c r="B140" s="103">
        <v>64</v>
      </c>
      <c r="C140" s="142" t="s">
        <v>548</v>
      </c>
      <c r="D140" s="142" t="s">
        <v>139</v>
      </c>
      <c r="E140" s="142" t="s">
        <v>136</v>
      </c>
      <c r="F140" s="144" t="s">
        <v>92</v>
      </c>
      <c r="G140" s="177">
        <f>0.697346+0.04+63.012274</f>
        <v>63.74962</v>
      </c>
      <c r="H140" s="142" t="s">
        <v>93</v>
      </c>
      <c r="I140" s="143" t="s">
        <v>9</v>
      </c>
      <c r="J140" s="142" t="s">
        <v>140</v>
      </c>
      <c r="K140" s="145"/>
      <c r="L140" s="130"/>
    </row>
    <row r="141" spans="1:12" ht="45" customHeight="1" x14ac:dyDescent="0.45">
      <c r="A141" s="249" t="s">
        <v>235</v>
      </c>
      <c r="B141" s="246">
        <f>299+400</f>
        <v>699</v>
      </c>
      <c r="C141" s="138" t="s">
        <v>548</v>
      </c>
      <c r="D141" s="146" t="s">
        <v>173</v>
      </c>
      <c r="E141" s="142" t="s">
        <v>136</v>
      </c>
      <c r="F141" s="144" t="s">
        <v>92</v>
      </c>
      <c r="G141" s="177">
        <v>400</v>
      </c>
      <c r="H141" s="285" t="s">
        <v>93</v>
      </c>
      <c r="I141" s="288" t="s">
        <v>19</v>
      </c>
      <c r="J141" s="285" t="s">
        <v>94</v>
      </c>
      <c r="K141" s="317" t="s">
        <v>465</v>
      </c>
      <c r="L141" s="242" t="s">
        <v>466</v>
      </c>
    </row>
    <row r="142" spans="1:12" ht="28.5" x14ac:dyDescent="0.45">
      <c r="A142" s="264"/>
      <c r="B142" s="247"/>
      <c r="C142" s="142" t="s">
        <v>548</v>
      </c>
      <c r="D142" s="146" t="s">
        <v>173</v>
      </c>
      <c r="E142" s="142" t="s">
        <v>136</v>
      </c>
      <c r="F142" s="144" t="s">
        <v>92</v>
      </c>
      <c r="G142" s="177">
        <f>705+120</f>
        <v>825</v>
      </c>
      <c r="H142" s="286"/>
      <c r="I142" s="289"/>
      <c r="J142" s="286"/>
      <c r="K142" s="318"/>
      <c r="L142" s="243"/>
    </row>
    <row r="143" spans="1:12" x14ac:dyDescent="0.45">
      <c r="A143" s="250"/>
      <c r="B143" s="248"/>
      <c r="C143" s="142" t="s">
        <v>548</v>
      </c>
      <c r="D143" s="144" t="s">
        <v>143</v>
      </c>
      <c r="E143" s="142" t="s">
        <v>136</v>
      </c>
      <c r="F143" s="144" t="s">
        <v>92</v>
      </c>
      <c r="G143" s="177">
        <v>-705</v>
      </c>
      <c r="H143" s="287"/>
      <c r="I143" s="290"/>
      <c r="J143" s="287"/>
      <c r="K143" s="319"/>
      <c r="L143" s="244"/>
    </row>
    <row r="144" spans="1:12" ht="31.5" customHeight="1" x14ac:dyDescent="0.45">
      <c r="A144" s="124" t="s">
        <v>236</v>
      </c>
      <c r="B144" s="103">
        <v>25</v>
      </c>
      <c r="C144" s="138" t="s">
        <v>135</v>
      </c>
      <c r="D144" s="144" t="s">
        <v>180</v>
      </c>
      <c r="E144" s="142" t="s">
        <v>136</v>
      </c>
      <c r="F144" s="144" t="s">
        <v>92</v>
      </c>
      <c r="G144" s="177">
        <v>12.5</v>
      </c>
      <c r="H144" s="138" t="s">
        <v>93</v>
      </c>
      <c r="I144" s="132" t="s">
        <v>0</v>
      </c>
      <c r="J144" s="146" t="s">
        <v>94</v>
      </c>
      <c r="K144" s="147" t="s">
        <v>522</v>
      </c>
      <c r="L144" s="140" t="s">
        <v>298</v>
      </c>
    </row>
    <row r="145" spans="1:12" x14ac:dyDescent="0.45">
      <c r="A145" s="245" t="s">
        <v>521</v>
      </c>
      <c r="B145" s="246">
        <f>513</f>
        <v>513</v>
      </c>
      <c r="C145" s="138" t="s">
        <v>135</v>
      </c>
      <c r="D145" s="144" t="s">
        <v>180</v>
      </c>
      <c r="E145" s="142" t="s">
        <v>136</v>
      </c>
      <c r="F145" s="144" t="s">
        <v>92</v>
      </c>
      <c r="G145" s="177">
        <v>25.795292</v>
      </c>
      <c r="H145" s="131" t="s">
        <v>93</v>
      </c>
      <c r="I145" s="132" t="s">
        <v>0</v>
      </c>
      <c r="J145" s="146" t="s">
        <v>94</v>
      </c>
      <c r="K145" s="133" t="s">
        <v>523</v>
      </c>
      <c r="L145" s="157" t="s">
        <v>298</v>
      </c>
    </row>
    <row r="146" spans="1:12" ht="45" customHeight="1" x14ac:dyDescent="0.45">
      <c r="A146" s="245"/>
      <c r="B146" s="247"/>
      <c r="C146" s="138" t="s">
        <v>135</v>
      </c>
      <c r="D146" s="144" t="s">
        <v>158</v>
      </c>
      <c r="E146" s="142" t="s">
        <v>136</v>
      </c>
      <c r="F146" s="144" t="s">
        <v>92</v>
      </c>
      <c r="G146" s="177">
        <v>192.20470800000001</v>
      </c>
      <c r="H146" s="131" t="s">
        <v>93</v>
      </c>
      <c r="I146" s="132" t="s">
        <v>20</v>
      </c>
      <c r="J146" s="131" t="s">
        <v>94</v>
      </c>
      <c r="K146" s="135" t="s">
        <v>194</v>
      </c>
      <c r="L146" s="129" t="s">
        <v>182</v>
      </c>
    </row>
    <row r="147" spans="1:12" ht="28.5" x14ac:dyDescent="0.45">
      <c r="A147" s="245"/>
      <c r="B147" s="247"/>
      <c r="C147" s="138" t="s">
        <v>135</v>
      </c>
      <c r="D147" s="144" t="s">
        <v>197</v>
      </c>
      <c r="E147" s="142" t="s">
        <v>136</v>
      </c>
      <c r="F147" s="144" t="s">
        <v>92</v>
      </c>
      <c r="G147" s="177">
        <v>12</v>
      </c>
      <c r="H147" s="131" t="s">
        <v>93</v>
      </c>
      <c r="I147" s="132" t="s">
        <v>10</v>
      </c>
      <c r="J147" s="146" t="s">
        <v>117</v>
      </c>
      <c r="K147" s="133"/>
      <c r="L147" s="157"/>
    </row>
    <row r="148" spans="1:12" ht="42.75" x14ac:dyDescent="0.45">
      <c r="A148" s="245"/>
      <c r="B148" s="247"/>
      <c r="C148" s="138" t="s">
        <v>135</v>
      </c>
      <c r="D148" s="144" t="s">
        <v>160</v>
      </c>
      <c r="E148" s="142" t="s">
        <v>136</v>
      </c>
      <c r="F148" s="144" t="s">
        <v>92</v>
      </c>
      <c r="G148" s="177">
        <f>24.5133+20</f>
        <v>44.513300000000001</v>
      </c>
      <c r="H148" s="131" t="s">
        <v>93</v>
      </c>
      <c r="I148" s="132" t="s">
        <v>21</v>
      </c>
      <c r="J148" s="131" t="s">
        <v>94</v>
      </c>
      <c r="K148" s="135" t="s">
        <v>475</v>
      </c>
      <c r="L148" s="129" t="s">
        <v>463</v>
      </c>
    </row>
    <row r="149" spans="1:12" ht="62.25" customHeight="1" x14ac:dyDescent="0.45">
      <c r="A149" s="245"/>
      <c r="B149" s="247"/>
      <c r="C149" s="138" t="s">
        <v>142</v>
      </c>
      <c r="D149" s="144" t="s">
        <v>157</v>
      </c>
      <c r="E149" s="142" t="s">
        <v>181</v>
      </c>
      <c r="F149" s="144" t="s">
        <v>427</v>
      </c>
      <c r="G149" s="177">
        <v>-4.3365270000000002</v>
      </c>
      <c r="H149" s="332" t="s">
        <v>93</v>
      </c>
      <c r="I149" s="288" t="s">
        <v>3</v>
      </c>
      <c r="J149" s="338" t="s">
        <v>94</v>
      </c>
      <c r="K149" s="310" t="s">
        <v>532</v>
      </c>
      <c r="L149" s="327" t="s">
        <v>435</v>
      </c>
    </row>
    <row r="150" spans="1:12" x14ac:dyDescent="0.45">
      <c r="A150" s="245"/>
      <c r="B150" s="247"/>
      <c r="C150" s="138" t="s">
        <v>142</v>
      </c>
      <c r="D150" s="144" t="s">
        <v>157</v>
      </c>
      <c r="E150" s="142" t="s">
        <v>136</v>
      </c>
      <c r="F150" s="144" t="s">
        <v>92</v>
      </c>
      <c r="G150" s="177">
        <v>3.6606359999999998</v>
      </c>
      <c r="H150" s="333"/>
      <c r="I150" s="290"/>
      <c r="J150" s="339"/>
      <c r="K150" s="310"/>
      <c r="L150" s="327"/>
    </row>
    <row r="151" spans="1:12" ht="66.75" customHeight="1" x14ac:dyDescent="0.45">
      <c r="A151" s="245"/>
      <c r="B151" s="247"/>
      <c r="C151" s="138" t="s">
        <v>135</v>
      </c>
      <c r="D151" s="144" t="s">
        <v>139</v>
      </c>
      <c r="E151" s="142" t="s">
        <v>181</v>
      </c>
      <c r="F151" s="144" t="s">
        <v>427</v>
      </c>
      <c r="G151" s="177">
        <v>10</v>
      </c>
      <c r="H151" s="285" t="s">
        <v>93</v>
      </c>
      <c r="I151" s="288" t="s">
        <v>9</v>
      </c>
      <c r="J151" s="285" t="s">
        <v>303</v>
      </c>
      <c r="K151" s="329"/>
      <c r="L151" s="335"/>
    </row>
    <row r="152" spans="1:12" ht="42.75" x14ac:dyDescent="0.45">
      <c r="A152" s="245"/>
      <c r="B152" s="247"/>
      <c r="C152" s="138" t="s">
        <v>548</v>
      </c>
      <c r="D152" s="144" t="s">
        <v>139</v>
      </c>
      <c r="E152" s="142" t="s">
        <v>181</v>
      </c>
      <c r="F152" s="144" t="s">
        <v>427</v>
      </c>
      <c r="G152" s="177">
        <v>-2.4373580000000001</v>
      </c>
      <c r="H152" s="286"/>
      <c r="I152" s="289"/>
      <c r="J152" s="286"/>
      <c r="K152" s="330"/>
      <c r="L152" s="336"/>
    </row>
    <row r="153" spans="1:12" x14ac:dyDescent="0.45">
      <c r="A153" s="245"/>
      <c r="B153" s="247"/>
      <c r="C153" s="138" t="s">
        <v>548</v>
      </c>
      <c r="D153" s="144" t="s">
        <v>139</v>
      </c>
      <c r="E153" s="142" t="s">
        <v>136</v>
      </c>
      <c r="F153" s="144" t="s">
        <v>92</v>
      </c>
      <c r="G153" s="177">
        <v>2.4373580000000001</v>
      </c>
      <c r="H153" s="287"/>
      <c r="I153" s="290"/>
      <c r="J153" s="287"/>
      <c r="K153" s="331"/>
      <c r="L153" s="337"/>
    </row>
    <row r="154" spans="1:12" ht="66.75" customHeight="1" x14ac:dyDescent="0.45">
      <c r="A154" s="245"/>
      <c r="B154" s="247"/>
      <c r="C154" s="138" t="s">
        <v>135</v>
      </c>
      <c r="D154" s="144" t="s">
        <v>143</v>
      </c>
      <c r="E154" s="142" t="s">
        <v>181</v>
      </c>
      <c r="F154" s="144" t="s">
        <v>427</v>
      </c>
      <c r="G154" s="177">
        <v>177.06880000000001</v>
      </c>
      <c r="H154" s="280" t="s">
        <v>93</v>
      </c>
      <c r="I154" s="281" t="s">
        <v>14</v>
      </c>
      <c r="J154" s="280" t="s">
        <v>94</v>
      </c>
      <c r="K154" s="310" t="s">
        <v>600</v>
      </c>
      <c r="L154" s="279" t="s">
        <v>591</v>
      </c>
    </row>
    <row r="155" spans="1:12" ht="66.75" customHeight="1" x14ac:dyDescent="0.45">
      <c r="A155" s="245"/>
      <c r="B155" s="247"/>
      <c r="C155" s="138" t="s">
        <v>142</v>
      </c>
      <c r="D155" s="144" t="s">
        <v>143</v>
      </c>
      <c r="E155" s="142" t="s">
        <v>181</v>
      </c>
      <c r="F155" s="144" t="s">
        <v>427</v>
      </c>
      <c r="G155" s="177">
        <v>-33.982059999999997</v>
      </c>
      <c r="H155" s="280"/>
      <c r="I155" s="281"/>
      <c r="J155" s="280"/>
      <c r="K155" s="310"/>
      <c r="L155" s="279"/>
    </row>
    <row r="156" spans="1:12" x14ac:dyDescent="0.45">
      <c r="A156" s="245"/>
      <c r="B156" s="247"/>
      <c r="C156" s="142" t="s">
        <v>142</v>
      </c>
      <c r="D156" s="144" t="s">
        <v>143</v>
      </c>
      <c r="E156" s="142" t="s">
        <v>136</v>
      </c>
      <c r="F156" s="144" t="s">
        <v>92</v>
      </c>
      <c r="G156" s="177">
        <v>33.982059999999997</v>
      </c>
      <c r="H156" s="280"/>
      <c r="I156" s="281"/>
      <c r="J156" s="280"/>
      <c r="K156" s="310"/>
      <c r="L156" s="279"/>
    </row>
    <row r="157" spans="1:12" ht="42.75" x14ac:dyDescent="0.45">
      <c r="A157" s="249" t="s">
        <v>524</v>
      </c>
      <c r="B157" s="246">
        <v>88</v>
      </c>
      <c r="C157" s="138" t="s">
        <v>135</v>
      </c>
      <c r="D157" s="144" t="s">
        <v>157</v>
      </c>
      <c r="E157" s="142" t="s">
        <v>181</v>
      </c>
      <c r="F157" s="144" t="s">
        <v>427</v>
      </c>
      <c r="G157" s="177">
        <v>9.2881850000000004</v>
      </c>
      <c r="H157" s="131" t="s">
        <v>93</v>
      </c>
      <c r="I157" s="132" t="s">
        <v>3</v>
      </c>
      <c r="J157" s="134" t="s">
        <v>94</v>
      </c>
      <c r="K157" s="133" t="s">
        <v>531</v>
      </c>
      <c r="L157" s="129" t="s">
        <v>435</v>
      </c>
    </row>
    <row r="158" spans="1:12" ht="42.75" x14ac:dyDescent="0.45">
      <c r="A158" s="264"/>
      <c r="B158" s="247"/>
      <c r="C158" s="138" t="s">
        <v>135</v>
      </c>
      <c r="D158" s="144" t="s">
        <v>143</v>
      </c>
      <c r="E158" s="142" t="s">
        <v>181</v>
      </c>
      <c r="F158" s="144" t="s">
        <v>427</v>
      </c>
      <c r="G158" s="177">
        <v>74.7</v>
      </c>
      <c r="H158" s="280" t="s">
        <v>93</v>
      </c>
      <c r="I158" s="281" t="s">
        <v>14</v>
      </c>
      <c r="J158" s="280" t="s">
        <v>94</v>
      </c>
      <c r="K158" s="329" t="s">
        <v>602</v>
      </c>
      <c r="L158" s="279" t="s">
        <v>591</v>
      </c>
    </row>
    <row r="159" spans="1:12" ht="42.75" x14ac:dyDescent="0.45">
      <c r="A159" s="264"/>
      <c r="B159" s="247"/>
      <c r="C159" s="138" t="s">
        <v>142</v>
      </c>
      <c r="D159" s="144" t="s">
        <v>143</v>
      </c>
      <c r="E159" s="142" t="s">
        <v>181</v>
      </c>
      <c r="F159" s="144" t="s">
        <v>427</v>
      </c>
      <c r="G159" s="177">
        <v>-16.7</v>
      </c>
      <c r="H159" s="280"/>
      <c r="I159" s="281"/>
      <c r="J159" s="280"/>
      <c r="K159" s="330"/>
      <c r="L159" s="279"/>
    </row>
    <row r="160" spans="1:12" x14ac:dyDescent="0.45">
      <c r="A160" s="250"/>
      <c r="B160" s="248"/>
      <c r="C160" s="138" t="s">
        <v>142</v>
      </c>
      <c r="D160" s="144" t="s">
        <v>143</v>
      </c>
      <c r="E160" s="142" t="s">
        <v>136</v>
      </c>
      <c r="F160" s="144" t="s">
        <v>92</v>
      </c>
      <c r="G160" s="177">
        <v>16.7</v>
      </c>
      <c r="H160" s="280"/>
      <c r="I160" s="281"/>
      <c r="J160" s="280"/>
      <c r="K160" s="331"/>
      <c r="L160" s="279"/>
    </row>
    <row r="161" spans="1:12" ht="42.75" x14ac:dyDescent="0.45">
      <c r="A161" s="124" t="s">
        <v>237</v>
      </c>
      <c r="B161" s="103">
        <v>194</v>
      </c>
      <c r="C161" s="144" t="s">
        <v>90</v>
      </c>
      <c r="D161" s="146" t="s">
        <v>97</v>
      </c>
      <c r="E161" s="138" t="s">
        <v>92</v>
      </c>
      <c r="F161" s="80" t="s">
        <v>437</v>
      </c>
      <c r="G161" s="177" t="s">
        <v>92</v>
      </c>
      <c r="H161" s="138" t="s">
        <v>93</v>
      </c>
      <c r="I161" s="132" t="s">
        <v>22</v>
      </c>
      <c r="J161" s="138" t="s">
        <v>94</v>
      </c>
      <c r="K161" s="139" t="s">
        <v>448</v>
      </c>
      <c r="L161" s="130" t="s">
        <v>449</v>
      </c>
    </row>
    <row r="162" spans="1:12" ht="59.25" customHeight="1" x14ac:dyDescent="0.45">
      <c r="A162" s="245" t="s">
        <v>238</v>
      </c>
      <c r="B162" s="246">
        <v>64</v>
      </c>
      <c r="C162" s="138" t="s">
        <v>135</v>
      </c>
      <c r="D162" s="146" t="s">
        <v>173</v>
      </c>
      <c r="E162" s="142" t="s">
        <v>181</v>
      </c>
      <c r="F162" s="144" t="s">
        <v>427</v>
      </c>
      <c r="G162" s="177">
        <v>41</v>
      </c>
      <c r="H162" s="304" t="s">
        <v>93</v>
      </c>
      <c r="I162" s="281" t="s">
        <v>23</v>
      </c>
      <c r="J162" s="304" t="s">
        <v>94</v>
      </c>
      <c r="K162" s="322" t="s">
        <v>239</v>
      </c>
      <c r="L162" s="324" t="s">
        <v>240</v>
      </c>
    </row>
    <row r="163" spans="1:12" ht="28.5" x14ac:dyDescent="0.45">
      <c r="A163" s="245"/>
      <c r="B163" s="247"/>
      <c r="C163" s="138" t="s">
        <v>142</v>
      </c>
      <c r="D163" s="146" t="s">
        <v>173</v>
      </c>
      <c r="E163" s="142" t="s">
        <v>136</v>
      </c>
      <c r="F163" s="144" t="s">
        <v>92</v>
      </c>
      <c r="G163" s="177">
        <v>3.25</v>
      </c>
      <c r="H163" s="304"/>
      <c r="I163" s="281"/>
      <c r="J163" s="304"/>
      <c r="K163" s="322"/>
      <c r="L163" s="325"/>
    </row>
    <row r="164" spans="1:12" ht="28.9" thickBot="1" x14ac:dyDescent="0.5">
      <c r="A164" s="249"/>
      <c r="B164" s="328"/>
      <c r="C164" s="150" t="s">
        <v>142</v>
      </c>
      <c r="D164" s="156" t="s">
        <v>173</v>
      </c>
      <c r="E164" s="128" t="s">
        <v>181</v>
      </c>
      <c r="F164" s="125" t="s">
        <v>426</v>
      </c>
      <c r="G164" s="177">
        <v>18.05</v>
      </c>
      <c r="H164" s="320"/>
      <c r="I164" s="288"/>
      <c r="J164" s="320"/>
      <c r="K164" s="323"/>
      <c r="L164" s="326"/>
    </row>
    <row r="165" spans="1:12" ht="14.65" thickBot="1" x14ac:dyDescent="0.5">
      <c r="A165" s="69" t="s">
        <v>241</v>
      </c>
      <c r="B165" s="88">
        <f>SUM(B4:B164)</f>
        <v>33675</v>
      </c>
      <c r="C165" s="70"/>
      <c r="D165" s="70"/>
      <c r="E165" s="70"/>
      <c r="F165" s="70"/>
      <c r="G165" s="71">
        <f>SUM(G4:G164)</f>
        <v>44213.446990999997</v>
      </c>
      <c r="H165" s="70"/>
      <c r="I165" s="70"/>
      <c r="J165" s="70"/>
      <c r="K165" s="70"/>
      <c r="L165" s="72"/>
    </row>
    <row r="166" spans="1:12" ht="14.65" thickBot="1" x14ac:dyDescent="0.5">
      <c r="A166" s="22" t="s">
        <v>410</v>
      </c>
      <c r="B166" s="87"/>
      <c r="C166" s="19"/>
      <c r="D166" s="19"/>
      <c r="E166" s="19"/>
      <c r="F166" s="19"/>
      <c r="G166" s="36">
        <f>SUMIF(C4:C164,"*Supp A*",G4:G164)</f>
        <v>4992.159369</v>
      </c>
      <c r="H166" s="19"/>
      <c r="I166" s="19"/>
      <c r="J166" s="19"/>
      <c r="K166" s="19"/>
      <c r="L166" s="20"/>
    </row>
    <row r="167" spans="1:12" ht="14.65" thickBot="1" x14ac:dyDescent="0.5">
      <c r="A167" s="22" t="s">
        <v>411</v>
      </c>
      <c r="B167" s="87"/>
      <c r="C167" s="19"/>
      <c r="D167" s="19"/>
      <c r="E167" s="19"/>
      <c r="F167" s="19"/>
      <c r="G167" s="36">
        <f>SUMIF(C4:C164,"*Supp B*",G4:G164)</f>
        <v>36195.198455999998</v>
      </c>
      <c r="H167" s="19"/>
      <c r="I167" s="19"/>
      <c r="J167" s="19"/>
      <c r="K167" s="19"/>
      <c r="L167" s="20"/>
    </row>
    <row r="168" spans="1:12" ht="14.65" thickBot="1" x14ac:dyDescent="0.5">
      <c r="A168" s="22" t="s">
        <v>544</v>
      </c>
      <c r="B168" s="87"/>
      <c r="C168" s="19"/>
      <c r="D168" s="19"/>
      <c r="E168" s="19"/>
      <c r="F168" s="19"/>
      <c r="G168" s="36">
        <f>SUMIF(C4:C164,"*Supp C*",G4:G164)</f>
        <v>3026.0891659999993</v>
      </c>
      <c r="H168" s="19"/>
      <c r="I168" s="19"/>
      <c r="J168" s="19"/>
      <c r="K168" s="19"/>
      <c r="L168" s="20"/>
    </row>
    <row r="170" spans="1:12" ht="15.75" x14ac:dyDescent="0.45">
      <c r="A170" s="98" t="s">
        <v>461</v>
      </c>
    </row>
    <row r="171" spans="1:12" x14ac:dyDescent="0.45">
      <c r="A171" t="s">
        <v>525</v>
      </c>
    </row>
    <row r="173" spans="1:12" x14ac:dyDescent="0.45">
      <c r="A173" s="18"/>
    </row>
  </sheetData>
  <mergeCells count="240">
    <mergeCell ref="I151:I153"/>
    <mergeCell ref="J151:J153"/>
    <mergeCell ref="K151:K153"/>
    <mergeCell ref="L151:L153"/>
    <mergeCell ref="J37:J38"/>
    <mergeCell ref="K37:K38"/>
    <mergeCell ref="L37:L38"/>
    <mergeCell ref="I130:I133"/>
    <mergeCell ref="J130:J133"/>
    <mergeCell ref="K130:K133"/>
    <mergeCell ref="L130:L133"/>
    <mergeCell ref="L39:L42"/>
    <mergeCell ref="I43:I46"/>
    <mergeCell ref="J43:J46"/>
    <mergeCell ref="J149:J150"/>
    <mergeCell ref="L101:L103"/>
    <mergeCell ref="L115:L120"/>
    <mergeCell ref="L108:L109"/>
    <mergeCell ref="K43:K46"/>
    <mergeCell ref="L54:L60"/>
    <mergeCell ref="K101:K103"/>
    <mergeCell ref="L90:L91"/>
    <mergeCell ref="L124:L128"/>
    <mergeCell ref="L111:L112"/>
    <mergeCell ref="H137:H139"/>
    <mergeCell ref="I137:I139"/>
    <mergeCell ref="J137:J139"/>
    <mergeCell ref="K137:K139"/>
    <mergeCell ref="H106:H107"/>
    <mergeCell ref="I106:I107"/>
    <mergeCell ref="K124:K128"/>
    <mergeCell ref="I115:I120"/>
    <mergeCell ref="J115:J120"/>
    <mergeCell ref="K115:K120"/>
    <mergeCell ref="J108:J109"/>
    <mergeCell ref="K108:K109"/>
    <mergeCell ref="H115:H120"/>
    <mergeCell ref="H111:H112"/>
    <mergeCell ref="I111:I112"/>
    <mergeCell ref="J111:J112"/>
    <mergeCell ref="K111:K112"/>
    <mergeCell ref="H113:H114"/>
    <mergeCell ref="I113:I114"/>
    <mergeCell ref="J113:J114"/>
    <mergeCell ref="K113:K114"/>
    <mergeCell ref="H141:H143"/>
    <mergeCell ref="I141:I143"/>
    <mergeCell ref="J141:J143"/>
    <mergeCell ref="K141:K143"/>
    <mergeCell ref="H130:H133"/>
    <mergeCell ref="L137:L139"/>
    <mergeCell ref="H17:H20"/>
    <mergeCell ref="I17:I20"/>
    <mergeCell ref="J17:J20"/>
    <mergeCell ref="K17:K20"/>
    <mergeCell ref="L17:L20"/>
    <mergeCell ref="L43:L46"/>
    <mergeCell ref="H32:H36"/>
    <mergeCell ref="I32:I36"/>
    <mergeCell ref="J32:J36"/>
    <mergeCell ref="K32:K36"/>
    <mergeCell ref="L32:L36"/>
    <mergeCell ref="H39:H42"/>
    <mergeCell ref="I39:I42"/>
    <mergeCell ref="J39:J42"/>
    <mergeCell ref="K39:K42"/>
    <mergeCell ref="I101:I103"/>
    <mergeCell ref="J101:J103"/>
    <mergeCell ref="H124:H128"/>
    <mergeCell ref="K162:K164"/>
    <mergeCell ref="L162:L164"/>
    <mergeCell ref="A162:A164"/>
    <mergeCell ref="H162:H164"/>
    <mergeCell ref="I162:I164"/>
    <mergeCell ref="J162:J164"/>
    <mergeCell ref="K149:K150"/>
    <mergeCell ref="L149:L150"/>
    <mergeCell ref="H154:H156"/>
    <mergeCell ref="I154:I156"/>
    <mergeCell ref="J154:J156"/>
    <mergeCell ref="K154:K156"/>
    <mergeCell ref="L154:L156"/>
    <mergeCell ref="B162:B164"/>
    <mergeCell ref="J158:J160"/>
    <mergeCell ref="K158:K160"/>
    <mergeCell ref="L158:L160"/>
    <mergeCell ref="I158:I160"/>
    <mergeCell ref="H149:H150"/>
    <mergeCell ref="I149:I150"/>
    <mergeCell ref="A157:A160"/>
    <mergeCell ref="B157:B160"/>
    <mergeCell ref="H158:H160"/>
    <mergeCell ref="H151:H153"/>
    <mergeCell ref="L113:L114"/>
    <mergeCell ref="I124:I128"/>
    <mergeCell ref="J124:J128"/>
    <mergeCell ref="J9:J16"/>
    <mergeCell ref="L9:L16"/>
    <mergeCell ref="K54:K60"/>
    <mergeCell ref="H21:H24"/>
    <mergeCell ref="I21:I24"/>
    <mergeCell ref="J21:J24"/>
    <mergeCell ref="K21:K24"/>
    <mergeCell ref="L21:L24"/>
    <mergeCell ref="J62:J65"/>
    <mergeCell ref="K62:K65"/>
    <mergeCell ref="L62:L65"/>
    <mergeCell ref="H101:H103"/>
    <mergeCell ref="K9:K16"/>
    <mergeCell ref="J106:J107"/>
    <mergeCell ref="K106:K107"/>
    <mergeCell ref="L106:L107"/>
    <mergeCell ref="H108:H109"/>
    <mergeCell ref="I108:I109"/>
    <mergeCell ref="H90:H91"/>
    <mergeCell ref="I90:I91"/>
    <mergeCell ref="J90:J91"/>
    <mergeCell ref="K90:K91"/>
    <mergeCell ref="K88:K89"/>
    <mergeCell ref="L88:L89"/>
    <mergeCell ref="H95:H96"/>
    <mergeCell ref="I95:I96"/>
    <mergeCell ref="J95:J96"/>
    <mergeCell ref="K95:K96"/>
    <mergeCell ref="L95:L96"/>
    <mergeCell ref="H88:H89"/>
    <mergeCell ref="I88:I89"/>
    <mergeCell ref="J88:J89"/>
    <mergeCell ref="K25:K26"/>
    <mergeCell ref="A4:A24"/>
    <mergeCell ref="H7:H8"/>
    <mergeCell ref="I7:I8"/>
    <mergeCell ref="J7:J8"/>
    <mergeCell ref="K7:K8"/>
    <mergeCell ref="I4:I6"/>
    <mergeCell ref="J4:J6"/>
    <mergeCell ref="K4:K6"/>
    <mergeCell ref="H4:H6"/>
    <mergeCell ref="H79:H82"/>
    <mergeCell ref="I79:I82"/>
    <mergeCell ref="J79:J82"/>
    <mergeCell ref="K79:K82"/>
    <mergeCell ref="L79:L82"/>
    <mergeCell ref="H71:H74"/>
    <mergeCell ref="I71:I74"/>
    <mergeCell ref="J71:J74"/>
    <mergeCell ref="K71:K74"/>
    <mergeCell ref="L71:L74"/>
    <mergeCell ref="H75:H78"/>
    <mergeCell ref="I75:I78"/>
    <mergeCell ref="J75:J78"/>
    <mergeCell ref="K75:K78"/>
    <mergeCell ref="L75:L78"/>
    <mergeCell ref="H43:H46"/>
    <mergeCell ref="A27:A30"/>
    <mergeCell ref="B27:B30"/>
    <mergeCell ref="H52:H53"/>
    <mergeCell ref="I52:I53"/>
    <mergeCell ref="J52:J53"/>
    <mergeCell ref="K52:K53"/>
    <mergeCell ref="L7:L8"/>
    <mergeCell ref="L25:L26"/>
    <mergeCell ref="B4:B24"/>
    <mergeCell ref="B25:B26"/>
    <mergeCell ref="H9:H16"/>
    <mergeCell ref="I9:I16"/>
    <mergeCell ref="H37:H38"/>
    <mergeCell ref="I37:I38"/>
    <mergeCell ref="H27:H29"/>
    <mergeCell ref="I27:I29"/>
    <mergeCell ref="J27:J29"/>
    <mergeCell ref="K28:K29"/>
    <mergeCell ref="L28:L29"/>
    <mergeCell ref="A25:A26"/>
    <mergeCell ref="H25:H26"/>
    <mergeCell ref="I25:I26"/>
    <mergeCell ref="J25:J26"/>
    <mergeCell ref="H67:H70"/>
    <mergeCell ref="I67:I70"/>
    <mergeCell ref="J67:J70"/>
    <mergeCell ref="K67:K70"/>
    <mergeCell ref="L67:L70"/>
    <mergeCell ref="H62:H65"/>
    <mergeCell ref="L52:L53"/>
    <mergeCell ref="H54:H60"/>
    <mergeCell ref="I62:I65"/>
    <mergeCell ref="I54:I60"/>
    <mergeCell ref="J54:J60"/>
    <mergeCell ref="A130:A136"/>
    <mergeCell ref="A145:A156"/>
    <mergeCell ref="B130:B136"/>
    <mergeCell ref="B145:B156"/>
    <mergeCell ref="A83:A84"/>
    <mergeCell ref="B83:B84"/>
    <mergeCell ref="A137:A139"/>
    <mergeCell ref="B137:B139"/>
    <mergeCell ref="A141:A143"/>
    <mergeCell ref="B141:B143"/>
    <mergeCell ref="B101:B104"/>
    <mergeCell ref="B106:B109"/>
    <mergeCell ref="B85:B86"/>
    <mergeCell ref="B97:B100"/>
    <mergeCell ref="A97:A100"/>
    <mergeCell ref="A95:A96"/>
    <mergeCell ref="A88:A89"/>
    <mergeCell ref="A32:A36"/>
    <mergeCell ref="B32:B36"/>
    <mergeCell ref="A90:A91"/>
    <mergeCell ref="B90:B91"/>
    <mergeCell ref="A49:A61"/>
    <mergeCell ref="A79:A82"/>
    <mergeCell ref="A62:A78"/>
    <mergeCell ref="B62:B78"/>
    <mergeCell ref="A37:A47"/>
    <mergeCell ref="B37:B47"/>
    <mergeCell ref="B49:B61"/>
    <mergeCell ref="L4:L6"/>
    <mergeCell ref="L141:L143"/>
    <mergeCell ref="A101:A104"/>
    <mergeCell ref="A106:A109"/>
    <mergeCell ref="A111:A112"/>
    <mergeCell ref="A115:A120"/>
    <mergeCell ref="B115:B120"/>
    <mergeCell ref="B111:B112"/>
    <mergeCell ref="A124:A128"/>
    <mergeCell ref="B124:B128"/>
    <mergeCell ref="A121:A122"/>
    <mergeCell ref="B121:B122"/>
    <mergeCell ref="A113:A114"/>
    <mergeCell ref="B113:B114"/>
    <mergeCell ref="H97:H100"/>
    <mergeCell ref="I97:I100"/>
    <mergeCell ref="J97:J100"/>
    <mergeCell ref="K97:K100"/>
    <mergeCell ref="L97:L100"/>
    <mergeCell ref="B95:B96"/>
    <mergeCell ref="L104:L105"/>
    <mergeCell ref="B79:B82"/>
    <mergeCell ref="B88:B89"/>
    <mergeCell ref="A85:A86"/>
  </mergeCells>
  <hyperlinks>
    <hyperlink ref="I9" r:id="rId1" display="https://www.pbo-dpb.gc.ca/web/default/files/Documents/Info%20Requests/2020/IR0528_PHAC_COVID19_update_request_e.pdf" xr:uid="{CA7E0551-6C09-4C0B-B928-AD4C8BAD4398}"/>
    <hyperlink ref="I9:I15" r:id="rId2" display="IR0528" xr:uid="{9B703FE6-9CB9-42A7-B271-86B47847DF01}"/>
    <hyperlink ref="I4" r:id="rId3" xr:uid="{60230957-29ED-408D-BF42-580AA0046E68}"/>
    <hyperlink ref="I7:I8" r:id="rId4" display="IR0550" xr:uid="{7428E0F2-E703-48E4-947E-AFF5AACCEE91}"/>
    <hyperlink ref="I17:I18" r:id="rId5" display="IR0551" xr:uid="{31C37137-AAB9-4133-B57C-8D3EEA08B648}"/>
    <hyperlink ref="I21:I24" r:id="rId6" display="IR0559" xr:uid="{520BBD59-889E-4CAA-BEAD-C1F10158E0CB}"/>
    <hyperlink ref="I25:I26" r:id="rId7" display="IR0550" xr:uid="{5E629453-E8A5-4369-8637-AB1FB48689C3}"/>
    <hyperlink ref="I27" r:id="rId8" display="https://www.pbo-dpb.gc.ca/web/default/files/Documents/Info%20Requests/2020/IR0462_CIRNAC_COVID-19_Measures_request_e_signed.pdf" xr:uid="{647DE3C0-353D-4D86-B377-46BFC9C5BBF8}"/>
    <hyperlink ref="I27:I29" r:id="rId9" display="IR0462" xr:uid="{8C44CA07-9CD9-4B67-BAA4-3DE19260F6B4}"/>
    <hyperlink ref="I31" r:id="rId10" xr:uid="{512766BD-C76F-4344-8013-E63F88ADF447}"/>
    <hyperlink ref="I32" r:id="rId11" display="https://www.pbo-dpb.gc.ca/web/default/files/Documents/Info%20Requests/2020/IR0470_ISC_COVID-19_Measures_request_e_signed.pdf" xr:uid="{2C580271-E7BE-44D8-B58E-9DB1DFF67857}"/>
    <hyperlink ref="I32:I33" r:id="rId12" display="IR0470" xr:uid="{5E9688F1-B4BA-4D86-B507-9F4F2503F968}"/>
    <hyperlink ref="I32:I34" r:id="rId13" display="IR0470" xr:uid="{8BC2ECE4-C46C-4601-A3B4-B465F4ABC73D}"/>
    <hyperlink ref="I39" r:id="rId14" xr:uid="{4620E562-4AB0-4DCF-B769-DFD6B9272137}"/>
    <hyperlink ref="I43" r:id="rId15" xr:uid="{5E7F0D65-9F59-44F5-A4B0-8D26FA0A468D}"/>
    <hyperlink ref="I39:I40" r:id="rId16" display="IR0523" xr:uid="{3CA026B5-E3F6-4C60-8398-7A3C8336DB40}"/>
    <hyperlink ref="I43:I44" r:id="rId17" display="IR0528" xr:uid="{8C6EA590-6960-48E6-8C55-CF0B466BAABB}"/>
    <hyperlink ref="I37" r:id="rId18" xr:uid="{F2D819BA-B687-4FD1-B0EA-1A0618D37594}"/>
    <hyperlink ref="I49" r:id="rId19" xr:uid="{870ACA58-488A-4601-9C9B-C9F1259D3F6A}"/>
    <hyperlink ref="I51" r:id="rId20" xr:uid="{A5D52470-DCD1-4C20-A898-0F896BB7EDE8}"/>
    <hyperlink ref="I52" r:id="rId21" display="https://www.pbo-dpb.gc.ca/web/default/files/Documents/Info%20Requests/2020/IR0478_CIHR_COVID-19_ltr_e.pdf" xr:uid="{014C5E9B-16C3-4514-B757-66EA5B41BB78}"/>
    <hyperlink ref="I52:I53" r:id="rId22" display="IR0478" xr:uid="{23543D20-8A33-4FB0-A509-59152D76232F}"/>
    <hyperlink ref="I54" r:id="rId23" display="https://www.pbo-dpb.gc.ca/web/default/files/Documents/Info%20Requests/2020/IR0528_PHAC_COVID19_update_request_e.pdf" xr:uid="{074AFA6C-843F-4B5D-B2FA-6D4E904226AB}"/>
    <hyperlink ref="I61" r:id="rId24" xr:uid="{76715A11-826A-47F4-B5F8-5A01ABECA9E1}"/>
    <hyperlink ref="I54:I60" r:id="rId25" display="IR0528" xr:uid="{73DE6E3B-9342-4BB0-B7A4-17768B79DD9D}"/>
    <hyperlink ref="I50" r:id="rId26" xr:uid="{16DE1FBB-A9FC-409C-8170-67A792561752}"/>
    <hyperlink ref="I79" r:id="rId27" xr:uid="{4F37040B-C659-4E5C-8A7E-B428E24977F1}"/>
    <hyperlink ref="I79:I82" r:id="rId28" display="IR0526" xr:uid="{814A0749-D342-4FF7-9FD2-95B8163EE5CA}"/>
    <hyperlink ref="I88" r:id="rId29" xr:uid="{D4C8D435-4B7F-4F5C-9279-329B566C96C6}"/>
    <hyperlink ref="I88:I89" r:id="rId30" display="IR0468" xr:uid="{C85C3B5F-91C1-4AA6-8416-597C34B21EC9}"/>
    <hyperlink ref="I90" r:id="rId31" xr:uid="{DF55FC85-CEEA-4920-A6AE-7BC71CAFD97A}"/>
    <hyperlink ref="J95" r:id="rId32" display="Reaching Home Contributions data" xr:uid="{2271362E-1A10-4B5A-8391-66BDD3581D30}"/>
    <hyperlink ref="J95:J96" r:id="rId33" display="Donnees concernant Vers un chez-soi" xr:uid="{E2A4CDAD-465E-4460-912B-E7BE6CCFBB67}"/>
    <hyperlink ref="I101" r:id="rId34" xr:uid="{6530ECA0-61FF-4966-A360-83D953739B64}"/>
    <hyperlink ref="I106" r:id="rId35" display="https://www.pbo-dpb.gc.ca/web/default/files/Documents/Info%20Requests/2020/IR0456_AAFC_COVID-19_Allocations_request_e_signed.pdf" xr:uid="{2F157B90-9258-44A6-A183-97A513DBE4B6}"/>
    <hyperlink ref="I106:I107" r:id="rId36" display="IR0456" xr:uid="{E76FE1B1-3642-4989-B1BF-8277769DF1EA}"/>
    <hyperlink ref="I108:I109" r:id="rId37" display="IR0549" xr:uid="{167AE3B7-1E6F-4701-B455-26414E0DD03A}"/>
    <hyperlink ref="K110" r:id="rId38" xr:uid="{E711CED3-175B-4E57-B762-4618E9E03EA9}"/>
    <hyperlink ref="I111:I112" r:id="rId39" display="IR0549" xr:uid="{61E7EB19-550D-40B0-ADE3-AE73731897B5}"/>
    <hyperlink ref="I115" r:id="rId40" xr:uid="{82B32398-6BA2-4881-89C4-B2E0E4F6EB9A}"/>
    <hyperlink ref="I115:I120" r:id="rId41" display="IR0486" xr:uid="{5D89B456-458D-4954-AFDD-BC704B7D618E}"/>
    <hyperlink ref="I124" r:id="rId42" display="https://www.pbo-dpb.gc.ca/web/default/files/Documents/Info%20Requests/2020/IR0529_PSEP_COVID19_update_request_e.pdf" xr:uid="{8A2E00BE-503F-4393-A49D-9E854BF1F781}"/>
    <hyperlink ref="I124:I128" r:id="rId43" display="IR0529" xr:uid="{239FB51F-B46E-435A-A4EB-0E528E17F700}"/>
    <hyperlink ref="I130" r:id="rId44" xr:uid="{C670F989-111D-4FEA-9027-46F41265474F}"/>
    <hyperlink ref="I134" r:id="rId45" xr:uid="{6B90C7B3-D49C-4D15-8238-4FB194D21DC9}"/>
    <hyperlink ref="I137" r:id="rId46" xr:uid="{93B68D8F-2B64-457A-8E83-BB9D03DE19DF}"/>
    <hyperlink ref="I141" r:id="rId47" xr:uid="{D812A2FD-628F-4421-88AE-8CCAB2ADEDC7}"/>
    <hyperlink ref="I144" r:id="rId48" xr:uid="{60B84070-848C-462D-A010-CE307A55300E}"/>
    <hyperlink ref="I146" r:id="rId49" xr:uid="{B50998DE-B148-4718-B7B2-807169C28F3C}"/>
    <hyperlink ref="I148" r:id="rId50" xr:uid="{0B8E8E5D-99EB-4916-9F90-1D7A1883639E}"/>
    <hyperlink ref="I151" r:id="rId51" xr:uid="{A88E7AEA-5126-429C-8A7F-E877304A47F9}"/>
    <hyperlink ref="I154" r:id="rId52" xr:uid="{5FAD3A2B-C35D-4D82-8972-2257344286FF}"/>
    <hyperlink ref="I145" r:id="rId53" xr:uid="{F45124C0-15FC-42CC-BEFA-9BDF6F4B4A54}"/>
    <hyperlink ref="I154:I156" r:id="rId54" display="IR0468" xr:uid="{6E07E1CF-CE3D-4242-BF26-D1063397D7BE}"/>
    <hyperlink ref="I147" r:id="rId55" xr:uid="{4036D1C6-5614-4346-883C-F1A47ADD6762}"/>
    <hyperlink ref="I161" r:id="rId56" xr:uid="{7FB11F5E-2464-4BF8-AAD3-2F807320B88A}"/>
    <hyperlink ref="I162:I164" r:id="rId57" display="IR0467" xr:uid="{188320F2-7C3F-4D91-90F7-8D282C6E0C25}"/>
    <hyperlink ref="I162" r:id="rId58" display="IR0477" xr:uid="{11A6252A-229B-4BFE-8F16-F81009BC0B4B}"/>
    <hyperlink ref="I71" r:id="rId59" xr:uid="{52EF3BC5-4B10-4BA4-9CEB-B34765D4336F}"/>
    <hyperlink ref="I97" r:id="rId60" xr:uid="{44A32F69-23B7-4EBB-AC5F-2371886F64D2}"/>
    <hyperlink ref="I62" r:id="rId61" xr:uid="{91E69CC6-AF82-4D76-9209-9BBCC60D2A50}"/>
    <hyperlink ref="I62:I63" r:id="rId62" display="IR0530" xr:uid="{341F8542-2415-4886-A708-0CA4472648ED}"/>
    <hyperlink ref="I67:I68" r:id="rId63" display="IR0551" xr:uid="{30A9BE50-020F-4C8A-962C-DCD77239E387}"/>
    <hyperlink ref="I66" r:id="rId64" xr:uid="{D6112CB6-B59A-4D84-B6A0-54248115EB7C}"/>
    <hyperlink ref="F161" r:id="rId65" xr:uid="{B24B26F8-E20C-4205-8A8E-7376280DC188}"/>
    <hyperlink ref="I85" r:id="rId66" xr:uid="{0ABC8F49-35DB-42C6-8EE7-DA56BA4F7E78}"/>
    <hyperlink ref="I105" r:id="rId67" xr:uid="{E53AED5B-5233-4753-8561-FA0FFF6DA56F}"/>
    <hyperlink ref="I93:I94" r:id="rId68" display="IR0550" xr:uid="{935BD636-65CD-4C97-BC0B-CF44DDF0C17A}"/>
    <hyperlink ref="I140" r:id="rId69" xr:uid="{BB82FF96-00EA-4AE1-B2B5-1E4B3D905A4F}"/>
    <hyperlink ref="I84" r:id="rId70" xr:uid="{82051895-D78C-4C2C-A7EE-24A2699EF2D6}"/>
    <hyperlink ref="I87" r:id="rId71" xr:uid="{3448CC01-B75A-4FA1-B573-8D16C078E1B9}"/>
    <hyperlink ref="I92" r:id="rId72" xr:uid="{FE5B7AE9-8DAB-47DA-9A01-4A0E2A9EEF52}"/>
    <hyperlink ref="I104" r:id="rId73" xr:uid="{8B51C8F8-D465-4DBF-A27C-C27BCAE1DF43}"/>
    <hyperlink ref="I158" r:id="rId74" xr:uid="{FF9DF300-C81F-4628-BBFD-9FAF829C346A}"/>
    <hyperlink ref="I158:I160" r:id="rId75" display="IR0468" xr:uid="{E3D8FDB0-B377-4E57-A805-D435404B9B6D}"/>
    <hyperlink ref="I149" r:id="rId76" xr:uid="{7456803E-2D46-4E1C-93F4-A9F50845C1CC}"/>
    <hyperlink ref="I122" r:id="rId77" xr:uid="{0B8C7C4B-9BD6-4BF5-982F-A723119D6089}"/>
    <hyperlink ref="I94" r:id="rId78" xr:uid="{4C85E74B-5ABB-4DB6-A66C-0EF57EB2C206}"/>
    <hyperlink ref="I75" r:id="rId79" xr:uid="{BC3A1B85-BB18-41A4-B724-F2A98C110497}"/>
    <hyperlink ref="I75:I78" r:id="rId80" display="IR0526" xr:uid="{E775A274-639A-4CFD-8CFC-4E21D0AF60E3}"/>
    <hyperlink ref="I135" r:id="rId81" xr:uid="{A2D1E5B4-A9BD-446D-B8CF-A217BFBAA368}"/>
  </hyperlinks>
  <pageMargins left="0.7" right="0.7" top="0.75" bottom="0.75" header="0.3" footer="0.3"/>
  <pageSetup orientation="portrait" r:id="rId8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192A6-9CA6-4C91-8D4F-C56CF7D6786B}">
  <sheetPr>
    <tabColor theme="4"/>
  </sheetPr>
  <dimension ref="A1:L288"/>
  <sheetViews>
    <sheetView showGridLines="0" zoomScale="70" zoomScaleNormal="70" workbookViewId="0"/>
  </sheetViews>
  <sheetFormatPr defaultRowHeight="14.25" x14ac:dyDescent="0.45"/>
  <cols>
    <col min="1" max="1" width="68.265625" bestFit="1" customWidth="1"/>
    <col min="2" max="2" width="63.3984375" bestFit="1" customWidth="1"/>
    <col min="3" max="3" width="24.3984375" bestFit="1" customWidth="1"/>
    <col min="4" max="4" width="35.1328125" customWidth="1"/>
    <col min="5" max="5" width="25" customWidth="1"/>
    <col min="6" max="6" width="56.59765625" customWidth="1"/>
    <col min="7" max="7" width="32.3984375" bestFit="1" customWidth="1"/>
    <col min="8" max="8" width="39.1328125" bestFit="1" customWidth="1"/>
    <col min="9" max="9" width="39.3984375" bestFit="1" customWidth="1"/>
    <col min="10" max="10" width="36.3984375" customWidth="1"/>
    <col min="11" max="11" width="77.1328125" customWidth="1"/>
    <col min="12" max="12" width="26.86328125" customWidth="1"/>
  </cols>
  <sheetData>
    <row r="1" spans="1:12" x14ac:dyDescent="0.45">
      <c r="A1" s="23" t="s">
        <v>64</v>
      </c>
      <c r="B1" s="23"/>
      <c r="D1" s="1"/>
    </row>
    <row r="2" spans="1:12" ht="14.65" thickBot="1" x14ac:dyDescent="0.5">
      <c r="A2" s="1"/>
      <c r="B2" s="1"/>
      <c r="D2" s="1"/>
    </row>
    <row r="3" spans="1:12" ht="15.75" x14ac:dyDescent="0.45">
      <c r="A3" s="24" t="s">
        <v>412</v>
      </c>
      <c r="B3" s="99" t="s">
        <v>454</v>
      </c>
      <c r="C3" s="25" t="s">
        <v>546</v>
      </c>
      <c r="D3" s="55" t="s">
        <v>80</v>
      </c>
      <c r="E3" s="25" t="s">
        <v>81</v>
      </c>
      <c r="F3" s="25" t="s">
        <v>400</v>
      </c>
      <c r="G3" s="25" t="s">
        <v>82</v>
      </c>
      <c r="H3" s="26" t="s">
        <v>83</v>
      </c>
      <c r="I3" s="26" t="s">
        <v>84</v>
      </c>
      <c r="J3" s="26" t="s">
        <v>85</v>
      </c>
      <c r="K3" s="26" t="s">
        <v>86</v>
      </c>
      <c r="L3" s="27" t="s">
        <v>87</v>
      </c>
    </row>
    <row r="4" spans="1:12" ht="133.5" customHeight="1" x14ac:dyDescent="0.45">
      <c r="A4" s="124" t="s">
        <v>242</v>
      </c>
      <c r="B4" s="110">
        <f>82305-13550</f>
        <v>68755</v>
      </c>
      <c r="C4" s="142" t="s">
        <v>90</v>
      </c>
      <c r="D4" s="144" t="s">
        <v>91</v>
      </c>
      <c r="E4" s="142" t="s">
        <v>92</v>
      </c>
      <c r="F4" s="144" t="s">
        <v>431</v>
      </c>
      <c r="G4" s="177" t="s">
        <v>92</v>
      </c>
      <c r="H4" s="267" t="s">
        <v>93</v>
      </c>
      <c r="I4" s="270" t="s">
        <v>27</v>
      </c>
      <c r="J4" s="341" t="s">
        <v>243</v>
      </c>
      <c r="K4" s="273" t="s">
        <v>579</v>
      </c>
      <c r="L4" s="314" t="s">
        <v>580</v>
      </c>
    </row>
    <row r="5" spans="1:12" ht="99.75" x14ac:dyDescent="0.45">
      <c r="A5" s="124" t="s">
        <v>244</v>
      </c>
      <c r="B5" s="110">
        <v>14790</v>
      </c>
      <c r="C5" s="142" t="s">
        <v>90</v>
      </c>
      <c r="D5" s="144" t="s">
        <v>91</v>
      </c>
      <c r="E5" s="169" t="s">
        <v>92</v>
      </c>
      <c r="F5" s="221" t="s">
        <v>431</v>
      </c>
      <c r="G5" s="177" t="s">
        <v>92</v>
      </c>
      <c r="H5" s="269"/>
      <c r="I5" s="272"/>
      <c r="J5" s="342"/>
      <c r="K5" s="275"/>
      <c r="L5" s="316"/>
    </row>
    <row r="6" spans="1:12" ht="99.75" x14ac:dyDescent="0.45">
      <c r="A6" s="124" t="s">
        <v>245</v>
      </c>
      <c r="B6" s="103">
        <v>0</v>
      </c>
      <c r="C6" s="142" t="s">
        <v>90</v>
      </c>
      <c r="D6" s="144" t="s">
        <v>91</v>
      </c>
      <c r="E6" s="169" t="s">
        <v>92</v>
      </c>
      <c r="F6" s="221" t="s">
        <v>431</v>
      </c>
      <c r="G6" s="177" t="s">
        <v>92</v>
      </c>
      <c r="H6" s="200" t="s">
        <v>137</v>
      </c>
      <c r="I6" s="142"/>
      <c r="J6" s="142"/>
      <c r="K6" s="145"/>
      <c r="L6" s="130"/>
    </row>
    <row r="7" spans="1:12" s="29" customFormat="1" ht="29.25" customHeight="1" x14ac:dyDescent="0.45">
      <c r="A7" s="124" t="s">
        <v>421</v>
      </c>
      <c r="B7" s="111">
        <f>1997+775+353+32</f>
        <v>3157</v>
      </c>
      <c r="C7" s="112" t="s">
        <v>90</v>
      </c>
      <c r="D7" s="144" t="s">
        <v>164</v>
      </c>
      <c r="E7" s="169" t="s">
        <v>92</v>
      </c>
      <c r="F7" s="228"/>
      <c r="G7" s="177" t="s">
        <v>92</v>
      </c>
      <c r="H7" s="142" t="s">
        <v>93</v>
      </c>
      <c r="I7" s="143" t="s">
        <v>514</v>
      </c>
      <c r="J7" s="112" t="s">
        <v>513</v>
      </c>
      <c r="K7" s="113"/>
      <c r="L7" s="122"/>
    </row>
    <row r="8" spans="1:12" s="29" customFormat="1" ht="28.5" x14ac:dyDescent="0.45">
      <c r="A8" s="124" t="s">
        <v>246</v>
      </c>
      <c r="B8" s="103">
        <v>5</v>
      </c>
      <c r="C8" s="142" t="s">
        <v>90</v>
      </c>
      <c r="D8" s="144" t="s">
        <v>164</v>
      </c>
      <c r="E8" s="142" t="s">
        <v>92</v>
      </c>
      <c r="F8" s="154" t="s">
        <v>433</v>
      </c>
      <c r="G8" s="177" t="s">
        <v>92</v>
      </c>
      <c r="H8" s="142" t="s">
        <v>93</v>
      </c>
      <c r="I8" s="143" t="s">
        <v>8</v>
      </c>
      <c r="J8" s="144" t="s">
        <v>94</v>
      </c>
      <c r="K8" s="145" t="s">
        <v>194</v>
      </c>
      <c r="L8" s="130" t="s">
        <v>435</v>
      </c>
    </row>
    <row r="9" spans="1:12" s="29" customFormat="1" ht="28.5" x14ac:dyDescent="0.45">
      <c r="A9" s="124" t="s">
        <v>247</v>
      </c>
      <c r="B9" s="111">
        <f>3974+2674-353</f>
        <v>6295</v>
      </c>
      <c r="C9" s="142" t="s">
        <v>548</v>
      </c>
      <c r="D9" s="144" t="s">
        <v>164</v>
      </c>
      <c r="E9" s="142" t="s">
        <v>181</v>
      </c>
      <c r="F9" s="144" t="s">
        <v>426</v>
      </c>
      <c r="G9" s="177">
        <v>10095</v>
      </c>
      <c r="H9" s="238" t="s">
        <v>611</v>
      </c>
      <c r="I9" s="142" t="s">
        <v>92</v>
      </c>
      <c r="J9" s="143" t="s">
        <v>495</v>
      </c>
      <c r="K9" s="149" t="s">
        <v>581</v>
      </c>
      <c r="L9" s="172" t="s">
        <v>580</v>
      </c>
    </row>
    <row r="10" spans="1:12" ht="28.5" x14ac:dyDescent="0.45">
      <c r="A10" s="124" t="s">
        <v>248</v>
      </c>
      <c r="B10" s="110">
        <f>1477+1103</f>
        <v>2580</v>
      </c>
      <c r="C10" s="142" t="s">
        <v>548</v>
      </c>
      <c r="D10" s="144" t="s">
        <v>164</v>
      </c>
      <c r="E10" s="142" t="s">
        <v>181</v>
      </c>
      <c r="F10" s="144" t="s">
        <v>426</v>
      </c>
      <c r="G10" s="177">
        <v>780</v>
      </c>
      <c r="H10" s="238" t="s">
        <v>611</v>
      </c>
      <c r="I10" s="232" t="s">
        <v>92</v>
      </c>
      <c r="J10" s="143" t="s">
        <v>496</v>
      </c>
      <c r="K10" s="149" t="s">
        <v>582</v>
      </c>
      <c r="L10" s="172" t="s">
        <v>580</v>
      </c>
    </row>
    <row r="11" spans="1:12" ht="28.5" x14ac:dyDescent="0.45">
      <c r="A11" s="124" t="s">
        <v>249</v>
      </c>
      <c r="B11" s="110">
        <f>5470-573</f>
        <v>4897</v>
      </c>
      <c r="C11" s="142" t="s">
        <v>548</v>
      </c>
      <c r="D11" s="144" t="s">
        <v>164</v>
      </c>
      <c r="E11" s="142" t="s">
        <v>181</v>
      </c>
      <c r="F11" s="144" t="s">
        <v>426</v>
      </c>
      <c r="G11" s="177">
        <v>2897</v>
      </c>
      <c r="H11" s="238" t="s">
        <v>611</v>
      </c>
      <c r="I11" s="232" t="s">
        <v>92</v>
      </c>
      <c r="J11" s="143" t="s">
        <v>497</v>
      </c>
      <c r="K11" s="149" t="s">
        <v>583</v>
      </c>
      <c r="L11" s="172" t="s">
        <v>580</v>
      </c>
    </row>
    <row r="12" spans="1:12" ht="60" customHeight="1" x14ac:dyDescent="0.45">
      <c r="A12" s="124" t="s">
        <v>250</v>
      </c>
      <c r="B12" s="110">
        <v>2180</v>
      </c>
      <c r="C12" s="142" t="s">
        <v>90</v>
      </c>
      <c r="D12" s="144" t="s">
        <v>91</v>
      </c>
      <c r="E12" s="142" t="s">
        <v>92</v>
      </c>
      <c r="F12" s="144" t="s">
        <v>430</v>
      </c>
      <c r="G12" s="177" t="s">
        <v>92</v>
      </c>
      <c r="H12" s="267" t="s">
        <v>611</v>
      </c>
      <c r="I12" s="267" t="s">
        <v>92</v>
      </c>
      <c r="J12" s="341" t="s">
        <v>592</v>
      </c>
      <c r="K12" s="273" t="s">
        <v>593</v>
      </c>
      <c r="L12" s="314" t="s">
        <v>580</v>
      </c>
    </row>
    <row r="13" spans="1:12" ht="42.75" x14ac:dyDescent="0.45">
      <c r="A13" s="124" t="s">
        <v>251</v>
      </c>
      <c r="B13" s="110">
        <v>2180</v>
      </c>
      <c r="C13" s="142" t="s">
        <v>90</v>
      </c>
      <c r="D13" s="144" t="s">
        <v>91</v>
      </c>
      <c r="E13" s="142" t="s">
        <v>92</v>
      </c>
      <c r="F13" s="221" t="s">
        <v>430</v>
      </c>
      <c r="G13" s="177" t="s">
        <v>92</v>
      </c>
      <c r="H13" s="269"/>
      <c r="I13" s="269"/>
      <c r="J13" s="342"/>
      <c r="K13" s="275"/>
      <c r="L13" s="316"/>
    </row>
    <row r="14" spans="1:12" ht="42.75" x14ac:dyDescent="0.45">
      <c r="A14" s="124" t="s">
        <v>252</v>
      </c>
      <c r="B14" s="110">
        <v>14558</v>
      </c>
      <c r="C14" s="142" t="s">
        <v>90</v>
      </c>
      <c r="D14" s="144" t="s">
        <v>253</v>
      </c>
      <c r="E14" s="142" t="s">
        <v>92</v>
      </c>
      <c r="F14" s="144" t="s">
        <v>428</v>
      </c>
      <c r="G14" s="177" t="s">
        <v>92</v>
      </c>
      <c r="H14" s="142" t="s">
        <v>93</v>
      </c>
      <c r="I14" s="143" t="s">
        <v>53</v>
      </c>
      <c r="J14" s="154" t="s">
        <v>114</v>
      </c>
      <c r="K14" s="149" t="s">
        <v>584</v>
      </c>
      <c r="L14" s="129" t="s">
        <v>585</v>
      </c>
    </row>
    <row r="15" spans="1:12" ht="28.5" x14ac:dyDescent="0.45">
      <c r="A15" s="249" t="s">
        <v>569</v>
      </c>
      <c r="B15" s="257">
        <f>666+455.7+287+144.3+165</f>
        <v>1718</v>
      </c>
      <c r="C15" s="142" t="s">
        <v>135</v>
      </c>
      <c r="D15" s="144" t="s">
        <v>254</v>
      </c>
      <c r="E15" s="142" t="s">
        <v>181</v>
      </c>
      <c r="F15" s="144" t="s">
        <v>428</v>
      </c>
      <c r="G15" s="177">
        <v>31</v>
      </c>
      <c r="H15" s="267" t="s">
        <v>93</v>
      </c>
      <c r="I15" s="270" t="s">
        <v>20</v>
      </c>
      <c r="J15" s="267" t="s">
        <v>94</v>
      </c>
      <c r="K15" s="297" t="s">
        <v>473</v>
      </c>
      <c r="L15" s="300" t="s">
        <v>182</v>
      </c>
    </row>
    <row r="16" spans="1:12" ht="28.5" x14ac:dyDescent="0.45">
      <c r="A16" s="264"/>
      <c r="B16" s="265"/>
      <c r="C16" s="142" t="s">
        <v>135</v>
      </c>
      <c r="D16" s="144" t="s">
        <v>254</v>
      </c>
      <c r="E16" s="142" t="s">
        <v>136</v>
      </c>
      <c r="F16" s="144" t="s">
        <v>92</v>
      </c>
      <c r="G16" s="177">
        <v>35.580812000000002</v>
      </c>
      <c r="H16" s="268"/>
      <c r="I16" s="271"/>
      <c r="J16" s="268"/>
      <c r="K16" s="298"/>
      <c r="L16" s="301"/>
    </row>
    <row r="17" spans="1:12" ht="28.5" x14ac:dyDescent="0.45">
      <c r="A17" s="264"/>
      <c r="B17" s="265"/>
      <c r="C17" s="142" t="s">
        <v>135</v>
      </c>
      <c r="D17" s="144" t="s">
        <v>256</v>
      </c>
      <c r="E17" s="142" t="s">
        <v>181</v>
      </c>
      <c r="F17" s="144" t="s">
        <v>428</v>
      </c>
      <c r="G17" s="177">
        <v>2.5</v>
      </c>
      <c r="H17" s="268"/>
      <c r="I17" s="271"/>
      <c r="J17" s="268"/>
      <c r="K17" s="298" t="s">
        <v>257</v>
      </c>
      <c r="L17" s="301" t="s">
        <v>255</v>
      </c>
    </row>
    <row r="18" spans="1:12" ht="28.5" x14ac:dyDescent="0.45">
      <c r="A18" s="264"/>
      <c r="B18" s="265"/>
      <c r="C18" s="142" t="s">
        <v>135</v>
      </c>
      <c r="D18" s="144" t="s">
        <v>256</v>
      </c>
      <c r="E18" s="142" t="s">
        <v>136</v>
      </c>
      <c r="F18" s="144" t="s">
        <v>92</v>
      </c>
      <c r="G18" s="177">
        <v>20</v>
      </c>
      <c r="H18" s="268"/>
      <c r="I18" s="271"/>
      <c r="J18" s="268"/>
      <c r="K18" s="298"/>
      <c r="L18" s="301"/>
    </row>
    <row r="19" spans="1:12" x14ac:dyDescent="0.45">
      <c r="A19" s="264"/>
      <c r="B19" s="265"/>
      <c r="C19" s="142" t="s">
        <v>135</v>
      </c>
      <c r="D19" s="144" t="s">
        <v>158</v>
      </c>
      <c r="E19" s="142" t="s">
        <v>136</v>
      </c>
      <c r="F19" s="144" t="s">
        <v>92</v>
      </c>
      <c r="G19" s="177">
        <v>23.826981</v>
      </c>
      <c r="H19" s="268"/>
      <c r="I19" s="271"/>
      <c r="J19" s="268"/>
      <c r="K19" s="298" t="s">
        <v>258</v>
      </c>
      <c r="L19" s="301" t="s">
        <v>255</v>
      </c>
    </row>
    <row r="20" spans="1:12" ht="28.5" x14ac:dyDescent="0.45">
      <c r="A20" s="264"/>
      <c r="B20" s="265"/>
      <c r="C20" s="142" t="s">
        <v>135</v>
      </c>
      <c r="D20" s="144" t="s">
        <v>197</v>
      </c>
      <c r="E20" s="142" t="s">
        <v>181</v>
      </c>
      <c r="F20" s="144" t="s">
        <v>428</v>
      </c>
      <c r="G20" s="177">
        <v>202.755</v>
      </c>
      <c r="H20" s="268"/>
      <c r="I20" s="271"/>
      <c r="J20" s="268"/>
      <c r="K20" s="298" t="s">
        <v>259</v>
      </c>
      <c r="L20" s="301" t="s">
        <v>255</v>
      </c>
    </row>
    <row r="21" spans="1:12" ht="28.5" x14ac:dyDescent="0.45">
      <c r="A21" s="264"/>
      <c r="B21" s="265"/>
      <c r="C21" s="142" t="s">
        <v>135</v>
      </c>
      <c r="D21" s="144" t="s">
        <v>197</v>
      </c>
      <c r="E21" s="142" t="s">
        <v>136</v>
      </c>
      <c r="F21" s="144" t="s">
        <v>92</v>
      </c>
      <c r="G21" s="177">
        <v>5.1315189999999999</v>
      </c>
      <c r="H21" s="268"/>
      <c r="I21" s="271"/>
      <c r="J21" s="268"/>
      <c r="K21" s="298"/>
      <c r="L21" s="301"/>
    </row>
    <row r="22" spans="1:12" ht="28.5" x14ac:dyDescent="0.45">
      <c r="A22" s="264"/>
      <c r="B22" s="265"/>
      <c r="C22" s="142" t="s">
        <v>135</v>
      </c>
      <c r="D22" s="144" t="s">
        <v>260</v>
      </c>
      <c r="E22" s="142" t="s">
        <v>181</v>
      </c>
      <c r="F22" s="144" t="s">
        <v>428</v>
      </c>
      <c r="G22" s="177">
        <v>25</v>
      </c>
      <c r="H22" s="268"/>
      <c r="I22" s="271"/>
      <c r="J22" s="268"/>
      <c r="K22" s="298" t="s">
        <v>261</v>
      </c>
      <c r="L22" s="301" t="s">
        <v>255</v>
      </c>
    </row>
    <row r="23" spans="1:12" ht="28.5" x14ac:dyDescent="0.45">
      <c r="A23" s="264"/>
      <c r="B23" s="265"/>
      <c r="C23" s="142" t="s">
        <v>135</v>
      </c>
      <c r="D23" s="144" t="s">
        <v>260</v>
      </c>
      <c r="E23" s="142" t="s">
        <v>136</v>
      </c>
      <c r="F23" s="144" t="s">
        <v>92</v>
      </c>
      <c r="G23" s="177">
        <v>114.82145800000001</v>
      </c>
      <c r="H23" s="268"/>
      <c r="I23" s="271"/>
      <c r="J23" s="268"/>
      <c r="K23" s="298"/>
      <c r="L23" s="301"/>
    </row>
    <row r="24" spans="1:12" ht="28.5" x14ac:dyDescent="0.45">
      <c r="A24" s="264"/>
      <c r="B24" s="265"/>
      <c r="C24" s="142" t="s">
        <v>135</v>
      </c>
      <c r="D24" s="144" t="s">
        <v>262</v>
      </c>
      <c r="E24" s="142" t="s">
        <v>181</v>
      </c>
      <c r="F24" s="144" t="s">
        <v>428</v>
      </c>
      <c r="G24" s="177">
        <v>109.37899899999999</v>
      </c>
      <c r="H24" s="268"/>
      <c r="I24" s="271"/>
      <c r="J24" s="268"/>
      <c r="K24" s="298" t="s">
        <v>263</v>
      </c>
      <c r="L24" s="301" t="s">
        <v>255</v>
      </c>
    </row>
    <row r="25" spans="1:12" ht="28.5" x14ac:dyDescent="0.45">
      <c r="A25" s="264"/>
      <c r="B25" s="265"/>
      <c r="C25" s="142" t="s">
        <v>135</v>
      </c>
      <c r="D25" s="144" t="s">
        <v>262</v>
      </c>
      <c r="E25" s="142" t="s">
        <v>136</v>
      </c>
      <c r="F25" s="144" t="s">
        <v>92</v>
      </c>
      <c r="G25" s="177">
        <v>103.03525</v>
      </c>
      <c r="H25" s="268"/>
      <c r="I25" s="271"/>
      <c r="J25" s="268"/>
      <c r="K25" s="298"/>
      <c r="L25" s="301"/>
    </row>
    <row r="26" spans="1:12" ht="28.5" x14ac:dyDescent="0.45">
      <c r="A26" s="264"/>
      <c r="B26" s="265"/>
      <c r="C26" s="142" t="s">
        <v>142</v>
      </c>
      <c r="D26" s="144" t="s">
        <v>254</v>
      </c>
      <c r="E26" s="142" t="s">
        <v>136</v>
      </c>
      <c r="F26" s="144" t="s">
        <v>92</v>
      </c>
      <c r="G26" s="177">
        <f>0.354884+41.778</f>
        <v>42.132883999999997</v>
      </c>
      <c r="H26" s="268"/>
      <c r="I26" s="271"/>
      <c r="J26" s="268"/>
      <c r="K26" s="298"/>
      <c r="L26" s="301"/>
    </row>
    <row r="27" spans="1:12" ht="57" x14ac:dyDescent="0.45">
      <c r="A27" s="264"/>
      <c r="B27" s="265"/>
      <c r="C27" s="142" t="s">
        <v>142</v>
      </c>
      <c r="D27" s="144" t="s">
        <v>158</v>
      </c>
      <c r="E27" s="142" t="s">
        <v>181</v>
      </c>
      <c r="F27" s="144" t="s">
        <v>429</v>
      </c>
      <c r="G27" s="177">
        <v>8</v>
      </c>
      <c r="H27" s="268"/>
      <c r="I27" s="271"/>
      <c r="J27" s="268"/>
      <c r="K27" s="298"/>
      <c r="L27" s="301"/>
    </row>
    <row r="28" spans="1:12" x14ac:dyDescent="0.45">
      <c r="A28" s="264"/>
      <c r="B28" s="265"/>
      <c r="C28" s="142" t="s">
        <v>142</v>
      </c>
      <c r="D28" s="144" t="s">
        <v>158</v>
      </c>
      <c r="E28" s="142" t="s">
        <v>136</v>
      </c>
      <c r="F28" s="144" t="s">
        <v>92</v>
      </c>
      <c r="G28" s="177">
        <v>8.3000000000000007</v>
      </c>
      <c r="H28" s="268"/>
      <c r="I28" s="271"/>
      <c r="J28" s="268"/>
      <c r="K28" s="298"/>
      <c r="L28" s="301"/>
    </row>
    <row r="29" spans="1:12" ht="57" x14ac:dyDescent="0.45">
      <c r="A29" s="264"/>
      <c r="B29" s="265"/>
      <c r="C29" s="142" t="s">
        <v>142</v>
      </c>
      <c r="D29" s="144" t="s">
        <v>197</v>
      </c>
      <c r="E29" s="142" t="s">
        <v>181</v>
      </c>
      <c r="F29" s="144" t="s">
        <v>429</v>
      </c>
      <c r="G29" s="177">
        <v>131.19999999999999</v>
      </c>
      <c r="H29" s="268"/>
      <c r="I29" s="271"/>
      <c r="J29" s="268"/>
      <c r="K29" s="298"/>
      <c r="L29" s="301"/>
    </row>
    <row r="30" spans="1:12" ht="28.5" x14ac:dyDescent="0.45">
      <c r="A30" s="264"/>
      <c r="B30" s="265"/>
      <c r="C30" s="142" t="s">
        <v>142</v>
      </c>
      <c r="D30" s="144" t="s">
        <v>197</v>
      </c>
      <c r="E30" s="142" t="s">
        <v>136</v>
      </c>
      <c r="F30" s="144" t="s">
        <v>92</v>
      </c>
      <c r="G30" s="177">
        <f>3.594906+61.566</f>
        <v>65.160905999999997</v>
      </c>
      <c r="H30" s="268"/>
      <c r="I30" s="271"/>
      <c r="J30" s="268"/>
      <c r="K30" s="298"/>
      <c r="L30" s="301"/>
    </row>
    <row r="31" spans="1:12" ht="28.5" x14ac:dyDescent="0.45">
      <c r="A31" s="264"/>
      <c r="B31" s="265"/>
      <c r="C31" s="142" t="s">
        <v>142</v>
      </c>
      <c r="D31" s="144" t="s">
        <v>260</v>
      </c>
      <c r="E31" s="142" t="s">
        <v>136</v>
      </c>
      <c r="F31" s="144" t="s">
        <v>92</v>
      </c>
      <c r="G31" s="177">
        <v>46.5</v>
      </c>
      <c r="H31" s="268"/>
      <c r="I31" s="271"/>
      <c r="J31" s="268"/>
      <c r="K31" s="298"/>
      <c r="L31" s="301"/>
    </row>
    <row r="32" spans="1:12" ht="58.5" customHeight="1" x14ac:dyDescent="0.45">
      <c r="A32" s="264"/>
      <c r="B32" s="265"/>
      <c r="C32" s="142" t="s">
        <v>142</v>
      </c>
      <c r="D32" s="144" t="s">
        <v>262</v>
      </c>
      <c r="E32" s="142" t="s">
        <v>181</v>
      </c>
      <c r="F32" s="144" t="s">
        <v>429</v>
      </c>
      <c r="G32" s="177">
        <v>88.2</v>
      </c>
      <c r="H32" s="268"/>
      <c r="I32" s="271"/>
      <c r="J32" s="268"/>
      <c r="K32" s="298"/>
      <c r="L32" s="301"/>
    </row>
    <row r="33" spans="1:12" ht="58.5" customHeight="1" x14ac:dyDescent="0.45">
      <c r="A33" s="264"/>
      <c r="B33" s="265"/>
      <c r="C33" s="142" t="s">
        <v>142</v>
      </c>
      <c r="D33" s="144" t="s">
        <v>262</v>
      </c>
      <c r="E33" s="142" t="s">
        <v>136</v>
      </c>
      <c r="F33" s="144" t="s">
        <v>92</v>
      </c>
      <c r="G33" s="177">
        <f>1.943603+63.631</f>
        <v>65.574602999999996</v>
      </c>
      <c r="H33" s="268"/>
      <c r="I33" s="271"/>
      <c r="J33" s="268"/>
      <c r="K33" s="298"/>
      <c r="L33" s="301"/>
    </row>
    <row r="34" spans="1:12" ht="58.5" customHeight="1" x14ac:dyDescent="0.45">
      <c r="A34" s="264"/>
      <c r="B34" s="265"/>
      <c r="C34" s="142" t="s">
        <v>548</v>
      </c>
      <c r="D34" s="144" t="s">
        <v>254</v>
      </c>
      <c r="E34" s="142" t="s">
        <v>181</v>
      </c>
      <c r="F34" s="144" t="s">
        <v>549</v>
      </c>
      <c r="G34" s="177">
        <v>10.5</v>
      </c>
      <c r="H34" s="268"/>
      <c r="I34" s="271"/>
      <c r="J34" s="268"/>
      <c r="K34" s="298"/>
      <c r="L34" s="301"/>
    </row>
    <row r="35" spans="1:12" ht="58.5" customHeight="1" x14ac:dyDescent="0.45">
      <c r="A35" s="264"/>
      <c r="B35" s="265"/>
      <c r="C35" s="142" t="s">
        <v>548</v>
      </c>
      <c r="D35" s="144" t="s">
        <v>158</v>
      </c>
      <c r="E35" s="142" t="s">
        <v>181</v>
      </c>
      <c r="F35" s="144" t="s">
        <v>549</v>
      </c>
      <c r="G35" s="177">
        <v>8.4600000000000009</v>
      </c>
      <c r="H35" s="268"/>
      <c r="I35" s="271"/>
      <c r="J35" s="268"/>
      <c r="K35" s="298"/>
      <c r="L35" s="301"/>
    </row>
    <row r="36" spans="1:12" ht="58.5" customHeight="1" x14ac:dyDescent="0.45">
      <c r="A36" s="264"/>
      <c r="B36" s="265"/>
      <c r="C36" s="142" t="s">
        <v>548</v>
      </c>
      <c r="D36" s="144" t="s">
        <v>158</v>
      </c>
      <c r="E36" s="142" t="s">
        <v>181</v>
      </c>
      <c r="F36" s="144" t="s">
        <v>429</v>
      </c>
      <c r="G36" s="177">
        <v>-5.3229490000000004</v>
      </c>
      <c r="H36" s="268"/>
      <c r="I36" s="271"/>
      <c r="J36" s="268"/>
      <c r="K36" s="298"/>
      <c r="L36" s="301"/>
    </row>
    <row r="37" spans="1:12" x14ac:dyDescent="0.45">
      <c r="A37" s="264"/>
      <c r="B37" s="265"/>
      <c r="C37" s="142" t="s">
        <v>548</v>
      </c>
      <c r="D37" s="144" t="s">
        <v>158</v>
      </c>
      <c r="E37" s="142" t="s">
        <v>136</v>
      </c>
      <c r="F37" s="144" t="s">
        <v>92</v>
      </c>
      <c r="G37" s="182">
        <v>5.3229490000000004</v>
      </c>
      <c r="H37" s="268"/>
      <c r="I37" s="271"/>
      <c r="J37" s="268"/>
      <c r="K37" s="298"/>
      <c r="L37" s="301"/>
    </row>
    <row r="38" spans="1:12" ht="57" x14ac:dyDescent="0.45">
      <c r="A38" s="264"/>
      <c r="B38" s="265"/>
      <c r="C38" s="142" t="s">
        <v>548</v>
      </c>
      <c r="D38" s="144" t="s">
        <v>197</v>
      </c>
      <c r="E38" s="142" t="s">
        <v>181</v>
      </c>
      <c r="F38" s="144" t="s">
        <v>429</v>
      </c>
      <c r="G38" s="177">
        <v>-125</v>
      </c>
      <c r="H38" s="268"/>
      <c r="I38" s="271"/>
      <c r="J38" s="268"/>
      <c r="K38" s="298"/>
      <c r="L38" s="301"/>
    </row>
    <row r="39" spans="1:12" ht="28.5" x14ac:dyDescent="0.45">
      <c r="A39" s="264"/>
      <c r="B39" s="265"/>
      <c r="C39" s="142" t="s">
        <v>548</v>
      </c>
      <c r="D39" s="144" t="s">
        <v>197</v>
      </c>
      <c r="E39" s="142" t="s">
        <v>136</v>
      </c>
      <c r="F39" s="144" t="s">
        <v>92</v>
      </c>
      <c r="G39" s="177">
        <v>125</v>
      </c>
      <c r="H39" s="268"/>
      <c r="I39" s="271"/>
      <c r="J39" s="268"/>
      <c r="K39" s="298"/>
      <c r="L39" s="301"/>
    </row>
    <row r="40" spans="1:12" ht="28.5" x14ac:dyDescent="0.45">
      <c r="A40" s="264"/>
      <c r="B40" s="265"/>
      <c r="C40" s="142" t="s">
        <v>548</v>
      </c>
      <c r="D40" s="144" t="s">
        <v>197</v>
      </c>
      <c r="E40" s="142" t="s">
        <v>181</v>
      </c>
      <c r="F40" s="144" t="s">
        <v>549</v>
      </c>
      <c r="G40" s="177">
        <v>85.7</v>
      </c>
      <c r="H40" s="268"/>
      <c r="I40" s="271"/>
      <c r="J40" s="268"/>
      <c r="K40" s="298"/>
      <c r="L40" s="301"/>
    </row>
    <row r="41" spans="1:12" ht="57" x14ac:dyDescent="0.45">
      <c r="A41" s="264"/>
      <c r="B41" s="265"/>
      <c r="C41" s="142" t="s">
        <v>548</v>
      </c>
      <c r="D41" s="144" t="s">
        <v>262</v>
      </c>
      <c r="E41" s="142" t="s">
        <v>181</v>
      </c>
      <c r="F41" s="144" t="s">
        <v>429</v>
      </c>
      <c r="G41" s="177">
        <v>-13.706882999999999</v>
      </c>
      <c r="H41" s="268"/>
      <c r="I41" s="271"/>
      <c r="J41" s="268"/>
      <c r="K41" s="298"/>
      <c r="L41" s="301"/>
    </row>
    <row r="42" spans="1:12" ht="28.5" x14ac:dyDescent="0.45">
      <c r="A42" s="264"/>
      <c r="B42" s="265"/>
      <c r="C42" s="142" t="s">
        <v>548</v>
      </c>
      <c r="D42" s="144" t="s">
        <v>262</v>
      </c>
      <c r="E42" s="142" t="s">
        <v>136</v>
      </c>
      <c r="F42" s="144" t="s">
        <v>92</v>
      </c>
      <c r="G42" s="182">
        <v>13.706882999999999</v>
      </c>
      <c r="H42" s="268"/>
      <c r="I42" s="271"/>
      <c r="J42" s="268"/>
      <c r="K42" s="298"/>
      <c r="L42" s="301"/>
    </row>
    <row r="43" spans="1:12" ht="28.5" x14ac:dyDescent="0.45">
      <c r="A43" s="264"/>
      <c r="B43" s="265"/>
      <c r="C43" s="142" t="s">
        <v>135</v>
      </c>
      <c r="D43" s="144" t="s">
        <v>254</v>
      </c>
      <c r="E43" s="142" t="s">
        <v>181</v>
      </c>
      <c r="F43" s="144" t="s">
        <v>428</v>
      </c>
      <c r="G43" s="177">
        <v>9</v>
      </c>
      <c r="H43" s="268"/>
      <c r="I43" s="271"/>
      <c r="J43" s="268"/>
      <c r="K43" s="298" t="s">
        <v>264</v>
      </c>
      <c r="L43" s="301" t="s">
        <v>265</v>
      </c>
    </row>
    <row r="44" spans="1:12" ht="28.5" x14ac:dyDescent="0.45">
      <c r="A44" s="264"/>
      <c r="B44" s="265"/>
      <c r="C44" s="142" t="s">
        <v>135</v>
      </c>
      <c r="D44" s="144" t="s">
        <v>254</v>
      </c>
      <c r="E44" s="142" t="s">
        <v>136</v>
      </c>
      <c r="F44" s="144" t="s">
        <v>92</v>
      </c>
      <c r="G44" s="177">
        <v>34.299999999999997</v>
      </c>
      <c r="H44" s="268"/>
      <c r="I44" s="271"/>
      <c r="J44" s="268"/>
      <c r="K44" s="298"/>
      <c r="L44" s="301"/>
    </row>
    <row r="45" spans="1:12" ht="28.5" x14ac:dyDescent="0.45">
      <c r="A45" s="264"/>
      <c r="B45" s="265"/>
      <c r="C45" s="142" t="s">
        <v>135</v>
      </c>
      <c r="D45" s="144" t="s">
        <v>256</v>
      </c>
      <c r="E45" s="142" t="s">
        <v>181</v>
      </c>
      <c r="F45" s="144" t="s">
        <v>428</v>
      </c>
      <c r="G45" s="177">
        <v>2.5</v>
      </c>
      <c r="H45" s="268"/>
      <c r="I45" s="271"/>
      <c r="J45" s="268"/>
      <c r="K45" s="298" t="s">
        <v>194</v>
      </c>
      <c r="L45" s="301" t="s">
        <v>265</v>
      </c>
    </row>
    <row r="46" spans="1:12" ht="28.5" x14ac:dyDescent="0.45">
      <c r="A46" s="264"/>
      <c r="B46" s="265"/>
      <c r="C46" s="142" t="s">
        <v>135</v>
      </c>
      <c r="D46" s="144" t="s">
        <v>256</v>
      </c>
      <c r="E46" s="142" t="s">
        <v>136</v>
      </c>
      <c r="F46" s="144" t="s">
        <v>92</v>
      </c>
      <c r="G46" s="177">
        <v>9.3000000000000007</v>
      </c>
      <c r="H46" s="268"/>
      <c r="I46" s="271"/>
      <c r="J46" s="268"/>
      <c r="K46" s="298"/>
      <c r="L46" s="301"/>
    </row>
    <row r="47" spans="1:12" x14ac:dyDescent="0.45">
      <c r="A47" s="264"/>
      <c r="B47" s="265"/>
      <c r="C47" s="142" t="s">
        <v>135</v>
      </c>
      <c r="D47" s="144" t="s">
        <v>158</v>
      </c>
      <c r="E47" s="142" t="s">
        <v>136</v>
      </c>
      <c r="F47" s="144" t="s">
        <v>92</v>
      </c>
      <c r="G47" s="177">
        <v>25.5</v>
      </c>
      <c r="H47" s="268"/>
      <c r="I47" s="271"/>
      <c r="J47" s="268"/>
      <c r="K47" s="298" t="s">
        <v>266</v>
      </c>
      <c r="L47" s="301" t="s">
        <v>265</v>
      </c>
    </row>
    <row r="48" spans="1:12" ht="28.5" x14ac:dyDescent="0.45">
      <c r="A48" s="264"/>
      <c r="B48" s="265"/>
      <c r="C48" s="142" t="s">
        <v>135</v>
      </c>
      <c r="D48" s="144" t="s">
        <v>260</v>
      </c>
      <c r="E48" s="142" t="s">
        <v>181</v>
      </c>
      <c r="F48" s="144" t="s">
        <v>428</v>
      </c>
      <c r="G48" s="177">
        <v>53</v>
      </c>
      <c r="H48" s="268"/>
      <c r="I48" s="271"/>
      <c r="J48" s="268"/>
      <c r="K48" s="298" t="s">
        <v>267</v>
      </c>
      <c r="L48" s="301" t="s">
        <v>265</v>
      </c>
    </row>
    <row r="49" spans="1:12" ht="28.5" x14ac:dyDescent="0.45">
      <c r="A49" s="264"/>
      <c r="B49" s="265"/>
      <c r="C49" s="142" t="s">
        <v>135</v>
      </c>
      <c r="D49" s="144" t="s">
        <v>260</v>
      </c>
      <c r="E49" s="142" t="s">
        <v>136</v>
      </c>
      <c r="F49" s="144" t="s">
        <v>92</v>
      </c>
      <c r="G49" s="177">
        <v>18.3</v>
      </c>
      <c r="H49" s="268"/>
      <c r="I49" s="271"/>
      <c r="J49" s="268"/>
      <c r="K49" s="298"/>
      <c r="L49" s="301"/>
    </row>
    <row r="50" spans="1:12" ht="28.5" x14ac:dyDescent="0.45">
      <c r="A50" s="264"/>
      <c r="B50" s="265"/>
      <c r="C50" s="142" t="s">
        <v>135</v>
      </c>
      <c r="D50" s="144" t="s">
        <v>262</v>
      </c>
      <c r="E50" s="142" t="s">
        <v>181</v>
      </c>
      <c r="F50" s="144" t="s">
        <v>428</v>
      </c>
      <c r="G50" s="177">
        <v>39.4</v>
      </c>
      <c r="H50" s="268"/>
      <c r="I50" s="271"/>
      <c r="J50" s="268"/>
      <c r="K50" s="298" t="s">
        <v>268</v>
      </c>
      <c r="L50" s="301" t="s">
        <v>265</v>
      </c>
    </row>
    <row r="51" spans="1:12" ht="28.5" x14ac:dyDescent="0.45">
      <c r="A51" s="264"/>
      <c r="B51" s="265"/>
      <c r="C51" s="142" t="s">
        <v>135</v>
      </c>
      <c r="D51" s="144" t="s">
        <v>197</v>
      </c>
      <c r="E51" s="142" t="s">
        <v>181</v>
      </c>
      <c r="F51" s="144" t="s">
        <v>428</v>
      </c>
      <c r="G51" s="177">
        <v>95.7</v>
      </c>
      <c r="H51" s="268"/>
      <c r="I51" s="271"/>
      <c r="J51" s="268"/>
      <c r="K51" s="298" t="s">
        <v>269</v>
      </c>
      <c r="L51" s="301" t="s">
        <v>265</v>
      </c>
    </row>
    <row r="52" spans="1:12" ht="28.5" x14ac:dyDescent="0.45">
      <c r="A52" s="264"/>
      <c r="B52" s="265"/>
      <c r="C52" s="142" t="s">
        <v>142</v>
      </c>
      <c r="D52" s="144" t="s">
        <v>254</v>
      </c>
      <c r="E52" s="142" t="s">
        <v>136</v>
      </c>
      <c r="F52" s="144" t="s">
        <v>92</v>
      </c>
      <c r="G52" s="177">
        <v>18</v>
      </c>
      <c r="H52" s="268"/>
      <c r="I52" s="271"/>
      <c r="J52" s="268"/>
      <c r="K52" s="298"/>
      <c r="L52" s="301"/>
    </row>
    <row r="53" spans="1:12" ht="57" x14ac:dyDescent="0.45">
      <c r="A53" s="264"/>
      <c r="B53" s="265"/>
      <c r="C53" s="142" t="s">
        <v>142</v>
      </c>
      <c r="D53" s="144" t="s">
        <v>260</v>
      </c>
      <c r="E53" s="142" t="s">
        <v>181</v>
      </c>
      <c r="F53" s="144" t="s">
        <v>429</v>
      </c>
      <c r="G53" s="177">
        <v>12</v>
      </c>
      <c r="H53" s="268"/>
      <c r="I53" s="271"/>
      <c r="J53" s="268"/>
      <c r="K53" s="298"/>
      <c r="L53" s="301"/>
    </row>
    <row r="54" spans="1:12" ht="28.5" x14ac:dyDescent="0.45">
      <c r="A54" s="264"/>
      <c r="B54" s="265"/>
      <c r="C54" s="142" t="s">
        <v>142</v>
      </c>
      <c r="D54" s="144" t="s">
        <v>260</v>
      </c>
      <c r="E54" s="142" t="s">
        <v>136</v>
      </c>
      <c r="F54" s="144" t="s">
        <v>92</v>
      </c>
      <c r="G54" s="177">
        <v>11.3</v>
      </c>
      <c r="H54" s="268"/>
      <c r="I54" s="271"/>
      <c r="J54" s="268"/>
      <c r="K54" s="298"/>
      <c r="L54" s="301"/>
    </row>
    <row r="55" spans="1:12" ht="57" x14ac:dyDescent="0.45">
      <c r="A55" s="264"/>
      <c r="B55" s="265"/>
      <c r="C55" s="142" t="s">
        <v>142</v>
      </c>
      <c r="D55" s="144" t="s">
        <v>262</v>
      </c>
      <c r="E55" s="142" t="s">
        <v>181</v>
      </c>
      <c r="F55" s="144" t="s">
        <v>429</v>
      </c>
      <c r="G55" s="177">
        <v>15</v>
      </c>
      <c r="H55" s="268"/>
      <c r="I55" s="271"/>
      <c r="J55" s="268"/>
      <c r="K55" s="298"/>
      <c r="L55" s="301"/>
    </row>
    <row r="56" spans="1:12" ht="28.5" x14ac:dyDescent="0.45">
      <c r="A56" s="264"/>
      <c r="B56" s="265"/>
      <c r="C56" s="142" t="s">
        <v>142</v>
      </c>
      <c r="D56" s="144" t="s">
        <v>262</v>
      </c>
      <c r="E56" s="142" t="s">
        <v>136</v>
      </c>
      <c r="F56" s="144" t="s">
        <v>92</v>
      </c>
      <c r="G56" s="177">
        <v>15</v>
      </c>
      <c r="H56" s="268"/>
      <c r="I56" s="271"/>
      <c r="J56" s="268"/>
      <c r="K56" s="298"/>
      <c r="L56" s="301"/>
    </row>
    <row r="57" spans="1:12" ht="57" x14ac:dyDescent="0.45">
      <c r="A57" s="264"/>
      <c r="B57" s="265"/>
      <c r="C57" s="142" t="s">
        <v>142</v>
      </c>
      <c r="D57" s="144" t="s">
        <v>158</v>
      </c>
      <c r="E57" s="142" t="s">
        <v>181</v>
      </c>
      <c r="F57" s="144" t="s">
        <v>429</v>
      </c>
      <c r="G57" s="177">
        <v>6</v>
      </c>
      <c r="H57" s="268"/>
      <c r="I57" s="271"/>
      <c r="J57" s="268"/>
      <c r="K57" s="298"/>
      <c r="L57" s="301"/>
    </row>
    <row r="58" spans="1:12" ht="57" x14ac:dyDescent="0.45">
      <c r="A58" s="264"/>
      <c r="B58" s="265"/>
      <c r="C58" s="142" t="s">
        <v>142</v>
      </c>
      <c r="D58" s="144" t="s">
        <v>197</v>
      </c>
      <c r="E58" s="142" t="s">
        <v>181</v>
      </c>
      <c r="F58" s="144" t="s">
        <v>429</v>
      </c>
      <c r="G58" s="177">
        <v>67</v>
      </c>
      <c r="H58" s="268"/>
      <c r="I58" s="271"/>
      <c r="J58" s="268"/>
      <c r="K58" s="298"/>
      <c r="L58" s="301"/>
    </row>
    <row r="59" spans="1:12" x14ac:dyDescent="0.45">
      <c r="A59" s="264"/>
      <c r="B59" s="265"/>
      <c r="C59" s="142" t="s">
        <v>548</v>
      </c>
      <c r="D59" s="144" t="s">
        <v>158</v>
      </c>
      <c r="E59" s="142" t="s">
        <v>136</v>
      </c>
      <c r="F59" s="144" t="s">
        <v>92</v>
      </c>
      <c r="G59" s="177">
        <v>6</v>
      </c>
      <c r="H59" s="268"/>
      <c r="I59" s="271"/>
      <c r="J59" s="268"/>
      <c r="K59" s="298"/>
      <c r="L59" s="301"/>
    </row>
    <row r="60" spans="1:12" ht="57" x14ac:dyDescent="0.45">
      <c r="A60" s="264"/>
      <c r="B60" s="265"/>
      <c r="C60" s="142" t="s">
        <v>548</v>
      </c>
      <c r="D60" s="144" t="s">
        <v>158</v>
      </c>
      <c r="E60" s="142" t="s">
        <v>181</v>
      </c>
      <c r="F60" s="144" t="s">
        <v>429</v>
      </c>
      <c r="G60" s="177">
        <v>-6</v>
      </c>
      <c r="H60" s="268"/>
      <c r="I60" s="271"/>
      <c r="J60" s="268"/>
      <c r="K60" s="298"/>
      <c r="L60" s="301"/>
    </row>
    <row r="61" spans="1:12" ht="28.5" x14ac:dyDescent="0.45">
      <c r="A61" s="264"/>
      <c r="B61" s="265"/>
      <c r="C61" s="142" t="s">
        <v>548</v>
      </c>
      <c r="D61" s="144" t="s">
        <v>158</v>
      </c>
      <c r="E61" s="142" t="s">
        <v>181</v>
      </c>
      <c r="F61" s="144" t="s">
        <v>549</v>
      </c>
      <c r="G61" s="177">
        <v>17.899999999999999</v>
      </c>
      <c r="H61" s="268"/>
      <c r="I61" s="271"/>
      <c r="J61" s="268"/>
      <c r="K61" s="298"/>
      <c r="L61" s="301"/>
    </row>
    <row r="62" spans="1:12" ht="28.5" x14ac:dyDescent="0.45">
      <c r="A62" s="264"/>
      <c r="B62" s="265"/>
      <c r="C62" s="142" t="s">
        <v>548</v>
      </c>
      <c r="D62" s="144" t="s">
        <v>197</v>
      </c>
      <c r="E62" s="142" t="s">
        <v>181</v>
      </c>
      <c r="F62" s="144" t="s">
        <v>549</v>
      </c>
      <c r="G62" s="177">
        <v>63.8</v>
      </c>
      <c r="H62" s="268"/>
      <c r="I62" s="271"/>
      <c r="J62" s="268"/>
      <c r="K62" s="298"/>
      <c r="L62" s="301"/>
    </row>
    <row r="63" spans="1:12" ht="28.5" x14ac:dyDescent="0.45">
      <c r="A63" s="264"/>
      <c r="B63" s="265"/>
      <c r="C63" s="142" t="s">
        <v>548</v>
      </c>
      <c r="D63" s="144" t="s">
        <v>262</v>
      </c>
      <c r="E63" s="142" t="s">
        <v>136</v>
      </c>
      <c r="F63" s="144" t="s">
        <v>92</v>
      </c>
      <c r="G63" s="177">
        <v>0.75226300000000001</v>
      </c>
      <c r="H63" s="268"/>
      <c r="I63" s="271"/>
      <c r="J63" s="268"/>
      <c r="K63" s="298"/>
      <c r="L63" s="301"/>
    </row>
    <row r="64" spans="1:12" ht="57" x14ac:dyDescent="0.45">
      <c r="A64" s="264"/>
      <c r="B64" s="265"/>
      <c r="C64" s="142" t="s">
        <v>548</v>
      </c>
      <c r="D64" s="144" t="s">
        <v>262</v>
      </c>
      <c r="E64" s="142" t="s">
        <v>181</v>
      </c>
      <c r="F64" s="144" t="s">
        <v>429</v>
      </c>
      <c r="G64" s="183">
        <v>-0.75226300000000001</v>
      </c>
      <c r="H64" s="268"/>
      <c r="I64" s="271"/>
      <c r="J64" s="268"/>
      <c r="K64" s="298"/>
      <c r="L64" s="301"/>
    </row>
    <row r="65" spans="1:12" ht="28.5" x14ac:dyDescent="0.45">
      <c r="A65" s="250"/>
      <c r="B65" s="266"/>
      <c r="C65" s="137" t="s">
        <v>548</v>
      </c>
      <c r="D65" s="144" t="s">
        <v>254</v>
      </c>
      <c r="E65" s="137" t="s">
        <v>181</v>
      </c>
      <c r="F65" s="144" t="s">
        <v>549</v>
      </c>
      <c r="G65" s="177">
        <v>20.3</v>
      </c>
      <c r="H65" s="269"/>
      <c r="I65" s="272"/>
      <c r="J65" s="269"/>
      <c r="K65" s="299"/>
      <c r="L65" s="302"/>
    </row>
    <row r="66" spans="1:12" ht="22.5" customHeight="1" x14ac:dyDescent="0.45">
      <c r="A66" s="124" t="s">
        <v>270</v>
      </c>
      <c r="B66" s="103">
        <v>3</v>
      </c>
      <c r="C66" s="142" t="s">
        <v>548</v>
      </c>
      <c r="D66" s="144" t="s">
        <v>256</v>
      </c>
      <c r="E66" s="60" t="s">
        <v>136</v>
      </c>
      <c r="F66" s="60" t="s">
        <v>92</v>
      </c>
      <c r="G66" s="183">
        <v>3</v>
      </c>
      <c r="H66" s="142" t="s">
        <v>93</v>
      </c>
      <c r="I66" s="143" t="s">
        <v>28</v>
      </c>
      <c r="J66" s="142" t="s">
        <v>140</v>
      </c>
      <c r="K66" s="145"/>
      <c r="L66" s="130"/>
    </row>
    <row r="67" spans="1:12" x14ac:dyDescent="0.45">
      <c r="A67" s="249" t="s">
        <v>271</v>
      </c>
      <c r="B67" s="246">
        <v>0</v>
      </c>
      <c r="C67" s="267" t="s">
        <v>90</v>
      </c>
      <c r="D67" s="144" t="s">
        <v>314</v>
      </c>
      <c r="E67" s="142" t="s">
        <v>92</v>
      </c>
      <c r="F67" s="60" t="s">
        <v>92</v>
      </c>
      <c r="G67" s="177" t="s">
        <v>92</v>
      </c>
      <c r="H67" s="142" t="s">
        <v>445</v>
      </c>
      <c r="I67" s="142"/>
      <c r="J67" s="142"/>
      <c r="K67" s="145"/>
      <c r="L67" s="130"/>
    </row>
    <row r="68" spans="1:12" x14ac:dyDescent="0.45">
      <c r="A68" s="250"/>
      <c r="B68" s="248"/>
      <c r="C68" s="269"/>
      <c r="D68" s="144" t="s">
        <v>313</v>
      </c>
      <c r="E68" s="142" t="s">
        <v>92</v>
      </c>
      <c r="F68" s="60" t="s">
        <v>92</v>
      </c>
      <c r="G68" s="177" t="s">
        <v>92</v>
      </c>
      <c r="H68" s="142" t="s">
        <v>445</v>
      </c>
      <c r="I68" s="142"/>
      <c r="J68" s="142"/>
      <c r="K68" s="145"/>
      <c r="L68" s="130"/>
    </row>
    <row r="69" spans="1:12" ht="28.5" x14ac:dyDescent="0.45">
      <c r="A69" s="249" t="s">
        <v>272</v>
      </c>
      <c r="B69" s="246">
        <f>30+5+50</f>
        <v>85</v>
      </c>
      <c r="C69" s="142" t="s">
        <v>135</v>
      </c>
      <c r="D69" s="144" t="s">
        <v>162</v>
      </c>
      <c r="E69" s="142" t="s">
        <v>136</v>
      </c>
      <c r="F69" s="144" t="s">
        <v>92</v>
      </c>
      <c r="G69" s="177">
        <v>22.2</v>
      </c>
      <c r="H69" s="267" t="s">
        <v>93</v>
      </c>
      <c r="I69" s="270" t="s">
        <v>24</v>
      </c>
      <c r="J69" s="246" t="s">
        <v>94</v>
      </c>
      <c r="K69" s="297" t="s">
        <v>95</v>
      </c>
      <c r="L69" s="300"/>
    </row>
    <row r="70" spans="1:12" ht="28.5" x14ac:dyDescent="0.45">
      <c r="A70" s="250"/>
      <c r="B70" s="248"/>
      <c r="C70" s="142" t="s">
        <v>548</v>
      </c>
      <c r="D70" s="144" t="s">
        <v>162</v>
      </c>
      <c r="E70" s="142" t="s">
        <v>136</v>
      </c>
      <c r="F70" s="144" t="s">
        <v>92</v>
      </c>
      <c r="G70" s="177">
        <v>50</v>
      </c>
      <c r="H70" s="269"/>
      <c r="I70" s="272"/>
      <c r="J70" s="248"/>
      <c r="K70" s="299"/>
      <c r="L70" s="302"/>
    </row>
    <row r="71" spans="1:12" x14ac:dyDescent="0.45">
      <c r="A71" s="124" t="s">
        <v>273</v>
      </c>
      <c r="B71" s="103">
        <v>5</v>
      </c>
      <c r="C71" s="142" t="s">
        <v>548</v>
      </c>
      <c r="D71" s="144" t="s">
        <v>509</v>
      </c>
      <c r="E71" s="142" t="s">
        <v>136</v>
      </c>
      <c r="F71" s="144" t="s">
        <v>92</v>
      </c>
      <c r="G71" s="182">
        <v>4.74</v>
      </c>
      <c r="H71" s="142" t="s">
        <v>445</v>
      </c>
      <c r="I71" s="142"/>
      <c r="J71" s="142"/>
      <c r="K71" s="145"/>
      <c r="L71" s="130"/>
    </row>
    <row r="72" spans="1:12" ht="28.5" x14ac:dyDescent="0.45">
      <c r="A72" s="249" t="s">
        <v>274</v>
      </c>
      <c r="B72" s="246">
        <v>50</v>
      </c>
      <c r="C72" s="142" t="s">
        <v>142</v>
      </c>
      <c r="D72" s="144" t="s">
        <v>275</v>
      </c>
      <c r="E72" s="142" t="s">
        <v>181</v>
      </c>
      <c r="F72" s="144" t="s">
        <v>428</v>
      </c>
      <c r="G72" s="177">
        <v>50</v>
      </c>
      <c r="H72" s="267" t="s">
        <v>93</v>
      </c>
      <c r="I72" s="270" t="s">
        <v>25</v>
      </c>
      <c r="J72" s="246" t="s">
        <v>94</v>
      </c>
      <c r="K72" s="297" t="s">
        <v>194</v>
      </c>
      <c r="L72" s="300" t="s">
        <v>398</v>
      </c>
    </row>
    <row r="73" spans="1:12" ht="28.5" x14ac:dyDescent="0.45">
      <c r="A73" s="264"/>
      <c r="B73" s="247"/>
      <c r="C73" s="142" t="s">
        <v>548</v>
      </c>
      <c r="D73" s="144" t="s">
        <v>275</v>
      </c>
      <c r="E73" s="142" t="s">
        <v>181</v>
      </c>
      <c r="F73" s="144" t="s">
        <v>428</v>
      </c>
      <c r="G73" s="177">
        <v>-49.654000000000003</v>
      </c>
      <c r="H73" s="268"/>
      <c r="I73" s="271"/>
      <c r="J73" s="247"/>
      <c r="K73" s="298"/>
      <c r="L73" s="301"/>
    </row>
    <row r="74" spans="1:12" x14ac:dyDescent="0.45">
      <c r="A74" s="250"/>
      <c r="B74" s="248"/>
      <c r="C74" s="142" t="s">
        <v>548</v>
      </c>
      <c r="D74" s="144" t="s">
        <v>275</v>
      </c>
      <c r="E74" s="142" t="s">
        <v>136</v>
      </c>
      <c r="F74" s="144" t="s">
        <v>92</v>
      </c>
      <c r="G74" s="177">
        <v>49.654000000000003</v>
      </c>
      <c r="H74" s="269"/>
      <c r="I74" s="272"/>
      <c r="J74" s="248"/>
      <c r="K74" s="299"/>
      <c r="L74" s="302"/>
    </row>
    <row r="75" spans="1:12" ht="28.5" x14ac:dyDescent="0.45">
      <c r="A75" s="249" t="s">
        <v>276</v>
      </c>
      <c r="B75" s="246">
        <v>50</v>
      </c>
      <c r="C75" s="142" t="s">
        <v>548</v>
      </c>
      <c r="D75" s="144" t="s">
        <v>254</v>
      </c>
      <c r="E75" s="142" t="s">
        <v>136</v>
      </c>
      <c r="F75" s="144" t="s">
        <v>92</v>
      </c>
      <c r="G75" s="182">
        <v>10</v>
      </c>
      <c r="H75" s="267" t="s">
        <v>93</v>
      </c>
      <c r="I75" s="270" t="s">
        <v>28</v>
      </c>
      <c r="J75" s="267" t="s">
        <v>140</v>
      </c>
      <c r="K75" s="297"/>
      <c r="L75" s="300"/>
    </row>
    <row r="76" spans="1:12" ht="28.5" x14ac:dyDescent="0.45">
      <c r="A76" s="264"/>
      <c r="B76" s="247"/>
      <c r="C76" s="142" t="s">
        <v>548</v>
      </c>
      <c r="D76" s="144" t="s">
        <v>256</v>
      </c>
      <c r="E76" s="142" t="s">
        <v>136</v>
      </c>
      <c r="F76" s="144" t="s">
        <v>92</v>
      </c>
      <c r="G76" s="182">
        <v>0.625</v>
      </c>
      <c r="H76" s="268"/>
      <c r="I76" s="271"/>
      <c r="J76" s="268"/>
      <c r="K76" s="298"/>
      <c r="L76" s="301"/>
    </row>
    <row r="77" spans="1:12" x14ac:dyDescent="0.45">
      <c r="A77" s="264"/>
      <c r="B77" s="247"/>
      <c r="C77" s="142" t="s">
        <v>548</v>
      </c>
      <c r="D77" s="142" t="s">
        <v>158</v>
      </c>
      <c r="E77" s="142" t="s">
        <v>136</v>
      </c>
      <c r="F77" s="144" t="s">
        <v>92</v>
      </c>
      <c r="G77" s="182">
        <v>5.875</v>
      </c>
      <c r="H77" s="268"/>
      <c r="I77" s="271"/>
      <c r="J77" s="268"/>
      <c r="K77" s="298"/>
      <c r="L77" s="301"/>
    </row>
    <row r="78" spans="1:12" ht="28.5" x14ac:dyDescent="0.45">
      <c r="A78" s="264"/>
      <c r="B78" s="247"/>
      <c r="C78" s="142" t="s">
        <v>548</v>
      </c>
      <c r="D78" s="144" t="s">
        <v>197</v>
      </c>
      <c r="E78" s="142" t="s">
        <v>136</v>
      </c>
      <c r="F78" s="144" t="s">
        <v>92</v>
      </c>
      <c r="G78" s="182">
        <v>13.25</v>
      </c>
      <c r="H78" s="268"/>
      <c r="I78" s="271"/>
      <c r="J78" s="268"/>
      <c r="K78" s="298"/>
      <c r="L78" s="301"/>
    </row>
    <row r="79" spans="1:12" ht="28.5" x14ac:dyDescent="0.45">
      <c r="A79" s="250"/>
      <c r="B79" s="248"/>
      <c r="C79" s="142" t="s">
        <v>548</v>
      </c>
      <c r="D79" s="144" t="s">
        <v>260</v>
      </c>
      <c r="E79" s="142" t="s">
        <v>136</v>
      </c>
      <c r="F79" s="144" t="s">
        <v>92</v>
      </c>
      <c r="G79" s="182">
        <v>14.375</v>
      </c>
      <c r="H79" s="269"/>
      <c r="I79" s="272"/>
      <c r="J79" s="269"/>
      <c r="K79" s="299"/>
      <c r="L79" s="302"/>
    </row>
    <row r="80" spans="1:12" x14ac:dyDescent="0.45">
      <c r="A80" s="124" t="s">
        <v>277</v>
      </c>
      <c r="B80" s="103">
        <v>0</v>
      </c>
      <c r="C80" s="142" t="s">
        <v>90</v>
      </c>
      <c r="D80" s="144" t="s">
        <v>282</v>
      </c>
      <c r="E80" s="142" t="s">
        <v>92</v>
      </c>
      <c r="F80" s="169" t="s">
        <v>92</v>
      </c>
      <c r="G80" s="177" t="s">
        <v>92</v>
      </c>
      <c r="H80" s="142" t="s">
        <v>445</v>
      </c>
      <c r="I80" s="142"/>
      <c r="J80" s="142"/>
      <c r="K80" s="145"/>
      <c r="L80" s="130"/>
    </row>
    <row r="81" spans="1:12" x14ac:dyDescent="0.45">
      <c r="A81" s="124" t="s">
        <v>278</v>
      </c>
      <c r="B81" s="103">
        <v>0</v>
      </c>
      <c r="C81" s="142" t="s">
        <v>90</v>
      </c>
      <c r="D81" s="144" t="s">
        <v>282</v>
      </c>
      <c r="E81" s="142" t="s">
        <v>92</v>
      </c>
      <c r="F81" s="169" t="s">
        <v>92</v>
      </c>
      <c r="G81" s="177" t="s">
        <v>92</v>
      </c>
      <c r="H81" s="142" t="s">
        <v>445</v>
      </c>
      <c r="I81" s="142"/>
      <c r="J81" s="142"/>
      <c r="K81" s="145"/>
      <c r="L81" s="130"/>
    </row>
    <row r="82" spans="1:12" x14ac:dyDescent="0.45">
      <c r="A82" s="124" t="s">
        <v>279</v>
      </c>
      <c r="B82" s="103">
        <v>57</v>
      </c>
      <c r="C82" s="142" t="s">
        <v>90</v>
      </c>
      <c r="D82" s="144" t="s">
        <v>282</v>
      </c>
      <c r="E82" s="169" t="s">
        <v>92</v>
      </c>
      <c r="F82" s="221" t="s">
        <v>439</v>
      </c>
      <c r="G82" s="177" t="s">
        <v>92</v>
      </c>
      <c r="H82" s="142" t="s">
        <v>93</v>
      </c>
      <c r="I82" s="143" t="s">
        <v>6</v>
      </c>
      <c r="J82" s="142" t="s">
        <v>140</v>
      </c>
      <c r="K82" s="145"/>
      <c r="L82" s="130"/>
    </row>
    <row r="83" spans="1:12" x14ac:dyDescent="0.45">
      <c r="A83" s="124" t="s">
        <v>280</v>
      </c>
      <c r="B83" s="103">
        <v>0</v>
      </c>
      <c r="C83" s="142" t="s">
        <v>90</v>
      </c>
      <c r="D83" s="144" t="s">
        <v>282</v>
      </c>
      <c r="E83" s="142" t="s">
        <v>92</v>
      </c>
      <c r="F83" s="169" t="s">
        <v>92</v>
      </c>
      <c r="G83" s="177" t="s">
        <v>92</v>
      </c>
      <c r="H83" s="142" t="s">
        <v>445</v>
      </c>
      <c r="I83" s="143"/>
      <c r="J83" s="142"/>
      <c r="K83" s="145"/>
      <c r="L83" s="130"/>
    </row>
    <row r="84" spans="1:12" ht="57" x14ac:dyDescent="0.45">
      <c r="A84" s="124" t="s">
        <v>281</v>
      </c>
      <c r="B84" s="103">
        <v>331</v>
      </c>
      <c r="C84" s="142" t="s">
        <v>90</v>
      </c>
      <c r="D84" s="144" t="s">
        <v>282</v>
      </c>
      <c r="E84" s="142" t="s">
        <v>92</v>
      </c>
      <c r="F84" s="144" t="s">
        <v>439</v>
      </c>
      <c r="G84" s="177" t="s">
        <v>92</v>
      </c>
      <c r="H84" s="142" t="s">
        <v>93</v>
      </c>
      <c r="I84" s="143" t="s">
        <v>26</v>
      </c>
      <c r="J84" s="144" t="s">
        <v>94</v>
      </c>
      <c r="K84" s="149" t="s">
        <v>487</v>
      </c>
      <c r="L84" s="155" t="s">
        <v>101</v>
      </c>
    </row>
    <row r="85" spans="1:12" x14ac:dyDescent="0.45">
      <c r="A85" s="220" t="s">
        <v>594</v>
      </c>
      <c r="B85" s="106">
        <v>0</v>
      </c>
      <c r="C85" s="216" t="s">
        <v>90</v>
      </c>
      <c r="D85" s="216" t="s">
        <v>158</v>
      </c>
      <c r="E85" s="216" t="s">
        <v>92</v>
      </c>
      <c r="F85" s="218" t="s">
        <v>92</v>
      </c>
      <c r="G85" s="177" t="s">
        <v>92</v>
      </c>
      <c r="H85" s="215" t="s">
        <v>93</v>
      </c>
      <c r="I85" s="217" t="s">
        <v>28</v>
      </c>
      <c r="J85" s="214" t="s">
        <v>140</v>
      </c>
      <c r="K85" s="219"/>
      <c r="L85" s="223"/>
    </row>
    <row r="86" spans="1:12" ht="28.5" x14ac:dyDescent="0.45">
      <c r="A86" s="245" t="s">
        <v>469</v>
      </c>
      <c r="B86" s="246">
        <f>250+155</f>
        <v>405</v>
      </c>
      <c r="C86" s="142" t="s">
        <v>135</v>
      </c>
      <c r="D86" s="144" t="s">
        <v>160</v>
      </c>
      <c r="E86" s="142" t="s">
        <v>181</v>
      </c>
      <c r="F86" s="144" t="s">
        <v>428</v>
      </c>
      <c r="G86" s="177">
        <v>250</v>
      </c>
      <c r="H86" s="267" t="s">
        <v>93</v>
      </c>
      <c r="I86" s="270" t="s">
        <v>20</v>
      </c>
      <c r="J86" s="267" t="s">
        <v>94</v>
      </c>
      <c r="K86" s="273" t="s">
        <v>468</v>
      </c>
      <c r="L86" s="314" t="s">
        <v>467</v>
      </c>
    </row>
    <row r="87" spans="1:12" ht="28.5" x14ac:dyDescent="0.45">
      <c r="A87" s="245"/>
      <c r="B87" s="247"/>
      <c r="C87" s="142" t="s">
        <v>142</v>
      </c>
      <c r="D87" s="144" t="s">
        <v>160</v>
      </c>
      <c r="E87" s="142" t="s">
        <v>181</v>
      </c>
      <c r="F87" s="144" t="s">
        <v>426</v>
      </c>
      <c r="G87" s="180">
        <v>124.16</v>
      </c>
      <c r="H87" s="268"/>
      <c r="I87" s="271"/>
      <c r="J87" s="268"/>
      <c r="K87" s="274"/>
      <c r="L87" s="315"/>
    </row>
    <row r="88" spans="1:12" x14ac:dyDescent="0.45">
      <c r="A88" s="245"/>
      <c r="B88" s="247"/>
      <c r="C88" s="142" t="s">
        <v>142</v>
      </c>
      <c r="D88" s="144" t="s">
        <v>160</v>
      </c>
      <c r="E88" s="142" t="s">
        <v>136</v>
      </c>
      <c r="F88" s="144" t="s">
        <v>92</v>
      </c>
      <c r="G88" s="180">
        <v>31.04</v>
      </c>
      <c r="H88" s="268"/>
      <c r="I88" s="271"/>
      <c r="J88" s="268"/>
      <c r="K88" s="274"/>
      <c r="L88" s="315"/>
    </row>
    <row r="89" spans="1:12" ht="28.5" x14ac:dyDescent="0.45">
      <c r="A89" s="245"/>
      <c r="B89" s="247"/>
      <c r="C89" s="142" t="s">
        <v>548</v>
      </c>
      <c r="D89" s="144" t="s">
        <v>160</v>
      </c>
      <c r="E89" s="142" t="s">
        <v>181</v>
      </c>
      <c r="F89" s="144" t="s">
        <v>426</v>
      </c>
      <c r="G89" s="177">
        <v>-118.67460699999999</v>
      </c>
      <c r="H89" s="268"/>
      <c r="I89" s="271"/>
      <c r="J89" s="268"/>
      <c r="K89" s="274"/>
      <c r="L89" s="315"/>
    </row>
    <row r="90" spans="1:12" x14ac:dyDescent="0.45">
      <c r="A90" s="245"/>
      <c r="B90" s="248"/>
      <c r="C90" s="234" t="s">
        <v>548</v>
      </c>
      <c r="D90" s="144" t="s">
        <v>160</v>
      </c>
      <c r="E90" s="137" t="s">
        <v>136</v>
      </c>
      <c r="F90" s="126" t="s">
        <v>92</v>
      </c>
      <c r="G90" s="183">
        <v>118.67460699999999</v>
      </c>
      <c r="H90" s="269"/>
      <c r="I90" s="272"/>
      <c r="J90" s="269"/>
      <c r="K90" s="275"/>
      <c r="L90" s="316"/>
    </row>
    <row r="91" spans="1:12" x14ac:dyDescent="0.45">
      <c r="A91" s="124" t="s">
        <v>470</v>
      </c>
      <c r="B91" s="103">
        <v>20</v>
      </c>
      <c r="C91" s="234" t="s">
        <v>135</v>
      </c>
      <c r="D91" s="144" t="s">
        <v>158</v>
      </c>
      <c r="E91" s="142" t="s">
        <v>136</v>
      </c>
      <c r="F91" s="144" t="s">
        <v>92</v>
      </c>
      <c r="G91" s="177">
        <v>11.154370999999999</v>
      </c>
      <c r="H91" s="142" t="s">
        <v>93</v>
      </c>
      <c r="I91" s="143" t="s">
        <v>10</v>
      </c>
      <c r="J91" s="142" t="s">
        <v>94</v>
      </c>
      <c r="K91" s="149" t="s">
        <v>474</v>
      </c>
      <c r="L91" s="129" t="s">
        <v>182</v>
      </c>
    </row>
    <row r="92" spans="1:12" ht="28.5" x14ac:dyDescent="0.45">
      <c r="A92" s="124" t="s">
        <v>283</v>
      </c>
      <c r="B92" s="110">
        <f>2080+425</f>
        <v>2505</v>
      </c>
      <c r="C92" s="234" t="s">
        <v>90</v>
      </c>
      <c r="D92" s="144" t="s">
        <v>91</v>
      </c>
      <c r="E92" s="142" t="s">
        <v>92</v>
      </c>
      <c r="F92" s="144" t="s">
        <v>428</v>
      </c>
      <c r="G92" s="177" t="s">
        <v>92</v>
      </c>
      <c r="H92" s="142" t="s">
        <v>93</v>
      </c>
      <c r="I92" s="143" t="s">
        <v>29</v>
      </c>
      <c r="J92" s="144" t="s">
        <v>490</v>
      </c>
      <c r="K92" s="145"/>
      <c r="L92" s="130"/>
    </row>
    <row r="93" spans="1:12" ht="31.5" customHeight="1" x14ac:dyDescent="0.45">
      <c r="A93" s="245" t="s">
        <v>284</v>
      </c>
      <c r="B93" s="257">
        <v>3000</v>
      </c>
      <c r="C93" s="234" t="s">
        <v>142</v>
      </c>
      <c r="D93" s="144" t="s">
        <v>103</v>
      </c>
      <c r="E93" s="142" t="s">
        <v>181</v>
      </c>
      <c r="F93" s="144" t="s">
        <v>428</v>
      </c>
      <c r="G93" s="177">
        <v>2538.9999889999999</v>
      </c>
      <c r="H93" s="253" t="s">
        <v>93</v>
      </c>
      <c r="I93" s="254" t="s">
        <v>1</v>
      </c>
      <c r="J93" s="295" t="s">
        <v>94</v>
      </c>
      <c r="K93" s="303" t="s">
        <v>607</v>
      </c>
      <c r="L93" s="256" t="s">
        <v>608</v>
      </c>
    </row>
    <row r="94" spans="1:12" x14ac:dyDescent="0.45">
      <c r="A94" s="245"/>
      <c r="B94" s="248"/>
      <c r="C94" s="234" t="s">
        <v>142</v>
      </c>
      <c r="D94" s="144" t="s">
        <v>103</v>
      </c>
      <c r="E94" s="142" t="s">
        <v>136</v>
      </c>
      <c r="F94" s="144" t="s">
        <v>92</v>
      </c>
      <c r="G94" s="177">
        <v>461.00001099999997</v>
      </c>
      <c r="H94" s="253"/>
      <c r="I94" s="254"/>
      <c r="J94" s="295"/>
      <c r="K94" s="303"/>
      <c r="L94" s="256"/>
    </row>
    <row r="95" spans="1:12" ht="28.5" x14ac:dyDescent="0.45">
      <c r="A95" s="245" t="s">
        <v>285</v>
      </c>
      <c r="B95" s="257">
        <f>72625+8000-4570</f>
        <v>76055</v>
      </c>
      <c r="C95" s="234" t="s">
        <v>135</v>
      </c>
      <c r="D95" s="144" t="s">
        <v>164</v>
      </c>
      <c r="E95" s="142" t="s">
        <v>181</v>
      </c>
      <c r="F95" s="144" t="s">
        <v>428</v>
      </c>
      <c r="G95" s="177">
        <v>60000</v>
      </c>
      <c r="H95" s="253" t="s">
        <v>93</v>
      </c>
      <c r="I95" s="254" t="s">
        <v>30</v>
      </c>
      <c r="J95" s="309" t="s">
        <v>286</v>
      </c>
      <c r="K95" s="303" t="s">
        <v>480</v>
      </c>
      <c r="L95" s="279" t="s">
        <v>287</v>
      </c>
    </row>
    <row r="96" spans="1:12" ht="28.5" x14ac:dyDescent="0.45">
      <c r="A96" s="245"/>
      <c r="B96" s="265"/>
      <c r="C96" s="234" t="s">
        <v>142</v>
      </c>
      <c r="D96" s="144" t="s">
        <v>164</v>
      </c>
      <c r="E96" s="142" t="s">
        <v>181</v>
      </c>
      <c r="F96" s="144" t="s">
        <v>428</v>
      </c>
      <c r="G96" s="177">
        <v>28467.769</v>
      </c>
      <c r="H96" s="253"/>
      <c r="I96" s="254"/>
      <c r="J96" s="309"/>
      <c r="K96" s="303"/>
      <c r="L96" s="279"/>
    </row>
    <row r="97" spans="1:12" ht="28.5" x14ac:dyDescent="0.45">
      <c r="A97" s="245"/>
      <c r="B97" s="265"/>
      <c r="C97" s="234" t="s">
        <v>548</v>
      </c>
      <c r="D97" s="144" t="s">
        <v>164</v>
      </c>
      <c r="E97" s="137" t="s">
        <v>181</v>
      </c>
      <c r="F97" s="144" t="s">
        <v>428</v>
      </c>
      <c r="G97" s="183">
        <v>-12445</v>
      </c>
      <c r="H97" s="253"/>
      <c r="I97" s="254"/>
      <c r="J97" s="309"/>
      <c r="K97" s="303"/>
      <c r="L97" s="279"/>
    </row>
    <row r="98" spans="1:12" ht="28.5" x14ac:dyDescent="0.45">
      <c r="A98" s="245"/>
      <c r="B98" s="248"/>
      <c r="C98" s="234" t="s">
        <v>548</v>
      </c>
      <c r="D98" s="144" t="s">
        <v>164</v>
      </c>
      <c r="E98" s="137" t="s">
        <v>181</v>
      </c>
      <c r="F98" s="144" t="s">
        <v>549</v>
      </c>
      <c r="G98" s="182">
        <v>500</v>
      </c>
      <c r="H98" s="253"/>
      <c r="I98" s="254"/>
      <c r="J98" s="309"/>
      <c r="K98" s="303"/>
      <c r="L98" s="256"/>
    </row>
    <row r="99" spans="1:12" ht="28.5" x14ac:dyDescent="0.45">
      <c r="A99" s="124" t="s">
        <v>288</v>
      </c>
      <c r="B99" s="103">
        <v>473</v>
      </c>
      <c r="C99" s="234" t="s">
        <v>142</v>
      </c>
      <c r="D99" s="144" t="s">
        <v>152</v>
      </c>
      <c r="E99" s="142" t="s">
        <v>181</v>
      </c>
      <c r="F99" s="144" t="s">
        <v>428</v>
      </c>
      <c r="G99" s="177">
        <v>9.9640000000000004</v>
      </c>
      <c r="H99" s="142" t="s">
        <v>93</v>
      </c>
      <c r="I99" s="143" t="s">
        <v>16</v>
      </c>
      <c r="J99" s="144" t="s">
        <v>94</v>
      </c>
      <c r="K99" s="145" t="s">
        <v>482</v>
      </c>
      <c r="L99" s="130" t="s">
        <v>472</v>
      </c>
    </row>
    <row r="100" spans="1:12" ht="57" x14ac:dyDescent="0.45">
      <c r="A100" s="249" t="s">
        <v>289</v>
      </c>
      <c r="B100" s="257">
        <f>5250-2240+20</f>
        <v>3030</v>
      </c>
      <c r="C100" s="234" t="s">
        <v>135</v>
      </c>
      <c r="D100" s="144" t="s">
        <v>164</v>
      </c>
      <c r="E100" s="142" t="s">
        <v>181</v>
      </c>
      <c r="F100" s="144" t="s">
        <v>429</v>
      </c>
      <c r="G100" s="177">
        <v>5250</v>
      </c>
      <c r="H100" s="267" t="s">
        <v>611</v>
      </c>
      <c r="I100" s="267" t="s">
        <v>92</v>
      </c>
      <c r="J100" s="341" t="s">
        <v>498</v>
      </c>
      <c r="K100" s="273" t="s">
        <v>290</v>
      </c>
      <c r="L100" s="314" t="s">
        <v>130</v>
      </c>
    </row>
    <row r="101" spans="1:12" ht="28.5" x14ac:dyDescent="0.45">
      <c r="A101" s="264"/>
      <c r="B101" s="265"/>
      <c r="C101" s="234" t="s">
        <v>548</v>
      </c>
      <c r="D101" s="144" t="s">
        <v>164</v>
      </c>
      <c r="E101" s="142" t="s">
        <v>136</v>
      </c>
      <c r="F101" s="144" t="s">
        <v>92</v>
      </c>
      <c r="G101" s="177">
        <v>8</v>
      </c>
      <c r="H101" s="268"/>
      <c r="I101" s="268"/>
      <c r="J101" s="366"/>
      <c r="K101" s="274"/>
      <c r="L101" s="315"/>
    </row>
    <row r="102" spans="1:12" ht="57" x14ac:dyDescent="0.45">
      <c r="A102" s="250"/>
      <c r="B102" s="266"/>
      <c r="C102" s="234" t="s">
        <v>548</v>
      </c>
      <c r="D102" s="144" t="s">
        <v>164</v>
      </c>
      <c r="E102" s="142" t="s">
        <v>181</v>
      </c>
      <c r="F102" s="144" t="s">
        <v>429</v>
      </c>
      <c r="G102" s="177">
        <v>-2227.805848</v>
      </c>
      <c r="H102" s="269"/>
      <c r="I102" s="269"/>
      <c r="J102" s="342"/>
      <c r="K102" s="275"/>
      <c r="L102" s="316"/>
    </row>
    <row r="103" spans="1:12" ht="57" x14ac:dyDescent="0.45">
      <c r="A103" s="249" t="s">
        <v>291</v>
      </c>
      <c r="B103" s="257">
        <f>2974-811</f>
        <v>2163</v>
      </c>
      <c r="C103" s="234" t="s">
        <v>135</v>
      </c>
      <c r="D103" s="144" t="s">
        <v>128</v>
      </c>
      <c r="E103" s="142" t="s">
        <v>181</v>
      </c>
      <c r="F103" s="144" t="s">
        <v>429</v>
      </c>
      <c r="G103" s="177">
        <v>2972.9</v>
      </c>
      <c r="H103" s="267" t="s">
        <v>93</v>
      </c>
      <c r="I103" s="270" t="s">
        <v>31</v>
      </c>
      <c r="J103" s="346" t="s">
        <v>94</v>
      </c>
      <c r="K103" s="349" t="s">
        <v>541</v>
      </c>
      <c r="L103" s="352" t="s">
        <v>542</v>
      </c>
    </row>
    <row r="104" spans="1:12" ht="57" x14ac:dyDescent="0.45">
      <c r="A104" s="264"/>
      <c r="B104" s="265"/>
      <c r="C104" s="142" t="s">
        <v>142</v>
      </c>
      <c r="D104" s="144" t="s">
        <v>128</v>
      </c>
      <c r="E104" s="142" t="s">
        <v>181</v>
      </c>
      <c r="F104" s="144" t="s">
        <v>429</v>
      </c>
      <c r="G104" s="177">
        <v>-5</v>
      </c>
      <c r="H104" s="268"/>
      <c r="I104" s="271"/>
      <c r="J104" s="347"/>
      <c r="K104" s="350"/>
      <c r="L104" s="353"/>
    </row>
    <row r="105" spans="1:12" ht="28.5" x14ac:dyDescent="0.45">
      <c r="A105" s="264"/>
      <c r="B105" s="265"/>
      <c r="C105" s="142" t="s">
        <v>142</v>
      </c>
      <c r="D105" s="144" t="s">
        <v>128</v>
      </c>
      <c r="E105" s="142" t="s">
        <v>136</v>
      </c>
      <c r="F105" s="144" t="s">
        <v>92</v>
      </c>
      <c r="G105" s="177">
        <v>5</v>
      </c>
      <c r="H105" s="268"/>
      <c r="I105" s="271"/>
      <c r="J105" s="347"/>
      <c r="K105" s="350"/>
      <c r="L105" s="353"/>
    </row>
    <row r="106" spans="1:12" ht="57" x14ac:dyDescent="0.45">
      <c r="A106" s="264"/>
      <c r="B106" s="265"/>
      <c r="C106" s="142" t="s">
        <v>548</v>
      </c>
      <c r="D106" s="144" t="s">
        <v>128</v>
      </c>
      <c r="E106" s="137" t="s">
        <v>181</v>
      </c>
      <c r="F106" s="144" t="s">
        <v>429</v>
      </c>
      <c r="G106" s="177">
        <v>-825.35683400000005</v>
      </c>
      <c r="H106" s="268"/>
      <c r="I106" s="271"/>
      <c r="J106" s="347"/>
      <c r="K106" s="350"/>
      <c r="L106" s="353"/>
    </row>
    <row r="107" spans="1:12" ht="28.5" x14ac:dyDescent="0.45">
      <c r="A107" s="250"/>
      <c r="B107" s="266"/>
      <c r="C107" s="142" t="s">
        <v>548</v>
      </c>
      <c r="D107" s="144" t="s">
        <v>128</v>
      </c>
      <c r="E107" s="142" t="s">
        <v>136</v>
      </c>
      <c r="F107" s="144" t="s">
        <v>92</v>
      </c>
      <c r="G107" s="177">
        <v>13.456834000000001</v>
      </c>
      <c r="H107" s="269"/>
      <c r="I107" s="272"/>
      <c r="J107" s="348"/>
      <c r="K107" s="351"/>
      <c r="L107" s="354"/>
    </row>
    <row r="108" spans="1:12" x14ac:dyDescent="0.45">
      <c r="A108" s="181" t="s">
        <v>292</v>
      </c>
      <c r="B108" s="114">
        <f>-569+62</f>
        <v>-507</v>
      </c>
      <c r="C108" s="142"/>
      <c r="D108" s="144"/>
      <c r="E108" s="142"/>
      <c r="F108" s="144"/>
      <c r="G108" s="184"/>
      <c r="H108" s="142"/>
      <c r="I108" s="142"/>
      <c r="J108" s="142"/>
      <c r="K108" s="145"/>
      <c r="L108" s="130"/>
    </row>
    <row r="109" spans="1:12" ht="104.25" customHeight="1" x14ac:dyDescent="0.45">
      <c r="A109" s="124" t="s">
        <v>293</v>
      </c>
      <c r="B109" s="103">
        <v>133</v>
      </c>
      <c r="C109" s="142" t="s">
        <v>548</v>
      </c>
      <c r="D109" s="144" t="s">
        <v>139</v>
      </c>
      <c r="E109" s="142" t="s">
        <v>136</v>
      </c>
      <c r="F109" s="144" t="s">
        <v>92</v>
      </c>
      <c r="G109" s="177">
        <v>58</v>
      </c>
      <c r="H109" s="142" t="s">
        <v>93</v>
      </c>
      <c r="I109" s="143" t="s">
        <v>9</v>
      </c>
      <c r="J109" s="142" t="s">
        <v>94</v>
      </c>
      <c r="K109" s="149" t="s">
        <v>294</v>
      </c>
      <c r="L109" s="155" t="s">
        <v>295</v>
      </c>
    </row>
    <row r="110" spans="1:12" ht="28.5" x14ac:dyDescent="0.45">
      <c r="A110" s="124" t="s">
        <v>296</v>
      </c>
      <c r="B110" s="103">
        <v>17</v>
      </c>
      <c r="C110" s="142" t="s">
        <v>90</v>
      </c>
      <c r="D110" s="144" t="s">
        <v>186</v>
      </c>
      <c r="E110" s="142" t="s">
        <v>92</v>
      </c>
      <c r="F110" s="144" t="s">
        <v>92</v>
      </c>
      <c r="G110" s="177" t="s">
        <v>92</v>
      </c>
      <c r="H110" s="142" t="s">
        <v>93</v>
      </c>
      <c r="I110" s="143" t="s">
        <v>32</v>
      </c>
      <c r="J110" s="142" t="s">
        <v>94</v>
      </c>
      <c r="K110" s="149" t="s">
        <v>297</v>
      </c>
      <c r="L110" s="155" t="s">
        <v>298</v>
      </c>
    </row>
    <row r="111" spans="1:12" ht="28.5" x14ac:dyDescent="0.45">
      <c r="A111" s="245" t="s">
        <v>299</v>
      </c>
      <c r="B111" s="246">
        <v>307</v>
      </c>
      <c r="C111" s="142" t="s">
        <v>142</v>
      </c>
      <c r="D111" s="144" t="s">
        <v>139</v>
      </c>
      <c r="E111" s="142" t="s">
        <v>181</v>
      </c>
      <c r="F111" s="144" t="s">
        <v>428</v>
      </c>
      <c r="G111" s="177">
        <v>75</v>
      </c>
      <c r="H111" s="253" t="s">
        <v>93</v>
      </c>
      <c r="I111" s="254" t="s">
        <v>9</v>
      </c>
      <c r="J111" s="253" t="s">
        <v>94</v>
      </c>
      <c r="K111" s="303" t="s">
        <v>300</v>
      </c>
      <c r="L111" s="340" t="s">
        <v>295</v>
      </c>
    </row>
    <row r="112" spans="1:12" x14ac:dyDescent="0.45">
      <c r="A112" s="245"/>
      <c r="B112" s="247"/>
      <c r="C112" s="142" t="s">
        <v>142</v>
      </c>
      <c r="D112" s="144" t="s">
        <v>139</v>
      </c>
      <c r="E112" s="142" t="s">
        <v>136</v>
      </c>
      <c r="F112" s="144" t="s">
        <v>92</v>
      </c>
      <c r="G112" s="177">
        <v>298.3</v>
      </c>
      <c r="H112" s="253"/>
      <c r="I112" s="254"/>
      <c r="J112" s="253"/>
      <c r="K112" s="303"/>
      <c r="L112" s="340"/>
    </row>
    <row r="113" spans="1:12" ht="28.5" x14ac:dyDescent="0.45">
      <c r="A113" s="245"/>
      <c r="B113" s="247"/>
      <c r="C113" s="142" t="s">
        <v>548</v>
      </c>
      <c r="D113" s="144" t="s">
        <v>139</v>
      </c>
      <c r="E113" s="142" t="s">
        <v>181</v>
      </c>
      <c r="F113" s="144" t="s">
        <v>428</v>
      </c>
      <c r="G113" s="177">
        <v>-1.8091630000000001</v>
      </c>
      <c r="H113" s="253"/>
      <c r="I113" s="254"/>
      <c r="J113" s="253"/>
      <c r="K113" s="303"/>
      <c r="L113" s="340"/>
    </row>
    <row r="114" spans="1:12" x14ac:dyDescent="0.45">
      <c r="A114" s="245"/>
      <c r="B114" s="248"/>
      <c r="C114" s="137" t="s">
        <v>548</v>
      </c>
      <c r="D114" s="144" t="s">
        <v>139</v>
      </c>
      <c r="E114" s="137" t="s">
        <v>136</v>
      </c>
      <c r="F114" s="126" t="s">
        <v>92</v>
      </c>
      <c r="G114" s="183">
        <v>1.8091630000000001</v>
      </c>
      <c r="H114" s="253"/>
      <c r="I114" s="254"/>
      <c r="J114" s="253"/>
      <c r="K114" s="303"/>
      <c r="L114" s="256"/>
    </row>
    <row r="115" spans="1:12" x14ac:dyDescent="0.45">
      <c r="A115" s="124" t="s">
        <v>301</v>
      </c>
      <c r="B115" s="103">
        <v>46</v>
      </c>
      <c r="C115" s="142" t="s">
        <v>548</v>
      </c>
      <c r="D115" s="144" t="s">
        <v>158</v>
      </c>
      <c r="E115" s="142" t="s">
        <v>136</v>
      </c>
      <c r="F115" s="144" t="s">
        <v>92</v>
      </c>
      <c r="G115" s="177">
        <f>0.66123+21</f>
        <v>21.66123</v>
      </c>
      <c r="H115" s="142" t="s">
        <v>93</v>
      </c>
      <c r="I115" s="143" t="s">
        <v>28</v>
      </c>
      <c r="J115" s="142" t="s">
        <v>140</v>
      </c>
      <c r="K115" s="149"/>
      <c r="L115" s="130"/>
    </row>
    <row r="116" spans="1:12" ht="28.5" x14ac:dyDescent="0.45">
      <c r="A116" s="245" t="s">
        <v>302</v>
      </c>
      <c r="B116" s="246">
        <v>16</v>
      </c>
      <c r="C116" s="142" t="s">
        <v>142</v>
      </c>
      <c r="D116" s="144" t="s">
        <v>254</v>
      </c>
      <c r="E116" s="142" t="s">
        <v>136</v>
      </c>
      <c r="F116" s="144" t="s">
        <v>92</v>
      </c>
      <c r="G116" s="177">
        <v>1.1479999999999999</v>
      </c>
      <c r="H116" s="253" t="s">
        <v>93</v>
      </c>
      <c r="I116" s="254" t="s">
        <v>28</v>
      </c>
      <c r="J116" s="295" t="s">
        <v>117</v>
      </c>
      <c r="K116" s="255"/>
      <c r="L116" s="256"/>
    </row>
    <row r="117" spans="1:12" ht="28.5" x14ac:dyDescent="0.45">
      <c r="A117" s="245"/>
      <c r="B117" s="247"/>
      <c r="C117" s="142" t="s">
        <v>142</v>
      </c>
      <c r="D117" s="144" t="s">
        <v>256</v>
      </c>
      <c r="E117" s="142" t="s">
        <v>136</v>
      </c>
      <c r="F117" s="144" t="s">
        <v>92</v>
      </c>
      <c r="G117" s="210">
        <f>0.008+0.143</f>
        <v>0.151</v>
      </c>
      <c r="H117" s="253"/>
      <c r="I117" s="254"/>
      <c r="J117" s="295"/>
      <c r="K117" s="255"/>
      <c r="L117" s="256"/>
    </row>
    <row r="118" spans="1:12" x14ac:dyDescent="0.45">
      <c r="A118" s="245"/>
      <c r="B118" s="247"/>
      <c r="C118" s="142" t="s">
        <v>142</v>
      </c>
      <c r="D118" s="144" t="s">
        <v>158</v>
      </c>
      <c r="E118" s="142" t="s">
        <v>136</v>
      </c>
      <c r="F118" s="144" t="s">
        <v>92</v>
      </c>
      <c r="G118" s="177">
        <v>0.86299999999999999</v>
      </c>
      <c r="H118" s="253"/>
      <c r="I118" s="254"/>
      <c r="J118" s="295"/>
      <c r="K118" s="255"/>
      <c r="L118" s="256"/>
    </row>
    <row r="119" spans="1:12" ht="28.5" x14ac:dyDescent="0.45">
      <c r="A119" s="245"/>
      <c r="B119" s="247"/>
      <c r="C119" s="142" t="s">
        <v>142</v>
      </c>
      <c r="D119" s="144" t="s">
        <v>197</v>
      </c>
      <c r="E119" s="142" t="s">
        <v>136</v>
      </c>
      <c r="F119" s="144" t="s">
        <v>92</v>
      </c>
      <c r="G119" s="177">
        <f>0.191667+5</f>
        <v>5.1916669999999998</v>
      </c>
      <c r="H119" s="253"/>
      <c r="I119" s="254"/>
      <c r="J119" s="295"/>
      <c r="K119" s="255"/>
      <c r="L119" s="256"/>
    </row>
    <row r="120" spans="1:12" ht="28.5" x14ac:dyDescent="0.45">
      <c r="A120" s="245"/>
      <c r="B120" s="247"/>
      <c r="C120" s="142" t="s">
        <v>142</v>
      </c>
      <c r="D120" s="144" t="s">
        <v>260</v>
      </c>
      <c r="E120" s="142" t="s">
        <v>136</v>
      </c>
      <c r="F120" s="144" t="s">
        <v>92</v>
      </c>
      <c r="G120" s="177">
        <v>3.1459999999999999</v>
      </c>
      <c r="H120" s="253"/>
      <c r="I120" s="254"/>
      <c r="J120" s="295"/>
      <c r="K120" s="255"/>
      <c r="L120" s="256"/>
    </row>
    <row r="121" spans="1:12" ht="28.5" x14ac:dyDescent="0.45">
      <c r="A121" s="245"/>
      <c r="B121" s="248"/>
      <c r="C121" s="142" t="s">
        <v>142</v>
      </c>
      <c r="D121" s="144" t="s">
        <v>262</v>
      </c>
      <c r="E121" s="142" t="s">
        <v>136</v>
      </c>
      <c r="F121" s="144" t="s">
        <v>92</v>
      </c>
      <c r="G121" s="177">
        <v>4.7</v>
      </c>
      <c r="H121" s="253"/>
      <c r="I121" s="254"/>
      <c r="J121" s="295"/>
      <c r="K121" s="255"/>
      <c r="L121" s="256"/>
    </row>
    <row r="122" spans="1:12" ht="57" x14ac:dyDescent="0.45">
      <c r="A122" s="249" t="s">
        <v>304</v>
      </c>
      <c r="B122" s="246">
        <v>17</v>
      </c>
      <c r="C122" s="142" t="s">
        <v>142</v>
      </c>
      <c r="D122" s="144" t="s">
        <v>128</v>
      </c>
      <c r="E122" s="142" t="s">
        <v>181</v>
      </c>
      <c r="F122" s="144" t="s">
        <v>429</v>
      </c>
      <c r="G122" s="177">
        <v>11.105299</v>
      </c>
      <c r="H122" s="267" t="s">
        <v>93</v>
      </c>
      <c r="I122" s="270" t="s">
        <v>33</v>
      </c>
      <c r="J122" s="246" t="s">
        <v>94</v>
      </c>
      <c r="K122" s="273" t="s">
        <v>575</v>
      </c>
      <c r="L122" s="300" t="s">
        <v>576</v>
      </c>
    </row>
    <row r="123" spans="1:12" ht="28.5" x14ac:dyDescent="0.45">
      <c r="A123" s="264"/>
      <c r="B123" s="247"/>
      <c r="C123" s="142" t="s">
        <v>142</v>
      </c>
      <c r="D123" s="144" t="s">
        <v>128</v>
      </c>
      <c r="E123" s="142" t="s">
        <v>136</v>
      </c>
      <c r="F123" s="144" t="s">
        <v>92</v>
      </c>
      <c r="G123" s="177">
        <v>5.5947009999999997</v>
      </c>
      <c r="H123" s="268"/>
      <c r="I123" s="271"/>
      <c r="J123" s="247"/>
      <c r="K123" s="274"/>
      <c r="L123" s="301"/>
    </row>
    <row r="124" spans="1:12" ht="57" x14ac:dyDescent="0.45">
      <c r="A124" s="264"/>
      <c r="B124" s="247"/>
      <c r="C124" s="142" t="s">
        <v>548</v>
      </c>
      <c r="D124" s="144" t="s">
        <v>128</v>
      </c>
      <c r="E124" s="142" t="s">
        <v>181</v>
      </c>
      <c r="F124" s="144" t="s">
        <v>429</v>
      </c>
      <c r="G124" s="177">
        <v>-0.79312800000000006</v>
      </c>
      <c r="H124" s="268"/>
      <c r="I124" s="271"/>
      <c r="J124" s="247"/>
      <c r="K124" s="274"/>
      <c r="L124" s="301"/>
    </row>
    <row r="125" spans="1:12" ht="28.5" x14ac:dyDescent="0.45">
      <c r="A125" s="250"/>
      <c r="B125" s="248"/>
      <c r="C125" s="142" t="s">
        <v>548</v>
      </c>
      <c r="D125" s="144" t="s">
        <v>128</v>
      </c>
      <c r="E125" s="142" t="s">
        <v>136</v>
      </c>
      <c r="F125" s="144" t="s">
        <v>92</v>
      </c>
      <c r="G125" s="177">
        <v>0.79312800000000006</v>
      </c>
      <c r="H125" s="269"/>
      <c r="I125" s="272"/>
      <c r="J125" s="248"/>
      <c r="K125" s="275"/>
      <c r="L125" s="302"/>
    </row>
    <row r="126" spans="1:12" ht="28.5" x14ac:dyDescent="0.45">
      <c r="A126" s="124" t="s">
        <v>305</v>
      </c>
      <c r="B126" s="103">
        <v>10</v>
      </c>
      <c r="C126" s="142" t="s">
        <v>135</v>
      </c>
      <c r="D126" s="144" t="s">
        <v>103</v>
      </c>
      <c r="E126" s="142" t="s">
        <v>181</v>
      </c>
      <c r="F126" s="144" t="s">
        <v>428</v>
      </c>
      <c r="G126" s="177">
        <v>10</v>
      </c>
      <c r="H126" s="142" t="s">
        <v>93</v>
      </c>
      <c r="I126" s="143" t="s">
        <v>34</v>
      </c>
      <c r="J126" s="144" t="s">
        <v>94</v>
      </c>
      <c r="K126" s="145" t="s">
        <v>424</v>
      </c>
      <c r="L126" s="129" t="s">
        <v>115</v>
      </c>
    </row>
    <row r="127" spans="1:12" ht="15" customHeight="1" x14ac:dyDescent="0.45">
      <c r="A127" s="249" t="s">
        <v>306</v>
      </c>
      <c r="B127" s="246">
        <v>50</v>
      </c>
      <c r="C127" s="142" t="s">
        <v>135</v>
      </c>
      <c r="D127" s="144" t="s">
        <v>307</v>
      </c>
      <c r="E127" s="142" t="s">
        <v>136</v>
      </c>
      <c r="F127" s="144" t="s">
        <v>92</v>
      </c>
      <c r="G127" s="177">
        <v>48.710504</v>
      </c>
      <c r="H127" s="267" t="s">
        <v>93</v>
      </c>
      <c r="I127" s="270" t="s">
        <v>35</v>
      </c>
      <c r="J127" s="246" t="s">
        <v>308</v>
      </c>
      <c r="K127" s="273"/>
      <c r="L127" s="276"/>
    </row>
    <row r="128" spans="1:12" x14ac:dyDescent="0.45">
      <c r="A128" s="264"/>
      <c r="B128" s="247"/>
      <c r="C128" s="142" t="s">
        <v>142</v>
      </c>
      <c r="D128" s="144" t="s">
        <v>307</v>
      </c>
      <c r="E128" s="142" t="s">
        <v>136</v>
      </c>
      <c r="F128" s="144" t="s">
        <v>92</v>
      </c>
      <c r="G128" s="177">
        <f>-12+-10+-10+-0.9</f>
        <v>-32.9</v>
      </c>
      <c r="H128" s="268"/>
      <c r="I128" s="271"/>
      <c r="J128" s="247"/>
      <c r="K128" s="274"/>
      <c r="L128" s="277"/>
    </row>
    <row r="129" spans="1:12" x14ac:dyDescent="0.45">
      <c r="A129" s="264"/>
      <c r="B129" s="247"/>
      <c r="C129" s="142" t="s">
        <v>548</v>
      </c>
      <c r="D129" s="144" t="s">
        <v>307</v>
      </c>
      <c r="E129" s="142" t="s">
        <v>136</v>
      </c>
      <c r="F129" s="144" t="s">
        <v>92</v>
      </c>
      <c r="G129" s="177">
        <f>-7.4+-3+-0.3</f>
        <v>-10.700000000000001</v>
      </c>
      <c r="H129" s="269"/>
      <c r="I129" s="272"/>
      <c r="J129" s="248"/>
      <c r="K129" s="275"/>
      <c r="L129" s="278"/>
    </row>
    <row r="130" spans="1:12" ht="28.5" x14ac:dyDescent="0.45">
      <c r="A130" s="264"/>
      <c r="B130" s="247"/>
      <c r="C130" s="142" t="s">
        <v>142</v>
      </c>
      <c r="D130" s="144" t="s">
        <v>164</v>
      </c>
      <c r="E130" s="142" t="s">
        <v>136</v>
      </c>
      <c r="F130" s="144" t="s">
        <v>92</v>
      </c>
      <c r="G130" s="177">
        <v>0.9</v>
      </c>
      <c r="H130" s="142" t="s">
        <v>93</v>
      </c>
      <c r="I130" s="143" t="s">
        <v>8</v>
      </c>
      <c r="J130" s="144" t="s">
        <v>140</v>
      </c>
      <c r="K130" s="145" t="s">
        <v>450</v>
      </c>
      <c r="L130" s="129" t="s">
        <v>178</v>
      </c>
    </row>
    <row r="131" spans="1:12" x14ac:dyDescent="0.45">
      <c r="A131" s="264"/>
      <c r="B131" s="247"/>
      <c r="C131" s="142" t="s">
        <v>142</v>
      </c>
      <c r="D131" s="144" t="s">
        <v>103</v>
      </c>
      <c r="E131" s="142" t="s">
        <v>136</v>
      </c>
      <c r="F131" s="144" t="s">
        <v>92</v>
      </c>
      <c r="G131" s="177">
        <v>12</v>
      </c>
      <c r="H131" s="142" t="s">
        <v>93</v>
      </c>
      <c r="I131" s="143" t="s">
        <v>1</v>
      </c>
      <c r="J131" s="144" t="s">
        <v>94</v>
      </c>
      <c r="K131" s="145" t="s">
        <v>570</v>
      </c>
      <c r="L131" s="129" t="s">
        <v>571</v>
      </c>
    </row>
    <row r="132" spans="1:12" x14ac:dyDescent="0.45">
      <c r="A132" s="264"/>
      <c r="B132" s="247"/>
      <c r="C132" s="142" t="s">
        <v>142</v>
      </c>
      <c r="D132" s="144" t="s">
        <v>157</v>
      </c>
      <c r="E132" s="142" t="s">
        <v>136</v>
      </c>
      <c r="F132" s="144" t="s">
        <v>92</v>
      </c>
      <c r="G132" s="177">
        <v>10</v>
      </c>
      <c r="H132" s="253" t="s">
        <v>93</v>
      </c>
      <c r="I132" s="254" t="s">
        <v>3</v>
      </c>
      <c r="J132" s="295" t="s">
        <v>94</v>
      </c>
      <c r="K132" s="255" t="s">
        <v>408</v>
      </c>
      <c r="L132" s="279" t="s">
        <v>407</v>
      </c>
    </row>
    <row r="133" spans="1:12" x14ac:dyDescent="0.45">
      <c r="A133" s="264"/>
      <c r="B133" s="247"/>
      <c r="C133" s="142" t="s">
        <v>548</v>
      </c>
      <c r="D133" s="144" t="s">
        <v>157</v>
      </c>
      <c r="E133" s="142" t="s">
        <v>136</v>
      </c>
      <c r="F133" s="144" t="s">
        <v>92</v>
      </c>
      <c r="G133" s="177">
        <v>7.4</v>
      </c>
      <c r="H133" s="253"/>
      <c r="I133" s="254"/>
      <c r="J133" s="295"/>
      <c r="K133" s="255"/>
      <c r="L133" s="279"/>
    </row>
    <row r="134" spans="1:12" x14ac:dyDescent="0.45">
      <c r="A134" s="264"/>
      <c r="B134" s="247"/>
      <c r="C134" s="142" t="s">
        <v>142</v>
      </c>
      <c r="D134" s="144" t="s">
        <v>143</v>
      </c>
      <c r="E134" s="142" t="s">
        <v>136</v>
      </c>
      <c r="F134" s="144" t="s">
        <v>92</v>
      </c>
      <c r="G134" s="177">
        <v>10</v>
      </c>
      <c r="H134" s="253" t="s">
        <v>93</v>
      </c>
      <c r="I134" s="254" t="s">
        <v>2</v>
      </c>
      <c r="J134" s="295" t="s">
        <v>94</v>
      </c>
      <c r="K134" s="303" t="s">
        <v>194</v>
      </c>
      <c r="L134" s="364" t="s">
        <v>591</v>
      </c>
    </row>
    <row r="135" spans="1:12" x14ac:dyDescent="0.45">
      <c r="A135" s="264"/>
      <c r="B135" s="247"/>
      <c r="C135" s="142" t="s">
        <v>548</v>
      </c>
      <c r="D135" s="144" t="s">
        <v>143</v>
      </c>
      <c r="E135" s="142" t="s">
        <v>136</v>
      </c>
      <c r="F135" s="144" t="s">
        <v>92</v>
      </c>
      <c r="G135" s="177">
        <v>3</v>
      </c>
      <c r="H135" s="253"/>
      <c r="I135" s="254"/>
      <c r="J135" s="295"/>
      <c r="K135" s="303"/>
      <c r="L135" s="364"/>
    </row>
    <row r="136" spans="1:12" x14ac:dyDescent="0.45">
      <c r="A136" s="250"/>
      <c r="B136" s="248"/>
      <c r="C136" s="142" t="s">
        <v>548</v>
      </c>
      <c r="D136" s="144" t="s">
        <v>139</v>
      </c>
      <c r="E136" s="142" t="s">
        <v>136</v>
      </c>
      <c r="F136" s="144" t="s">
        <v>92</v>
      </c>
      <c r="G136" s="210">
        <v>0.3</v>
      </c>
      <c r="H136" s="142" t="s">
        <v>93</v>
      </c>
      <c r="I136" s="143" t="s">
        <v>9</v>
      </c>
      <c r="J136" s="144" t="s">
        <v>140</v>
      </c>
      <c r="K136" s="149"/>
      <c r="L136" s="161"/>
    </row>
    <row r="137" spans="1:12" x14ac:dyDescent="0.45">
      <c r="A137" s="124" t="s">
        <v>309</v>
      </c>
      <c r="B137" s="103">
        <v>6</v>
      </c>
      <c r="C137" s="142" t="s">
        <v>90</v>
      </c>
      <c r="D137" s="144"/>
      <c r="E137" s="142"/>
      <c r="F137" s="144"/>
      <c r="G137" s="177" t="s">
        <v>92</v>
      </c>
      <c r="H137" s="142" t="s">
        <v>137</v>
      </c>
      <c r="I137" s="142"/>
      <c r="J137" s="144"/>
      <c r="K137" s="145"/>
      <c r="L137" s="130"/>
    </row>
    <row r="138" spans="1:12" ht="28.5" x14ac:dyDescent="0.45">
      <c r="A138" s="124" t="s">
        <v>310</v>
      </c>
      <c r="B138" s="103">
        <v>20</v>
      </c>
      <c r="C138" s="142" t="s">
        <v>135</v>
      </c>
      <c r="D138" s="144" t="s">
        <v>311</v>
      </c>
      <c r="E138" s="142" t="s">
        <v>136</v>
      </c>
      <c r="F138" s="144" t="s">
        <v>92</v>
      </c>
      <c r="G138" s="177">
        <v>16.147818999999998</v>
      </c>
      <c r="H138" s="142" t="s">
        <v>93</v>
      </c>
      <c r="I138" s="143" t="s">
        <v>36</v>
      </c>
      <c r="J138" s="144" t="s">
        <v>94</v>
      </c>
      <c r="K138" s="145" t="s">
        <v>535</v>
      </c>
      <c r="L138" s="129" t="s">
        <v>472</v>
      </c>
    </row>
    <row r="139" spans="1:12" ht="57" x14ac:dyDescent="0.45">
      <c r="A139" s="245" t="s">
        <v>312</v>
      </c>
      <c r="B139" s="246">
        <v>500</v>
      </c>
      <c r="C139" s="142" t="s">
        <v>135</v>
      </c>
      <c r="D139" s="144" t="s">
        <v>313</v>
      </c>
      <c r="E139" s="142" t="s">
        <v>181</v>
      </c>
      <c r="F139" s="144" t="s">
        <v>429</v>
      </c>
      <c r="G139" s="177">
        <v>55</v>
      </c>
      <c r="H139" s="253" t="s">
        <v>93</v>
      </c>
      <c r="I139" s="254" t="s">
        <v>37</v>
      </c>
      <c r="J139" s="295" t="s">
        <v>94</v>
      </c>
      <c r="K139" s="303" t="s">
        <v>471</v>
      </c>
      <c r="L139" s="279" t="s">
        <v>472</v>
      </c>
    </row>
    <row r="140" spans="1:12" ht="57" x14ac:dyDescent="0.45">
      <c r="A140" s="245"/>
      <c r="B140" s="247"/>
      <c r="C140" s="142" t="s">
        <v>142</v>
      </c>
      <c r="D140" s="144" t="s">
        <v>313</v>
      </c>
      <c r="E140" s="142" t="s">
        <v>181</v>
      </c>
      <c r="F140" s="144" t="s">
        <v>429</v>
      </c>
      <c r="G140" s="177">
        <v>7.8</v>
      </c>
      <c r="H140" s="253"/>
      <c r="I140" s="254"/>
      <c r="J140" s="295"/>
      <c r="K140" s="303"/>
      <c r="L140" s="256"/>
    </row>
    <row r="141" spans="1:12" ht="57" x14ac:dyDescent="0.45">
      <c r="A141" s="245"/>
      <c r="B141" s="247"/>
      <c r="C141" s="142" t="s">
        <v>135</v>
      </c>
      <c r="D141" s="144" t="s">
        <v>314</v>
      </c>
      <c r="E141" s="142" t="s">
        <v>181</v>
      </c>
      <c r="F141" s="144" t="s">
        <v>429</v>
      </c>
      <c r="G141" s="177">
        <v>418</v>
      </c>
      <c r="H141" s="253"/>
      <c r="I141" s="254"/>
      <c r="J141" s="295"/>
      <c r="K141" s="303"/>
      <c r="L141" s="256"/>
    </row>
    <row r="142" spans="1:12" ht="57" x14ac:dyDescent="0.45">
      <c r="A142" s="245"/>
      <c r="B142" s="247"/>
      <c r="C142" s="142" t="s">
        <v>142</v>
      </c>
      <c r="D142" s="144" t="s">
        <v>314</v>
      </c>
      <c r="E142" s="142" t="s">
        <v>181</v>
      </c>
      <c r="F142" s="144" t="s">
        <v>429</v>
      </c>
      <c r="G142" s="177">
        <v>-10.555</v>
      </c>
      <c r="H142" s="253"/>
      <c r="I142" s="254"/>
      <c r="J142" s="295"/>
      <c r="K142" s="303"/>
      <c r="L142" s="256"/>
    </row>
    <row r="143" spans="1:12" ht="57" x14ac:dyDescent="0.45">
      <c r="A143" s="245"/>
      <c r="B143" s="247"/>
      <c r="C143" s="142" t="s">
        <v>548</v>
      </c>
      <c r="D143" s="144" t="s">
        <v>314</v>
      </c>
      <c r="E143" s="142" t="s">
        <v>181</v>
      </c>
      <c r="F143" s="144" t="s">
        <v>429</v>
      </c>
      <c r="G143" s="210">
        <v>-0.34</v>
      </c>
      <c r="H143" s="253"/>
      <c r="I143" s="254"/>
      <c r="J143" s="295"/>
      <c r="K143" s="303"/>
      <c r="L143" s="256"/>
    </row>
    <row r="144" spans="1:12" x14ac:dyDescent="0.45">
      <c r="A144" s="245"/>
      <c r="B144" s="247"/>
      <c r="C144" s="142" t="s">
        <v>548</v>
      </c>
      <c r="D144" s="144" t="s">
        <v>314</v>
      </c>
      <c r="E144" s="142" t="s">
        <v>136</v>
      </c>
      <c r="F144" s="144" t="s">
        <v>92</v>
      </c>
      <c r="G144" s="210">
        <v>0.34</v>
      </c>
      <c r="H144" s="253"/>
      <c r="I144" s="254"/>
      <c r="J144" s="295"/>
      <c r="K144" s="303"/>
      <c r="L144" s="256"/>
    </row>
    <row r="145" spans="1:12" ht="57" x14ac:dyDescent="0.45">
      <c r="A145" s="245"/>
      <c r="B145" s="247"/>
      <c r="C145" s="142" t="s">
        <v>135</v>
      </c>
      <c r="D145" s="144" t="s">
        <v>275</v>
      </c>
      <c r="E145" s="142" t="s">
        <v>181</v>
      </c>
      <c r="F145" s="144" t="s">
        <v>429</v>
      </c>
      <c r="G145" s="177">
        <v>27</v>
      </c>
      <c r="H145" s="253"/>
      <c r="I145" s="254"/>
      <c r="J145" s="295"/>
      <c r="K145" s="303"/>
      <c r="L145" s="256"/>
    </row>
    <row r="146" spans="1:12" ht="57" x14ac:dyDescent="0.45">
      <c r="A146" s="245"/>
      <c r="B146" s="248"/>
      <c r="C146" s="142" t="s">
        <v>142</v>
      </c>
      <c r="D146" s="144" t="s">
        <v>275</v>
      </c>
      <c r="E146" s="142" t="s">
        <v>181</v>
      </c>
      <c r="F146" s="144" t="s">
        <v>429</v>
      </c>
      <c r="G146" s="177">
        <v>2.7549999999999999</v>
      </c>
      <c r="H146" s="253"/>
      <c r="I146" s="254"/>
      <c r="J146" s="295"/>
      <c r="K146" s="303"/>
      <c r="L146" s="256"/>
    </row>
    <row r="147" spans="1:12" ht="42.75" x14ac:dyDescent="0.45">
      <c r="A147" s="245" t="s">
        <v>315</v>
      </c>
      <c r="B147" s="246">
        <v>26</v>
      </c>
      <c r="C147" s="142" t="s">
        <v>142</v>
      </c>
      <c r="D147" s="144" t="s">
        <v>316</v>
      </c>
      <c r="E147" s="142" t="s">
        <v>181</v>
      </c>
      <c r="F147" s="144" t="s">
        <v>428</v>
      </c>
      <c r="G147" s="177">
        <v>2.2065860000000002</v>
      </c>
      <c r="H147" s="233" t="s">
        <v>612</v>
      </c>
      <c r="I147" s="142" t="s">
        <v>92</v>
      </c>
      <c r="J147" s="144" t="s">
        <v>92</v>
      </c>
      <c r="K147" s="145" t="s">
        <v>317</v>
      </c>
      <c r="L147" s="340" t="s">
        <v>101</v>
      </c>
    </row>
    <row r="148" spans="1:12" ht="42.75" x14ac:dyDescent="0.45">
      <c r="A148" s="245"/>
      <c r="B148" s="247"/>
      <c r="C148" s="142" t="s">
        <v>142</v>
      </c>
      <c r="D148" s="144" t="s">
        <v>318</v>
      </c>
      <c r="E148" s="142" t="s">
        <v>181</v>
      </c>
      <c r="F148" s="144" t="s">
        <v>428</v>
      </c>
      <c r="G148" s="177">
        <v>4.2565629999999999</v>
      </c>
      <c r="H148" s="233" t="s">
        <v>612</v>
      </c>
      <c r="I148" s="232" t="s">
        <v>92</v>
      </c>
      <c r="J148" s="232" t="s">
        <v>92</v>
      </c>
      <c r="K148" s="145" t="s">
        <v>319</v>
      </c>
      <c r="L148" s="256"/>
    </row>
    <row r="149" spans="1:12" ht="42.75" x14ac:dyDescent="0.45">
      <c r="A149" s="245"/>
      <c r="B149" s="247"/>
      <c r="C149" s="142" t="s">
        <v>142</v>
      </c>
      <c r="D149" s="144" t="s">
        <v>320</v>
      </c>
      <c r="E149" s="142" t="s">
        <v>181</v>
      </c>
      <c r="F149" s="144" t="s">
        <v>428</v>
      </c>
      <c r="G149" s="177">
        <v>2.0495749999999999</v>
      </c>
      <c r="H149" s="233" t="s">
        <v>612</v>
      </c>
      <c r="I149" s="232" t="s">
        <v>92</v>
      </c>
      <c r="J149" s="232" t="s">
        <v>92</v>
      </c>
      <c r="K149" s="145" t="s">
        <v>321</v>
      </c>
      <c r="L149" s="256"/>
    </row>
    <row r="150" spans="1:12" ht="42.75" x14ac:dyDescent="0.45">
      <c r="A150" s="245"/>
      <c r="B150" s="247"/>
      <c r="C150" s="142" t="s">
        <v>142</v>
      </c>
      <c r="D150" s="144" t="s">
        <v>322</v>
      </c>
      <c r="E150" s="142" t="s">
        <v>181</v>
      </c>
      <c r="F150" s="144" t="s">
        <v>428</v>
      </c>
      <c r="G150" s="177">
        <v>5.9272629999999999</v>
      </c>
      <c r="H150" s="233" t="s">
        <v>612</v>
      </c>
      <c r="I150" s="232" t="s">
        <v>92</v>
      </c>
      <c r="J150" s="232" t="s">
        <v>92</v>
      </c>
      <c r="K150" s="145" t="s">
        <v>323</v>
      </c>
      <c r="L150" s="256"/>
    </row>
    <row r="151" spans="1:12" ht="42.75" x14ac:dyDescent="0.45">
      <c r="A151" s="245"/>
      <c r="B151" s="247"/>
      <c r="C151" s="142" t="s">
        <v>142</v>
      </c>
      <c r="D151" s="144" t="s">
        <v>324</v>
      </c>
      <c r="E151" s="142" t="s">
        <v>181</v>
      </c>
      <c r="F151" s="144" t="s">
        <v>428</v>
      </c>
      <c r="G151" s="177">
        <v>4.8087109999999997</v>
      </c>
      <c r="H151" s="233" t="s">
        <v>612</v>
      </c>
      <c r="I151" s="232" t="s">
        <v>92</v>
      </c>
      <c r="J151" s="232" t="s">
        <v>92</v>
      </c>
      <c r="K151" s="145" t="s">
        <v>325</v>
      </c>
      <c r="L151" s="256"/>
    </row>
    <row r="152" spans="1:12" ht="42.75" x14ac:dyDescent="0.45">
      <c r="A152" s="245"/>
      <c r="B152" s="247"/>
      <c r="C152" s="142" t="s">
        <v>142</v>
      </c>
      <c r="D152" s="144" t="s">
        <v>326</v>
      </c>
      <c r="E152" s="142" t="s">
        <v>181</v>
      </c>
      <c r="F152" s="144" t="s">
        <v>428</v>
      </c>
      <c r="G152" s="177">
        <v>5.3389740000000003</v>
      </c>
      <c r="H152" s="233" t="s">
        <v>612</v>
      </c>
      <c r="I152" s="232" t="s">
        <v>92</v>
      </c>
      <c r="J152" s="232" t="s">
        <v>92</v>
      </c>
      <c r="K152" s="145" t="s">
        <v>327</v>
      </c>
      <c r="L152" s="256"/>
    </row>
    <row r="153" spans="1:12" ht="42.75" x14ac:dyDescent="0.45">
      <c r="A153" s="245"/>
      <c r="B153" s="248"/>
      <c r="C153" s="142" t="s">
        <v>142</v>
      </c>
      <c r="D153" s="144" t="s">
        <v>328</v>
      </c>
      <c r="E153" s="142" t="s">
        <v>181</v>
      </c>
      <c r="F153" s="144" t="s">
        <v>428</v>
      </c>
      <c r="G153" s="177">
        <v>1.112328</v>
      </c>
      <c r="H153" s="233" t="s">
        <v>612</v>
      </c>
      <c r="I153" s="232" t="s">
        <v>92</v>
      </c>
      <c r="J153" s="232" t="s">
        <v>92</v>
      </c>
      <c r="K153" s="145" t="s">
        <v>329</v>
      </c>
      <c r="L153" s="256"/>
    </row>
    <row r="154" spans="1:12" ht="42.75" x14ac:dyDescent="0.45">
      <c r="A154" s="124" t="s">
        <v>330</v>
      </c>
      <c r="B154" s="103">
        <v>18</v>
      </c>
      <c r="C154" s="142" t="s">
        <v>142</v>
      </c>
      <c r="D154" s="144" t="s">
        <v>331</v>
      </c>
      <c r="E154" s="142" t="s">
        <v>181</v>
      </c>
      <c r="F154" s="144" t="s">
        <v>428</v>
      </c>
      <c r="G154" s="177">
        <v>18.2</v>
      </c>
      <c r="H154" s="233" t="s">
        <v>612</v>
      </c>
      <c r="I154" s="232" t="s">
        <v>92</v>
      </c>
      <c r="J154" s="232" t="s">
        <v>92</v>
      </c>
      <c r="K154" s="145" t="s">
        <v>492</v>
      </c>
      <c r="L154" s="155" t="s">
        <v>240</v>
      </c>
    </row>
    <row r="155" spans="1:12" ht="15" customHeight="1" x14ac:dyDescent="0.45">
      <c r="A155" s="245" t="s">
        <v>332</v>
      </c>
      <c r="B155" s="257">
        <v>1720</v>
      </c>
      <c r="C155" s="142" t="s">
        <v>135</v>
      </c>
      <c r="D155" s="144" t="s">
        <v>103</v>
      </c>
      <c r="E155" s="144" t="s">
        <v>333</v>
      </c>
      <c r="F155" s="144" t="s">
        <v>428</v>
      </c>
      <c r="G155" s="177">
        <v>200</v>
      </c>
      <c r="H155" s="253" t="s">
        <v>93</v>
      </c>
      <c r="I155" s="254" t="s">
        <v>38</v>
      </c>
      <c r="J155" s="295" t="s">
        <v>490</v>
      </c>
      <c r="K155" s="303"/>
      <c r="L155" s="364"/>
    </row>
    <row r="156" spans="1:12" ht="28.5" x14ac:dyDescent="0.45">
      <c r="A156" s="245"/>
      <c r="B156" s="247"/>
      <c r="C156" s="142" t="s">
        <v>135</v>
      </c>
      <c r="D156" s="144" t="s">
        <v>103</v>
      </c>
      <c r="E156" s="142" t="s">
        <v>181</v>
      </c>
      <c r="F156" s="144" t="s">
        <v>428</v>
      </c>
      <c r="G156" s="177">
        <v>1000</v>
      </c>
      <c r="H156" s="253"/>
      <c r="I156" s="254"/>
      <c r="J156" s="295"/>
      <c r="K156" s="303"/>
      <c r="L156" s="364"/>
    </row>
    <row r="157" spans="1:12" ht="28.5" x14ac:dyDescent="0.45">
      <c r="A157" s="245"/>
      <c r="B157" s="247"/>
      <c r="C157" s="142" t="s">
        <v>142</v>
      </c>
      <c r="D157" s="144" t="s">
        <v>103</v>
      </c>
      <c r="E157" s="142" t="s">
        <v>181</v>
      </c>
      <c r="F157" s="144" t="s">
        <v>428</v>
      </c>
      <c r="G157" s="177">
        <v>-1000</v>
      </c>
      <c r="H157" s="253"/>
      <c r="I157" s="254"/>
      <c r="J157" s="295"/>
      <c r="K157" s="303"/>
      <c r="L157" s="364"/>
    </row>
    <row r="158" spans="1:12" x14ac:dyDescent="0.45">
      <c r="A158" s="245"/>
      <c r="B158" s="247"/>
      <c r="C158" s="142" t="s">
        <v>142</v>
      </c>
      <c r="D158" s="144" t="s">
        <v>103</v>
      </c>
      <c r="E158" s="142" t="s">
        <v>136</v>
      </c>
      <c r="F158" s="144" t="s">
        <v>92</v>
      </c>
      <c r="G158" s="177">
        <v>1000</v>
      </c>
      <c r="H158" s="253"/>
      <c r="I158" s="254"/>
      <c r="J158" s="295"/>
      <c r="K158" s="303"/>
      <c r="L158" s="364"/>
    </row>
    <row r="159" spans="1:12" ht="28.5" x14ac:dyDescent="0.45">
      <c r="A159" s="245"/>
      <c r="B159" s="247"/>
      <c r="C159" s="142" t="s">
        <v>135</v>
      </c>
      <c r="D159" s="144" t="s">
        <v>103</v>
      </c>
      <c r="E159" s="142" t="s">
        <v>181</v>
      </c>
      <c r="F159" s="144" t="s">
        <v>428</v>
      </c>
      <c r="G159" s="177">
        <v>120</v>
      </c>
      <c r="H159" s="253"/>
      <c r="I159" s="254"/>
      <c r="J159" s="295"/>
      <c r="K159" s="303"/>
      <c r="L159" s="364"/>
    </row>
    <row r="160" spans="1:12" ht="28.5" x14ac:dyDescent="0.45">
      <c r="A160" s="245"/>
      <c r="B160" s="248"/>
      <c r="C160" s="142" t="s">
        <v>135</v>
      </c>
      <c r="D160" s="144" t="s">
        <v>103</v>
      </c>
      <c r="E160" s="142" t="s">
        <v>181</v>
      </c>
      <c r="F160" s="144" t="s">
        <v>428</v>
      </c>
      <c r="G160" s="177">
        <v>400</v>
      </c>
      <c r="H160" s="253"/>
      <c r="I160" s="254"/>
      <c r="J160" s="295"/>
      <c r="K160" s="303"/>
      <c r="L160" s="364"/>
    </row>
    <row r="161" spans="1:12" ht="31.5" customHeight="1" x14ac:dyDescent="0.45">
      <c r="A161" s="124" t="s">
        <v>334</v>
      </c>
      <c r="B161" s="103">
        <v>376</v>
      </c>
      <c r="C161" s="142" t="s">
        <v>90</v>
      </c>
      <c r="D161" s="144" t="s">
        <v>335</v>
      </c>
      <c r="E161" s="142" t="s">
        <v>92</v>
      </c>
      <c r="F161" s="221" t="s">
        <v>92</v>
      </c>
      <c r="G161" s="177" t="s">
        <v>92</v>
      </c>
      <c r="H161" s="142" t="s">
        <v>93</v>
      </c>
      <c r="I161" s="143" t="s">
        <v>39</v>
      </c>
      <c r="J161" s="144" t="s">
        <v>94</v>
      </c>
      <c r="K161" s="145" t="s">
        <v>536</v>
      </c>
      <c r="L161" s="130" t="s">
        <v>472</v>
      </c>
    </row>
    <row r="162" spans="1:12" ht="57" x14ac:dyDescent="0.45">
      <c r="A162" s="245" t="s">
        <v>336</v>
      </c>
      <c r="B162" s="246">
        <v>253</v>
      </c>
      <c r="C162" s="142" t="s">
        <v>135</v>
      </c>
      <c r="D162" s="144" t="s">
        <v>122</v>
      </c>
      <c r="E162" s="142" t="s">
        <v>181</v>
      </c>
      <c r="F162" s="144" t="s">
        <v>429</v>
      </c>
      <c r="G162" s="177">
        <v>50</v>
      </c>
      <c r="H162" s="295" t="s">
        <v>93</v>
      </c>
      <c r="I162" s="309" t="s">
        <v>15</v>
      </c>
      <c r="J162" s="295" t="s">
        <v>94</v>
      </c>
      <c r="K162" s="273" t="s">
        <v>505</v>
      </c>
      <c r="L162" s="343" t="s">
        <v>503</v>
      </c>
    </row>
    <row r="163" spans="1:12" ht="28.5" x14ac:dyDescent="0.45">
      <c r="A163" s="245"/>
      <c r="B163" s="247"/>
      <c r="C163" s="142" t="s">
        <v>548</v>
      </c>
      <c r="D163" s="144" t="s">
        <v>122</v>
      </c>
      <c r="E163" s="142" t="s">
        <v>136</v>
      </c>
      <c r="F163" s="144" t="s">
        <v>92</v>
      </c>
      <c r="G163" s="177">
        <v>1.456952</v>
      </c>
      <c r="H163" s="295"/>
      <c r="I163" s="309"/>
      <c r="J163" s="295"/>
      <c r="K163" s="274"/>
      <c r="L163" s="344"/>
    </row>
    <row r="164" spans="1:12" ht="57" x14ac:dyDescent="0.45">
      <c r="A164" s="245"/>
      <c r="B164" s="247"/>
      <c r="C164" s="142" t="s">
        <v>548</v>
      </c>
      <c r="D164" s="144" t="s">
        <v>122</v>
      </c>
      <c r="E164" s="142" t="s">
        <v>181</v>
      </c>
      <c r="F164" s="144" t="s">
        <v>429</v>
      </c>
      <c r="G164" s="177">
        <v>-1.456952</v>
      </c>
      <c r="H164" s="295"/>
      <c r="I164" s="309"/>
      <c r="J164" s="295"/>
      <c r="K164" s="275"/>
      <c r="L164" s="345"/>
    </row>
    <row r="165" spans="1:12" ht="28.5" x14ac:dyDescent="0.45">
      <c r="A165" s="245"/>
      <c r="B165" s="247"/>
      <c r="C165" s="142" t="s">
        <v>135</v>
      </c>
      <c r="D165" s="144" t="s">
        <v>122</v>
      </c>
      <c r="E165" s="142" t="s">
        <v>136</v>
      </c>
      <c r="F165" s="144" t="s">
        <v>92</v>
      </c>
      <c r="G165" s="177">
        <v>15</v>
      </c>
      <c r="H165" s="295"/>
      <c r="I165" s="309"/>
      <c r="J165" s="295"/>
      <c r="K165" s="303" t="s">
        <v>504</v>
      </c>
      <c r="L165" s="365" t="s">
        <v>503</v>
      </c>
    </row>
    <row r="166" spans="1:12" ht="57" x14ac:dyDescent="0.45">
      <c r="A166" s="245"/>
      <c r="B166" s="248"/>
      <c r="C166" s="142" t="s">
        <v>135</v>
      </c>
      <c r="D166" s="144" t="s">
        <v>122</v>
      </c>
      <c r="E166" s="142" t="s">
        <v>181</v>
      </c>
      <c r="F166" s="144" t="s">
        <v>429</v>
      </c>
      <c r="G166" s="177">
        <v>62.5</v>
      </c>
      <c r="H166" s="295"/>
      <c r="I166" s="309"/>
      <c r="J166" s="295"/>
      <c r="K166" s="303"/>
      <c r="L166" s="364"/>
    </row>
    <row r="167" spans="1:12" ht="60" customHeight="1" x14ac:dyDescent="0.45">
      <c r="A167" s="361" t="s">
        <v>337</v>
      </c>
      <c r="B167" s="246">
        <v>63</v>
      </c>
      <c r="C167" s="142" t="s">
        <v>135</v>
      </c>
      <c r="D167" s="144" t="s">
        <v>338</v>
      </c>
      <c r="E167" s="142" t="s">
        <v>181</v>
      </c>
      <c r="F167" s="144" t="s">
        <v>429</v>
      </c>
      <c r="G167" s="177">
        <v>62.5</v>
      </c>
      <c r="H167" s="267" t="s">
        <v>93</v>
      </c>
      <c r="I167" s="270" t="s">
        <v>40</v>
      </c>
      <c r="J167" s="246" t="s">
        <v>490</v>
      </c>
      <c r="K167" s="267"/>
      <c r="L167" s="300"/>
    </row>
    <row r="168" spans="1:12" ht="57" x14ac:dyDescent="0.45">
      <c r="A168" s="362"/>
      <c r="B168" s="247"/>
      <c r="C168" s="142" t="s">
        <v>142</v>
      </c>
      <c r="D168" s="144" t="s">
        <v>338</v>
      </c>
      <c r="E168" s="142" t="s">
        <v>181</v>
      </c>
      <c r="F168" s="144" t="s">
        <v>429</v>
      </c>
      <c r="G168" s="177">
        <v>-56.8</v>
      </c>
      <c r="H168" s="268"/>
      <c r="I168" s="271"/>
      <c r="J168" s="247"/>
      <c r="K168" s="268"/>
      <c r="L168" s="301"/>
    </row>
    <row r="169" spans="1:12" ht="57" x14ac:dyDescent="0.45">
      <c r="A169" s="362"/>
      <c r="B169" s="247"/>
      <c r="C169" s="142" t="s">
        <v>548</v>
      </c>
      <c r="D169" s="144" t="s">
        <v>338</v>
      </c>
      <c r="E169" s="142" t="s">
        <v>181</v>
      </c>
      <c r="F169" s="144" t="s">
        <v>429</v>
      </c>
      <c r="G169" s="177">
        <v>-5.7</v>
      </c>
      <c r="H169" s="269"/>
      <c r="I169" s="272"/>
      <c r="J169" s="248"/>
      <c r="K169" s="269"/>
      <c r="L169" s="302"/>
    </row>
    <row r="170" spans="1:12" ht="28.5" x14ac:dyDescent="0.45">
      <c r="A170" s="362"/>
      <c r="B170" s="247"/>
      <c r="C170" s="142" t="s">
        <v>142</v>
      </c>
      <c r="D170" s="144" t="s">
        <v>254</v>
      </c>
      <c r="E170" s="142" t="s">
        <v>136</v>
      </c>
      <c r="F170" s="144" t="s">
        <v>92</v>
      </c>
      <c r="G170" s="177">
        <v>17.037134999999999</v>
      </c>
      <c r="H170" s="267" t="s">
        <v>93</v>
      </c>
      <c r="I170" s="270" t="s">
        <v>41</v>
      </c>
      <c r="J170" s="246" t="s">
        <v>117</v>
      </c>
      <c r="K170" s="297"/>
      <c r="L170" s="300"/>
    </row>
    <row r="171" spans="1:12" ht="57" x14ac:dyDescent="0.45">
      <c r="A171" s="362"/>
      <c r="B171" s="247"/>
      <c r="C171" s="142" t="s">
        <v>142</v>
      </c>
      <c r="D171" s="144" t="s">
        <v>254</v>
      </c>
      <c r="E171" s="142" t="s">
        <v>181</v>
      </c>
      <c r="F171" s="144" t="s">
        <v>429</v>
      </c>
      <c r="G171" s="177">
        <v>21.102865000000001</v>
      </c>
      <c r="H171" s="268"/>
      <c r="I171" s="271"/>
      <c r="J171" s="247"/>
      <c r="K171" s="298"/>
      <c r="L171" s="301"/>
    </row>
    <row r="172" spans="1:12" ht="45" customHeight="1" x14ac:dyDescent="0.45">
      <c r="A172" s="362"/>
      <c r="B172" s="247"/>
      <c r="C172" s="142" t="s">
        <v>142</v>
      </c>
      <c r="D172" s="144" t="s">
        <v>260</v>
      </c>
      <c r="E172" s="142" t="s">
        <v>136</v>
      </c>
      <c r="F172" s="144" t="s">
        <v>92</v>
      </c>
      <c r="G172" s="177">
        <v>6.992</v>
      </c>
      <c r="H172" s="268"/>
      <c r="I172" s="271"/>
      <c r="J172" s="247"/>
      <c r="K172" s="298"/>
      <c r="L172" s="301"/>
    </row>
    <row r="173" spans="1:12" ht="57" x14ac:dyDescent="0.45">
      <c r="A173" s="362"/>
      <c r="B173" s="247"/>
      <c r="C173" s="142" t="s">
        <v>142</v>
      </c>
      <c r="D173" s="144" t="s">
        <v>260</v>
      </c>
      <c r="E173" s="142" t="s">
        <v>181</v>
      </c>
      <c r="F173" s="144" t="s">
        <v>429</v>
      </c>
      <c r="G173" s="177">
        <v>2.15</v>
      </c>
      <c r="H173" s="268"/>
      <c r="I173" s="271"/>
      <c r="J173" s="247"/>
      <c r="K173" s="298"/>
      <c r="L173" s="301"/>
    </row>
    <row r="174" spans="1:12" ht="57" x14ac:dyDescent="0.45">
      <c r="A174" s="362"/>
      <c r="B174" s="247"/>
      <c r="C174" s="142" t="s">
        <v>142</v>
      </c>
      <c r="D174" s="144" t="s">
        <v>197</v>
      </c>
      <c r="E174" s="142" t="s">
        <v>181</v>
      </c>
      <c r="F174" s="144" t="s">
        <v>429</v>
      </c>
      <c r="G174" s="177">
        <v>9.5180000000000007</v>
      </c>
      <c r="H174" s="268"/>
      <c r="I174" s="271"/>
      <c r="J174" s="247"/>
      <c r="K174" s="298"/>
      <c r="L174" s="301"/>
    </row>
    <row r="175" spans="1:12" ht="28.5" x14ac:dyDescent="0.45">
      <c r="A175" s="362"/>
      <c r="B175" s="247"/>
      <c r="C175" s="142" t="s">
        <v>548</v>
      </c>
      <c r="D175" s="144" t="s">
        <v>254</v>
      </c>
      <c r="E175" s="142" t="s">
        <v>136</v>
      </c>
      <c r="F175" s="144" t="s">
        <v>92</v>
      </c>
      <c r="G175" s="177">
        <v>4.5599999999999996</v>
      </c>
      <c r="H175" s="268"/>
      <c r="I175" s="271"/>
      <c r="J175" s="247"/>
      <c r="K175" s="298"/>
      <c r="L175" s="301"/>
    </row>
    <row r="176" spans="1:12" ht="28.5" x14ac:dyDescent="0.45">
      <c r="A176" s="362"/>
      <c r="B176" s="247"/>
      <c r="C176" s="142" t="s">
        <v>548</v>
      </c>
      <c r="D176" s="144" t="s">
        <v>197</v>
      </c>
      <c r="E176" s="142" t="s">
        <v>136</v>
      </c>
      <c r="F176" s="144" t="s">
        <v>92</v>
      </c>
      <c r="G176" s="177">
        <v>1.1399999999999999</v>
      </c>
      <c r="H176" s="268"/>
      <c r="I176" s="271"/>
      <c r="J176" s="247"/>
      <c r="K176" s="298"/>
      <c r="L176" s="301"/>
    </row>
    <row r="177" spans="1:12" ht="28.5" x14ac:dyDescent="0.45">
      <c r="A177" s="362"/>
      <c r="B177" s="247"/>
      <c r="C177" s="142" t="s">
        <v>548</v>
      </c>
      <c r="D177" s="144" t="s">
        <v>260</v>
      </c>
      <c r="E177" s="142" t="s">
        <v>136</v>
      </c>
      <c r="F177" s="144" t="s">
        <v>92</v>
      </c>
      <c r="G177" s="177">
        <v>1.65</v>
      </c>
      <c r="H177" s="268"/>
      <c r="I177" s="271"/>
      <c r="J177" s="247"/>
      <c r="K177" s="298"/>
      <c r="L177" s="301"/>
    </row>
    <row r="178" spans="1:12" ht="57" x14ac:dyDescent="0.45">
      <c r="A178" s="363"/>
      <c r="B178" s="248"/>
      <c r="C178" s="142" t="s">
        <v>548</v>
      </c>
      <c r="D178" s="144" t="s">
        <v>260</v>
      </c>
      <c r="E178" s="137" t="s">
        <v>181</v>
      </c>
      <c r="F178" s="144" t="s">
        <v>429</v>
      </c>
      <c r="G178" s="177">
        <v>-1.65</v>
      </c>
      <c r="H178" s="269"/>
      <c r="I178" s="272"/>
      <c r="J178" s="248"/>
      <c r="K178" s="299"/>
      <c r="L178" s="302"/>
    </row>
    <row r="179" spans="1:12" ht="57" x14ac:dyDescent="0.45">
      <c r="A179" s="249" t="s">
        <v>339</v>
      </c>
      <c r="B179" s="246">
        <v>469</v>
      </c>
      <c r="C179" s="142" t="s">
        <v>135</v>
      </c>
      <c r="D179" s="144" t="s">
        <v>338</v>
      </c>
      <c r="E179" s="142" t="s">
        <v>181</v>
      </c>
      <c r="F179" s="144" t="s">
        <v>429</v>
      </c>
      <c r="G179" s="177">
        <v>469.4</v>
      </c>
      <c r="H179" s="267" t="s">
        <v>93</v>
      </c>
      <c r="I179" s="270" t="s">
        <v>40</v>
      </c>
      <c r="J179" s="246" t="s">
        <v>490</v>
      </c>
      <c r="K179" s="297"/>
      <c r="L179" s="300"/>
    </row>
    <row r="180" spans="1:12" x14ac:dyDescent="0.45">
      <c r="A180" s="264"/>
      <c r="B180" s="247"/>
      <c r="C180" s="142" t="s">
        <v>548</v>
      </c>
      <c r="D180" s="144" t="s">
        <v>338</v>
      </c>
      <c r="E180" s="142" t="s">
        <v>136</v>
      </c>
      <c r="F180" s="144" t="s">
        <v>92</v>
      </c>
      <c r="G180" s="177">
        <f>1.109394+3.5</f>
        <v>4.609394</v>
      </c>
      <c r="H180" s="268"/>
      <c r="I180" s="271"/>
      <c r="J180" s="247"/>
      <c r="K180" s="298"/>
      <c r="L180" s="301"/>
    </row>
    <row r="181" spans="1:12" ht="57" x14ac:dyDescent="0.45">
      <c r="A181" s="250"/>
      <c r="B181" s="248"/>
      <c r="C181" s="142" t="s">
        <v>548</v>
      </c>
      <c r="D181" s="144" t="s">
        <v>338</v>
      </c>
      <c r="E181" s="142" t="s">
        <v>181</v>
      </c>
      <c r="F181" s="144" t="s">
        <v>429</v>
      </c>
      <c r="G181" s="177">
        <v>-334.04422499999998</v>
      </c>
      <c r="H181" s="269"/>
      <c r="I181" s="272"/>
      <c r="J181" s="248"/>
      <c r="K181" s="299"/>
      <c r="L181" s="302"/>
    </row>
    <row r="182" spans="1:12" ht="57" x14ac:dyDescent="0.45">
      <c r="A182" s="245" t="s">
        <v>340</v>
      </c>
      <c r="B182" s="246">
        <v>450</v>
      </c>
      <c r="C182" s="142" t="s">
        <v>142</v>
      </c>
      <c r="D182" s="144" t="s">
        <v>341</v>
      </c>
      <c r="E182" s="142" t="s">
        <v>181</v>
      </c>
      <c r="F182" s="144" t="s">
        <v>429</v>
      </c>
      <c r="G182" s="177">
        <v>325</v>
      </c>
      <c r="H182" s="253" t="s">
        <v>93</v>
      </c>
      <c r="I182" s="254" t="s">
        <v>42</v>
      </c>
      <c r="J182" s="295" t="s">
        <v>117</v>
      </c>
      <c r="K182" s="255"/>
      <c r="L182" s="256"/>
    </row>
    <row r="183" spans="1:12" ht="28.5" x14ac:dyDescent="0.45">
      <c r="A183" s="245"/>
      <c r="B183" s="248"/>
      <c r="C183" s="142" t="s">
        <v>142</v>
      </c>
      <c r="D183" s="144" t="s">
        <v>341</v>
      </c>
      <c r="E183" s="142" t="s">
        <v>136</v>
      </c>
      <c r="F183" s="144" t="s">
        <v>92</v>
      </c>
      <c r="G183" s="177">
        <v>125</v>
      </c>
      <c r="H183" s="253"/>
      <c r="I183" s="254"/>
      <c r="J183" s="295"/>
      <c r="K183" s="255"/>
      <c r="L183" s="256"/>
    </row>
    <row r="184" spans="1:12" ht="57" x14ac:dyDescent="0.45">
      <c r="A184" s="245" t="s">
        <v>342</v>
      </c>
      <c r="B184" s="246">
        <v>2</v>
      </c>
      <c r="C184" s="142" t="s">
        <v>142</v>
      </c>
      <c r="D184" s="144" t="s">
        <v>343</v>
      </c>
      <c r="E184" s="142" t="s">
        <v>181</v>
      </c>
      <c r="F184" s="144" t="s">
        <v>429</v>
      </c>
      <c r="G184" s="177">
        <v>1.7242409999999999</v>
      </c>
      <c r="H184" s="253" t="s">
        <v>93</v>
      </c>
      <c r="I184" s="254" t="s">
        <v>6</v>
      </c>
      <c r="J184" s="295" t="s">
        <v>94</v>
      </c>
      <c r="K184" s="355" t="s">
        <v>344</v>
      </c>
      <c r="L184" s="340" t="s">
        <v>265</v>
      </c>
    </row>
    <row r="185" spans="1:12" x14ac:dyDescent="0.45">
      <c r="A185" s="245"/>
      <c r="B185" s="247"/>
      <c r="C185" s="142" t="s">
        <v>142</v>
      </c>
      <c r="D185" s="144" t="s">
        <v>343</v>
      </c>
      <c r="E185" s="142" t="s">
        <v>136</v>
      </c>
      <c r="F185" s="144" t="s">
        <v>92</v>
      </c>
      <c r="G185" s="177">
        <v>0.83208300000000002</v>
      </c>
      <c r="H185" s="253"/>
      <c r="I185" s="254"/>
      <c r="J185" s="295"/>
      <c r="K185" s="355"/>
      <c r="L185" s="340"/>
    </row>
    <row r="186" spans="1:12" ht="57" x14ac:dyDescent="0.45">
      <c r="A186" s="245"/>
      <c r="B186" s="247"/>
      <c r="C186" s="142" t="s">
        <v>548</v>
      </c>
      <c r="D186" s="144" t="s">
        <v>343</v>
      </c>
      <c r="E186" s="142" t="s">
        <v>181</v>
      </c>
      <c r="F186" s="144" t="s">
        <v>429</v>
      </c>
      <c r="G186" s="210">
        <v>-0.24385399999999999</v>
      </c>
      <c r="H186" s="253"/>
      <c r="I186" s="254"/>
      <c r="J186" s="295"/>
      <c r="K186" s="355"/>
      <c r="L186" s="340"/>
    </row>
    <row r="187" spans="1:12" x14ac:dyDescent="0.45">
      <c r="A187" s="245"/>
      <c r="B187" s="248"/>
      <c r="C187" s="137" t="s">
        <v>548</v>
      </c>
      <c r="D187" s="144" t="s">
        <v>343</v>
      </c>
      <c r="E187" s="137" t="s">
        <v>136</v>
      </c>
      <c r="F187" s="126" t="s">
        <v>92</v>
      </c>
      <c r="G187" s="212">
        <v>0.24385399999999999</v>
      </c>
      <c r="H187" s="253"/>
      <c r="I187" s="254"/>
      <c r="J187" s="295"/>
      <c r="K187" s="255"/>
      <c r="L187" s="256"/>
    </row>
    <row r="188" spans="1:12" ht="28.5" x14ac:dyDescent="0.45">
      <c r="A188" s="124" t="s">
        <v>345</v>
      </c>
      <c r="B188" s="103">
        <v>320</v>
      </c>
      <c r="C188" s="142" t="s">
        <v>548</v>
      </c>
      <c r="D188" s="144" t="s">
        <v>103</v>
      </c>
      <c r="E188" s="142" t="s">
        <v>181</v>
      </c>
      <c r="F188" s="221" t="s">
        <v>595</v>
      </c>
      <c r="G188" s="185">
        <v>320</v>
      </c>
      <c r="H188" s="142" t="s">
        <v>93</v>
      </c>
      <c r="I188" s="143" t="s">
        <v>1</v>
      </c>
      <c r="J188" s="142" t="s">
        <v>94</v>
      </c>
      <c r="K188" s="145" t="s">
        <v>609</v>
      </c>
      <c r="L188" s="130" t="s">
        <v>610</v>
      </c>
    </row>
    <row r="189" spans="1:12" ht="30" customHeight="1" x14ac:dyDescent="0.45">
      <c r="A189" s="245" t="s">
        <v>346</v>
      </c>
      <c r="B189" s="246">
        <v>99</v>
      </c>
      <c r="C189" s="142" t="s">
        <v>142</v>
      </c>
      <c r="D189" s="144" t="s">
        <v>91</v>
      </c>
      <c r="E189" s="142" t="s">
        <v>136</v>
      </c>
      <c r="F189" s="144" t="s">
        <v>92</v>
      </c>
      <c r="G189" s="185">
        <v>9.7100000000000009</v>
      </c>
      <c r="H189" s="267" t="s">
        <v>93</v>
      </c>
      <c r="I189" s="270" t="s">
        <v>29</v>
      </c>
      <c r="J189" s="246" t="s">
        <v>94</v>
      </c>
      <c r="K189" s="297" t="s">
        <v>529</v>
      </c>
      <c r="L189" s="300" t="s">
        <v>435</v>
      </c>
    </row>
    <row r="190" spans="1:12" ht="28.5" x14ac:dyDescent="0.45">
      <c r="A190" s="245"/>
      <c r="B190" s="247"/>
      <c r="C190" s="142" t="s">
        <v>142</v>
      </c>
      <c r="D190" s="144" t="s">
        <v>91</v>
      </c>
      <c r="E190" s="142" t="s">
        <v>181</v>
      </c>
      <c r="F190" s="144" t="s">
        <v>426</v>
      </c>
      <c r="G190" s="185">
        <v>87.39</v>
      </c>
      <c r="H190" s="268"/>
      <c r="I190" s="271"/>
      <c r="J190" s="247"/>
      <c r="K190" s="298"/>
      <c r="L190" s="301"/>
    </row>
    <row r="191" spans="1:12" ht="28.5" x14ac:dyDescent="0.45">
      <c r="A191" s="245"/>
      <c r="B191" s="247"/>
      <c r="C191" s="142" t="s">
        <v>548</v>
      </c>
      <c r="D191" s="144" t="s">
        <v>91</v>
      </c>
      <c r="E191" s="142" t="s">
        <v>181</v>
      </c>
      <c r="F191" s="144" t="s">
        <v>426</v>
      </c>
      <c r="G191" s="186">
        <v>-2.678509</v>
      </c>
      <c r="H191" s="268"/>
      <c r="I191" s="271"/>
      <c r="J191" s="247"/>
      <c r="K191" s="298"/>
      <c r="L191" s="301"/>
    </row>
    <row r="192" spans="1:12" x14ac:dyDescent="0.45">
      <c r="A192" s="245"/>
      <c r="B192" s="247"/>
      <c r="C192" s="142" t="s">
        <v>548</v>
      </c>
      <c r="D192" s="144" t="s">
        <v>91</v>
      </c>
      <c r="E192" s="142" t="s">
        <v>136</v>
      </c>
      <c r="F192" s="144" t="s">
        <v>92</v>
      </c>
      <c r="G192" s="182">
        <v>2.678509</v>
      </c>
      <c r="H192" s="269"/>
      <c r="I192" s="272"/>
      <c r="J192" s="248"/>
      <c r="K192" s="299"/>
      <c r="L192" s="302"/>
    </row>
    <row r="193" spans="1:12" ht="28.5" x14ac:dyDescent="0.45">
      <c r="A193" s="245"/>
      <c r="B193" s="248"/>
      <c r="C193" s="142" t="s">
        <v>142</v>
      </c>
      <c r="D193" s="144" t="s">
        <v>152</v>
      </c>
      <c r="E193" s="142" t="s">
        <v>181</v>
      </c>
      <c r="F193" s="144" t="s">
        <v>426</v>
      </c>
      <c r="G193" s="185">
        <v>2.4</v>
      </c>
      <c r="H193" s="142" t="s">
        <v>93</v>
      </c>
      <c r="I193" s="143" t="s">
        <v>16</v>
      </c>
      <c r="J193" s="144" t="s">
        <v>94</v>
      </c>
      <c r="K193" s="145" t="s">
        <v>483</v>
      </c>
      <c r="L193" s="130" t="s">
        <v>472</v>
      </c>
    </row>
    <row r="194" spans="1:12" ht="28.5" x14ac:dyDescent="0.45">
      <c r="A194" s="249" t="s">
        <v>347</v>
      </c>
      <c r="B194" s="246">
        <v>130</v>
      </c>
      <c r="C194" s="142" t="s">
        <v>142</v>
      </c>
      <c r="D194" s="144" t="s">
        <v>91</v>
      </c>
      <c r="E194" s="142" t="s">
        <v>181</v>
      </c>
      <c r="F194" s="144" t="s">
        <v>426</v>
      </c>
      <c r="G194" s="185">
        <v>60.2</v>
      </c>
      <c r="H194" s="267" t="s">
        <v>93</v>
      </c>
      <c r="I194" s="270" t="s">
        <v>29</v>
      </c>
      <c r="J194" s="246" t="s">
        <v>94</v>
      </c>
      <c r="K194" s="297" t="s">
        <v>530</v>
      </c>
      <c r="L194" s="300" t="s">
        <v>435</v>
      </c>
    </row>
    <row r="195" spans="1:12" ht="28.5" x14ac:dyDescent="0.45">
      <c r="A195" s="264"/>
      <c r="B195" s="247"/>
      <c r="C195" s="142" t="s">
        <v>548</v>
      </c>
      <c r="D195" s="144" t="s">
        <v>91</v>
      </c>
      <c r="E195" s="142" t="s">
        <v>181</v>
      </c>
      <c r="F195" s="144" t="s">
        <v>426</v>
      </c>
      <c r="G195" s="186">
        <v>-25.508465999999999</v>
      </c>
      <c r="H195" s="268"/>
      <c r="I195" s="271"/>
      <c r="J195" s="247"/>
      <c r="K195" s="298"/>
      <c r="L195" s="301"/>
    </row>
    <row r="196" spans="1:12" x14ac:dyDescent="0.45">
      <c r="A196" s="250"/>
      <c r="B196" s="248"/>
      <c r="C196" s="142" t="s">
        <v>548</v>
      </c>
      <c r="D196" s="144" t="s">
        <v>91</v>
      </c>
      <c r="E196" s="142" t="s">
        <v>136</v>
      </c>
      <c r="F196" s="144" t="s">
        <v>92</v>
      </c>
      <c r="G196" s="182">
        <v>21.287790000000001</v>
      </c>
      <c r="H196" s="269"/>
      <c r="I196" s="272"/>
      <c r="J196" s="248"/>
      <c r="K196" s="299"/>
      <c r="L196" s="302"/>
    </row>
    <row r="197" spans="1:12" ht="28.5" x14ac:dyDescent="0.45">
      <c r="A197" s="124" t="s">
        <v>348</v>
      </c>
      <c r="B197" s="110">
        <v>5515</v>
      </c>
      <c r="C197" s="142" t="s">
        <v>90</v>
      </c>
      <c r="D197" s="144" t="s">
        <v>91</v>
      </c>
      <c r="E197" s="142" t="s">
        <v>92</v>
      </c>
      <c r="F197" s="144" t="s">
        <v>428</v>
      </c>
      <c r="G197" s="177" t="s">
        <v>92</v>
      </c>
      <c r="H197" s="142" t="s">
        <v>93</v>
      </c>
      <c r="I197" s="143" t="s">
        <v>30</v>
      </c>
      <c r="J197" s="144" t="s">
        <v>94</v>
      </c>
      <c r="K197" s="145" t="s">
        <v>95</v>
      </c>
      <c r="L197" s="130"/>
    </row>
    <row r="198" spans="1:12" ht="28.5" x14ac:dyDescent="0.45">
      <c r="A198" s="124" t="s">
        <v>349</v>
      </c>
      <c r="B198" s="110">
        <v>1997</v>
      </c>
      <c r="C198" s="142" t="s">
        <v>90</v>
      </c>
      <c r="D198" s="144" t="s">
        <v>91</v>
      </c>
      <c r="E198" s="142" t="s">
        <v>92</v>
      </c>
      <c r="F198" s="144" t="s">
        <v>428</v>
      </c>
      <c r="G198" s="177" t="s">
        <v>92</v>
      </c>
      <c r="H198" s="142" t="s">
        <v>93</v>
      </c>
      <c r="I198" s="143" t="s">
        <v>30</v>
      </c>
      <c r="J198" s="144" t="s">
        <v>94</v>
      </c>
      <c r="K198" s="145" t="s">
        <v>95</v>
      </c>
      <c r="L198" s="130"/>
    </row>
    <row r="199" spans="1:12" ht="28.5" x14ac:dyDescent="0.45">
      <c r="A199" s="124" t="s">
        <v>350</v>
      </c>
      <c r="B199" s="110">
        <f>2509-54</f>
        <v>2455</v>
      </c>
      <c r="C199" s="142" t="s">
        <v>135</v>
      </c>
      <c r="D199" s="144" t="s">
        <v>164</v>
      </c>
      <c r="E199" s="142" t="s">
        <v>181</v>
      </c>
      <c r="F199" s="144" t="s">
        <v>428</v>
      </c>
      <c r="G199" s="177">
        <v>2501.3000000000002</v>
      </c>
      <c r="H199" s="142" t="s">
        <v>93</v>
      </c>
      <c r="I199" s="143" t="s">
        <v>43</v>
      </c>
      <c r="J199" s="144" t="s">
        <v>94</v>
      </c>
      <c r="K199" s="149" t="s">
        <v>351</v>
      </c>
      <c r="L199" s="129" t="s">
        <v>255</v>
      </c>
    </row>
    <row r="200" spans="1:12" ht="28.5" x14ac:dyDescent="0.45">
      <c r="A200" s="249" t="s">
        <v>352</v>
      </c>
      <c r="B200" s="246">
        <f>292+572</f>
        <v>864</v>
      </c>
      <c r="C200" s="142" t="s">
        <v>142</v>
      </c>
      <c r="D200" s="144" t="s">
        <v>164</v>
      </c>
      <c r="E200" s="142" t="s">
        <v>181</v>
      </c>
      <c r="F200" s="144" t="s">
        <v>426</v>
      </c>
      <c r="G200" s="177">
        <v>15</v>
      </c>
      <c r="H200" s="267" t="s">
        <v>93</v>
      </c>
      <c r="I200" s="270" t="s">
        <v>8</v>
      </c>
      <c r="J200" s="246" t="s">
        <v>94</v>
      </c>
      <c r="K200" s="273" t="s">
        <v>456</v>
      </c>
      <c r="L200" s="300" t="s">
        <v>399</v>
      </c>
    </row>
    <row r="201" spans="1:12" ht="28.5" x14ac:dyDescent="0.45">
      <c r="A201" s="264"/>
      <c r="B201" s="247"/>
      <c r="C201" s="142" t="s">
        <v>142</v>
      </c>
      <c r="D201" s="144" t="s">
        <v>164</v>
      </c>
      <c r="E201" s="142" t="s">
        <v>181</v>
      </c>
      <c r="F201" s="144" t="s">
        <v>432</v>
      </c>
      <c r="G201" s="177">
        <v>848.6</v>
      </c>
      <c r="H201" s="268"/>
      <c r="I201" s="271"/>
      <c r="J201" s="247"/>
      <c r="K201" s="274"/>
      <c r="L201" s="301"/>
    </row>
    <row r="202" spans="1:12" ht="28.5" x14ac:dyDescent="0.45">
      <c r="A202" s="250"/>
      <c r="B202" s="248"/>
      <c r="C202" s="142" t="s">
        <v>548</v>
      </c>
      <c r="D202" s="144" t="s">
        <v>164</v>
      </c>
      <c r="E202" s="142" t="s">
        <v>181</v>
      </c>
      <c r="F202" s="209" t="s">
        <v>432</v>
      </c>
      <c r="G202" s="210">
        <v>0.395866</v>
      </c>
      <c r="H202" s="269"/>
      <c r="I202" s="272"/>
      <c r="J202" s="248"/>
      <c r="K202" s="275"/>
      <c r="L202" s="302"/>
    </row>
    <row r="203" spans="1:12" x14ac:dyDescent="0.45">
      <c r="A203" s="124" t="s">
        <v>510</v>
      </c>
      <c r="B203" s="103">
        <v>1</v>
      </c>
      <c r="C203" s="142" t="s">
        <v>548</v>
      </c>
      <c r="D203" s="144" t="s">
        <v>365</v>
      </c>
      <c r="E203" s="142" t="s">
        <v>136</v>
      </c>
      <c r="F203" s="144" t="s">
        <v>92</v>
      </c>
      <c r="G203" s="182">
        <v>0.6</v>
      </c>
      <c r="H203" s="142" t="s">
        <v>93</v>
      </c>
      <c r="I203" s="143" t="s">
        <v>46</v>
      </c>
      <c r="J203" s="142" t="s">
        <v>490</v>
      </c>
      <c r="K203" s="145"/>
      <c r="L203" s="130"/>
    </row>
    <row r="204" spans="1:12" ht="57" x14ac:dyDescent="0.45">
      <c r="A204" s="245" t="s">
        <v>353</v>
      </c>
      <c r="B204" s="257">
        <v>1023</v>
      </c>
      <c r="C204" s="142" t="s">
        <v>135</v>
      </c>
      <c r="D204" s="144" t="s">
        <v>164</v>
      </c>
      <c r="E204" s="142" t="s">
        <v>181</v>
      </c>
      <c r="F204" s="144" t="s">
        <v>429</v>
      </c>
      <c r="G204" s="177">
        <v>728</v>
      </c>
      <c r="H204" s="253" t="s">
        <v>93</v>
      </c>
      <c r="I204" s="254" t="s">
        <v>8</v>
      </c>
      <c r="J204" s="295" t="s">
        <v>94</v>
      </c>
      <c r="K204" s="255" t="s">
        <v>457</v>
      </c>
      <c r="L204" s="256" t="s">
        <v>435</v>
      </c>
    </row>
    <row r="205" spans="1:12" ht="57" x14ac:dyDescent="0.45">
      <c r="A205" s="245"/>
      <c r="B205" s="247"/>
      <c r="C205" s="142" t="s">
        <v>142</v>
      </c>
      <c r="D205" s="144" t="s">
        <v>164</v>
      </c>
      <c r="E205" s="142" t="s">
        <v>181</v>
      </c>
      <c r="F205" s="144" t="s">
        <v>429</v>
      </c>
      <c r="G205" s="177">
        <v>-269.19883299999998</v>
      </c>
      <c r="H205" s="253"/>
      <c r="I205" s="254"/>
      <c r="J205" s="295"/>
      <c r="K205" s="255"/>
      <c r="L205" s="256"/>
    </row>
    <row r="206" spans="1:12" ht="66.75" customHeight="1" x14ac:dyDescent="0.45">
      <c r="A206" s="245"/>
      <c r="B206" s="247"/>
      <c r="C206" s="142" t="s">
        <v>142</v>
      </c>
      <c r="D206" s="144" t="s">
        <v>122</v>
      </c>
      <c r="E206" s="142" t="s">
        <v>181</v>
      </c>
      <c r="F206" s="144" t="s">
        <v>429</v>
      </c>
      <c r="G206" s="177">
        <v>5</v>
      </c>
      <c r="H206" s="267" t="s">
        <v>93</v>
      </c>
      <c r="I206" s="270" t="s">
        <v>15</v>
      </c>
      <c r="J206" s="246" t="s">
        <v>94</v>
      </c>
      <c r="K206" s="273" t="s">
        <v>506</v>
      </c>
      <c r="L206" s="314" t="s">
        <v>503</v>
      </c>
    </row>
    <row r="207" spans="1:12" ht="28.5" x14ac:dyDescent="0.45">
      <c r="A207" s="245"/>
      <c r="B207" s="247"/>
      <c r="C207" s="142" t="s">
        <v>142</v>
      </c>
      <c r="D207" s="144" t="s">
        <v>122</v>
      </c>
      <c r="E207" s="142" t="s">
        <v>136</v>
      </c>
      <c r="F207" s="144" t="s">
        <v>92</v>
      </c>
      <c r="G207" s="177">
        <v>4.2</v>
      </c>
      <c r="H207" s="268"/>
      <c r="I207" s="271"/>
      <c r="J207" s="247"/>
      <c r="K207" s="274"/>
      <c r="L207" s="315"/>
    </row>
    <row r="208" spans="1:12" ht="57" x14ac:dyDescent="0.45">
      <c r="A208" s="245"/>
      <c r="B208" s="247"/>
      <c r="C208" s="142" t="s">
        <v>548</v>
      </c>
      <c r="D208" s="144" t="s">
        <v>122</v>
      </c>
      <c r="E208" s="142" t="s">
        <v>181</v>
      </c>
      <c r="F208" s="144" t="s">
        <v>429</v>
      </c>
      <c r="G208" s="177">
        <v>-3.2822070000000001</v>
      </c>
      <c r="H208" s="268"/>
      <c r="I208" s="271"/>
      <c r="J208" s="247"/>
      <c r="K208" s="274"/>
      <c r="L208" s="315"/>
    </row>
    <row r="209" spans="1:12" ht="28.5" x14ac:dyDescent="0.45">
      <c r="A209" s="245"/>
      <c r="B209" s="247"/>
      <c r="C209" s="142" t="s">
        <v>548</v>
      </c>
      <c r="D209" s="144" t="s">
        <v>122</v>
      </c>
      <c r="E209" s="142" t="s">
        <v>136</v>
      </c>
      <c r="F209" s="144" t="s">
        <v>92</v>
      </c>
      <c r="G209" s="177">
        <v>3.2822070000000001</v>
      </c>
      <c r="H209" s="269"/>
      <c r="I209" s="272"/>
      <c r="J209" s="248"/>
      <c r="K209" s="275"/>
      <c r="L209" s="316"/>
    </row>
    <row r="210" spans="1:12" ht="28.5" x14ac:dyDescent="0.45">
      <c r="A210" s="245"/>
      <c r="B210" s="247"/>
      <c r="C210" s="142" t="s">
        <v>142</v>
      </c>
      <c r="D210" s="144" t="s">
        <v>128</v>
      </c>
      <c r="E210" s="142" t="s">
        <v>136</v>
      </c>
      <c r="F210" s="144" t="s">
        <v>92</v>
      </c>
      <c r="G210" s="177">
        <v>1.5</v>
      </c>
      <c r="H210" s="267" t="s">
        <v>93</v>
      </c>
      <c r="I210" s="270" t="s">
        <v>33</v>
      </c>
      <c r="J210" s="246" t="s">
        <v>94</v>
      </c>
      <c r="K210" s="297" t="s">
        <v>540</v>
      </c>
      <c r="L210" s="300" t="s">
        <v>472</v>
      </c>
    </row>
    <row r="211" spans="1:12" ht="57" x14ac:dyDescent="0.45">
      <c r="A211" s="245"/>
      <c r="B211" s="247"/>
      <c r="C211" s="142" t="s">
        <v>142</v>
      </c>
      <c r="D211" s="144" t="s">
        <v>128</v>
      </c>
      <c r="E211" s="142" t="s">
        <v>181</v>
      </c>
      <c r="F211" s="144" t="s">
        <v>429</v>
      </c>
      <c r="G211" s="177">
        <v>2.5</v>
      </c>
      <c r="H211" s="268"/>
      <c r="I211" s="271"/>
      <c r="J211" s="247"/>
      <c r="K211" s="298"/>
      <c r="L211" s="301"/>
    </row>
    <row r="212" spans="1:12" ht="57" x14ac:dyDescent="0.45">
      <c r="A212" s="245"/>
      <c r="B212" s="247"/>
      <c r="C212" s="142" t="s">
        <v>548</v>
      </c>
      <c r="D212" s="144" t="s">
        <v>128</v>
      </c>
      <c r="E212" s="142" t="s">
        <v>181</v>
      </c>
      <c r="F212" s="144" t="s">
        <v>429</v>
      </c>
      <c r="G212" s="177">
        <v>-1.3882749999999999</v>
      </c>
      <c r="H212" s="268"/>
      <c r="I212" s="271"/>
      <c r="J212" s="247"/>
      <c r="K212" s="298"/>
      <c r="L212" s="301"/>
    </row>
    <row r="213" spans="1:12" ht="28.5" x14ac:dyDescent="0.45">
      <c r="A213" s="245"/>
      <c r="B213" s="247"/>
      <c r="C213" s="142" t="s">
        <v>548</v>
      </c>
      <c r="D213" s="144" t="s">
        <v>128</v>
      </c>
      <c r="E213" s="142" t="s">
        <v>136</v>
      </c>
      <c r="F213" s="144" t="s">
        <v>92</v>
      </c>
      <c r="G213" s="177">
        <v>1.3882749999999999</v>
      </c>
      <c r="H213" s="269"/>
      <c r="I213" s="272"/>
      <c r="J213" s="248"/>
      <c r="K213" s="299"/>
      <c r="L213" s="302"/>
    </row>
    <row r="214" spans="1:12" ht="57" x14ac:dyDescent="0.45">
      <c r="A214" s="245"/>
      <c r="B214" s="247"/>
      <c r="C214" s="142" t="s">
        <v>142</v>
      </c>
      <c r="D214" s="144" t="s">
        <v>180</v>
      </c>
      <c r="E214" s="142" t="s">
        <v>181</v>
      </c>
      <c r="F214" s="144" t="s">
        <v>429</v>
      </c>
      <c r="G214" s="177">
        <v>87.5</v>
      </c>
      <c r="H214" s="142" t="s">
        <v>93</v>
      </c>
      <c r="I214" s="143" t="s">
        <v>0</v>
      </c>
      <c r="J214" s="144" t="s">
        <v>117</v>
      </c>
      <c r="K214" s="145"/>
      <c r="L214" s="130"/>
    </row>
    <row r="215" spans="1:12" ht="57" x14ac:dyDescent="0.45">
      <c r="A215" s="245"/>
      <c r="B215" s="247"/>
      <c r="C215" s="142" t="s">
        <v>142</v>
      </c>
      <c r="D215" s="144" t="s">
        <v>314</v>
      </c>
      <c r="E215" s="142" t="s">
        <v>181</v>
      </c>
      <c r="F215" s="144" t="s">
        <v>429</v>
      </c>
      <c r="G215" s="177">
        <v>15</v>
      </c>
      <c r="H215" s="142" t="s">
        <v>93</v>
      </c>
      <c r="I215" s="143" t="s">
        <v>25</v>
      </c>
      <c r="J215" s="144" t="s">
        <v>94</v>
      </c>
      <c r="K215" s="149" t="s">
        <v>488</v>
      </c>
      <c r="L215" s="130" t="s">
        <v>398</v>
      </c>
    </row>
    <row r="216" spans="1:12" ht="57" x14ac:dyDescent="0.45">
      <c r="A216" s="245"/>
      <c r="B216" s="247"/>
      <c r="C216" s="142" t="s">
        <v>142</v>
      </c>
      <c r="D216" s="144" t="s">
        <v>139</v>
      </c>
      <c r="E216" s="142" t="s">
        <v>181</v>
      </c>
      <c r="F216" s="144" t="s">
        <v>429</v>
      </c>
      <c r="G216" s="177">
        <v>90.021000000000001</v>
      </c>
      <c r="H216" s="253" t="s">
        <v>93</v>
      </c>
      <c r="I216" s="254" t="s">
        <v>9</v>
      </c>
      <c r="J216" s="295" t="s">
        <v>303</v>
      </c>
      <c r="K216" s="255"/>
      <c r="L216" s="256"/>
    </row>
    <row r="217" spans="1:12" x14ac:dyDescent="0.45">
      <c r="A217" s="245"/>
      <c r="B217" s="247"/>
      <c r="C217" s="142" t="s">
        <v>142</v>
      </c>
      <c r="D217" s="144" t="s">
        <v>139</v>
      </c>
      <c r="E217" s="142" t="s">
        <v>136</v>
      </c>
      <c r="F217" s="144" t="s">
        <v>92</v>
      </c>
      <c r="G217" s="177">
        <v>15.879</v>
      </c>
      <c r="H217" s="253"/>
      <c r="I217" s="254"/>
      <c r="J217" s="295"/>
      <c r="K217" s="255"/>
      <c r="L217" s="256"/>
    </row>
    <row r="218" spans="1:12" ht="58.5" customHeight="1" x14ac:dyDescent="0.45">
      <c r="A218" s="245"/>
      <c r="B218" s="247"/>
      <c r="C218" s="142" t="s">
        <v>142</v>
      </c>
      <c r="D218" s="144" t="s">
        <v>158</v>
      </c>
      <c r="E218" s="142" t="s">
        <v>181</v>
      </c>
      <c r="F218" s="144" t="s">
        <v>429</v>
      </c>
      <c r="G218" s="177">
        <v>26.923988000000001</v>
      </c>
      <c r="H218" s="267" t="s">
        <v>93</v>
      </c>
      <c r="I218" s="270" t="s">
        <v>28</v>
      </c>
      <c r="J218" s="246" t="s">
        <v>117</v>
      </c>
      <c r="K218" s="273"/>
      <c r="L218" s="300"/>
    </row>
    <row r="219" spans="1:12" x14ac:dyDescent="0.45">
      <c r="A219" s="245"/>
      <c r="B219" s="247"/>
      <c r="C219" s="142" t="s">
        <v>142</v>
      </c>
      <c r="D219" s="144" t="s">
        <v>158</v>
      </c>
      <c r="E219" s="142" t="s">
        <v>136</v>
      </c>
      <c r="F219" s="144" t="s">
        <v>92</v>
      </c>
      <c r="G219" s="177">
        <v>19.776012000000001</v>
      </c>
      <c r="H219" s="268"/>
      <c r="I219" s="271"/>
      <c r="J219" s="247"/>
      <c r="K219" s="274"/>
      <c r="L219" s="301"/>
    </row>
    <row r="220" spans="1:12" ht="57" x14ac:dyDescent="0.45">
      <c r="A220" s="245"/>
      <c r="B220" s="247"/>
      <c r="C220" s="142" t="s">
        <v>548</v>
      </c>
      <c r="D220" s="144" t="s">
        <v>158</v>
      </c>
      <c r="E220" s="142" t="s">
        <v>181</v>
      </c>
      <c r="F220" s="144" t="s">
        <v>429</v>
      </c>
      <c r="G220" s="177">
        <v>-9.4615969999999994</v>
      </c>
      <c r="H220" s="268"/>
      <c r="I220" s="271"/>
      <c r="J220" s="247"/>
      <c r="K220" s="274"/>
      <c r="L220" s="301"/>
    </row>
    <row r="221" spans="1:12" x14ac:dyDescent="0.45">
      <c r="A221" s="245"/>
      <c r="B221" s="247"/>
      <c r="C221" s="142" t="s">
        <v>548</v>
      </c>
      <c r="D221" s="144" t="s">
        <v>158</v>
      </c>
      <c r="E221" s="142" t="s">
        <v>136</v>
      </c>
      <c r="F221" s="144" t="s">
        <v>92</v>
      </c>
      <c r="G221" s="177">
        <f>0.2+9.261597</f>
        <v>9.4615969999999994</v>
      </c>
      <c r="H221" s="269"/>
      <c r="I221" s="272"/>
      <c r="J221" s="248"/>
      <c r="K221" s="275"/>
      <c r="L221" s="302"/>
    </row>
    <row r="222" spans="1:12" ht="60" customHeight="1" x14ac:dyDescent="0.45">
      <c r="A222" s="245"/>
      <c r="B222" s="247"/>
      <c r="C222" s="142" t="s">
        <v>142</v>
      </c>
      <c r="D222" s="144" t="s">
        <v>335</v>
      </c>
      <c r="E222" s="142" t="s">
        <v>181</v>
      </c>
      <c r="F222" s="144" t="s">
        <v>429</v>
      </c>
      <c r="G222" s="177">
        <v>14.522803</v>
      </c>
      <c r="H222" s="253" t="s">
        <v>93</v>
      </c>
      <c r="I222" s="254" t="s">
        <v>44</v>
      </c>
      <c r="J222" s="295" t="s">
        <v>94</v>
      </c>
      <c r="K222" s="303" t="s">
        <v>537</v>
      </c>
      <c r="L222" s="256" t="s">
        <v>472</v>
      </c>
    </row>
    <row r="223" spans="1:12" x14ac:dyDescent="0.45">
      <c r="A223" s="245"/>
      <c r="B223" s="247"/>
      <c r="C223" s="142" t="s">
        <v>142</v>
      </c>
      <c r="D223" s="144" t="s">
        <v>335</v>
      </c>
      <c r="E223" s="142" t="s">
        <v>136</v>
      </c>
      <c r="F223" s="144" t="s">
        <v>92</v>
      </c>
      <c r="G223" s="177">
        <f>0.726319+0.444197</f>
        <v>1.1705160000000001</v>
      </c>
      <c r="H223" s="253"/>
      <c r="I223" s="254"/>
      <c r="J223" s="295"/>
      <c r="K223" s="303"/>
      <c r="L223" s="256"/>
    </row>
    <row r="224" spans="1:12" ht="64.5" customHeight="1" x14ac:dyDescent="0.45">
      <c r="A224" s="245"/>
      <c r="B224" s="247"/>
      <c r="C224" s="142" t="s">
        <v>142</v>
      </c>
      <c r="D224" s="144" t="s">
        <v>354</v>
      </c>
      <c r="E224" s="142" t="s">
        <v>181</v>
      </c>
      <c r="F224" s="144" t="s">
        <v>429</v>
      </c>
      <c r="G224" s="177">
        <v>11.338509999999999</v>
      </c>
      <c r="H224" s="253" t="s">
        <v>93</v>
      </c>
      <c r="I224" s="254" t="s">
        <v>45</v>
      </c>
      <c r="J224" s="295" t="s">
        <v>94</v>
      </c>
      <c r="K224" s="303" t="s">
        <v>446</v>
      </c>
      <c r="L224" s="256" t="s">
        <v>112</v>
      </c>
    </row>
    <row r="225" spans="1:12" x14ac:dyDescent="0.45">
      <c r="A225" s="245"/>
      <c r="B225" s="247"/>
      <c r="C225" s="142" t="s">
        <v>142</v>
      </c>
      <c r="D225" s="144" t="s">
        <v>354</v>
      </c>
      <c r="E225" s="142" t="s">
        <v>136</v>
      </c>
      <c r="F225" s="144" t="s">
        <v>92</v>
      </c>
      <c r="G225" s="210">
        <v>5.0575000000000002E-2</v>
      </c>
      <c r="H225" s="253"/>
      <c r="I225" s="254"/>
      <c r="J225" s="295"/>
      <c r="K225" s="303"/>
      <c r="L225" s="256"/>
    </row>
    <row r="226" spans="1:12" ht="57" x14ac:dyDescent="0.45">
      <c r="A226" s="245"/>
      <c r="B226" s="247"/>
      <c r="C226" s="142" t="s">
        <v>142</v>
      </c>
      <c r="D226" s="144" t="s">
        <v>160</v>
      </c>
      <c r="E226" s="142" t="s">
        <v>181</v>
      </c>
      <c r="F226" s="144" t="s">
        <v>429</v>
      </c>
      <c r="G226" s="177">
        <v>9</v>
      </c>
      <c r="H226" s="253" t="s">
        <v>93</v>
      </c>
      <c r="I226" s="254" t="s">
        <v>13</v>
      </c>
      <c r="J226" s="295" t="s">
        <v>117</v>
      </c>
      <c r="K226" s="255"/>
      <c r="L226" s="256"/>
    </row>
    <row r="227" spans="1:12" x14ac:dyDescent="0.45">
      <c r="A227" s="245"/>
      <c r="B227" s="247"/>
      <c r="C227" s="142" t="s">
        <v>142</v>
      </c>
      <c r="D227" s="144" t="s">
        <v>160</v>
      </c>
      <c r="E227" s="142" t="s">
        <v>136</v>
      </c>
      <c r="F227" s="144" t="s">
        <v>92</v>
      </c>
      <c r="G227" s="177">
        <v>6</v>
      </c>
      <c r="H227" s="253"/>
      <c r="I227" s="254"/>
      <c r="J227" s="295"/>
      <c r="K227" s="255"/>
      <c r="L227" s="256"/>
    </row>
    <row r="228" spans="1:12" ht="57" x14ac:dyDescent="0.45">
      <c r="A228" s="245"/>
      <c r="B228" s="247"/>
      <c r="C228" s="142" t="s">
        <v>142</v>
      </c>
      <c r="D228" s="144" t="s">
        <v>145</v>
      </c>
      <c r="E228" s="142" t="s">
        <v>181</v>
      </c>
      <c r="F228" s="144" t="s">
        <v>429</v>
      </c>
      <c r="G228" s="177">
        <v>153.4</v>
      </c>
      <c r="H228" s="142" t="s">
        <v>93</v>
      </c>
      <c r="I228" s="143" t="s">
        <v>42</v>
      </c>
      <c r="J228" s="144" t="s">
        <v>117</v>
      </c>
      <c r="K228" s="145"/>
      <c r="L228" s="130"/>
    </row>
    <row r="229" spans="1:12" ht="57" x14ac:dyDescent="0.45">
      <c r="A229" s="245"/>
      <c r="B229" s="247"/>
      <c r="C229" s="142" t="s">
        <v>142</v>
      </c>
      <c r="D229" s="144" t="s">
        <v>152</v>
      </c>
      <c r="E229" s="142" t="s">
        <v>181</v>
      </c>
      <c r="F229" s="144" t="s">
        <v>429</v>
      </c>
      <c r="G229" s="213">
        <v>1.6E-2</v>
      </c>
      <c r="H229" s="142" t="s">
        <v>93</v>
      </c>
      <c r="I229" s="143" t="s">
        <v>16</v>
      </c>
      <c r="J229" s="144" t="s">
        <v>94</v>
      </c>
      <c r="K229" s="145" t="s">
        <v>481</v>
      </c>
      <c r="L229" s="130" t="s">
        <v>472</v>
      </c>
    </row>
    <row r="230" spans="1:12" ht="57" x14ac:dyDescent="0.45">
      <c r="A230" s="245"/>
      <c r="B230" s="248"/>
      <c r="C230" s="142" t="s">
        <v>142</v>
      </c>
      <c r="D230" s="144" t="s">
        <v>341</v>
      </c>
      <c r="E230" s="142" t="s">
        <v>181</v>
      </c>
      <c r="F230" s="144" t="s">
        <v>429</v>
      </c>
      <c r="G230" s="177">
        <v>50.7</v>
      </c>
      <c r="H230" s="142" t="s">
        <v>93</v>
      </c>
      <c r="I230" s="143" t="s">
        <v>42</v>
      </c>
      <c r="J230" s="144" t="s">
        <v>117</v>
      </c>
      <c r="K230" s="145"/>
      <c r="L230" s="130"/>
    </row>
    <row r="231" spans="1:12" ht="28.5" x14ac:dyDescent="0.45">
      <c r="A231" s="124" t="s">
        <v>447</v>
      </c>
      <c r="B231" s="103">
        <v>369</v>
      </c>
      <c r="C231" s="142" t="s">
        <v>90</v>
      </c>
      <c r="D231" s="144" t="s">
        <v>164</v>
      </c>
      <c r="E231" s="142" t="s">
        <v>92</v>
      </c>
      <c r="F231" s="144" t="s">
        <v>428</v>
      </c>
      <c r="G231" s="177" t="s">
        <v>92</v>
      </c>
      <c r="H231" s="142" t="s">
        <v>93</v>
      </c>
      <c r="I231" s="143" t="s">
        <v>8</v>
      </c>
      <c r="J231" s="144" t="s">
        <v>500</v>
      </c>
      <c r="K231" s="145"/>
      <c r="L231" s="130"/>
    </row>
    <row r="232" spans="1:12" ht="28.5" x14ac:dyDescent="0.45">
      <c r="A232" s="124" t="s">
        <v>355</v>
      </c>
      <c r="B232" s="110">
        <v>1019</v>
      </c>
      <c r="C232" s="142" t="s">
        <v>90</v>
      </c>
      <c r="D232" s="144" t="s">
        <v>164</v>
      </c>
      <c r="E232" s="142" t="s">
        <v>92</v>
      </c>
      <c r="F232" s="144" t="s">
        <v>428</v>
      </c>
      <c r="G232" s="177" t="s">
        <v>92</v>
      </c>
      <c r="H232" s="142" t="s">
        <v>93</v>
      </c>
      <c r="I232" s="143" t="s">
        <v>8</v>
      </c>
      <c r="J232" s="144" t="s">
        <v>500</v>
      </c>
      <c r="K232" s="145"/>
      <c r="L232" s="130"/>
    </row>
    <row r="233" spans="1:12" ht="28.5" x14ac:dyDescent="0.45">
      <c r="A233" s="245" t="s">
        <v>356</v>
      </c>
      <c r="B233" s="246">
        <v>900</v>
      </c>
      <c r="C233" s="142" t="s">
        <v>135</v>
      </c>
      <c r="D233" s="144" t="s">
        <v>164</v>
      </c>
      <c r="E233" s="142" t="s">
        <v>181</v>
      </c>
      <c r="F233" s="144" t="s">
        <v>428</v>
      </c>
      <c r="G233" s="187">
        <v>912</v>
      </c>
      <c r="H233" s="267" t="s">
        <v>137</v>
      </c>
      <c r="I233" s="267"/>
      <c r="J233" s="246"/>
      <c r="K233" s="270"/>
      <c r="L233" s="300"/>
    </row>
    <row r="234" spans="1:12" ht="28.5" x14ac:dyDescent="0.45">
      <c r="A234" s="245"/>
      <c r="B234" s="248"/>
      <c r="C234" s="142" t="s">
        <v>142</v>
      </c>
      <c r="D234" s="144" t="s">
        <v>164</v>
      </c>
      <c r="E234" s="142" t="s">
        <v>181</v>
      </c>
      <c r="F234" s="144" t="s">
        <v>428</v>
      </c>
      <c r="G234" s="177">
        <v>-912</v>
      </c>
      <c r="H234" s="269"/>
      <c r="I234" s="269"/>
      <c r="J234" s="248"/>
      <c r="K234" s="272"/>
      <c r="L234" s="302"/>
    </row>
    <row r="235" spans="1:12" ht="28.5" x14ac:dyDescent="0.45">
      <c r="A235" s="245" t="s">
        <v>357</v>
      </c>
      <c r="B235" s="246">
        <v>270</v>
      </c>
      <c r="C235" s="142" t="s">
        <v>135</v>
      </c>
      <c r="D235" s="144" t="s">
        <v>139</v>
      </c>
      <c r="E235" s="142" t="s">
        <v>181</v>
      </c>
      <c r="F235" s="144" t="s">
        <v>428</v>
      </c>
      <c r="G235" s="177">
        <v>269.98689999999999</v>
      </c>
      <c r="H235" s="253" t="s">
        <v>93</v>
      </c>
      <c r="I235" s="254" t="s">
        <v>9</v>
      </c>
      <c r="J235" s="295" t="s">
        <v>94</v>
      </c>
      <c r="K235" s="255" t="s">
        <v>358</v>
      </c>
      <c r="L235" s="279" t="s">
        <v>359</v>
      </c>
    </row>
    <row r="236" spans="1:12" ht="35.25" customHeight="1" x14ac:dyDescent="0.45">
      <c r="A236" s="245"/>
      <c r="B236" s="247"/>
      <c r="C236" s="142" t="s">
        <v>142</v>
      </c>
      <c r="D236" s="144" t="s">
        <v>139</v>
      </c>
      <c r="E236" s="142" t="s">
        <v>181</v>
      </c>
      <c r="F236" s="144" t="s">
        <v>428</v>
      </c>
      <c r="G236" s="177">
        <v>-7.2362219999999997</v>
      </c>
      <c r="H236" s="253"/>
      <c r="I236" s="254"/>
      <c r="J236" s="295"/>
      <c r="K236" s="255"/>
      <c r="L236" s="256"/>
    </row>
    <row r="237" spans="1:12" ht="35.25" customHeight="1" x14ac:dyDescent="0.45">
      <c r="A237" s="245"/>
      <c r="B237" s="247"/>
      <c r="C237" s="142" t="s">
        <v>142</v>
      </c>
      <c r="D237" s="144" t="s">
        <v>139</v>
      </c>
      <c r="E237" s="142" t="s">
        <v>136</v>
      </c>
      <c r="F237" s="144" t="s">
        <v>92</v>
      </c>
      <c r="G237" s="177">
        <v>7.2362219999999997</v>
      </c>
      <c r="H237" s="253"/>
      <c r="I237" s="254"/>
      <c r="J237" s="295"/>
      <c r="K237" s="255"/>
      <c r="L237" s="256"/>
    </row>
    <row r="238" spans="1:12" ht="35.25" customHeight="1" x14ac:dyDescent="0.45">
      <c r="A238" s="245"/>
      <c r="B238" s="247"/>
      <c r="C238" s="142" t="s">
        <v>548</v>
      </c>
      <c r="D238" s="144" t="s">
        <v>139</v>
      </c>
      <c r="E238" s="142" t="s">
        <v>181</v>
      </c>
      <c r="F238" s="144" t="s">
        <v>428</v>
      </c>
      <c r="G238" s="177">
        <v>-2.5944470000000002</v>
      </c>
      <c r="H238" s="253"/>
      <c r="I238" s="254"/>
      <c r="J238" s="295"/>
      <c r="K238" s="255"/>
      <c r="L238" s="256"/>
    </row>
    <row r="239" spans="1:12" x14ac:dyDescent="0.45">
      <c r="A239" s="245"/>
      <c r="B239" s="248"/>
      <c r="C239" s="137" t="s">
        <v>548</v>
      </c>
      <c r="D239" s="144" t="s">
        <v>139</v>
      </c>
      <c r="E239" s="137" t="s">
        <v>136</v>
      </c>
      <c r="F239" s="126" t="s">
        <v>92</v>
      </c>
      <c r="G239" s="188">
        <f>0.397689+2.104984</f>
        <v>2.5026730000000001</v>
      </c>
      <c r="H239" s="253"/>
      <c r="I239" s="254"/>
      <c r="J239" s="295"/>
      <c r="K239" s="255"/>
      <c r="L239" s="256"/>
    </row>
    <row r="240" spans="1:12" ht="57" x14ac:dyDescent="0.45">
      <c r="A240" s="245" t="s">
        <v>362</v>
      </c>
      <c r="B240" s="246">
        <v>8</v>
      </c>
      <c r="C240" s="142" t="s">
        <v>135</v>
      </c>
      <c r="D240" s="144" t="s">
        <v>143</v>
      </c>
      <c r="E240" s="142" t="s">
        <v>181</v>
      </c>
      <c r="F240" s="144" t="s">
        <v>429</v>
      </c>
      <c r="G240" s="177">
        <v>7.5</v>
      </c>
      <c r="H240" s="253" t="s">
        <v>93</v>
      </c>
      <c r="I240" s="254" t="s">
        <v>14</v>
      </c>
      <c r="J240" s="295" t="s">
        <v>94</v>
      </c>
      <c r="K240" s="255" t="s">
        <v>464</v>
      </c>
      <c r="L240" s="279" t="s">
        <v>591</v>
      </c>
    </row>
    <row r="241" spans="1:12" ht="57" x14ac:dyDescent="0.45">
      <c r="A241" s="245"/>
      <c r="B241" s="247"/>
      <c r="C241" s="142" t="s">
        <v>142</v>
      </c>
      <c r="D241" s="144" t="s">
        <v>143</v>
      </c>
      <c r="E241" s="142" t="s">
        <v>181</v>
      </c>
      <c r="F241" s="144" t="s">
        <v>429</v>
      </c>
      <c r="G241" s="177">
        <v>-3.299229</v>
      </c>
      <c r="H241" s="253"/>
      <c r="I241" s="254"/>
      <c r="J241" s="295"/>
      <c r="K241" s="255"/>
      <c r="L241" s="256"/>
    </row>
    <row r="242" spans="1:12" x14ac:dyDescent="0.45">
      <c r="A242" s="245"/>
      <c r="B242" s="248"/>
      <c r="C242" s="142" t="s">
        <v>142</v>
      </c>
      <c r="D242" s="144" t="s">
        <v>143</v>
      </c>
      <c r="E242" s="142" t="s">
        <v>136</v>
      </c>
      <c r="F242" s="144" t="s">
        <v>92</v>
      </c>
      <c r="G242" s="177">
        <v>3.299229</v>
      </c>
      <c r="H242" s="253"/>
      <c r="I242" s="254"/>
      <c r="J242" s="295"/>
      <c r="K242" s="255"/>
      <c r="L242" s="256"/>
    </row>
    <row r="243" spans="1:12" ht="57" x14ac:dyDescent="0.45">
      <c r="A243" s="124" t="s">
        <v>360</v>
      </c>
      <c r="B243" s="103">
        <v>20</v>
      </c>
      <c r="C243" s="142" t="s">
        <v>135</v>
      </c>
      <c r="D243" s="144" t="s">
        <v>164</v>
      </c>
      <c r="E243" s="142" t="s">
        <v>181</v>
      </c>
      <c r="F243" s="144" t="s">
        <v>429</v>
      </c>
      <c r="G243" s="177">
        <v>20</v>
      </c>
      <c r="H243" s="142" t="s">
        <v>611</v>
      </c>
      <c r="I243" s="142" t="s">
        <v>92</v>
      </c>
      <c r="J243" s="154" t="s">
        <v>165</v>
      </c>
      <c r="K243" s="149" t="s">
        <v>361</v>
      </c>
      <c r="L243" s="130" t="s">
        <v>167</v>
      </c>
    </row>
    <row r="244" spans="1:12" ht="28.5" x14ac:dyDescent="0.45">
      <c r="A244" s="124" t="s">
        <v>363</v>
      </c>
      <c r="B244" s="103">
        <v>365</v>
      </c>
      <c r="C244" s="142" t="s">
        <v>90</v>
      </c>
      <c r="D244" s="144" t="s">
        <v>91</v>
      </c>
      <c r="E244" s="142" t="s">
        <v>92</v>
      </c>
      <c r="F244" s="144" t="s">
        <v>428</v>
      </c>
      <c r="G244" s="177" t="s">
        <v>92</v>
      </c>
      <c r="H244" s="142" t="s">
        <v>93</v>
      </c>
      <c r="I244" s="143" t="s">
        <v>29</v>
      </c>
      <c r="J244" s="144" t="s">
        <v>94</v>
      </c>
      <c r="K244" s="145" t="s">
        <v>95</v>
      </c>
      <c r="L244" s="130"/>
    </row>
    <row r="245" spans="1:12" ht="28.5" x14ac:dyDescent="0.45">
      <c r="A245" s="124" t="s">
        <v>364</v>
      </c>
      <c r="B245" s="103">
        <v>20</v>
      </c>
      <c r="C245" s="142" t="s">
        <v>142</v>
      </c>
      <c r="D245" s="144" t="s">
        <v>365</v>
      </c>
      <c r="E245" s="142" t="s">
        <v>181</v>
      </c>
      <c r="F245" s="144" t="s">
        <v>426</v>
      </c>
      <c r="G245" s="177">
        <v>20</v>
      </c>
      <c r="H245" s="142" t="s">
        <v>93</v>
      </c>
      <c r="I245" s="143" t="s">
        <v>46</v>
      </c>
      <c r="J245" s="144" t="s">
        <v>94</v>
      </c>
      <c r="K245" s="149" t="s">
        <v>539</v>
      </c>
      <c r="L245" s="130" t="s">
        <v>479</v>
      </c>
    </row>
    <row r="246" spans="1:12" ht="60" customHeight="1" x14ac:dyDescent="0.45">
      <c r="A246" s="245" t="s">
        <v>366</v>
      </c>
      <c r="B246" s="246">
        <v>350</v>
      </c>
      <c r="C246" s="253" t="s">
        <v>135</v>
      </c>
      <c r="D246" s="295" t="s">
        <v>164</v>
      </c>
      <c r="E246" s="253" t="s">
        <v>181</v>
      </c>
      <c r="F246" s="295" t="s">
        <v>429</v>
      </c>
      <c r="G246" s="357">
        <v>350</v>
      </c>
      <c r="H246" s="253" t="s">
        <v>611</v>
      </c>
      <c r="I246" s="356" t="s">
        <v>92</v>
      </c>
      <c r="J246" s="154" t="s">
        <v>367</v>
      </c>
      <c r="K246" s="149" t="s">
        <v>368</v>
      </c>
      <c r="L246" s="162" t="s">
        <v>167</v>
      </c>
    </row>
    <row r="247" spans="1:12" ht="60.75" customHeight="1" x14ac:dyDescent="0.45">
      <c r="A247" s="245"/>
      <c r="B247" s="247"/>
      <c r="C247" s="253"/>
      <c r="D247" s="295"/>
      <c r="E247" s="253"/>
      <c r="F247" s="295"/>
      <c r="G247" s="357"/>
      <c r="H247" s="253"/>
      <c r="I247" s="356"/>
      <c r="J247" s="154" t="s">
        <v>369</v>
      </c>
      <c r="K247" s="149" t="s">
        <v>370</v>
      </c>
      <c r="L247" s="162" t="s">
        <v>167</v>
      </c>
    </row>
    <row r="248" spans="1:12" ht="42.75" x14ac:dyDescent="0.45">
      <c r="A248" s="245"/>
      <c r="B248" s="248"/>
      <c r="C248" s="253"/>
      <c r="D248" s="295"/>
      <c r="E248" s="253"/>
      <c r="F248" s="295"/>
      <c r="G248" s="357"/>
      <c r="H248" s="253"/>
      <c r="I248" s="356"/>
      <c r="J248" s="154" t="s">
        <v>371</v>
      </c>
      <c r="K248" s="149" t="s">
        <v>372</v>
      </c>
      <c r="L248" s="129" t="s">
        <v>373</v>
      </c>
    </row>
    <row r="249" spans="1:12" ht="28.5" x14ac:dyDescent="0.45">
      <c r="A249" s="245" t="s">
        <v>374</v>
      </c>
      <c r="B249" s="246">
        <f>75+100</f>
        <v>175</v>
      </c>
      <c r="C249" s="142" t="s">
        <v>135</v>
      </c>
      <c r="D249" s="144" t="s">
        <v>122</v>
      </c>
      <c r="E249" s="142" t="s">
        <v>181</v>
      </c>
      <c r="F249" s="144" t="s">
        <v>428</v>
      </c>
      <c r="G249" s="177">
        <v>75</v>
      </c>
      <c r="H249" s="253" t="s">
        <v>93</v>
      </c>
      <c r="I249" s="254" t="s">
        <v>15</v>
      </c>
      <c r="J249" s="295" t="s">
        <v>94</v>
      </c>
      <c r="K249" s="303" t="s">
        <v>507</v>
      </c>
      <c r="L249" s="279" t="s">
        <v>503</v>
      </c>
    </row>
    <row r="250" spans="1:12" ht="28.5" x14ac:dyDescent="0.45">
      <c r="A250" s="245"/>
      <c r="B250" s="247"/>
      <c r="C250" s="142" t="s">
        <v>142</v>
      </c>
      <c r="D250" s="144" t="s">
        <v>122</v>
      </c>
      <c r="E250" s="142" t="s">
        <v>136</v>
      </c>
      <c r="F250" s="144" t="s">
        <v>92</v>
      </c>
      <c r="G250" s="177">
        <v>50</v>
      </c>
      <c r="H250" s="253"/>
      <c r="I250" s="254"/>
      <c r="J250" s="295"/>
      <c r="K250" s="303"/>
      <c r="L250" s="279"/>
    </row>
    <row r="251" spans="1:12" ht="28.5" x14ac:dyDescent="0.45">
      <c r="A251" s="245"/>
      <c r="B251" s="248"/>
      <c r="C251" s="142" t="s">
        <v>142</v>
      </c>
      <c r="D251" s="144" t="s">
        <v>122</v>
      </c>
      <c r="E251" s="142" t="s">
        <v>181</v>
      </c>
      <c r="F251" s="144" t="s">
        <v>426</v>
      </c>
      <c r="G251" s="177">
        <v>50</v>
      </c>
      <c r="H251" s="253"/>
      <c r="I251" s="254"/>
      <c r="J251" s="295"/>
      <c r="K251" s="303"/>
      <c r="L251" s="279"/>
    </row>
    <row r="252" spans="1:12" ht="28.5" x14ac:dyDescent="0.45">
      <c r="A252" s="249" t="s">
        <v>375</v>
      </c>
      <c r="B252" s="246">
        <v>50</v>
      </c>
      <c r="C252" s="142" t="s">
        <v>142</v>
      </c>
      <c r="D252" s="115" t="s">
        <v>376</v>
      </c>
      <c r="E252" s="142" t="s">
        <v>181</v>
      </c>
      <c r="F252" s="144" t="s">
        <v>426</v>
      </c>
      <c r="G252" s="177">
        <v>50</v>
      </c>
      <c r="H252" s="267" t="s">
        <v>93</v>
      </c>
      <c r="I252" s="270" t="s">
        <v>47</v>
      </c>
      <c r="J252" s="267" t="s">
        <v>94</v>
      </c>
      <c r="K252" s="358" t="s">
        <v>574</v>
      </c>
      <c r="L252" s="314" t="s">
        <v>462</v>
      </c>
    </row>
    <row r="253" spans="1:12" ht="28.5" x14ac:dyDescent="0.45">
      <c r="A253" s="264"/>
      <c r="B253" s="247"/>
      <c r="C253" s="142" t="s">
        <v>548</v>
      </c>
      <c r="D253" s="115" t="s">
        <v>376</v>
      </c>
      <c r="E253" s="142" t="s">
        <v>181</v>
      </c>
      <c r="F253" s="144" t="s">
        <v>426</v>
      </c>
      <c r="G253" s="177">
        <v>-8.6999999999999993</v>
      </c>
      <c r="H253" s="268"/>
      <c r="I253" s="271"/>
      <c r="J253" s="268"/>
      <c r="K253" s="359"/>
      <c r="L253" s="315"/>
    </row>
    <row r="254" spans="1:12" ht="28.5" x14ac:dyDescent="0.45">
      <c r="A254" s="250"/>
      <c r="B254" s="248"/>
      <c r="C254" s="142" t="s">
        <v>548</v>
      </c>
      <c r="D254" s="115" t="s">
        <v>376</v>
      </c>
      <c r="E254" s="142" t="s">
        <v>136</v>
      </c>
      <c r="F254" s="144" t="s">
        <v>92</v>
      </c>
      <c r="G254" s="177">
        <v>8.6999999999999993</v>
      </c>
      <c r="H254" s="269"/>
      <c r="I254" s="272"/>
      <c r="J254" s="269"/>
      <c r="K254" s="360"/>
      <c r="L254" s="316"/>
    </row>
    <row r="255" spans="1:12" ht="28.5" x14ac:dyDescent="0.45">
      <c r="A255" s="245" t="s">
        <v>377</v>
      </c>
      <c r="B255" s="246">
        <v>50</v>
      </c>
      <c r="C255" s="142" t="s">
        <v>135</v>
      </c>
      <c r="D255" s="115" t="s">
        <v>376</v>
      </c>
      <c r="E255" s="142" t="s">
        <v>136</v>
      </c>
      <c r="F255" s="144" t="s">
        <v>92</v>
      </c>
      <c r="G255" s="177">
        <v>10</v>
      </c>
      <c r="H255" s="253" t="s">
        <v>93</v>
      </c>
      <c r="I255" s="254" t="s">
        <v>47</v>
      </c>
      <c r="J255" s="295" t="s">
        <v>94</v>
      </c>
      <c r="K255" s="273" t="s">
        <v>573</v>
      </c>
      <c r="L255" s="314" t="s">
        <v>572</v>
      </c>
    </row>
    <row r="256" spans="1:12" ht="28.5" x14ac:dyDescent="0.45">
      <c r="A256" s="245"/>
      <c r="B256" s="247"/>
      <c r="C256" s="142" t="s">
        <v>135</v>
      </c>
      <c r="D256" s="115" t="s">
        <v>376</v>
      </c>
      <c r="E256" s="142" t="s">
        <v>181</v>
      </c>
      <c r="F256" s="144" t="s">
        <v>428</v>
      </c>
      <c r="G256" s="177">
        <v>30</v>
      </c>
      <c r="H256" s="253"/>
      <c r="I256" s="254"/>
      <c r="J256" s="295"/>
      <c r="K256" s="275"/>
      <c r="L256" s="316"/>
    </row>
    <row r="257" spans="1:12" ht="33" customHeight="1" x14ac:dyDescent="0.45">
      <c r="A257" s="245"/>
      <c r="B257" s="248"/>
      <c r="C257" s="142" t="s">
        <v>135</v>
      </c>
      <c r="D257" s="144" t="s">
        <v>139</v>
      </c>
      <c r="E257" s="142" t="s">
        <v>181</v>
      </c>
      <c r="F257" s="144" t="s">
        <v>428</v>
      </c>
      <c r="G257" s="177">
        <v>10</v>
      </c>
      <c r="H257" s="142" t="s">
        <v>93</v>
      </c>
      <c r="I257" s="143" t="s">
        <v>9</v>
      </c>
      <c r="J257" s="144" t="s">
        <v>490</v>
      </c>
      <c r="K257" s="149" t="s">
        <v>378</v>
      </c>
      <c r="L257" s="130"/>
    </row>
    <row r="258" spans="1:12" ht="28.5" x14ac:dyDescent="0.45">
      <c r="A258" s="124" t="s">
        <v>379</v>
      </c>
      <c r="B258" s="103">
        <v>5</v>
      </c>
      <c r="C258" s="142" t="s">
        <v>90</v>
      </c>
      <c r="D258" s="144" t="s">
        <v>139</v>
      </c>
      <c r="E258" s="142" t="s">
        <v>92</v>
      </c>
      <c r="F258" s="144" t="s">
        <v>92</v>
      </c>
      <c r="G258" s="177" t="s">
        <v>92</v>
      </c>
      <c r="H258" s="142" t="s">
        <v>93</v>
      </c>
      <c r="I258" s="143" t="s">
        <v>9</v>
      </c>
      <c r="J258" s="144" t="s">
        <v>490</v>
      </c>
      <c r="K258" s="149" t="s">
        <v>378</v>
      </c>
      <c r="L258" s="130"/>
    </row>
    <row r="259" spans="1:12" ht="28.5" x14ac:dyDescent="0.45">
      <c r="A259" s="124" t="s">
        <v>380</v>
      </c>
      <c r="B259" s="110">
        <v>1500</v>
      </c>
      <c r="C259" s="142" t="s">
        <v>142</v>
      </c>
      <c r="D259" s="144" t="s">
        <v>164</v>
      </c>
      <c r="E259" s="142" t="s">
        <v>181</v>
      </c>
      <c r="F259" s="144" t="s">
        <v>426</v>
      </c>
      <c r="G259" s="184">
        <v>1500</v>
      </c>
      <c r="H259" s="142" t="s">
        <v>93</v>
      </c>
      <c r="I259" s="143" t="s">
        <v>8</v>
      </c>
      <c r="J259" s="144" t="s">
        <v>94</v>
      </c>
      <c r="K259" s="149" t="s">
        <v>460</v>
      </c>
      <c r="L259" s="130" t="s">
        <v>407</v>
      </c>
    </row>
    <row r="260" spans="1:12" ht="28.5" x14ac:dyDescent="0.45">
      <c r="A260" s="249" t="s">
        <v>381</v>
      </c>
      <c r="B260" s="246">
        <v>758</v>
      </c>
      <c r="C260" s="142" t="s">
        <v>142</v>
      </c>
      <c r="D260" s="144" t="s">
        <v>382</v>
      </c>
      <c r="E260" s="142" t="s">
        <v>136</v>
      </c>
      <c r="F260" s="144" t="s">
        <v>92</v>
      </c>
      <c r="G260" s="184">
        <v>253.75</v>
      </c>
      <c r="H260" s="267" t="s">
        <v>93</v>
      </c>
      <c r="I260" s="270" t="s">
        <v>33</v>
      </c>
      <c r="J260" s="246" t="s">
        <v>94</v>
      </c>
      <c r="K260" s="297" t="s">
        <v>614</v>
      </c>
      <c r="L260" s="300" t="s">
        <v>613</v>
      </c>
    </row>
    <row r="261" spans="1:12" ht="28.5" x14ac:dyDescent="0.45">
      <c r="A261" s="264"/>
      <c r="B261" s="247"/>
      <c r="C261" s="142" t="s">
        <v>142</v>
      </c>
      <c r="D261" s="144" t="s">
        <v>382</v>
      </c>
      <c r="E261" s="142" t="s">
        <v>181</v>
      </c>
      <c r="F261" s="144" t="s">
        <v>426</v>
      </c>
      <c r="G261" s="184">
        <v>503.75</v>
      </c>
      <c r="H261" s="268"/>
      <c r="I261" s="271"/>
      <c r="J261" s="247"/>
      <c r="K261" s="298"/>
      <c r="L261" s="301"/>
    </row>
    <row r="262" spans="1:12" ht="28.5" x14ac:dyDescent="0.45">
      <c r="A262" s="264"/>
      <c r="B262" s="247"/>
      <c r="C262" s="142" t="s">
        <v>548</v>
      </c>
      <c r="D262" s="144" t="s">
        <v>382</v>
      </c>
      <c r="E262" s="142" t="s">
        <v>181</v>
      </c>
      <c r="F262" s="144" t="s">
        <v>426</v>
      </c>
      <c r="G262" s="184">
        <v>-3.4807480000000002</v>
      </c>
      <c r="H262" s="268"/>
      <c r="I262" s="271"/>
      <c r="J262" s="247"/>
      <c r="K262" s="298"/>
      <c r="L262" s="301"/>
    </row>
    <row r="263" spans="1:12" ht="28.5" x14ac:dyDescent="0.45">
      <c r="A263" s="250"/>
      <c r="B263" s="248"/>
      <c r="C263" s="142" t="s">
        <v>548</v>
      </c>
      <c r="D263" s="144" t="s">
        <v>382</v>
      </c>
      <c r="E263" s="142" t="s">
        <v>136</v>
      </c>
      <c r="F263" s="144" t="s">
        <v>92</v>
      </c>
      <c r="G263" s="177">
        <v>3.4807480000000002</v>
      </c>
      <c r="H263" s="269"/>
      <c r="I263" s="272"/>
      <c r="J263" s="248"/>
      <c r="K263" s="299"/>
      <c r="L263" s="302"/>
    </row>
    <row r="264" spans="1:12" ht="28.5" x14ac:dyDescent="0.45">
      <c r="A264" s="124" t="s">
        <v>383</v>
      </c>
      <c r="B264" s="103">
        <v>31</v>
      </c>
      <c r="C264" s="142" t="s">
        <v>142</v>
      </c>
      <c r="D264" s="144" t="s">
        <v>335</v>
      </c>
      <c r="E264" s="142" t="s">
        <v>136</v>
      </c>
      <c r="F264" s="144" t="s">
        <v>92</v>
      </c>
      <c r="G264" s="184">
        <f>30+0.511094</f>
        <v>30.511094</v>
      </c>
      <c r="H264" s="142" t="s">
        <v>93</v>
      </c>
      <c r="I264" s="143" t="s">
        <v>44</v>
      </c>
      <c r="J264" s="144" t="s">
        <v>94</v>
      </c>
      <c r="K264" s="145" t="s">
        <v>538</v>
      </c>
      <c r="L264" s="130" t="s">
        <v>472</v>
      </c>
    </row>
    <row r="265" spans="1:12" ht="28.5" x14ac:dyDescent="0.45">
      <c r="A265" s="249" t="s">
        <v>384</v>
      </c>
      <c r="B265" s="246">
        <v>10</v>
      </c>
      <c r="C265" s="142" t="s">
        <v>548</v>
      </c>
      <c r="D265" s="144" t="s">
        <v>254</v>
      </c>
      <c r="E265" s="142" t="s">
        <v>136</v>
      </c>
      <c r="F265" s="144" t="s">
        <v>92</v>
      </c>
      <c r="G265" s="211">
        <f>0.235939+0.024684</f>
        <v>0.26062299999999999</v>
      </c>
      <c r="H265" s="267" t="s">
        <v>93</v>
      </c>
      <c r="I265" s="270" t="s">
        <v>28</v>
      </c>
      <c r="J265" s="246" t="s">
        <v>490</v>
      </c>
      <c r="K265" s="297"/>
      <c r="L265" s="300"/>
    </row>
    <row r="266" spans="1:12" ht="28.5" x14ac:dyDescent="0.45">
      <c r="A266" s="250"/>
      <c r="B266" s="248"/>
      <c r="C266" s="142" t="s">
        <v>548</v>
      </c>
      <c r="D266" s="144" t="s">
        <v>260</v>
      </c>
      <c r="E266" s="142" t="s">
        <v>136</v>
      </c>
      <c r="F266" s="144" t="s">
        <v>92</v>
      </c>
      <c r="G266" s="211">
        <v>0.10349999999999999</v>
      </c>
      <c r="H266" s="269"/>
      <c r="I266" s="272"/>
      <c r="J266" s="248"/>
      <c r="K266" s="299"/>
      <c r="L266" s="302"/>
    </row>
    <row r="267" spans="1:12" x14ac:dyDescent="0.45">
      <c r="A267" s="124" t="s">
        <v>385</v>
      </c>
      <c r="B267" s="103">
        <v>151</v>
      </c>
      <c r="C267" s="142" t="s">
        <v>548</v>
      </c>
      <c r="D267" s="144" t="s">
        <v>419</v>
      </c>
      <c r="E267" s="142" t="s">
        <v>136</v>
      </c>
      <c r="F267" s="144" t="s">
        <v>92</v>
      </c>
      <c r="G267" s="178">
        <v>135.75823500000001</v>
      </c>
      <c r="H267" s="142" t="s">
        <v>93</v>
      </c>
      <c r="I267" s="143" t="s">
        <v>515</v>
      </c>
      <c r="J267" s="142" t="s">
        <v>94</v>
      </c>
      <c r="K267" s="145" t="s">
        <v>590</v>
      </c>
      <c r="L267" s="130" t="s">
        <v>591</v>
      </c>
    </row>
    <row r="268" spans="1:12" x14ac:dyDescent="0.45">
      <c r="A268" s="249" t="s">
        <v>386</v>
      </c>
      <c r="B268" s="246">
        <f>74+54</f>
        <v>128</v>
      </c>
      <c r="C268" s="142" t="s">
        <v>142</v>
      </c>
      <c r="D268" s="144" t="s">
        <v>387</v>
      </c>
      <c r="E268" s="142" t="s">
        <v>136</v>
      </c>
      <c r="F268" s="144" t="s">
        <v>92</v>
      </c>
      <c r="G268" s="184">
        <v>74.099999999999994</v>
      </c>
      <c r="H268" s="267" t="s">
        <v>93</v>
      </c>
      <c r="I268" s="270" t="s">
        <v>48</v>
      </c>
      <c r="J268" s="246" t="s">
        <v>490</v>
      </c>
      <c r="K268" s="273"/>
      <c r="L268" s="276"/>
    </row>
    <row r="269" spans="1:12" x14ac:dyDescent="0.45">
      <c r="A269" s="250"/>
      <c r="B269" s="248"/>
      <c r="C269" s="142" t="s">
        <v>548</v>
      </c>
      <c r="D269" s="144" t="s">
        <v>387</v>
      </c>
      <c r="E269" s="142" t="s">
        <v>136</v>
      </c>
      <c r="F269" s="144" t="s">
        <v>92</v>
      </c>
      <c r="G269" s="177">
        <v>54.1</v>
      </c>
      <c r="H269" s="269"/>
      <c r="I269" s="272"/>
      <c r="J269" s="248"/>
      <c r="K269" s="275"/>
      <c r="L269" s="278"/>
    </row>
    <row r="270" spans="1:12" x14ac:dyDescent="0.45">
      <c r="A270" s="124" t="s">
        <v>388</v>
      </c>
      <c r="B270" s="103">
        <v>5</v>
      </c>
      <c r="C270" s="142" t="s">
        <v>548</v>
      </c>
      <c r="D270" s="144" t="s">
        <v>418</v>
      </c>
      <c r="E270" s="142" t="s">
        <v>136</v>
      </c>
      <c r="F270" s="144" t="s">
        <v>92</v>
      </c>
      <c r="G270" s="178">
        <v>1.944599</v>
      </c>
      <c r="H270" s="142" t="s">
        <v>93</v>
      </c>
      <c r="I270" s="143" t="s">
        <v>516</v>
      </c>
      <c r="J270" s="142" t="s">
        <v>140</v>
      </c>
      <c r="K270" s="145"/>
      <c r="L270" s="130"/>
    </row>
    <row r="271" spans="1:12" ht="28.5" x14ac:dyDescent="0.45">
      <c r="A271" s="124" t="s">
        <v>389</v>
      </c>
      <c r="B271" s="103">
        <v>25</v>
      </c>
      <c r="C271" s="142" t="s">
        <v>90</v>
      </c>
      <c r="D271" s="144" t="s">
        <v>183</v>
      </c>
      <c r="E271" s="142" t="s">
        <v>92</v>
      </c>
      <c r="F271" s="209" t="s">
        <v>92</v>
      </c>
      <c r="G271" s="177" t="s">
        <v>92</v>
      </c>
      <c r="H271" s="142" t="s">
        <v>93</v>
      </c>
      <c r="I271" s="132" t="s">
        <v>4</v>
      </c>
      <c r="J271" s="142" t="s">
        <v>140</v>
      </c>
      <c r="K271" s="145"/>
      <c r="L271" s="130"/>
    </row>
    <row r="272" spans="1:12" ht="28.5" x14ac:dyDescent="0.45">
      <c r="A272" s="124" t="s">
        <v>390</v>
      </c>
      <c r="B272" s="103">
        <v>26</v>
      </c>
      <c r="C272" s="142" t="s">
        <v>548</v>
      </c>
      <c r="D272" s="144" t="s">
        <v>164</v>
      </c>
      <c r="E272" s="142" t="s">
        <v>136</v>
      </c>
      <c r="F272" s="144" t="s">
        <v>92</v>
      </c>
      <c r="G272" s="178">
        <v>2.5999460000000001</v>
      </c>
      <c r="H272" s="142" t="s">
        <v>93</v>
      </c>
      <c r="I272" s="143" t="s">
        <v>517</v>
      </c>
      <c r="J272" s="142" t="s">
        <v>513</v>
      </c>
      <c r="K272" s="145"/>
      <c r="L272" s="130"/>
    </row>
    <row r="273" spans="1:12" ht="28.5" x14ac:dyDescent="0.45">
      <c r="A273" s="124" t="s">
        <v>391</v>
      </c>
      <c r="B273" s="103">
        <v>16</v>
      </c>
      <c r="C273" s="142" t="s">
        <v>90</v>
      </c>
      <c r="D273" s="144" t="s">
        <v>164</v>
      </c>
      <c r="E273" s="142" t="s">
        <v>92</v>
      </c>
      <c r="F273" s="209" t="s">
        <v>92</v>
      </c>
      <c r="G273" s="177" t="s">
        <v>92</v>
      </c>
      <c r="H273" s="142" t="s">
        <v>93</v>
      </c>
      <c r="I273" s="143" t="s">
        <v>517</v>
      </c>
      <c r="J273" s="142" t="s">
        <v>513</v>
      </c>
      <c r="K273" s="145"/>
      <c r="L273" s="130"/>
    </row>
    <row r="274" spans="1:12" x14ac:dyDescent="0.45">
      <c r="A274" s="124" t="s">
        <v>392</v>
      </c>
      <c r="B274" s="103">
        <v>46</v>
      </c>
      <c r="C274" s="142" t="s">
        <v>548</v>
      </c>
      <c r="D274" s="144" t="s">
        <v>396</v>
      </c>
      <c r="E274" s="142" t="s">
        <v>136</v>
      </c>
      <c r="F274" s="144" t="s">
        <v>92</v>
      </c>
      <c r="G274" s="184">
        <v>46</v>
      </c>
      <c r="H274" s="142" t="s">
        <v>93</v>
      </c>
      <c r="I274" s="143" t="s">
        <v>518</v>
      </c>
      <c r="J274" s="142" t="s">
        <v>513</v>
      </c>
      <c r="K274" s="145"/>
      <c r="L274" s="130"/>
    </row>
    <row r="275" spans="1:12" ht="28.5" x14ac:dyDescent="0.45">
      <c r="A275" s="249" t="s">
        <v>393</v>
      </c>
      <c r="B275" s="246">
        <v>50</v>
      </c>
      <c r="C275" s="142" t="s">
        <v>548</v>
      </c>
      <c r="D275" s="144" t="s">
        <v>550</v>
      </c>
      <c r="E275" s="142" t="s">
        <v>136</v>
      </c>
      <c r="F275" s="144" t="s">
        <v>92</v>
      </c>
      <c r="G275" s="178">
        <v>5.5008489999999997</v>
      </c>
      <c r="H275" s="267" t="s">
        <v>93</v>
      </c>
      <c r="I275" s="270" t="s">
        <v>518</v>
      </c>
      <c r="J275" s="267" t="s">
        <v>513</v>
      </c>
      <c r="K275" s="297"/>
      <c r="L275" s="300"/>
    </row>
    <row r="276" spans="1:12" x14ac:dyDescent="0.45">
      <c r="A276" s="250"/>
      <c r="B276" s="248"/>
      <c r="C276" s="128" t="s">
        <v>548</v>
      </c>
      <c r="D276" s="144" t="s">
        <v>551</v>
      </c>
      <c r="E276" s="142" t="s">
        <v>136</v>
      </c>
      <c r="F276" s="144" t="s">
        <v>92</v>
      </c>
      <c r="G276" s="178">
        <v>0.50501499999999999</v>
      </c>
      <c r="H276" s="269"/>
      <c r="I276" s="272"/>
      <c r="J276" s="269"/>
      <c r="K276" s="299"/>
      <c r="L276" s="302"/>
    </row>
    <row r="277" spans="1:12" ht="30" customHeight="1" x14ac:dyDescent="0.45">
      <c r="A277" s="249" t="s">
        <v>394</v>
      </c>
      <c r="B277" s="246">
        <v>0</v>
      </c>
      <c r="C277" s="267" t="s">
        <v>90</v>
      </c>
      <c r="D277" s="144" t="s">
        <v>91</v>
      </c>
      <c r="E277" s="142" t="s">
        <v>92</v>
      </c>
      <c r="F277" s="144" t="s">
        <v>92</v>
      </c>
      <c r="G277" s="177" t="s">
        <v>92</v>
      </c>
      <c r="H277" s="142" t="s">
        <v>445</v>
      </c>
      <c r="I277" s="142"/>
      <c r="J277" s="142"/>
      <c r="K277" s="145"/>
      <c r="L277" s="130"/>
    </row>
    <row r="278" spans="1:12" ht="28.5" x14ac:dyDescent="0.45">
      <c r="A278" s="250"/>
      <c r="B278" s="248"/>
      <c r="C278" s="269"/>
      <c r="D278" s="144" t="s">
        <v>164</v>
      </c>
      <c r="E278" s="128" t="s">
        <v>92</v>
      </c>
      <c r="F278" s="125" t="s">
        <v>92</v>
      </c>
      <c r="G278" s="177" t="s">
        <v>92</v>
      </c>
      <c r="H278" s="142" t="s">
        <v>445</v>
      </c>
      <c r="I278" s="128"/>
      <c r="J278" s="128"/>
      <c r="K278" s="160"/>
      <c r="L278" s="158"/>
    </row>
    <row r="279" spans="1:12" ht="14.65" thickBot="1" x14ac:dyDescent="0.5">
      <c r="A279" s="127" t="s">
        <v>395</v>
      </c>
      <c r="B279" s="106">
        <v>188</v>
      </c>
      <c r="C279" s="128" t="s">
        <v>548</v>
      </c>
      <c r="D279" s="125" t="s">
        <v>420</v>
      </c>
      <c r="E279" s="128" t="s">
        <v>136</v>
      </c>
      <c r="F279" s="125" t="s">
        <v>92</v>
      </c>
      <c r="G279" s="189">
        <v>187.5</v>
      </c>
      <c r="H279" s="142" t="s">
        <v>93</v>
      </c>
      <c r="I279" s="136" t="s">
        <v>519</v>
      </c>
      <c r="J279" s="128" t="s">
        <v>140</v>
      </c>
      <c r="K279" s="160"/>
      <c r="L279" s="158"/>
    </row>
    <row r="280" spans="1:12" ht="14.65" thickBot="1" x14ac:dyDescent="0.5">
      <c r="A280" s="69" t="s">
        <v>414</v>
      </c>
      <c r="B280" s="92">
        <f>SUM(B4:B279)</f>
        <v>232278</v>
      </c>
      <c r="C280" s="70"/>
      <c r="D280" s="70"/>
      <c r="E280" s="70"/>
      <c r="F280" s="70"/>
      <c r="G280" s="71">
        <f>SUM(G4:G279)</f>
        <v>113011.999396</v>
      </c>
      <c r="H280" s="70"/>
      <c r="I280" s="70"/>
      <c r="J280" s="70"/>
      <c r="K280" s="70"/>
      <c r="L280" s="72"/>
    </row>
    <row r="281" spans="1:12" ht="14.65" thickBot="1" x14ac:dyDescent="0.5">
      <c r="A281" s="22" t="s">
        <v>413</v>
      </c>
      <c r="B281" s="87"/>
      <c r="C281" s="19"/>
      <c r="D281" s="19"/>
      <c r="E281" s="19"/>
      <c r="F281" s="19"/>
      <c r="G281" s="36">
        <f>SUMIF(C4:C279,"*Supp A*",G4:G279)</f>
        <v>77334.329612999994</v>
      </c>
      <c r="H281" s="19"/>
      <c r="I281" s="19"/>
      <c r="J281" s="19"/>
      <c r="K281" s="19"/>
      <c r="L281" s="20"/>
    </row>
    <row r="282" spans="1:12" ht="14.65" thickBot="1" x14ac:dyDescent="0.5">
      <c r="A282" s="73" t="s">
        <v>415</v>
      </c>
      <c r="B282" s="87"/>
      <c r="C282" s="74"/>
      <c r="D282" s="74"/>
      <c r="E282" s="74"/>
      <c r="F282" s="74"/>
      <c r="G282" s="75">
        <f>SUMIF(C4:C279,"*Supp B*",G4:G279)</f>
        <v>36072.668049000007</v>
      </c>
      <c r="H282" s="74"/>
      <c r="I282" s="74"/>
      <c r="J282" s="74"/>
      <c r="K282" s="74"/>
      <c r="L282" s="76"/>
    </row>
    <row r="283" spans="1:12" ht="14.65" thickBot="1" x14ac:dyDescent="0.5">
      <c r="A283" s="73" t="s">
        <v>545</v>
      </c>
      <c r="B283" s="87"/>
      <c r="C283" s="74"/>
      <c r="D283" s="74"/>
      <c r="E283" s="74"/>
      <c r="F283" s="74"/>
      <c r="G283" s="75">
        <f>SUMIF(C5:C280,"*Supp C*",G5:G280)</f>
        <v>-394.99826600000245</v>
      </c>
      <c r="H283" s="74"/>
      <c r="I283" s="74"/>
      <c r="J283" s="74"/>
      <c r="K283" s="74"/>
      <c r="L283" s="76"/>
    </row>
    <row r="285" spans="1:12" ht="15.75" x14ac:dyDescent="0.45">
      <c r="A285" s="98" t="s">
        <v>461</v>
      </c>
    </row>
    <row r="286" spans="1:12" x14ac:dyDescent="0.45">
      <c r="A286" t="s">
        <v>485</v>
      </c>
    </row>
    <row r="287" spans="1:12" x14ac:dyDescent="0.45">
      <c r="A287" t="s">
        <v>486</v>
      </c>
    </row>
    <row r="288" spans="1:12" x14ac:dyDescent="0.45">
      <c r="A288" t="s">
        <v>501</v>
      </c>
    </row>
  </sheetData>
  <mergeCells count="318">
    <mergeCell ref="J275:J276"/>
    <mergeCell ref="K275:K276"/>
    <mergeCell ref="L275:L276"/>
    <mergeCell ref="A127:A136"/>
    <mergeCell ref="B127:B136"/>
    <mergeCell ref="A268:A269"/>
    <mergeCell ref="B268:B269"/>
    <mergeCell ref="H268:H269"/>
    <mergeCell ref="I268:I269"/>
    <mergeCell ref="J268:J269"/>
    <mergeCell ref="K268:K269"/>
    <mergeCell ref="L268:L269"/>
    <mergeCell ref="H127:H129"/>
    <mergeCell ref="I127:I129"/>
    <mergeCell ref="J127:J129"/>
    <mergeCell ref="K127:K129"/>
    <mergeCell ref="A200:A202"/>
    <mergeCell ref="B200:B202"/>
    <mergeCell ref="H200:H202"/>
    <mergeCell ref="I200:I202"/>
    <mergeCell ref="J200:J202"/>
    <mergeCell ref="K200:K202"/>
    <mergeCell ref="L200:L202"/>
    <mergeCell ref="A179:A181"/>
    <mergeCell ref="A122:A125"/>
    <mergeCell ref="B122:B125"/>
    <mergeCell ref="H122:H125"/>
    <mergeCell ref="I122:I125"/>
    <mergeCell ref="J122:J125"/>
    <mergeCell ref="K122:K125"/>
    <mergeCell ref="L122:L125"/>
    <mergeCell ref="A15:A65"/>
    <mergeCell ref="B15:B65"/>
    <mergeCell ref="A111:A114"/>
    <mergeCell ref="H111:H114"/>
    <mergeCell ref="I111:I114"/>
    <mergeCell ref="J111:J114"/>
    <mergeCell ref="K111:K114"/>
    <mergeCell ref="J72:J74"/>
    <mergeCell ref="K72:K74"/>
    <mergeCell ref="L72:L74"/>
    <mergeCell ref="H100:H102"/>
    <mergeCell ref="I100:I102"/>
    <mergeCell ref="J100:J102"/>
    <mergeCell ref="B100:B102"/>
    <mergeCell ref="B93:B94"/>
    <mergeCell ref="B95:B98"/>
    <mergeCell ref="A86:A90"/>
    <mergeCell ref="B179:B181"/>
    <mergeCell ref="H179:H181"/>
    <mergeCell ref="I179:I181"/>
    <mergeCell ref="J179:J181"/>
    <mergeCell ref="K179:K181"/>
    <mergeCell ref="L179:L181"/>
    <mergeCell ref="K134:K135"/>
    <mergeCell ref="L134:L135"/>
    <mergeCell ref="L165:L166"/>
    <mergeCell ref="B162:B166"/>
    <mergeCell ref="J167:J169"/>
    <mergeCell ref="K167:K169"/>
    <mergeCell ref="L167:L169"/>
    <mergeCell ref="A167:A178"/>
    <mergeCell ref="B167:B178"/>
    <mergeCell ref="H170:H178"/>
    <mergeCell ref="I170:I178"/>
    <mergeCell ref="J170:J178"/>
    <mergeCell ref="L139:L146"/>
    <mergeCell ref="A147:A153"/>
    <mergeCell ref="L147:L153"/>
    <mergeCell ref="A155:A160"/>
    <mergeCell ref="H155:H160"/>
    <mergeCell ref="I155:I160"/>
    <mergeCell ref="J155:J160"/>
    <mergeCell ref="A139:A146"/>
    <mergeCell ref="H139:H146"/>
    <mergeCell ref="I139:I146"/>
    <mergeCell ref="J139:J146"/>
    <mergeCell ref="K139:K146"/>
    <mergeCell ref="B139:B146"/>
    <mergeCell ref="B147:B153"/>
    <mergeCell ref="B155:B160"/>
    <mergeCell ref="K155:K160"/>
    <mergeCell ref="L155:L160"/>
    <mergeCell ref="H167:H169"/>
    <mergeCell ref="I167:I169"/>
    <mergeCell ref="A194:A196"/>
    <mergeCell ref="B194:B196"/>
    <mergeCell ref="H194:H196"/>
    <mergeCell ref="I194:I196"/>
    <mergeCell ref="J194:J196"/>
    <mergeCell ref="K194:K196"/>
    <mergeCell ref="L194:L196"/>
    <mergeCell ref="K218:K221"/>
    <mergeCell ref="L218:L221"/>
    <mergeCell ref="K210:K213"/>
    <mergeCell ref="L210:L213"/>
    <mergeCell ref="J216:J217"/>
    <mergeCell ref="K216:K217"/>
    <mergeCell ref="L216:L217"/>
    <mergeCell ref="I206:I209"/>
    <mergeCell ref="J206:J209"/>
    <mergeCell ref="K206:K209"/>
    <mergeCell ref="L206:L209"/>
    <mergeCell ref="J260:J263"/>
    <mergeCell ref="K260:K263"/>
    <mergeCell ref="L260:L263"/>
    <mergeCell ref="H189:H192"/>
    <mergeCell ref="I189:I192"/>
    <mergeCell ref="J189:J192"/>
    <mergeCell ref="K189:K192"/>
    <mergeCell ref="L189:L192"/>
    <mergeCell ref="L127:L129"/>
    <mergeCell ref="H134:H135"/>
    <mergeCell ref="I134:I135"/>
    <mergeCell ref="J134:J135"/>
    <mergeCell ref="L255:L256"/>
    <mergeCell ref="K255:K256"/>
    <mergeCell ref="K170:K178"/>
    <mergeCell ref="L170:L178"/>
    <mergeCell ref="H210:H213"/>
    <mergeCell ref="I210:I213"/>
    <mergeCell ref="J210:J213"/>
    <mergeCell ref="L204:L205"/>
    <mergeCell ref="H204:H205"/>
    <mergeCell ref="I204:I205"/>
    <mergeCell ref="J204:J205"/>
    <mergeCell ref="K204:K205"/>
    <mergeCell ref="A189:A193"/>
    <mergeCell ref="B189:B193"/>
    <mergeCell ref="H206:H209"/>
    <mergeCell ref="L226:L227"/>
    <mergeCell ref="I222:I223"/>
    <mergeCell ref="J240:J242"/>
    <mergeCell ref="K240:K242"/>
    <mergeCell ref="B265:B266"/>
    <mergeCell ref="A265:A266"/>
    <mergeCell ref="H265:H266"/>
    <mergeCell ref="I265:I266"/>
    <mergeCell ref="J265:J266"/>
    <mergeCell ref="K265:K266"/>
    <mergeCell ref="L265:L266"/>
    <mergeCell ref="J224:J225"/>
    <mergeCell ref="K224:K225"/>
    <mergeCell ref="L224:L225"/>
    <mergeCell ref="A260:A263"/>
    <mergeCell ref="B260:B263"/>
    <mergeCell ref="H260:H263"/>
    <mergeCell ref="I260:I263"/>
    <mergeCell ref="L240:L242"/>
    <mergeCell ref="L222:L223"/>
    <mergeCell ref="A255:A257"/>
    <mergeCell ref="J252:J254"/>
    <mergeCell ref="K252:K254"/>
    <mergeCell ref="H226:H227"/>
    <mergeCell ref="I226:I227"/>
    <mergeCell ref="J226:J227"/>
    <mergeCell ref="K226:K227"/>
    <mergeCell ref="H218:H221"/>
    <mergeCell ref="I218:I221"/>
    <mergeCell ref="H255:H256"/>
    <mergeCell ref="I255:I256"/>
    <mergeCell ref="J255:J256"/>
    <mergeCell ref="J218:J221"/>
    <mergeCell ref="J249:J251"/>
    <mergeCell ref="K249:K251"/>
    <mergeCell ref="J233:J234"/>
    <mergeCell ref="K233:K234"/>
    <mergeCell ref="L249:L251"/>
    <mergeCell ref="J235:J239"/>
    <mergeCell ref="K235:K239"/>
    <mergeCell ref="L235:L239"/>
    <mergeCell ref="J222:J223"/>
    <mergeCell ref="K222:K223"/>
    <mergeCell ref="H222:H223"/>
    <mergeCell ref="A277:A278"/>
    <mergeCell ref="C277:C278"/>
    <mergeCell ref="B255:B257"/>
    <mergeCell ref="I246:I248"/>
    <mergeCell ref="A249:A251"/>
    <mergeCell ref="H249:H251"/>
    <mergeCell ref="I249:I251"/>
    <mergeCell ref="A246:A248"/>
    <mergeCell ref="C246:C248"/>
    <mergeCell ref="D246:D248"/>
    <mergeCell ref="E246:E248"/>
    <mergeCell ref="G246:G248"/>
    <mergeCell ref="H246:H248"/>
    <mergeCell ref="F246:F248"/>
    <mergeCell ref="B246:B248"/>
    <mergeCell ref="B249:B251"/>
    <mergeCell ref="A252:A254"/>
    <mergeCell ref="B252:B254"/>
    <mergeCell ref="H252:H254"/>
    <mergeCell ref="I252:I254"/>
    <mergeCell ref="B277:B278"/>
    <mergeCell ref="A275:A276"/>
    <mergeCell ref="B275:B276"/>
    <mergeCell ref="H275:H276"/>
    <mergeCell ref="H216:H217"/>
    <mergeCell ref="I216:I217"/>
    <mergeCell ref="I275:I276"/>
    <mergeCell ref="H233:H234"/>
    <mergeCell ref="I233:I234"/>
    <mergeCell ref="H184:H187"/>
    <mergeCell ref="I184:I187"/>
    <mergeCell ref="J184:J187"/>
    <mergeCell ref="K184:K187"/>
    <mergeCell ref="L184:L187"/>
    <mergeCell ref="A182:A183"/>
    <mergeCell ref="H182:H183"/>
    <mergeCell ref="I182:I183"/>
    <mergeCell ref="J182:J183"/>
    <mergeCell ref="K182:K183"/>
    <mergeCell ref="B182:B183"/>
    <mergeCell ref="B184:B187"/>
    <mergeCell ref="A116:A121"/>
    <mergeCell ref="H116:H121"/>
    <mergeCell ref="I116:I121"/>
    <mergeCell ref="J116:J121"/>
    <mergeCell ref="B111:B114"/>
    <mergeCell ref="B116:B121"/>
    <mergeCell ref="J95:J98"/>
    <mergeCell ref="K95:K98"/>
    <mergeCell ref="L95:L98"/>
    <mergeCell ref="K100:K102"/>
    <mergeCell ref="L100:L102"/>
    <mergeCell ref="A103:A107"/>
    <mergeCell ref="B103:B107"/>
    <mergeCell ref="H103:H107"/>
    <mergeCell ref="A95:A98"/>
    <mergeCell ref="I103:I107"/>
    <mergeCell ref="J103:J107"/>
    <mergeCell ref="K103:K107"/>
    <mergeCell ref="L103:L107"/>
    <mergeCell ref="A100:A102"/>
    <mergeCell ref="H95:H98"/>
    <mergeCell ref="I95:I98"/>
    <mergeCell ref="A69:A70"/>
    <mergeCell ref="B69:B70"/>
    <mergeCell ref="H69:H70"/>
    <mergeCell ref="I69:I70"/>
    <mergeCell ref="A72:A74"/>
    <mergeCell ref="B72:B74"/>
    <mergeCell ref="H72:H74"/>
    <mergeCell ref="I72:I74"/>
    <mergeCell ref="B86:B90"/>
    <mergeCell ref="A93:A94"/>
    <mergeCell ref="L75:L79"/>
    <mergeCell ref="J69:J70"/>
    <mergeCell ref="K69:K70"/>
    <mergeCell ref="L69:L70"/>
    <mergeCell ref="J15:J65"/>
    <mergeCell ref="K93:K94"/>
    <mergeCell ref="L93:L94"/>
    <mergeCell ref="K116:K121"/>
    <mergeCell ref="L116:L121"/>
    <mergeCell ref="K86:K90"/>
    <mergeCell ref="L111:L114"/>
    <mergeCell ref="J86:J90"/>
    <mergeCell ref="A67:A68"/>
    <mergeCell ref="B67:B68"/>
    <mergeCell ref="C67:C68"/>
    <mergeCell ref="H15:H65"/>
    <mergeCell ref="I15:I65"/>
    <mergeCell ref="I86:I90"/>
    <mergeCell ref="H86:H90"/>
    <mergeCell ref="A75:A79"/>
    <mergeCell ref="B75:B79"/>
    <mergeCell ref="H75:H79"/>
    <mergeCell ref="I75:I79"/>
    <mergeCell ref="L252:L254"/>
    <mergeCell ref="K162:K164"/>
    <mergeCell ref="L162:L164"/>
    <mergeCell ref="A233:A234"/>
    <mergeCell ref="A235:A239"/>
    <mergeCell ref="H235:H239"/>
    <mergeCell ref="I235:I239"/>
    <mergeCell ref="H224:H225"/>
    <mergeCell ref="I224:I225"/>
    <mergeCell ref="B233:B234"/>
    <mergeCell ref="B235:B239"/>
    <mergeCell ref="B240:B242"/>
    <mergeCell ref="A204:A230"/>
    <mergeCell ref="B204:B230"/>
    <mergeCell ref="A240:A242"/>
    <mergeCell ref="H240:H242"/>
    <mergeCell ref="I240:I242"/>
    <mergeCell ref="A162:A166"/>
    <mergeCell ref="H162:H166"/>
    <mergeCell ref="I162:I166"/>
    <mergeCell ref="J162:J166"/>
    <mergeCell ref="K165:K166"/>
    <mergeCell ref="L182:L183"/>
    <mergeCell ref="A184:A187"/>
    <mergeCell ref="L233:L234"/>
    <mergeCell ref="H4:H5"/>
    <mergeCell ref="I4:I5"/>
    <mergeCell ref="J4:J5"/>
    <mergeCell ref="K4:K5"/>
    <mergeCell ref="L4:L5"/>
    <mergeCell ref="H12:H13"/>
    <mergeCell ref="I12:I13"/>
    <mergeCell ref="J12:J13"/>
    <mergeCell ref="K12:K13"/>
    <mergeCell ref="L12:L13"/>
    <mergeCell ref="K15:K65"/>
    <mergeCell ref="H93:H94"/>
    <mergeCell ref="I93:I94"/>
    <mergeCell ref="J93:J94"/>
    <mergeCell ref="H132:H133"/>
    <mergeCell ref="I132:I133"/>
    <mergeCell ref="J132:J133"/>
    <mergeCell ref="K132:K133"/>
    <mergeCell ref="L132:L133"/>
    <mergeCell ref="L15:L65"/>
    <mergeCell ref="L86:L90"/>
    <mergeCell ref="J75:J79"/>
    <mergeCell ref="K75:K79"/>
  </mergeCells>
  <hyperlinks>
    <hyperlink ref="J4" r:id="rId1" display="Donnees concernant la SSUC" xr:uid="{5FDD2B3F-22BE-4C64-85BB-C765C3911F83}"/>
    <hyperlink ref="I4" r:id="rId2" xr:uid="{C4C035C0-8A53-4616-8DE0-1239EE483471}"/>
    <hyperlink ref="I8" r:id="rId3" xr:uid="{C1BAC7FB-1D78-4C2C-BE72-255C2A191300}"/>
    <hyperlink ref="J9" r:id="rId4" display="Données PCRE" xr:uid="{9418FB88-38C7-4A71-B733-7D866709359F}"/>
    <hyperlink ref="J10" r:id="rId5" display="Données PCMRE" xr:uid="{68675FEC-978A-43F0-A6F5-5D83BEACCA2F}"/>
    <hyperlink ref="J11" r:id="rId6" display="Données PCREPA" xr:uid="{AF33C9D4-6905-4465-93F5-2620D6CBBF47}"/>
    <hyperlink ref="I14" r:id="rId7" xr:uid="{DC53C398-0BD5-4D63-8B7C-4B331BCE3FF7}"/>
    <hyperlink ref="J14" r:id="rId8" xr:uid="{FA3D6FC8-4C90-498B-9D77-47E0A154B8D3}"/>
    <hyperlink ref="I15" r:id="rId9" display="https://www.pbo-dpb.gc.ca/web/default/files/Documents/Info%20Requests/2020/IR0471_ISED_COVID-19_Measures_request_e_signed.pdf" xr:uid="{4086BE6A-721F-42AF-8C4E-4B1CBF7CDB26}"/>
    <hyperlink ref="I15:I25" r:id="rId10" display="IR0471" xr:uid="{B2EBB7DF-38E0-4624-BE13-EA0D4EC9E108}"/>
    <hyperlink ref="I69" r:id="rId11" xr:uid="{56E97EBB-024A-44F7-A36C-AA212E0531DB}"/>
    <hyperlink ref="I72" r:id="rId12" xr:uid="{474566B5-648A-4A3A-A417-E2CD1F09B9A6}"/>
    <hyperlink ref="I84" r:id="rId13" xr:uid="{7C97AB8A-398A-46DE-8381-044722DAFFE7}"/>
    <hyperlink ref="I86" r:id="rId14" xr:uid="{49FF470C-4DC0-473B-A9C8-2B566F104DFB}"/>
    <hyperlink ref="I91" r:id="rId15" xr:uid="{24F5EE90-129B-4B16-A425-949F4089D618}"/>
    <hyperlink ref="I92" r:id="rId16" xr:uid="{D45E14FB-8FF4-46D9-87C2-413A4248A8F7}"/>
    <hyperlink ref="I93:I94" r:id="rId17" display="IR0550" xr:uid="{978DA720-9EC0-4E94-A8B1-F6BFE346DF85}"/>
    <hyperlink ref="I95" r:id="rId18" xr:uid="{87E47B07-0C3C-438E-977E-76A4F9A68FD3}"/>
    <hyperlink ref="J95" r:id="rId19" display="https://www.canada.ca/en/services/benefits/ei/claims-report.html" xr:uid="{313BDFF2-72A0-4FD2-8FE0-09B20FD4E011}"/>
    <hyperlink ref="J95:J98" r:id="rId20" display="Donnees concernant la Pres" xr:uid="{CD5DBCBA-38F3-4D2F-9268-816952F368AD}"/>
    <hyperlink ref="I95:I98" r:id="rId21" display="IR0517" xr:uid="{95DD82A2-B468-4F2F-AC7B-29FC1F4D9AA5}"/>
    <hyperlink ref="I99" r:id="rId22" xr:uid="{BCDAFAFF-201A-447D-8E87-801746724016}"/>
    <hyperlink ref="J100" r:id="rId23" display="Donnees concernant ls PCUE" xr:uid="{5F51586F-499F-4BAA-8869-CCC8A06FC852}"/>
    <hyperlink ref="I103" r:id="rId24" xr:uid="{05E8EE53-B0D0-4F70-AEEE-38DCF3CFB446}"/>
    <hyperlink ref="I103:I105" r:id="rId25" display="IR0480" xr:uid="{4ABF384A-CB47-44F1-94F6-969B6FCB6724}"/>
    <hyperlink ref="I109" r:id="rId26" xr:uid="{4CBAD8E4-B851-4E10-9A9B-AF25E4A35391}"/>
    <hyperlink ref="I110" r:id="rId27" xr:uid="{DEBBC746-D7A6-454A-AE55-10830C007501}"/>
    <hyperlink ref="I111" r:id="rId28" xr:uid="{718C451A-3166-436C-8824-50B3ECDB977A}"/>
    <hyperlink ref="I111:I114" r:id="rId29" display="IR0523" xr:uid="{04805497-5B2E-452E-8D23-D3F4A56A25A4}"/>
    <hyperlink ref="I116" r:id="rId30" xr:uid="{8F70D12D-F81F-4B99-9D24-5ADBBEC6BD4E}"/>
    <hyperlink ref="I116:I121" r:id="rId31" display="IR0524" xr:uid="{90271B41-AD2C-44FB-9478-EAC07DC5F338}"/>
    <hyperlink ref="I122" r:id="rId32" xr:uid="{694A4DC6-DFD5-4E1C-AB43-6B2D3FA60110}"/>
    <hyperlink ref="I122:I123" r:id="rId33" display="IR0516" xr:uid="{5E9A8839-DAC4-4C3E-8035-2D88765A9583}"/>
    <hyperlink ref="I126" r:id="rId34" xr:uid="{462D10D4-7F04-4D89-B904-660C01539421}"/>
    <hyperlink ref="I127" r:id="rId35" xr:uid="{3A60333A-1AF7-4EC7-AB85-830B75F1A284}"/>
    <hyperlink ref="I127:I128" r:id="rId36" display="IR0540" xr:uid="{1D83CC5E-C6FF-4187-8E53-CFE73867206C}"/>
    <hyperlink ref="I134" r:id="rId37" xr:uid="{9EF85BFC-82BE-4765-852E-61DA3B08DCC6}"/>
    <hyperlink ref="I131" r:id="rId38" xr:uid="{B136714F-0863-4112-A0EA-3EB752CDCD80}"/>
    <hyperlink ref="I132" r:id="rId39" xr:uid="{1F3EE1E1-4CA6-4F6E-A40C-A25F14DF2BCE}"/>
    <hyperlink ref="I130" r:id="rId40" xr:uid="{16D74774-F468-465B-95D2-996EC44963AE}"/>
    <hyperlink ref="I138" r:id="rId41" xr:uid="{FD1ED60B-3484-4BA8-B33C-CE573B965B9C}"/>
    <hyperlink ref="I139" r:id="rId42" display="https://www.pbo-dpb.gc.ca/web/default/files/Documents/Info%20Requests/2020/IR0469_Heritage_COVID-19_Measures_request_e_signed.pdf" xr:uid="{641D1FAA-DD0C-48DB-A4C8-04276B678639}"/>
    <hyperlink ref="I139:I145" r:id="rId43" display="IR0469" xr:uid="{2888700E-F687-4C9C-A4FB-11D4513F3872}"/>
    <hyperlink ref="I139:I146" r:id="rId44" display="IR0469" xr:uid="{F5FC3029-5B13-4A3F-9AEB-02058E1070E2}"/>
    <hyperlink ref="I155" r:id="rId45" display="https://www.pbo-dpb.gc.ca/web/default/files/Documents/Info%20Requests/2020/IR0494_FIN_COVID-19_Measures_request_e.pdf" xr:uid="{D6B39381-7B2B-4301-B74D-CD7C618BC880}"/>
    <hyperlink ref="I155:I160" r:id="rId46" display="IR0494" xr:uid="{FA32F96F-08F2-4F9B-AE91-629FA442E2F8}"/>
    <hyperlink ref="I161" r:id="rId47" xr:uid="{D30B401F-7C59-4C5E-9334-3EFA50939408}"/>
    <hyperlink ref="I162" r:id="rId48" display="https://www.pbo-dpb.gc.ca/web/default/files/Documents/Info%20Requests/2020/IR0456_AAFC_COVID-19_Allocations_request_e_signed.pdf" xr:uid="{D6B2FF07-8211-4738-9ACE-56E5E7C7BD2F}"/>
    <hyperlink ref="I162:I166" r:id="rId49" display="IR0456" xr:uid="{408A0C3E-9D91-4167-96E7-C06D45430C03}"/>
    <hyperlink ref="I170" r:id="rId50" display="https://www.pbo-dpb.gc.ca/web/default/files/Documents/Info%20Requests/2020/IR0539_ISED_COVID-19_Funding_request_e.pdf" xr:uid="{3663A2E5-427E-4E4F-A0F0-1477B04314A3}"/>
    <hyperlink ref="I170:I174" r:id="rId51" display="IR0539" xr:uid="{47A18D68-267C-40A2-9664-39B8DC202938}"/>
    <hyperlink ref="I167" r:id="rId52" display="https://www.pbo-dpb.gc.ca/web/default/files/Documents/Info%20Requests/2020/IR0482_FOC_COVID-19_ltr_e.pdf" xr:uid="{6D708C4B-DC57-48E4-B1A4-07ECFB705FA8}"/>
    <hyperlink ref="I167:I168" r:id="rId53" display="IR0482" xr:uid="{B77D4771-57D7-496F-A327-0CCB7279720D}"/>
    <hyperlink ref="I179" r:id="rId54" xr:uid="{6B6ECDF2-35C8-4247-B8FE-CBAFD0635366}"/>
    <hyperlink ref="I182" r:id="rId55" xr:uid="{683DDF1B-FA4D-4610-B4E6-D95F267063D0}"/>
    <hyperlink ref="I182:I183" r:id="rId56" display="IR0522" xr:uid="{4E91B0FE-E2E4-4FFB-909B-3AEE5A54DBD0}"/>
    <hyperlink ref="I184" r:id="rId57" xr:uid="{6F98A2E3-FCCA-46F3-BAC5-C8C9903F0C63}"/>
    <hyperlink ref="I184:I187" r:id="rId58" display="IR0519" xr:uid="{BA905009-79DB-4FEB-8F7E-BB12792DAD27}"/>
    <hyperlink ref="I189:I190" r:id="rId59" display="IR0547" xr:uid="{5301D4A4-B4F1-466C-A1D2-F7DCB449CEF4}"/>
    <hyperlink ref="I193" r:id="rId60" xr:uid="{13799848-4759-4AEF-99B6-1A8C21EE500D}"/>
    <hyperlink ref="I194" r:id="rId61" xr:uid="{3792A24C-18A5-4816-9AC8-E6CFD2A571BD}"/>
    <hyperlink ref="I197" r:id="rId62" xr:uid="{0BA83120-CA07-417F-AF35-6D15E113D782}"/>
    <hyperlink ref="I198" r:id="rId63" xr:uid="{69EC4304-466D-4B5C-B860-E4033DFCE70A}"/>
    <hyperlink ref="I199" r:id="rId64" xr:uid="{250201C5-0500-4568-AFCA-693A62AFAD9D}"/>
    <hyperlink ref="I200:I201" r:id="rId65" display="IR0549" xr:uid="{C85762E8-525D-480A-B7D6-51E998F342BD}"/>
    <hyperlink ref="I206" r:id="rId66" display="https://www.pbo-dpb.gc.ca/web/default/files/Documents/Info%20Requests/2020/IR0456_AAFC_COVID-19_Allocations_request_e_signed.pdf" xr:uid="{0978DB66-B51C-4698-9AB9-B8E1B782439C}"/>
    <hyperlink ref="I206:I207" r:id="rId67" display="IR0456" xr:uid="{929BAB74-4749-4659-A1FC-5AD84791D1DA}"/>
    <hyperlink ref="I210" r:id="rId68" display="https://www.pbo-dpb.gc.ca/web/default/files/Documents/Info%20Requests/2020/IR0516_CMHC_COVID19_update_2_request_e.pdf" xr:uid="{AFCC0C10-9AE0-4D21-B308-DE794FEF800E}"/>
    <hyperlink ref="I210:I211" r:id="rId69" display="IR0516" xr:uid="{B0B3EAAA-B63F-483C-9A1F-A491312FB117}"/>
    <hyperlink ref="I214" r:id="rId70" xr:uid="{933E9FB2-2755-4369-B2DD-B3F445099082}"/>
    <hyperlink ref="I216" r:id="rId71" display="https://www.pbo-dpb.gc.ca/web/default/files/Documents/Info%20Requests/2020/IR0523_ISC_COVID19_update_2_request_e.pdf" xr:uid="{775728EF-FB79-461C-8E50-0C7C55108A6F}"/>
    <hyperlink ref="I216:I217" r:id="rId72" display="IR0523" xr:uid="{61870558-416C-4A75-9588-02CD7045B119}"/>
    <hyperlink ref="I218" r:id="rId73" display="https://www.pbo-dpb.gc.ca/web/default/files/Documents/Info%20Requests/2020/IR0524_ISED_COVID19_update_2_request_e.pdf" xr:uid="{F3427241-E1BD-4550-A7D3-28834EF4EAF3}"/>
    <hyperlink ref="I218:I219" r:id="rId74" display="IR0524" xr:uid="{C15503E4-1E2A-4756-83B8-B9221098ED24}"/>
    <hyperlink ref="I226" r:id="rId75" display="https://www.pbo-dpb.gc.ca/web/default/files/Documents/Info%20Requests/2020/IR0526_NRCCan_COVID19_update_2_request_e.pdf" xr:uid="{4463AC52-3A77-466B-B785-E6B130B5FEBB}"/>
    <hyperlink ref="I226:I227" r:id="rId76" display="IR0526" xr:uid="{8B728A21-011E-4C2D-98FA-CD0CF93F10A2}"/>
    <hyperlink ref="I228" r:id="rId77" xr:uid="{6A3FA9D3-EE50-42CC-A754-887F6551D254}"/>
    <hyperlink ref="I230" r:id="rId78" xr:uid="{14D3610E-87E9-4040-B555-D7300332D151}"/>
    <hyperlink ref="I222:I223" r:id="rId79" display="IR0552" xr:uid="{2EACBFF3-EE67-45E3-830C-F0541423CA19}"/>
    <hyperlink ref="I204:I205" r:id="rId80" display="IR0549" xr:uid="{5B815964-A2A9-42FB-B9E0-4827EDE9F55B}"/>
    <hyperlink ref="I224:I225" r:id="rId81" display="IR0557" xr:uid="{10950783-2327-4101-BCA5-AED67950E99A}"/>
    <hyperlink ref="I215" r:id="rId82" xr:uid="{7FAA2DB1-8138-410C-A9EC-57E5FEA3C8EF}"/>
    <hyperlink ref="I229" r:id="rId83" xr:uid="{2CFAE417-4FC3-490E-9112-6E23643FA060}"/>
    <hyperlink ref="I231" r:id="rId84" xr:uid="{F45A169F-DC4D-4678-920C-1A8BDEE10CC8}"/>
    <hyperlink ref="I232" r:id="rId85" xr:uid="{7E666394-D8C3-4D32-8F81-B34E57C0AA92}"/>
    <hyperlink ref="I235" r:id="rId86" xr:uid="{BE7D83DB-C5F6-4C97-B85F-60C5329E462F}"/>
    <hyperlink ref="I235:I239" r:id="rId87" display="IR0523" xr:uid="{B191F233-7B28-4376-8E97-C1131C6CABAA}"/>
    <hyperlink ref="J243" r:id="rId88" display="Données concernant pe programme Nouveaux Horizons pour les aînés" xr:uid="{47A25064-1444-4128-A8DE-F4D164D16283}"/>
    <hyperlink ref="I240" r:id="rId89" xr:uid="{12104366-963F-4C63-A63D-1FE12BCD9977}"/>
    <hyperlink ref="I240:I242" r:id="rId90" display="IR0468" xr:uid="{18C2C4B1-24ED-48A1-B87D-BD72F77DE467}"/>
    <hyperlink ref="I244" r:id="rId91" xr:uid="{89052450-4DA5-4946-83EA-9A2ABF1E167E}"/>
    <hyperlink ref="I245" r:id="rId92" xr:uid="{069CB8A1-8790-4082-8D9E-28C1B929769B}"/>
    <hyperlink ref="J248" r:id="rId93" xr:uid="{2749578C-6F84-437C-8E85-0F1D29C3D008}"/>
    <hyperlink ref="J247" r:id="rId94" xr:uid="{2850046F-C4D9-43FD-A042-02048757BC90}"/>
    <hyperlink ref="J246" r:id="rId95" xr:uid="{9A325E1C-6978-45AD-AD55-AAF0E3BBF960}"/>
    <hyperlink ref="I249" r:id="rId96" xr:uid="{5C8B5084-E08A-42B1-8778-EB95E59E4522}"/>
    <hyperlink ref="I249:I251" r:id="rId97" display="IR0456" xr:uid="{DF15C55B-5BC6-45E1-A9D0-72374C8919F3}"/>
    <hyperlink ref="I252" r:id="rId98" xr:uid="{FC7BE7FD-F844-481F-A662-A5F4CE6D246E}"/>
    <hyperlink ref="I255" r:id="rId99" display="https://www.pbo-dpb.gc.ca/web/default/files/Documents/Info%20Requests/2020/IR0475_WAGE_COVID-19_Measures_request_e_signed.pdf" xr:uid="{0B46948C-43AD-4BD7-BA5E-DC3457363B23}"/>
    <hyperlink ref="I255:I256" r:id="rId100" display="IR0475" xr:uid="{B4A551CB-C4D1-4528-A493-34A759CA69DF}"/>
    <hyperlink ref="I257" r:id="rId101" xr:uid="{E0738273-27F3-43F6-AF56-B6C168715944}"/>
    <hyperlink ref="I258" r:id="rId102" xr:uid="{469505AC-7C57-4DF5-93F4-41FD1FC18000}"/>
    <hyperlink ref="I259" r:id="rId103" xr:uid="{714ED481-1386-4987-A1A9-2AFD20F7BA3A}"/>
    <hyperlink ref="I260" r:id="rId104" xr:uid="{48F4482D-ACC6-40BD-83BD-0D413C2CD833}"/>
    <hyperlink ref="I260:I261" r:id="rId105" display="IR0516" xr:uid="{4FBB5FEF-C82D-45B1-A0E8-70AE9233A75C}"/>
    <hyperlink ref="I264" r:id="rId106" xr:uid="{206A1843-255E-41C5-8751-85722913AB6E}"/>
    <hyperlink ref="I265" r:id="rId107" xr:uid="{E6F404B3-FD94-4489-8E0F-51E0A22E7216}"/>
    <hyperlink ref="I268" r:id="rId108" xr:uid="{EB5135B6-E56C-4451-8BAA-DC6F9A2B043A}"/>
    <hyperlink ref="F8" r:id="rId109" xr:uid="{3D0F9A8F-3FCC-453F-8F84-BDEBFF8087F5}"/>
    <hyperlink ref="I66" r:id="rId110" xr:uid="{124F222F-D714-476D-9240-691FF67D53B4}"/>
    <hyperlink ref="I75" r:id="rId111" xr:uid="{0A788879-47D1-4701-984A-669C5D2489E9}"/>
    <hyperlink ref="I82" r:id="rId112" xr:uid="{0775E235-8099-418E-B64C-EAD12450D68D}"/>
    <hyperlink ref="I7" r:id="rId113" xr:uid="{CA23897F-54C3-4BEA-8F2F-E9FF6F80A41C}"/>
    <hyperlink ref="I115" r:id="rId114" xr:uid="{B9F72005-71A3-4C09-8973-709106FACBC0}"/>
    <hyperlink ref="I188" r:id="rId115" xr:uid="{E30FFA4C-3D7B-4803-9904-A25760CF6F0F}"/>
    <hyperlink ref="I203" r:id="rId116" xr:uid="{0AD4C1F5-FDA7-4034-B5BF-9DEC13572A5F}"/>
    <hyperlink ref="I267" r:id="rId117" xr:uid="{9B4697DC-5F66-4989-A283-41AB9A0077B5}"/>
    <hyperlink ref="I270" r:id="rId118" xr:uid="{26445319-7ADE-4670-8FDE-2E94A81D52F2}"/>
    <hyperlink ref="I272" r:id="rId119" xr:uid="{A59C0728-5231-49AA-B256-A5AA7769DB79}"/>
    <hyperlink ref="I273" r:id="rId120" xr:uid="{016877CB-EE43-4BD9-B5ED-392E83CD5917}"/>
    <hyperlink ref="I274" r:id="rId121" xr:uid="{591869E7-8566-47F4-B1C0-D27AE8373CBD}"/>
    <hyperlink ref="I275" r:id="rId122" xr:uid="{DBC73779-D36E-48E4-9E48-BB8B1041AB9C}"/>
    <hyperlink ref="I279" r:id="rId123" xr:uid="{D698F2F7-B769-413D-AD85-7AAD56A6C2D6}"/>
    <hyperlink ref="I271" r:id="rId124" xr:uid="{7916F467-E8F3-4EB1-BB82-6A9634EB9148}"/>
    <hyperlink ref="I136" r:id="rId125" xr:uid="{674FBB6F-82A7-4D9B-8AD7-97DB2542B992}"/>
    <hyperlink ref="J12" r:id="rId126" xr:uid="{E1D8412A-349C-4386-823B-44E015994C9A}"/>
    <hyperlink ref="I82:I83" r:id="rId127" display="IR0519" xr:uid="{CBF9D31D-629F-47E5-B4AC-5C5D255A31F8}"/>
    <hyperlink ref="I85" r:id="rId128" xr:uid="{507167A1-B73C-4987-B367-CE68A303FC0C}"/>
  </hyperlinks>
  <pageMargins left="0.7" right="0.7" top="0.75" bottom="0.75" header="0.3" footer="0.3"/>
  <pageSetup orientation="portrait" r:id="rId1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C65AF-18D6-4587-B869-7ECD0AFA1615}">
  <sheetPr>
    <tabColor theme="4"/>
  </sheetPr>
  <dimension ref="A1:L17"/>
  <sheetViews>
    <sheetView showGridLines="0" zoomScale="70" zoomScaleNormal="70" workbookViewId="0"/>
  </sheetViews>
  <sheetFormatPr defaultColWidth="9" defaultRowHeight="14.25" x14ac:dyDescent="0.45"/>
  <cols>
    <col min="1" max="1" width="82.73046875" customWidth="1"/>
    <col min="2" max="2" width="62.59765625" bestFit="1" customWidth="1"/>
    <col min="3" max="3" width="22.59765625" bestFit="1" customWidth="1"/>
    <col min="4" max="4" width="31.73046875" bestFit="1" customWidth="1"/>
    <col min="5" max="5" width="26.59765625" bestFit="1" customWidth="1"/>
    <col min="6" max="6" width="26.59765625" customWidth="1"/>
    <col min="7" max="7" width="32.3984375" bestFit="1" customWidth="1"/>
    <col min="8" max="8" width="40.265625" bestFit="1" customWidth="1"/>
    <col min="9" max="9" width="42" bestFit="1" customWidth="1"/>
    <col min="10" max="10" width="28.1328125" customWidth="1"/>
    <col min="11" max="11" width="42.59765625" customWidth="1"/>
    <col min="12" max="12" width="14.86328125" bestFit="1" customWidth="1"/>
  </cols>
  <sheetData>
    <row r="1" spans="1:12" x14ac:dyDescent="0.45">
      <c r="A1" s="23" t="s">
        <v>65</v>
      </c>
      <c r="B1" s="23"/>
    </row>
    <row r="2" spans="1:12" ht="14.65" thickBot="1" x14ac:dyDescent="0.5"/>
    <row r="3" spans="1:12" ht="15.75" x14ac:dyDescent="0.45">
      <c r="A3" s="38" t="s">
        <v>65</v>
      </c>
      <c r="B3" s="99" t="s">
        <v>454</v>
      </c>
      <c r="C3" s="25" t="s">
        <v>546</v>
      </c>
      <c r="D3" s="25" t="s">
        <v>80</v>
      </c>
      <c r="E3" s="25" t="s">
        <v>81</v>
      </c>
      <c r="F3" s="25" t="s">
        <v>400</v>
      </c>
      <c r="G3" s="25" t="s">
        <v>82</v>
      </c>
      <c r="H3" s="26" t="s">
        <v>83</v>
      </c>
      <c r="I3" s="26" t="s">
        <v>84</v>
      </c>
      <c r="J3" s="26" t="s">
        <v>85</v>
      </c>
      <c r="K3" s="26" t="s">
        <v>86</v>
      </c>
      <c r="L3" s="27" t="s">
        <v>87</v>
      </c>
    </row>
    <row r="4" spans="1:12" x14ac:dyDescent="0.45">
      <c r="A4" s="39" t="s">
        <v>88</v>
      </c>
      <c r="B4" s="89"/>
      <c r="C4" s="40"/>
      <c r="D4" s="46"/>
      <c r="E4" s="40"/>
      <c r="F4" s="57"/>
      <c r="G4" s="47"/>
      <c r="H4" s="40"/>
      <c r="I4" s="40"/>
      <c r="J4" s="40"/>
      <c r="K4" s="40"/>
      <c r="L4" s="41"/>
    </row>
    <row r="5" spans="1:12" x14ac:dyDescent="0.45">
      <c r="A5" s="42" t="s">
        <v>89</v>
      </c>
      <c r="B5" s="93" t="s">
        <v>95</v>
      </c>
      <c r="C5" s="2" t="s">
        <v>90</v>
      </c>
      <c r="D5" s="9" t="s">
        <v>91</v>
      </c>
      <c r="E5" s="2" t="s">
        <v>92</v>
      </c>
      <c r="F5" s="21" t="s">
        <v>440</v>
      </c>
      <c r="G5" s="2" t="s">
        <v>92</v>
      </c>
      <c r="H5" s="2" t="s">
        <v>93</v>
      </c>
      <c r="I5" s="8" t="s">
        <v>30</v>
      </c>
      <c r="J5" s="2" t="s">
        <v>94</v>
      </c>
      <c r="K5" s="16" t="s">
        <v>95</v>
      </c>
      <c r="L5" s="6"/>
    </row>
    <row r="6" spans="1:12" ht="42.75" x14ac:dyDescent="0.45">
      <c r="A6" s="371" t="s">
        <v>96</v>
      </c>
      <c r="B6" s="369" t="s">
        <v>95</v>
      </c>
      <c r="C6" s="369" t="s">
        <v>90</v>
      </c>
      <c r="D6" s="373" t="s">
        <v>97</v>
      </c>
      <c r="E6" s="369" t="s">
        <v>92</v>
      </c>
      <c r="F6" s="246" t="s">
        <v>441</v>
      </c>
      <c r="G6" s="369" t="s">
        <v>92</v>
      </c>
      <c r="H6" s="369" t="s">
        <v>93</v>
      </c>
      <c r="I6" s="367" t="s">
        <v>22</v>
      </c>
      <c r="J6" s="369" t="s">
        <v>94</v>
      </c>
      <c r="K6" s="17" t="s">
        <v>98</v>
      </c>
      <c r="L6" s="48" t="s">
        <v>99</v>
      </c>
    </row>
    <row r="7" spans="1:12" ht="57" x14ac:dyDescent="0.45">
      <c r="A7" s="372"/>
      <c r="B7" s="370"/>
      <c r="C7" s="370"/>
      <c r="D7" s="374"/>
      <c r="E7" s="370"/>
      <c r="F7" s="248"/>
      <c r="G7" s="370"/>
      <c r="H7" s="370"/>
      <c r="I7" s="368"/>
      <c r="J7" s="370"/>
      <c r="K7" s="7" t="s">
        <v>100</v>
      </c>
      <c r="L7" s="49" t="s">
        <v>101</v>
      </c>
    </row>
    <row r="8" spans="1:12" ht="14.65" thickBot="1" x14ac:dyDescent="0.5">
      <c r="A8" s="50" t="s">
        <v>102</v>
      </c>
      <c r="B8" s="94" t="s">
        <v>95</v>
      </c>
      <c r="C8" s="3" t="s">
        <v>90</v>
      </c>
      <c r="D8" s="100" t="s">
        <v>103</v>
      </c>
      <c r="E8" s="101" t="s">
        <v>92</v>
      </c>
      <c r="F8" s="222" t="s">
        <v>92</v>
      </c>
      <c r="G8" s="3" t="s">
        <v>92</v>
      </c>
      <c r="H8" s="3" t="s">
        <v>93</v>
      </c>
      <c r="I8" s="4" t="s">
        <v>1</v>
      </c>
      <c r="J8" s="5" t="s">
        <v>490</v>
      </c>
      <c r="K8" s="3"/>
      <c r="L8" s="43"/>
    </row>
    <row r="9" spans="1:12" ht="14.65" thickBot="1" x14ac:dyDescent="0.5">
      <c r="A9" s="22" t="s">
        <v>104</v>
      </c>
      <c r="B9" s="102">
        <f>SUM(B5:B8)</f>
        <v>0</v>
      </c>
      <c r="C9" s="19"/>
      <c r="D9" s="19"/>
      <c r="E9" s="19"/>
      <c r="F9" s="19"/>
      <c r="G9" s="102">
        <f>SUM(G5:G8)</f>
        <v>0</v>
      </c>
      <c r="H9" s="19"/>
      <c r="I9" s="19"/>
      <c r="J9" s="19"/>
      <c r="K9" s="19"/>
      <c r="L9" s="20"/>
    </row>
    <row r="11" spans="1:12" ht="15.75" x14ac:dyDescent="0.45">
      <c r="A11" s="85" t="s">
        <v>455</v>
      </c>
      <c r="B11" s="1"/>
    </row>
    <row r="13" spans="1:12" x14ac:dyDescent="0.45">
      <c r="A13" s="1"/>
      <c r="B13" s="1"/>
    </row>
    <row r="14" spans="1:12" x14ac:dyDescent="0.45">
      <c r="A14" s="1"/>
      <c r="B14" s="1"/>
    </row>
    <row r="15" spans="1:12" x14ac:dyDescent="0.45">
      <c r="A15" s="1"/>
      <c r="B15" s="1"/>
    </row>
    <row r="16" spans="1:12" x14ac:dyDescent="0.45">
      <c r="A16" s="1"/>
      <c r="B16" s="1"/>
    </row>
    <row r="17" spans="1:2" x14ac:dyDescent="0.45">
      <c r="A17" s="1"/>
      <c r="B17" s="1"/>
    </row>
  </sheetData>
  <mergeCells count="10">
    <mergeCell ref="I6:I7"/>
    <mergeCell ref="J6:J7"/>
    <mergeCell ref="A6:A7"/>
    <mergeCell ref="C6:C7"/>
    <mergeCell ref="D6:D7"/>
    <mergeCell ref="E6:E7"/>
    <mergeCell ref="G6:G7"/>
    <mergeCell ref="H6:H7"/>
    <mergeCell ref="F6:F7"/>
    <mergeCell ref="B6:B7"/>
  </mergeCells>
  <hyperlinks>
    <hyperlink ref="I5" r:id="rId1" xr:uid="{55423F16-4DE7-47FE-B63F-94A9653CA2F1}"/>
    <hyperlink ref="I6" r:id="rId2" xr:uid="{CC77120A-0F66-4418-99A2-9EE08F28FFB2}"/>
    <hyperlink ref="I8" r:id="rId3" xr:uid="{94C9007A-8ED3-4867-B00E-7F662CF6ED54}"/>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A9526-BEEE-4C4C-959C-BC21BA51D51C}">
  <sheetPr>
    <tabColor theme="4"/>
  </sheetPr>
  <dimension ref="A1:L29"/>
  <sheetViews>
    <sheetView showGridLines="0" zoomScale="70" zoomScaleNormal="70" workbookViewId="0"/>
  </sheetViews>
  <sheetFormatPr defaultColWidth="9" defaultRowHeight="14.25" x14ac:dyDescent="0.45"/>
  <cols>
    <col min="1" max="1" width="89" customWidth="1"/>
    <col min="2" max="2" width="58.86328125" bestFit="1" customWidth="1"/>
    <col min="3" max="3" width="25.265625" bestFit="1" customWidth="1"/>
    <col min="4" max="4" width="30" customWidth="1"/>
    <col min="5" max="5" width="21.1328125" bestFit="1" customWidth="1"/>
    <col min="6" max="6" width="40.86328125" customWidth="1"/>
    <col min="7" max="7" width="21.3984375" bestFit="1" customWidth="1"/>
    <col min="8" max="8" width="40.265625" bestFit="1" customWidth="1"/>
    <col min="9" max="9" width="42" bestFit="1" customWidth="1"/>
    <col min="10" max="10" width="20.73046875" bestFit="1" customWidth="1"/>
    <col min="11" max="11" width="51.1328125" customWidth="1"/>
    <col min="12" max="12" width="19.59765625" bestFit="1" customWidth="1"/>
  </cols>
  <sheetData>
    <row r="1" spans="1:12" x14ac:dyDescent="0.45">
      <c r="A1" s="23" t="s">
        <v>105</v>
      </c>
      <c r="B1" s="23"/>
    </row>
    <row r="2" spans="1:12" ht="14.65" thickBot="1" x14ac:dyDescent="0.5"/>
    <row r="3" spans="1:12" ht="15.75" x14ac:dyDescent="0.45">
      <c r="A3" s="38" t="s">
        <v>105</v>
      </c>
      <c r="B3" s="99" t="s">
        <v>454</v>
      </c>
      <c r="C3" s="25" t="s">
        <v>546</v>
      </c>
      <c r="D3" s="25" t="s">
        <v>80</v>
      </c>
      <c r="E3" s="25" t="s">
        <v>81</v>
      </c>
      <c r="F3" s="25" t="s">
        <v>400</v>
      </c>
      <c r="G3" s="25" t="s">
        <v>82</v>
      </c>
      <c r="H3" s="26" t="s">
        <v>83</v>
      </c>
      <c r="I3" s="26" t="s">
        <v>84</v>
      </c>
      <c r="J3" s="26" t="s">
        <v>85</v>
      </c>
      <c r="K3" s="26" t="s">
        <v>86</v>
      </c>
      <c r="L3" s="27" t="s">
        <v>87</v>
      </c>
    </row>
    <row r="4" spans="1:12" x14ac:dyDescent="0.45">
      <c r="A4" s="44" t="s">
        <v>106</v>
      </c>
      <c r="B4" s="90"/>
      <c r="C4" s="64"/>
      <c r="D4" s="64"/>
      <c r="E4" s="64"/>
      <c r="F4" s="64"/>
      <c r="G4" s="201"/>
      <c r="H4" s="64"/>
      <c r="I4" s="64"/>
      <c r="J4" s="60"/>
      <c r="K4" s="78"/>
      <c r="L4" s="63"/>
    </row>
    <row r="5" spans="1:12" ht="51" customHeight="1" x14ac:dyDescent="0.45">
      <c r="A5" s="30" t="s">
        <v>107</v>
      </c>
      <c r="B5" s="95" t="s">
        <v>95</v>
      </c>
      <c r="C5" s="60" t="s">
        <v>90</v>
      </c>
      <c r="D5" s="62" t="s">
        <v>108</v>
      </c>
      <c r="E5" s="60" t="s">
        <v>92</v>
      </c>
      <c r="F5" s="81" t="s">
        <v>428</v>
      </c>
      <c r="G5" s="202" t="s">
        <v>92</v>
      </c>
      <c r="H5" s="60" t="s">
        <v>93</v>
      </c>
      <c r="I5" s="61" t="s">
        <v>52</v>
      </c>
      <c r="J5" s="60" t="s">
        <v>94</v>
      </c>
      <c r="K5" s="28" t="s">
        <v>95</v>
      </c>
      <c r="L5" s="63"/>
    </row>
    <row r="6" spans="1:12" ht="42.75" x14ac:dyDescent="0.45">
      <c r="A6" s="30" t="s">
        <v>109</v>
      </c>
      <c r="B6" s="95" t="s">
        <v>95</v>
      </c>
      <c r="C6" s="60" t="s">
        <v>90</v>
      </c>
      <c r="D6" s="62" t="s">
        <v>110</v>
      </c>
      <c r="E6" s="60" t="s">
        <v>92</v>
      </c>
      <c r="F6" s="81" t="s">
        <v>428</v>
      </c>
      <c r="G6" s="202" t="s">
        <v>92</v>
      </c>
      <c r="H6" s="60" t="s">
        <v>93</v>
      </c>
      <c r="I6" s="61" t="s">
        <v>53</v>
      </c>
      <c r="J6" s="60" t="s">
        <v>94</v>
      </c>
      <c r="K6" s="28" t="s">
        <v>111</v>
      </c>
      <c r="L6" s="59" t="s">
        <v>112</v>
      </c>
    </row>
    <row r="7" spans="1:12" ht="89.25" customHeight="1" x14ac:dyDescent="0.45">
      <c r="A7" s="30" t="s">
        <v>113</v>
      </c>
      <c r="B7" s="95" t="s">
        <v>95</v>
      </c>
      <c r="C7" s="60" t="s">
        <v>90</v>
      </c>
      <c r="D7" s="62" t="s">
        <v>110</v>
      </c>
      <c r="E7" s="60" t="s">
        <v>92</v>
      </c>
      <c r="F7" s="77" t="s">
        <v>428</v>
      </c>
      <c r="G7" s="202" t="s">
        <v>92</v>
      </c>
      <c r="H7" s="60" t="s">
        <v>93</v>
      </c>
      <c r="I7" s="61" t="s">
        <v>53</v>
      </c>
      <c r="J7" s="65" t="s">
        <v>114</v>
      </c>
      <c r="K7" s="173" t="s">
        <v>584</v>
      </c>
      <c r="L7" s="172" t="s">
        <v>585</v>
      </c>
    </row>
    <row r="8" spans="1:12" ht="56.25" customHeight="1" x14ac:dyDescent="0.45">
      <c r="A8" s="375" t="s">
        <v>116</v>
      </c>
      <c r="B8" s="369" t="s">
        <v>92</v>
      </c>
      <c r="C8" s="60" t="s">
        <v>90</v>
      </c>
      <c r="D8" s="62" t="s">
        <v>108</v>
      </c>
      <c r="E8" s="60" t="s">
        <v>92</v>
      </c>
      <c r="F8" s="81" t="s">
        <v>428</v>
      </c>
      <c r="G8" s="202" t="s">
        <v>92</v>
      </c>
      <c r="H8" s="60" t="s">
        <v>93</v>
      </c>
      <c r="I8" s="61" t="s">
        <v>52</v>
      </c>
      <c r="J8" s="60" t="s">
        <v>94</v>
      </c>
      <c r="K8" s="28" t="s">
        <v>95</v>
      </c>
      <c r="L8" s="63"/>
    </row>
    <row r="9" spans="1:12" ht="56.25" customHeight="1" x14ac:dyDescent="0.45">
      <c r="A9" s="376"/>
      <c r="B9" s="370"/>
      <c r="C9" s="60" t="s">
        <v>90</v>
      </c>
      <c r="D9" s="62" t="s">
        <v>110</v>
      </c>
      <c r="E9" s="60" t="s">
        <v>92</v>
      </c>
      <c r="F9" s="81" t="s">
        <v>428</v>
      </c>
      <c r="G9" s="202" t="s">
        <v>92</v>
      </c>
      <c r="H9" s="60" t="s">
        <v>93</v>
      </c>
      <c r="I9" s="61" t="s">
        <v>53</v>
      </c>
      <c r="J9" s="58" t="s">
        <v>117</v>
      </c>
      <c r="K9" s="28"/>
      <c r="L9" s="63"/>
    </row>
    <row r="10" spans="1:12" x14ac:dyDescent="0.45">
      <c r="A10" s="44" t="s">
        <v>118</v>
      </c>
      <c r="B10" s="96"/>
      <c r="C10" s="60"/>
      <c r="D10" s="64"/>
      <c r="E10" s="64"/>
      <c r="F10" s="64"/>
      <c r="G10" s="202"/>
      <c r="H10" s="60"/>
      <c r="I10" s="61"/>
      <c r="J10" s="60"/>
      <c r="K10" s="28"/>
      <c r="L10" s="63"/>
    </row>
    <row r="11" spans="1:12" ht="42.75" x14ac:dyDescent="0.45">
      <c r="A11" s="30" t="s">
        <v>119</v>
      </c>
      <c r="B11" s="95" t="s">
        <v>92</v>
      </c>
      <c r="C11" s="60" t="s">
        <v>90</v>
      </c>
      <c r="D11" s="78" t="s">
        <v>120</v>
      </c>
      <c r="E11" s="60" t="s">
        <v>92</v>
      </c>
      <c r="F11" s="77" t="s">
        <v>428</v>
      </c>
      <c r="G11" s="202" t="s">
        <v>92</v>
      </c>
      <c r="H11" s="60" t="s">
        <v>93</v>
      </c>
      <c r="I11" s="61" t="s">
        <v>54</v>
      </c>
      <c r="J11" s="60" t="s">
        <v>94</v>
      </c>
      <c r="K11" s="28" t="s">
        <v>95</v>
      </c>
      <c r="L11" s="63"/>
    </row>
    <row r="12" spans="1:12" ht="28.5" x14ac:dyDescent="0.45">
      <c r="A12" s="30" t="s">
        <v>121</v>
      </c>
      <c r="B12" s="95" t="s">
        <v>92</v>
      </c>
      <c r="C12" s="60" t="s">
        <v>90</v>
      </c>
      <c r="D12" s="62" t="s">
        <v>122</v>
      </c>
      <c r="E12" s="60" t="s">
        <v>92</v>
      </c>
      <c r="F12" s="56" t="s">
        <v>438</v>
      </c>
      <c r="G12" s="202" t="s">
        <v>92</v>
      </c>
      <c r="H12" s="60" t="s">
        <v>93</v>
      </c>
      <c r="I12" s="61" t="s">
        <v>15</v>
      </c>
      <c r="J12" s="62" t="s">
        <v>94</v>
      </c>
      <c r="K12" s="28" t="s">
        <v>577</v>
      </c>
      <c r="L12" s="59" t="s">
        <v>503</v>
      </c>
    </row>
    <row r="13" spans="1:12" ht="42.75" x14ac:dyDescent="0.45">
      <c r="A13" s="379" t="s">
        <v>123</v>
      </c>
      <c r="B13" s="369" t="s">
        <v>92</v>
      </c>
      <c r="C13" s="60" t="s">
        <v>90</v>
      </c>
      <c r="D13" s="62" t="s">
        <v>124</v>
      </c>
      <c r="E13" s="60" t="s">
        <v>92</v>
      </c>
      <c r="F13" s="82" t="s">
        <v>428</v>
      </c>
      <c r="G13" s="202" t="s">
        <v>92</v>
      </c>
      <c r="H13" s="60" t="s">
        <v>93</v>
      </c>
      <c r="I13" s="61" t="s">
        <v>55</v>
      </c>
      <c r="J13" s="31" t="s">
        <v>125</v>
      </c>
      <c r="K13" s="68" t="s">
        <v>586</v>
      </c>
      <c r="L13" s="172" t="s">
        <v>587</v>
      </c>
    </row>
    <row r="14" spans="1:12" ht="42.75" x14ac:dyDescent="0.45">
      <c r="A14" s="380"/>
      <c r="B14" s="370"/>
      <c r="C14" s="60" t="s">
        <v>548</v>
      </c>
      <c r="D14" s="176" t="s">
        <v>103</v>
      </c>
      <c r="E14" s="169" t="s">
        <v>181</v>
      </c>
      <c r="F14" s="221" t="s">
        <v>595</v>
      </c>
      <c r="G14" s="178">
        <v>200</v>
      </c>
      <c r="H14" s="60"/>
      <c r="I14" s="174" t="s">
        <v>1</v>
      </c>
      <c r="J14" s="175" t="s">
        <v>140</v>
      </c>
      <c r="K14" s="28"/>
      <c r="L14" s="59"/>
    </row>
    <row r="15" spans="1:12" ht="28.5" x14ac:dyDescent="0.45">
      <c r="A15" s="52" t="s">
        <v>126</v>
      </c>
      <c r="B15" s="96"/>
      <c r="C15" s="60"/>
      <c r="D15" s="64"/>
      <c r="E15" s="64"/>
      <c r="F15" s="64"/>
      <c r="G15" s="202"/>
      <c r="H15" s="60"/>
      <c r="I15" s="60"/>
      <c r="J15" s="60"/>
      <c r="K15" s="28"/>
      <c r="L15" s="63"/>
    </row>
    <row r="16" spans="1:12" ht="28.5" customHeight="1" x14ac:dyDescent="0.45">
      <c r="A16" s="377" t="s">
        <v>127</v>
      </c>
      <c r="B16" s="369" t="s">
        <v>92</v>
      </c>
      <c r="C16" s="369" t="s">
        <v>90</v>
      </c>
      <c r="D16" s="373" t="s">
        <v>128</v>
      </c>
      <c r="E16" s="369" t="s">
        <v>92</v>
      </c>
      <c r="F16" s="246" t="s">
        <v>428</v>
      </c>
      <c r="G16" s="383" t="s">
        <v>92</v>
      </c>
      <c r="H16" s="369" t="s">
        <v>93</v>
      </c>
      <c r="I16" s="367" t="s">
        <v>31</v>
      </c>
      <c r="J16" s="66" t="s">
        <v>94</v>
      </c>
      <c r="K16" s="386" t="s">
        <v>129</v>
      </c>
      <c r="L16" s="381" t="s">
        <v>499</v>
      </c>
    </row>
    <row r="17" spans="1:12" ht="28.5" x14ac:dyDescent="0.45">
      <c r="A17" s="378"/>
      <c r="B17" s="370"/>
      <c r="C17" s="370"/>
      <c r="D17" s="374"/>
      <c r="E17" s="370"/>
      <c r="F17" s="248"/>
      <c r="G17" s="384"/>
      <c r="H17" s="370"/>
      <c r="I17" s="385"/>
      <c r="J17" s="84" t="s">
        <v>442</v>
      </c>
      <c r="K17" s="387"/>
      <c r="L17" s="382"/>
    </row>
    <row r="18" spans="1:12" ht="14.25" customHeight="1" x14ac:dyDescent="0.45">
      <c r="A18" s="53" t="s">
        <v>131</v>
      </c>
      <c r="B18" s="95" t="s">
        <v>92</v>
      </c>
      <c r="C18" s="66" t="s">
        <v>90</v>
      </c>
      <c r="D18" s="45"/>
      <c r="E18" s="60" t="s">
        <v>92</v>
      </c>
      <c r="F18" s="231" t="s">
        <v>428</v>
      </c>
      <c r="G18" s="202" t="s">
        <v>92</v>
      </c>
      <c r="H18" s="66"/>
      <c r="I18" s="66"/>
      <c r="J18" s="83"/>
      <c r="K18" s="79"/>
      <c r="L18" s="43"/>
    </row>
    <row r="19" spans="1:12" ht="43.15" thickBot="1" x14ac:dyDescent="0.5">
      <c r="A19" s="227" t="s">
        <v>133</v>
      </c>
      <c r="B19" s="95" t="s">
        <v>92</v>
      </c>
      <c r="C19" s="66" t="s">
        <v>90</v>
      </c>
      <c r="D19" s="82" t="s">
        <v>108</v>
      </c>
      <c r="E19" s="60" t="s">
        <v>92</v>
      </c>
      <c r="F19" s="231" t="s">
        <v>428</v>
      </c>
      <c r="G19" s="202" t="s">
        <v>92</v>
      </c>
      <c r="H19" s="224" t="s">
        <v>137</v>
      </c>
      <c r="I19" s="123"/>
      <c r="J19" s="66"/>
      <c r="K19" s="45"/>
      <c r="L19" s="43"/>
    </row>
    <row r="20" spans="1:12" ht="14.65" customHeight="1" thickBot="1" x14ac:dyDescent="0.5">
      <c r="A20" s="67" t="s">
        <v>132</v>
      </c>
      <c r="B20" s="97">
        <f>SUM(B5:B9,B11:B13,B17:B19)</f>
        <v>0</v>
      </c>
      <c r="C20" s="19"/>
      <c r="D20" s="19"/>
      <c r="E20" s="19"/>
      <c r="F20" s="229"/>
      <c r="G20" s="51">
        <f>SUM(G5:G9,G11:G13,G16:G19)</f>
        <v>0</v>
      </c>
      <c r="H20" s="19"/>
      <c r="I20" s="19"/>
      <c r="J20" s="19"/>
      <c r="K20" s="19"/>
      <c r="L20" s="20"/>
    </row>
    <row r="21" spans="1:12" ht="14.65" thickBot="1" x14ac:dyDescent="0.5">
      <c r="A21" s="67" t="s">
        <v>578</v>
      </c>
      <c r="B21" s="97"/>
      <c r="C21" s="19"/>
      <c r="D21" s="19"/>
      <c r="E21" s="19"/>
      <c r="F21" s="19"/>
      <c r="G21" s="97">
        <f>SUMIF(C3:C19,"*Supp C*",G3:G19)</f>
        <v>200</v>
      </c>
      <c r="H21" s="19"/>
      <c r="I21" s="19"/>
      <c r="J21" s="19"/>
      <c r="K21" s="19"/>
      <c r="L21" s="20"/>
    </row>
    <row r="22" spans="1:12" x14ac:dyDescent="0.45">
      <c r="A22" s="203"/>
      <c r="B22" s="204"/>
      <c r="C22" s="205"/>
      <c r="D22" s="205"/>
      <c r="E22" s="205"/>
      <c r="F22" s="205"/>
      <c r="G22" s="204"/>
      <c r="H22" s="205"/>
      <c r="I22" s="205"/>
      <c r="J22" s="205"/>
      <c r="K22" s="205"/>
      <c r="L22" s="205"/>
    </row>
    <row r="23" spans="1:12" ht="15.75" x14ac:dyDescent="0.45">
      <c r="A23" s="85" t="s">
        <v>455</v>
      </c>
      <c r="B23" s="1"/>
    </row>
    <row r="25" spans="1:12" x14ac:dyDescent="0.45">
      <c r="A25" s="1"/>
      <c r="B25" s="1"/>
    </row>
    <row r="26" spans="1:12" x14ac:dyDescent="0.45">
      <c r="A26" s="1"/>
      <c r="B26" s="1"/>
    </row>
    <row r="27" spans="1:12" x14ac:dyDescent="0.45">
      <c r="A27" s="1"/>
      <c r="B27" s="1"/>
    </row>
    <row r="28" spans="1:12" x14ac:dyDescent="0.45">
      <c r="A28" s="1"/>
      <c r="B28" s="1"/>
    </row>
    <row r="29" spans="1:12" x14ac:dyDescent="0.45">
      <c r="A29" s="1"/>
      <c r="B29" s="1"/>
    </row>
  </sheetData>
  <mergeCells count="15">
    <mergeCell ref="L16:L17"/>
    <mergeCell ref="F16:F17"/>
    <mergeCell ref="G16:G17"/>
    <mergeCell ref="H16:H17"/>
    <mergeCell ref="I16:I17"/>
    <mergeCell ref="K16:K17"/>
    <mergeCell ref="A8:A9"/>
    <mergeCell ref="A16:A17"/>
    <mergeCell ref="C16:C17"/>
    <mergeCell ref="D16:D17"/>
    <mergeCell ref="E16:E17"/>
    <mergeCell ref="B8:B9"/>
    <mergeCell ref="B16:B17"/>
    <mergeCell ref="A13:A14"/>
    <mergeCell ref="B13:B14"/>
  </mergeCells>
  <hyperlinks>
    <hyperlink ref="J7" r:id="rId1" xr:uid="{B2E891CF-ED6D-4C58-B1AC-208D3C12D95D}"/>
    <hyperlink ref="I6" r:id="rId2" xr:uid="{989D274B-C2F8-4B18-B6A1-AC2F7517BABA}"/>
    <hyperlink ref="I5" r:id="rId3" xr:uid="{6F8D2688-B10B-47FF-9C15-4FFF139643DA}"/>
    <hyperlink ref="I11" r:id="rId4" xr:uid="{A5A88CE2-5EFA-45F2-A748-FD8A613ED789}"/>
    <hyperlink ref="I13" r:id="rId5" xr:uid="{DDE6D6B6-B571-4D40-AEFE-84D1C8B2B0BA}"/>
    <hyperlink ref="I12" r:id="rId6" xr:uid="{51331CB5-47BF-4E3B-930F-85A57B8F0354}"/>
    <hyperlink ref="I7" r:id="rId7" xr:uid="{AFE0A240-DDE3-4C79-9114-68F50ECB31FF}"/>
    <hyperlink ref="I8" r:id="rId8" xr:uid="{1947B3C3-270B-4064-B568-1F86E246AC09}"/>
    <hyperlink ref="I9" r:id="rId9" xr:uid="{5D2E794B-EFBD-4C1B-917E-31DBDCADE95D}"/>
    <hyperlink ref="J13" r:id="rId10" xr:uid="{720884F2-76FA-4C22-B28F-E4D8BFB6320B}"/>
    <hyperlink ref="I16" r:id="rId11" xr:uid="{B80B27F4-15EE-4A3C-9765-1701EF88DAA5}"/>
    <hyperlink ref="J17" r:id="rId12" xr:uid="{6C0F4E87-0007-4F61-88BE-50F848AE3C95}"/>
    <hyperlink ref="I14" r:id="rId13" xr:uid="{F9802534-B63D-4FDB-8694-424B5945E2E3}"/>
  </hyperlinks>
  <pageMargins left="0.7" right="0.7" top="0.75" bottom="0.75" header="0.3" footer="0.3"/>
  <pageSetup orientation="portrait" r:id="rId1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75F37-838F-4E06-B287-5F8B03278ECF}">
  <sheetPr>
    <tabColor theme="9" tint="-0.249977111117893"/>
  </sheetPr>
  <dimension ref="A1:L56"/>
  <sheetViews>
    <sheetView showGridLines="0" zoomScale="70" zoomScaleNormal="70" workbookViewId="0"/>
  </sheetViews>
  <sheetFormatPr defaultRowHeight="14.25" x14ac:dyDescent="0.45"/>
  <cols>
    <col min="1" max="1" width="82" customWidth="1"/>
    <col min="2" max="2" width="61.3984375" bestFit="1" customWidth="1"/>
    <col min="3" max="3" width="26.1328125" bestFit="1" customWidth="1"/>
    <col min="4" max="4" width="46.59765625" customWidth="1"/>
    <col min="5" max="5" width="25.265625" bestFit="1" customWidth="1"/>
    <col min="6" max="6" width="43.73046875" bestFit="1" customWidth="1"/>
    <col min="7" max="7" width="32.3984375" bestFit="1" customWidth="1"/>
    <col min="8" max="8" width="42" bestFit="1" customWidth="1"/>
    <col min="9" max="9" width="42.265625" bestFit="1" customWidth="1"/>
    <col min="10" max="10" width="27.73046875" bestFit="1" customWidth="1"/>
    <col min="11" max="11" width="33" customWidth="1"/>
    <col min="12" max="12" width="23.1328125" customWidth="1"/>
  </cols>
  <sheetData>
    <row r="1" spans="1:12" x14ac:dyDescent="0.45">
      <c r="A1" s="23" t="s">
        <v>177</v>
      </c>
      <c r="B1" s="23"/>
    </row>
    <row r="2" spans="1:12" ht="14.65" thickBot="1" x14ac:dyDescent="0.5">
      <c r="A2" s="1"/>
      <c r="B2" s="1"/>
    </row>
    <row r="3" spans="1:12" ht="15.75" x14ac:dyDescent="0.45">
      <c r="A3" s="24" t="s">
        <v>422</v>
      </c>
      <c r="B3" s="99" t="s">
        <v>454</v>
      </c>
      <c r="C3" s="25" t="s">
        <v>546</v>
      </c>
      <c r="D3" s="25" t="s">
        <v>80</v>
      </c>
      <c r="E3" s="25" t="s">
        <v>81</v>
      </c>
      <c r="F3" s="25" t="s">
        <v>400</v>
      </c>
      <c r="G3" s="25" t="s">
        <v>82</v>
      </c>
      <c r="H3" s="26" t="s">
        <v>83</v>
      </c>
      <c r="I3" s="26" t="s">
        <v>84</v>
      </c>
      <c r="J3" s="26" t="s">
        <v>85</v>
      </c>
      <c r="K3" s="26" t="s">
        <v>86</v>
      </c>
      <c r="L3" s="27" t="s">
        <v>87</v>
      </c>
    </row>
    <row r="4" spans="1:12" ht="24.75" customHeight="1" x14ac:dyDescent="0.45">
      <c r="A4" s="245" t="s">
        <v>134</v>
      </c>
      <c r="B4" s="246"/>
      <c r="C4" s="164" t="s">
        <v>135</v>
      </c>
      <c r="D4" s="144" t="s">
        <v>122</v>
      </c>
      <c r="E4" s="164" t="s">
        <v>136</v>
      </c>
      <c r="F4" s="164" t="s">
        <v>92</v>
      </c>
      <c r="G4" s="177">
        <v>-20</v>
      </c>
      <c r="H4" s="390" t="s">
        <v>137</v>
      </c>
      <c r="I4" s="390"/>
      <c r="J4" s="390"/>
      <c r="K4" s="390"/>
      <c r="L4" s="392"/>
    </row>
    <row r="5" spans="1:12" ht="36" customHeight="1" x14ac:dyDescent="0.45">
      <c r="A5" s="249"/>
      <c r="B5" s="248"/>
      <c r="C5" s="164" t="s">
        <v>135</v>
      </c>
      <c r="D5" s="144" t="s">
        <v>122</v>
      </c>
      <c r="E5" s="164" t="s">
        <v>136</v>
      </c>
      <c r="F5" s="164" t="s">
        <v>92</v>
      </c>
      <c r="G5" s="177">
        <v>20</v>
      </c>
      <c r="H5" s="391"/>
      <c r="I5" s="391"/>
      <c r="J5" s="391"/>
      <c r="K5" s="391"/>
      <c r="L5" s="393"/>
    </row>
    <row r="6" spans="1:12" x14ac:dyDescent="0.45">
      <c r="A6" s="124" t="s">
        <v>138</v>
      </c>
      <c r="B6" s="117">
        <v>112</v>
      </c>
      <c r="C6" s="142" t="s">
        <v>90</v>
      </c>
      <c r="D6" s="142" t="s">
        <v>139</v>
      </c>
      <c r="E6" s="142" t="s">
        <v>92</v>
      </c>
      <c r="F6" s="142"/>
      <c r="G6" s="177" t="s">
        <v>92</v>
      </c>
      <c r="H6" s="142" t="s">
        <v>93</v>
      </c>
      <c r="I6" s="132" t="s">
        <v>9</v>
      </c>
      <c r="J6" s="144" t="s">
        <v>303</v>
      </c>
      <c r="K6" s="153"/>
      <c r="L6" s="118"/>
    </row>
    <row r="7" spans="1:12" x14ac:dyDescent="0.45">
      <c r="A7" s="124" t="s">
        <v>141</v>
      </c>
      <c r="B7" s="119"/>
      <c r="C7" s="142" t="s">
        <v>142</v>
      </c>
      <c r="D7" s="144" t="s">
        <v>143</v>
      </c>
      <c r="E7" s="142" t="s">
        <v>136</v>
      </c>
      <c r="F7" s="142" t="s">
        <v>92</v>
      </c>
      <c r="G7" s="177">
        <v>6.4198120000000003</v>
      </c>
      <c r="H7" s="142" t="s">
        <v>93</v>
      </c>
      <c r="I7" s="143" t="s">
        <v>2</v>
      </c>
      <c r="J7" s="144" t="s">
        <v>140</v>
      </c>
      <c r="K7" s="153"/>
      <c r="L7" s="118"/>
    </row>
    <row r="8" spans="1:12" ht="28.5" x14ac:dyDescent="0.45">
      <c r="A8" s="124" t="s">
        <v>144</v>
      </c>
      <c r="B8" s="119"/>
      <c r="C8" s="142" t="s">
        <v>142</v>
      </c>
      <c r="D8" s="144" t="s">
        <v>145</v>
      </c>
      <c r="E8" s="142" t="s">
        <v>136</v>
      </c>
      <c r="F8" s="142" t="s">
        <v>92</v>
      </c>
      <c r="G8" s="177">
        <v>5</v>
      </c>
      <c r="H8" s="142" t="s">
        <v>93</v>
      </c>
      <c r="I8" s="143" t="s">
        <v>42</v>
      </c>
      <c r="J8" s="144" t="s">
        <v>117</v>
      </c>
      <c r="K8" s="153"/>
      <c r="L8" s="118"/>
    </row>
    <row r="9" spans="1:12" ht="30" customHeight="1" x14ac:dyDescent="0.45">
      <c r="A9" s="245" t="s">
        <v>146</v>
      </c>
      <c r="B9" s="246"/>
      <c r="C9" s="142" t="s">
        <v>142</v>
      </c>
      <c r="D9" s="142" t="s">
        <v>147</v>
      </c>
      <c r="E9" s="142" t="s">
        <v>136</v>
      </c>
      <c r="F9" s="142" t="s">
        <v>92</v>
      </c>
      <c r="G9" s="177">
        <v>-3.3290000000000002</v>
      </c>
      <c r="H9" s="267" t="s">
        <v>137</v>
      </c>
      <c r="I9" s="253"/>
      <c r="J9" s="253"/>
      <c r="K9" s="388"/>
      <c r="L9" s="389"/>
    </row>
    <row r="10" spans="1:12" ht="30" customHeight="1" x14ac:dyDescent="0.45">
      <c r="A10" s="245"/>
      <c r="B10" s="248"/>
      <c r="C10" s="142" t="s">
        <v>142</v>
      </c>
      <c r="D10" s="142" t="s">
        <v>147</v>
      </c>
      <c r="E10" s="142" t="s">
        <v>136</v>
      </c>
      <c r="F10" s="142" t="s">
        <v>92</v>
      </c>
      <c r="G10" s="177">
        <v>3.3290000000000002</v>
      </c>
      <c r="H10" s="269"/>
      <c r="I10" s="253"/>
      <c r="J10" s="253"/>
      <c r="K10" s="388"/>
      <c r="L10" s="389"/>
    </row>
    <row r="11" spans="1:12" ht="15" customHeight="1" x14ac:dyDescent="0.45">
      <c r="A11" s="245" t="s">
        <v>148</v>
      </c>
      <c r="B11" s="246"/>
      <c r="C11" s="142" t="s">
        <v>142</v>
      </c>
      <c r="D11" s="142" t="s">
        <v>149</v>
      </c>
      <c r="E11" s="142" t="s">
        <v>136</v>
      </c>
      <c r="F11" s="142" t="s">
        <v>92</v>
      </c>
      <c r="G11" s="177">
        <v>-33.732999999999997</v>
      </c>
      <c r="H11" s="253" t="s">
        <v>137</v>
      </c>
      <c r="I11" s="253"/>
      <c r="J11" s="253"/>
      <c r="K11" s="388"/>
      <c r="L11" s="389"/>
    </row>
    <row r="12" spans="1:12" x14ac:dyDescent="0.45">
      <c r="A12" s="245"/>
      <c r="B12" s="248"/>
      <c r="C12" s="142" t="s">
        <v>142</v>
      </c>
      <c r="D12" s="142" t="s">
        <v>149</v>
      </c>
      <c r="E12" s="142" t="s">
        <v>136</v>
      </c>
      <c r="F12" s="142" t="s">
        <v>92</v>
      </c>
      <c r="G12" s="177">
        <v>33.732999999999997</v>
      </c>
      <c r="H12" s="253"/>
      <c r="I12" s="253"/>
      <c r="J12" s="253"/>
      <c r="K12" s="388"/>
      <c r="L12" s="389"/>
    </row>
    <row r="13" spans="1:12" ht="30" customHeight="1" x14ac:dyDescent="0.45">
      <c r="A13" s="245" t="s">
        <v>150</v>
      </c>
      <c r="B13" s="246"/>
      <c r="C13" s="142" t="s">
        <v>142</v>
      </c>
      <c r="D13" s="142" t="s">
        <v>151</v>
      </c>
      <c r="E13" s="142" t="s">
        <v>136</v>
      </c>
      <c r="F13" s="142" t="s">
        <v>92</v>
      </c>
      <c r="G13" s="177">
        <v>5.5269320000000004</v>
      </c>
      <c r="H13" s="142" t="s">
        <v>137</v>
      </c>
      <c r="I13" s="142"/>
      <c r="J13" s="142"/>
      <c r="K13" s="153"/>
      <c r="L13" s="118"/>
    </row>
    <row r="14" spans="1:12" x14ac:dyDescent="0.45">
      <c r="A14" s="245"/>
      <c r="B14" s="248"/>
      <c r="C14" s="142" t="s">
        <v>142</v>
      </c>
      <c r="D14" s="125" t="s">
        <v>152</v>
      </c>
      <c r="E14" s="142" t="s">
        <v>136</v>
      </c>
      <c r="F14" s="142" t="s">
        <v>92</v>
      </c>
      <c r="G14" s="177">
        <f>27.30409+63.65</f>
        <v>90.954089999999994</v>
      </c>
      <c r="H14" s="142" t="s">
        <v>93</v>
      </c>
      <c r="I14" s="143" t="s">
        <v>16</v>
      </c>
      <c r="J14" s="144" t="s">
        <v>94</v>
      </c>
      <c r="K14" s="153" t="s">
        <v>484</v>
      </c>
      <c r="L14" s="130" t="s">
        <v>472</v>
      </c>
    </row>
    <row r="15" spans="1:12" ht="30" customHeight="1" x14ac:dyDescent="0.45">
      <c r="A15" s="245" t="s">
        <v>170</v>
      </c>
      <c r="B15" s="246"/>
      <c r="C15" s="142" t="s">
        <v>142</v>
      </c>
      <c r="D15" s="144" t="s">
        <v>155</v>
      </c>
      <c r="E15" s="142" t="s">
        <v>136</v>
      </c>
      <c r="F15" s="142" t="s">
        <v>92</v>
      </c>
      <c r="G15" s="177">
        <v>1.3129919999999999</v>
      </c>
      <c r="H15" s="142" t="s">
        <v>93</v>
      </c>
      <c r="I15" s="143" t="s">
        <v>50</v>
      </c>
      <c r="J15" s="146" t="s">
        <v>94</v>
      </c>
      <c r="K15" s="105" t="s">
        <v>491</v>
      </c>
      <c r="L15" s="130" t="s">
        <v>112</v>
      </c>
    </row>
    <row r="16" spans="1:12" x14ac:dyDescent="0.45">
      <c r="A16" s="245"/>
      <c r="B16" s="247"/>
      <c r="C16" s="142" t="s">
        <v>142</v>
      </c>
      <c r="D16" s="144" t="s">
        <v>164</v>
      </c>
      <c r="E16" s="142" t="s">
        <v>136</v>
      </c>
      <c r="F16" s="142" t="s">
        <v>92</v>
      </c>
      <c r="G16" s="210">
        <v>0.44668799999999997</v>
      </c>
      <c r="H16" s="142" t="s">
        <v>93</v>
      </c>
      <c r="I16" s="143" t="s">
        <v>51</v>
      </c>
      <c r="J16" s="144" t="s">
        <v>490</v>
      </c>
      <c r="K16" s="153"/>
      <c r="L16" s="118"/>
    </row>
    <row r="17" spans="1:12" x14ac:dyDescent="0.45">
      <c r="A17" s="245"/>
      <c r="B17" s="248"/>
      <c r="C17" s="142" t="s">
        <v>142</v>
      </c>
      <c r="D17" s="142" t="s">
        <v>171</v>
      </c>
      <c r="E17" s="142" t="s">
        <v>136</v>
      </c>
      <c r="F17" s="142" t="s">
        <v>92</v>
      </c>
      <c r="G17" s="210">
        <v>0.19544</v>
      </c>
      <c r="H17" s="142" t="s">
        <v>93</v>
      </c>
      <c r="I17" s="143" t="s">
        <v>6</v>
      </c>
      <c r="J17" s="142" t="s">
        <v>140</v>
      </c>
      <c r="K17" s="153"/>
      <c r="L17" s="118"/>
    </row>
    <row r="18" spans="1:12" ht="28.5" x14ac:dyDescent="0.45">
      <c r="A18" s="245" t="s">
        <v>172</v>
      </c>
      <c r="B18" s="246"/>
      <c r="C18" s="142" t="s">
        <v>142</v>
      </c>
      <c r="D18" s="146" t="s">
        <v>173</v>
      </c>
      <c r="E18" s="142" t="s">
        <v>136</v>
      </c>
      <c r="F18" s="142" t="s">
        <v>92</v>
      </c>
      <c r="G18" s="177">
        <v>-2</v>
      </c>
      <c r="H18" s="267" t="s">
        <v>93</v>
      </c>
      <c r="I18" s="270" t="s">
        <v>13</v>
      </c>
      <c r="J18" s="246" t="s">
        <v>117</v>
      </c>
      <c r="K18" s="388"/>
      <c r="L18" s="389"/>
    </row>
    <row r="19" spans="1:12" x14ac:dyDescent="0.45">
      <c r="A19" s="245"/>
      <c r="B19" s="248"/>
      <c r="C19" s="142" t="s">
        <v>142</v>
      </c>
      <c r="D19" s="142" t="s">
        <v>160</v>
      </c>
      <c r="E19" s="142" t="s">
        <v>136</v>
      </c>
      <c r="F19" s="142" t="s">
        <v>92</v>
      </c>
      <c r="G19" s="177">
        <v>2</v>
      </c>
      <c r="H19" s="269"/>
      <c r="I19" s="272"/>
      <c r="J19" s="248"/>
      <c r="K19" s="388"/>
      <c r="L19" s="389"/>
    </row>
    <row r="20" spans="1:12" x14ac:dyDescent="0.45">
      <c r="A20" s="245" t="s">
        <v>156</v>
      </c>
      <c r="B20" s="267"/>
      <c r="C20" s="142" t="s">
        <v>142</v>
      </c>
      <c r="D20" s="144" t="s">
        <v>157</v>
      </c>
      <c r="E20" s="142" t="s">
        <v>136</v>
      </c>
      <c r="F20" s="142" t="s">
        <v>92</v>
      </c>
      <c r="G20" s="210">
        <v>-0.45871099999999998</v>
      </c>
      <c r="H20" s="267" t="s">
        <v>93</v>
      </c>
      <c r="I20" s="270" t="s">
        <v>28</v>
      </c>
      <c r="J20" s="246" t="s">
        <v>117</v>
      </c>
      <c r="K20" s="388"/>
      <c r="L20" s="389"/>
    </row>
    <row r="21" spans="1:12" x14ac:dyDescent="0.45">
      <c r="A21" s="245"/>
      <c r="B21" s="269"/>
      <c r="C21" s="142" t="s">
        <v>142</v>
      </c>
      <c r="D21" s="142" t="s">
        <v>158</v>
      </c>
      <c r="E21" s="142" t="s">
        <v>136</v>
      </c>
      <c r="F21" s="142" t="s">
        <v>92</v>
      </c>
      <c r="G21" s="210">
        <v>0.45871099999999998</v>
      </c>
      <c r="H21" s="269"/>
      <c r="I21" s="272"/>
      <c r="J21" s="248"/>
      <c r="K21" s="388"/>
      <c r="L21" s="389"/>
    </row>
    <row r="22" spans="1:12" ht="28.5" x14ac:dyDescent="0.45">
      <c r="A22" s="245" t="s">
        <v>159</v>
      </c>
      <c r="B22" s="267"/>
      <c r="C22" s="142" t="s">
        <v>142</v>
      </c>
      <c r="D22" s="142" t="s">
        <v>158</v>
      </c>
      <c r="E22" s="142" t="s">
        <v>136</v>
      </c>
      <c r="F22" s="142" t="s">
        <v>92</v>
      </c>
      <c r="G22" s="177">
        <v>44.52328</v>
      </c>
      <c r="H22" s="142" t="s">
        <v>93</v>
      </c>
      <c r="I22" s="143" t="s">
        <v>28</v>
      </c>
      <c r="J22" s="144" t="s">
        <v>117</v>
      </c>
      <c r="K22" s="153"/>
      <c r="L22" s="118"/>
    </row>
    <row r="23" spans="1:12" ht="28.5" x14ac:dyDescent="0.45">
      <c r="A23" s="245"/>
      <c r="B23" s="269"/>
      <c r="C23" s="142" t="s">
        <v>142</v>
      </c>
      <c r="D23" s="142" t="s">
        <v>160</v>
      </c>
      <c r="E23" s="142" t="s">
        <v>136</v>
      </c>
      <c r="F23" s="142" t="s">
        <v>92</v>
      </c>
      <c r="G23" s="177">
        <v>3.9385840000000001</v>
      </c>
      <c r="H23" s="142" t="s">
        <v>93</v>
      </c>
      <c r="I23" s="143" t="s">
        <v>13</v>
      </c>
      <c r="J23" s="144" t="s">
        <v>117</v>
      </c>
      <c r="K23" s="153"/>
      <c r="L23" s="118"/>
    </row>
    <row r="24" spans="1:12" ht="28.5" x14ac:dyDescent="0.45">
      <c r="A24" s="124" t="s">
        <v>161</v>
      </c>
      <c r="B24" s="120"/>
      <c r="C24" s="142" t="s">
        <v>142</v>
      </c>
      <c r="D24" s="144" t="s">
        <v>162</v>
      </c>
      <c r="E24" s="142" t="s">
        <v>136</v>
      </c>
      <c r="F24" s="142" t="s">
        <v>92</v>
      </c>
      <c r="G24" s="177">
        <v>4.2189170000000003</v>
      </c>
      <c r="H24" s="142" t="s">
        <v>137</v>
      </c>
      <c r="I24" s="142"/>
      <c r="J24" s="142"/>
      <c r="K24" s="153"/>
      <c r="L24" s="118"/>
    </row>
    <row r="25" spans="1:12" x14ac:dyDescent="0.45">
      <c r="A25" s="127" t="s">
        <v>153</v>
      </c>
      <c r="B25" s="119"/>
      <c r="C25" s="142" t="s">
        <v>90</v>
      </c>
      <c r="D25" s="128" t="s">
        <v>154</v>
      </c>
      <c r="E25" s="128" t="s">
        <v>92</v>
      </c>
      <c r="F25" s="128" t="s">
        <v>92</v>
      </c>
      <c r="G25" s="177" t="s">
        <v>92</v>
      </c>
      <c r="H25" s="128" t="s">
        <v>93</v>
      </c>
      <c r="I25" s="136" t="s">
        <v>49</v>
      </c>
      <c r="J25" s="125" t="s">
        <v>94</v>
      </c>
      <c r="K25" s="116" t="s">
        <v>95</v>
      </c>
      <c r="L25" s="118"/>
    </row>
    <row r="26" spans="1:12" ht="42.75" x14ac:dyDescent="0.45">
      <c r="A26" s="124" t="s">
        <v>163</v>
      </c>
      <c r="B26" s="119"/>
      <c r="C26" s="142" t="s">
        <v>90</v>
      </c>
      <c r="D26" s="144" t="s">
        <v>164</v>
      </c>
      <c r="E26" s="142" t="s">
        <v>92</v>
      </c>
      <c r="F26" s="142" t="s">
        <v>92</v>
      </c>
      <c r="G26" s="177" t="s">
        <v>92</v>
      </c>
      <c r="H26" s="142" t="s">
        <v>611</v>
      </c>
      <c r="I26" s="142" t="s">
        <v>92</v>
      </c>
      <c r="J26" s="154" t="s">
        <v>165</v>
      </c>
      <c r="K26" s="149" t="s">
        <v>166</v>
      </c>
      <c r="L26" s="130" t="s">
        <v>167</v>
      </c>
    </row>
    <row r="27" spans="1:12" ht="42.75" x14ac:dyDescent="0.45">
      <c r="A27" s="167" t="s">
        <v>168</v>
      </c>
      <c r="B27" s="103">
        <v>4</v>
      </c>
      <c r="C27" s="128" t="s">
        <v>90</v>
      </c>
      <c r="D27" s="125" t="s">
        <v>164</v>
      </c>
      <c r="E27" s="128" t="s">
        <v>92</v>
      </c>
      <c r="F27" s="163" t="s">
        <v>436</v>
      </c>
      <c r="G27" s="196" t="s">
        <v>92</v>
      </c>
      <c r="H27" s="128" t="s">
        <v>93</v>
      </c>
      <c r="I27" s="136" t="s">
        <v>56</v>
      </c>
      <c r="J27" s="163" t="s">
        <v>169</v>
      </c>
      <c r="K27" s="159" t="s">
        <v>588</v>
      </c>
      <c r="L27" s="129" t="s">
        <v>453</v>
      </c>
    </row>
    <row r="28" spans="1:12" ht="28.5" x14ac:dyDescent="0.45">
      <c r="A28" s="127" t="s">
        <v>404</v>
      </c>
      <c r="B28" s="121"/>
      <c r="C28" s="128" t="s">
        <v>90</v>
      </c>
      <c r="D28" s="125" t="s">
        <v>256</v>
      </c>
      <c r="E28" s="128" t="s">
        <v>92</v>
      </c>
      <c r="F28" s="125" t="s">
        <v>92</v>
      </c>
      <c r="G28" s="196" t="s">
        <v>92</v>
      </c>
      <c r="H28" s="128" t="s">
        <v>93</v>
      </c>
      <c r="I28" s="136" t="s">
        <v>28</v>
      </c>
      <c r="J28" s="125" t="s">
        <v>117</v>
      </c>
      <c r="K28" s="160"/>
      <c r="L28" s="158"/>
    </row>
    <row r="29" spans="1:12" ht="28.5" x14ac:dyDescent="0.45">
      <c r="A29" s="124" t="s">
        <v>451</v>
      </c>
      <c r="B29" s="149"/>
      <c r="C29" s="142" t="s">
        <v>90</v>
      </c>
      <c r="D29" s="144" t="s">
        <v>180</v>
      </c>
      <c r="E29" s="142" t="s">
        <v>92</v>
      </c>
      <c r="F29" s="144" t="s">
        <v>92</v>
      </c>
      <c r="G29" s="177" t="s">
        <v>92</v>
      </c>
      <c r="H29" s="142" t="s">
        <v>93</v>
      </c>
      <c r="I29" s="132" t="s">
        <v>0</v>
      </c>
      <c r="J29" s="142" t="s">
        <v>94</v>
      </c>
      <c r="K29" s="145" t="s">
        <v>452</v>
      </c>
      <c r="L29" s="130" t="s">
        <v>435</v>
      </c>
    </row>
    <row r="30" spans="1:12" ht="15" customHeight="1" x14ac:dyDescent="0.45">
      <c r="A30" s="124" t="s">
        <v>566</v>
      </c>
      <c r="B30" s="149"/>
      <c r="C30" s="142" t="s">
        <v>548</v>
      </c>
      <c r="D30" s="142" t="s">
        <v>343</v>
      </c>
      <c r="E30" s="142" t="s">
        <v>136</v>
      </c>
      <c r="F30" s="144" t="s">
        <v>92</v>
      </c>
      <c r="G30" s="177">
        <v>6.8760000000000003</v>
      </c>
      <c r="H30" s="169" t="s">
        <v>93</v>
      </c>
      <c r="I30" s="170" t="s">
        <v>6</v>
      </c>
      <c r="J30" s="169" t="s">
        <v>140</v>
      </c>
      <c r="K30" s="165"/>
      <c r="L30" s="190"/>
    </row>
    <row r="31" spans="1:12" ht="28.5" x14ac:dyDescent="0.45">
      <c r="A31" s="245" t="s">
        <v>567</v>
      </c>
      <c r="B31" s="295"/>
      <c r="C31" s="142" t="s">
        <v>548</v>
      </c>
      <c r="D31" s="144" t="s">
        <v>183</v>
      </c>
      <c r="E31" s="142" t="s">
        <v>136</v>
      </c>
      <c r="F31" s="144" t="s">
        <v>92</v>
      </c>
      <c r="G31" s="177">
        <v>-1.1006830000000001</v>
      </c>
      <c r="H31" s="253" t="s">
        <v>93</v>
      </c>
      <c r="I31" s="254" t="s">
        <v>13</v>
      </c>
      <c r="J31" s="369" t="s">
        <v>140</v>
      </c>
      <c r="K31" s="369"/>
      <c r="L31" s="394"/>
    </row>
    <row r="32" spans="1:12" x14ac:dyDescent="0.45">
      <c r="A32" s="245"/>
      <c r="B32" s="295"/>
      <c r="C32" s="142" t="s">
        <v>548</v>
      </c>
      <c r="D32" s="142" t="s">
        <v>160</v>
      </c>
      <c r="E32" s="142" t="s">
        <v>136</v>
      </c>
      <c r="F32" s="144" t="s">
        <v>92</v>
      </c>
      <c r="G32" s="177">
        <v>1.1006830000000001</v>
      </c>
      <c r="H32" s="253"/>
      <c r="I32" s="254"/>
      <c r="J32" s="370"/>
      <c r="K32" s="370"/>
      <c r="L32" s="395"/>
    </row>
    <row r="33" spans="1:12" x14ac:dyDescent="0.45">
      <c r="A33" s="124" t="s">
        <v>568</v>
      </c>
      <c r="B33" s="149"/>
      <c r="C33" s="142" t="s">
        <v>548</v>
      </c>
      <c r="D33" s="142" t="s">
        <v>158</v>
      </c>
      <c r="E33" s="142" t="s">
        <v>136</v>
      </c>
      <c r="F33" s="144" t="s">
        <v>92</v>
      </c>
      <c r="G33" s="177">
        <v>1.5</v>
      </c>
      <c r="H33" s="169" t="s">
        <v>93</v>
      </c>
      <c r="I33" s="170" t="s">
        <v>28</v>
      </c>
      <c r="J33" s="169" t="s">
        <v>140</v>
      </c>
      <c r="K33" s="165"/>
      <c r="L33" s="190"/>
    </row>
    <row r="34" spans="1:12" ht="15" customHeight="1" x14ac:dyDescent="0.45">
      <c r="A34" s="249" t="s">
        <v>565</v>
      </c>
      <c r="B34" s="246"/>
      <c r="C34" s="142" t="s">
        <v>548</v>
      </c>
      <c r="D34" s="142" t="s">
        <v>139</v>
      </c>
      <c r="E34" s="142" t="s">
        <v>136</v>
      </c>
      <c r="F34" s="144" t="s">
        <v>92</v>
      </c>
      <c r="G34" s="177">
        <f>58+-3.5</f>
        <v>54.5</v>
      </c>
      <c r="H34" s="169" t="s">
        <v>93</v>
      </c>
      <c r="I34" s="170" t="s">
        <v>9</v>
      </c>
      <c r="J34" s="128" t="s">
        <v>140</v>
      </c>
      <c r="K34" s="160"/>
      <c r="L34" s="158"/>
    </row>
    <row r="35" spans="1:12" ht="28.5" x14ac:dyDescent="0.45">
      <c r="A35" s="250"/>
      <c r="B35" s="248"/>
      <c r="C35" s="142" t="s">
        <v>548</v>
      </c>
      <c r="D35" s="144" t="s">
        <v>186</v>
      </c>
      <c r="E35" s="142" t="s">
        <v>136</v>
      </c>
      <c r="F35" s="144" t="s">
        <v>92</v>
      </c>
      <c r="G35" s="177">
        <v>3.5</v>
      </c>
      <c r="H35" s="168" t="s">
        <v>445</v>
      </c>
      <c r="I35" s="152"/>
      <c r="J35" s="128"/>
      <c r="K35" s="160"/>
      <c r="L35" s="158"/>
    </row>
    <row r="36" spans="1:12" x14ac:dyDescent="0.45">
      <c r="A36" s="127" t="s">
        <v>557</v>
      </c>
      <c r="B36" s="159"/>
      <c r="C36" s="142" t="s">
        <v>548</v>
      </c>
      <c r="D36" s="142" t="s">
        <v>152</v>
      </c>
      <c r="E36" s="142" t="s">
        <v>136</v>
      </c>
      <c r="F36" s="144" t="s">
        <v>92</v>
      </c>
      <c r="G36" s="177">
        <v>27.858000000000001</v>
      </c>
      <c r="H36" s="197" t="s">
        <v>93</v>
      </c>
      <c r="I36" s="198" t="s">
        <v>16</v>
      </c>
      <c r="J36" s="128" t="s">
        <v>140</v>
      </c>
      <c r="K36" s="160"/>
      <c r="L36" s="158"/>
    </row>
    <row r="37" spans="1:12" x14ac:dyDescent="0.45">
      <c r="A37" s="127" t="s">
        <v>564</v>
      </c>
      <c r="B37" s="159"/>
      <c r="C37" s="142" t="s">
        <v>548</v>
      </c>
      <c r="D37" s="144" t="s">
        <v>563</v>
      </c>
      <c r="E37" s="142" t="s">
        <v>136</v>
      </c>
      <c r="F37" s="144" t="s">
        <v>92</v>
      </c>
      <c r="G37" s="177">
        <v>12</v>
      </c>
      <c r="H37" s="197" t="s">
        <v>137</v>
      </c>
      <c r="I37" s="152"/>
      <c r="J37" s="128"/>
      <c r="K37" s="160"/>
      <c r="L37" s="158"/>
    </row>
    <row r="38" spans="1:12" x14ac:dyDescent="0.45">
      <c r="A38" s="127" t="s">
        <v>561</v>
      </c>
      <c r="B38" s="159"/>
      <c r="C38" s="142" t="s">
        <v>548</v>
      </c>
      <c r="D38" s="144" t="s">
        <v>91</v>
      </c>
      <c r="E38" s="142" t="s">
        <v>136</v>
      </c>
      <c r="F38" s="144" t="s">
        <v>92</v>
      </c>
      <c r="G38" s="177">
        <v>1.095429</v>
      </c>
      <c r="H38" s="197" t="s">
        <v>137</v>
      </c>
      <c r="I38" s="152"/>
      <c r="J38" s="128"/>
      <c r="K38" s="160"/>
      <c r="L38" s="158"/>
    </row>
    <row r="39" spans="1:12" x14ac:dyDescent="0.45">
      <c r="A39" s="127" t="s">
        <v>560</v>
      </c>
      <c r="B39" s="159"/>
      <c r="C39" s="142" t="s">
        <v>548</v>
      </c>
      <c r="D39" s="144" t="s">
        <v>91</v>
      </c>
      <c r="E39" s="142" t="s">
        <v>136</v>
      </c>
      <c r="F39" s="144" t="s">
        <v>92</v>
      </c>
      <c r="G39" s="177">
        <v>20.712181000000001</v>
      </c>
      <c r="H39" s="197" t="s">
        <v>137</v>
      </c>
      <c r="I39" s="152"/>
      <c r="J39" s="128"/>
      <c r="K39" s="160"/>
      <c r="L39" s="158"/>
    </row>
    <row r="40" spans="1:12" x14ac:dyDescent="0.45">
      <c r="A40" s="127" t="s">
        <v>559</v>
      </c>
      <c r="B40" s="159"/>
      <c r="C40" s="142" t="s">
        <v>548</v>
      </c>
      <c r="D40" s="144" t="s">
        <v>91</v>
      </c>
      <c r="E40" s="142" t="s">
        <v>136</v>
      </c>
      <c r="F40" s="144" t="s">
        <v>92</v>
      </c>
      <c r="G40" s="177">
        <v>2.1428500000000001</v>
      </c>
      <c r="H40" s="197" t="s">
        <v>137</v>
      </c>
      <c r="I40" s="152"/>
      <c r="J40" s="128"/>
      <c r="K40" s="160"/>
      <c r="L40" s="158"/>
    </row>
    <row r="41" spans="1:12" x14ac:dyDescent="0.45">
      <c r="A41" s="127" t="s">
        <v>558</v>
      </c>
      <c r="B41" s="159"/>
      <c r="C41" s="142" t="s">
        <v>548</v>
      </c>
      <c r="D41" s="144" t="s">
        <v>91</v>
      </c>
      <c r="E41" s="142" t="s">
        <v>136</v>
      </c>
      <c r="F41" s="144" t="s">
        <v>92</v>
      </c>
      <c r="G41" s="177">
        <f>31.1063+5.213945</f>
        <v>36.320245</v>
      </c>
      <c r="H41" s="197" t="s">
        <v>137</v>
      </c>
      <c r="I41" s="152"/>
      <c r="J41" s="128"/>
      <c r="K41" s="160"/>
      <c r="L41" s="158"/>
    </row>
    <row r="42" spans="1:12" x14ac:dyDescent="0.45">
      <c r="A42" s="249" t="s">
        <v>555</v>
      </c>
      <c r="B42" s="246"/>
      <c r="C42" s="142" t="s">
        <v>548</v>
      </c>
      <c r="D42" s="144" t="s">
        <v>143</v>
      </c>
      <c r="E42" s="142" t="s">
        <v>136</v>
      </c>
      <c r="F42" s="144" t="s">
        <v>92</v>
      </c>
      <c r="G42" s="177">
        <v>-10.3</v>
      </c>
      <c r="H42" s="267" t="s">
        <v>137</v>
      </c>
      <c r="I42" s="267"/>
      <c r="J42" s="267"/>
      <c r="K42" s="267"/>
      <c r="L42" s="300"/>
    </row>
    <row r="43" spans="1:12" x14ac:dyDescent="0.45">
      <c r="A43" s="264"/>
      <c r="B43" s="247"/>
      <c r="C43" s="142" t="s">
        <v>548</v>
      </c>
      <c r="D43" s="144" t="s">
        <v>143</v>
      </c>
      <c r="E43" s="142" t="s">
        <v>136</v>
      </c>
      <c r="F43" s="144" t="s">
        <v>92</v>
      </c>
      <c r="G43" s="177">
        <v>9</v>
      </c>
      <c r="H43" s="268"/>
      <c r="I43" s="268"/>
      <c r="J43" s="268"/>
      <c r="K43" s="268"/>
      <c r="L43" s="301"/>
    </row>
    <row r="44" spans="1:12" x14ac:dyDescent="0.45">
      <c r="A44" s="250"/>
      <c r="B44" s="248"/>
      <c r="C44" s="142" t="s">
        <v>548</v>
      </c>
      <c r="D44" s="144" t="s">
        <v>143</v>
      </c>
      <c r="E44" s="142" t="s">
        <v>136</v>
      </c>
      <c r="F44" s="144" t="s">
        <v>92</v>
      </c>
      <c r="G44" s="177">
        <v>1.3</v>
      </c>
      <c r="H44" s="269"/>
      <c r="I44" s="269"/>
      <c r="J44" s="269"/>
      <c r="K44" s="269"/>
      <c r="L44" s="302"/>
    </row>
    <row r="45" spans="1:12" x14ac:dyDescent="0.45">
      <c r="A45" s="249" t="s">
        <v>554</v>
      </c>
      <c r="B45" s="246"/>
      <c r="C45" s="142" t="s">
        <v>548</v>
      </c>
      <c r="D45" s="144" t="s">
        <v>553</v>
      </c>
      <c r="E45" s="142" t="s">
        <v>136</v>
      </c>
      <c r="F45" s="144" t="s">
        <v>92</v>
      </c>
      <c r="G45" s="177">
        <v>-3</v>
      </c>
      <c r="H45" s="267" t="s">
        <v>137</v>
      </c>
      <c r="I45" s="267"/>
      <c r="J45" s="267"/>
      <c r="K45" s="267"/>
      <c r="L45" s="300"/>
    </row>
    <row r="46" spans="1:12" x14ac:dyDescent="0.45">
      <c r="A46" s="250"/>
      <c r="B46" s="248"/>
      <c r="C46" s="142" t="s">
        <v>548</v>
      </c>
      <c r="D46" s="144" t="s">
        <v>553</v>
      </c>
      <c r="E46" s="142" t="s">
        <v>136</v>
      </c>
      <c r="F46" s="144" t="s">
        <v>92</v>
      </c>
      <c r="G46" s="177">
        <v>3</v>
      </c>
      <c r="H46" s="269"/>
      <c r="I46" s="269"/>
      <c r="J46" s="269"/>
      <c r="K46" s="269"/>
      <c r="L46" s="302"/>
    </row>
    <row r="47" spans="1:12" x14ac:dyDescent="0.45">
      <c r="A47" s="249" t="s">
        <v>556</v>
      </c>
      <c r="B47" s="246"/>
      <c r="C47" s="142" t="s">
        <v>548</v>
      </c>
      <c r="D47" s="144" t="s">
        <v>180</v>
      </c>
      <c r="E47" s="142" t="s">
        <v>136</v>
      </c>
      <c r="F47" s="144" t="s">
        <v>92</v>
      </c>
      <c r="G47" s="177">
        <v>-3.6</v>
      </c>
      <c r="H47" s="267" t="s">
        <v>137</v>
      </c>
      <c r="I47" s="267"/>
      <c r="J47" s="267"/>
      <c r="K47" s="267"/>
      <c r="L47" s="300"/>
    </row>
    <row r="48" spans="1:12" x14ac:dyDescent="0.45">
      <c r="A48" s="250"/>
      <c r="B48" s="248"/>
      <c r="C48" s="142" t="s">
        <v>548</v>
      </c>
      <c r="D48" s="144" t="s">
        <v>180</v>
      </c>
      <c r="E48" s="142" t="s">
        <v>136</v>
      </c>
      <c r="F48" s="144" t="s">
        <v>92</v>
      </c>
      <c r="G48" s="177">
        <v>3.6</v>
      </c>
      <c r="H48" s="269"/>
      <c r="I48" s="269"/>
      <c r="J48" s="269"/>
      <c r="K48" s="269"/>
      <c r="L48" s="302"/>
    </row>
    <row r="49" spans="1:12" ht="14.65" thickBot="1" x14ac:dyDescent="0.5">
      <c r="A49" s="127" t="s">
        <v>562</v>
      </c>
      <c r="B49" s="116"/>
      <c r="C49" s="128" t="s">
        <v>548</v>
      </c>
      <c r="D49" s="125" t="s">
        <v>91</v>
      </c>
      <c r="E49" s="128" t="s">
        <v>181</v>
      </c>
      <c r="F49" s="128" t="s">
        <v>552</v>
      </c>
      <c r="G49" s="196">
        <v>38.5</v>
      </c>
      <c r="H49" s="128" t="s">
        <v>137</v>
      </c>
      <c r="I49" s="128"/>
      <c r="J49" s="128"/>
      <c r="K49" s="116"/>
      <c r="L49" s="191"/>
    </row>
    <row r="50" spans="1:12" ht="14.65" thickBot="1" x14ac:dyDescent="0.5">
      <c r="A50" s="192" t="s">
        <v>174</v>
      </c>
      <c r="B50" s="193">
        <f>SUM(B4:B28)</f>
        <v>116</v>
      </c>
      <c r="C50" s="194"/>
      <c r="D50" s="194"/>
      <c r="E50" s="194"/>
      <c r="F50" s="194"/>
      <c r="G50" s="193">
        <f>SUM(G4:G49)</f>
        <v>367.54144000000002</v>
      </c>
      <c r="H50" s="194"/>
      <c r="I50" s="194"/>
      <c r="J50" s="194"/>
      <c r="K50" s="194"/>
      <c r="L50" s="195"/>
    </row>
    <row r="51" spans="1:12" ht="14.65" thickBot="1" x14ac:dyDescent="0.5">
      <c r="A51" s="37" t="s">
        <v>175</v>
      </c>
      <c r="B51" s="91"/>
      <c r="C51" s="35"/>
      <c r="D51" s="35"/>
      <c r="E51" s="35"/>
      <c r="F51" s="35"/>
      <c r="G51" s="36">
        <f>SUMIF(C4:C49,"*Supp A*",G4:G49)</f>
        <v>0</v>
      </c>
      <c r="H51" s="35"/>
      <c r="I51" s="35"/>
      <c r="J51" s="35"/>
      <c r="K51" s="35"/>
      <c r="L51" s="34"/>
    </row>
    <row r="52" spans="1:12" ht="14.65" thickBot="1" x14ac:dyDescent="0.5">
      <c r="A52" s="54" t="s">
        <v>176</v>
      </c>
      <c r="B52" s="91"/>
      <c r="C52" s="35"/>
      <c r="D52" s="35"/>
      <c r="E52" s="35"/>
      <c r="F52" s="35"/>
      <c r="G52" s="36">
        <f>SUMIF(C4:C49,"*Supp B*",G4:G49)</f>
        <v>162.53673499999999</v>
      </c>
      <c r="H52" s="35"/>
      <c r="I52" s="35"/>
      <c r="J52" s="35"/>
      <c r="K52" s="35"/>
      <c r="L52" s="34"/>
    </row>
    <row r="53" spans="1:12" ht="14.65" thickBot="1" x14ac:dyDescent="0.5">
      <c r="A53" s="54" t="s">
        <v>547</v>
      </c>
      <c r="B53" s="91"/>
      <c r="C53" s="35"/>
      <c r="D53" s="35"/>
      <c r="E53" s="35"/>
      <c r="F53" s="35"/>
      <c r="G53" s="36">
        <f>SUMIF(C4:C49,"*Supp C*",G4:G49)</f>
        <v>205.004705</v>
      </c>
      <c r="H53" s="35"/>
      <c r="I53" s="35"/>
      <c r="J53" s="35"/>
      <c r="K53" s="35"/>
      <c r="L53" s="34"/>
    </row>
    <row r="54" spans="1:12" x14ac:dyDescent="0.45">
      <c r="C54" s="32"/>
      <c r="G54" s="33"/>
    </row>
    <row r="55" spans="1:12" ht="15.75" x14ac:dyDescent="0.45">
      <c r="A55" s="98" t="s">
        <v>461</v>
      </c>
      <c r="C55" s="32"/>
    </row>
    <row r="56" spans="1:12" x14ac:dyDescent="0.45">
      <c r="G56" s="18"/>
    </row>
  </sheetData>
  <mergeCells count="71">
    <mergeCell ref="I31:I32"/>
    <mergeCell ref="J31:J32"/>
    <mergeCell ref="K31:K32"/>
    <mergeCell ref="L31:L32"/>
    <mergeCell ref="A31:A32"/>
    <mergeCell ref="B31:B32"/>
    <mergeCell ref="H31:H32"/>
    <mergeCell ref="I47:I48"/>
    <mergeCell ref="J47:J48"/>
    <mergeCell ref="K47:K48"/>
    <mergeCell ref="L47:L48"/>
    <mergeCell ref="H42:H44"/>
    <mergeCell ref="I42:I44"/>
    <mergeCell ref="J42:J44"/>
    <mergeCell ref="K42:K44"/>
    <mergeCell ref="L42:L44"/>
    <mergeCell ref="I45:I46"/>
    <mergeCell ref="J45:J46"/>
    <mergeCell ref="K45:K46"/>
    <mergeCell ref="L45:L46"/>
    <mergeCell ref="B34:B35"/>
    <mergeCell ref="H47:H48"/>
    <mergeCell ref="H45:H46"/>
    <mergeCell ref="A47:A48"/>
    <mergeCell ref="B47:B48"/>
    <mergeCell ref="A42:A44"/>
    <mergeCell ref="B42:B44"/>
    <mergeCell ref="A45:A46"/>
    <mergeCell ref="B45:B46"/>
    <mergeCell ref="A34:A35"/>
    <mergeCell ref="A4:A5"/>
    <mergeCell ref="A11:A12"/>
    <mergeCell ref="A9:A10"/>
    <mergeCell ref="H4:H5"/>
    <mergeCell ref="I4:I5"/>
    <mergeCell ref="B4:B5"/>
    <mergeCell ref="B9:B10"/>
    <mergeCell ref="B11:B12"/>
    <mergeCell ref="J4:J5"/>
    <mergeCell ref="K4:K5"/>
    <mergeCell ref="L4:L5"/>
    <mergeCell ref="L11:L12"/>
    <mergeCell ref="J11:J12"/>
    <mergeCell ref="K11:K12"/>
    <mergeCell ref="J9:J10"/>
    <mergeCell ref="A22:A23"/>
    <mergeCell ref="A13:A14"/>
    <mergeCell ref="A15:A17"/>
    <mergeCell ref="A20:A21"/>
    <mergeCell ref="A18:A19"/>
    <mergeCell ref="H20:H21"/>
    <mergeCell ref="K9:K10"/>
    <mergeCell ref="L9:L10"/>
    <mergeCell ref="H18:H19"/>
    <mergeCell ref="I18:I19"/>
    <mergeCell ref="J18:J19"/>
    <mergeCell ref="K18:K19"/>
    <mergeCell ref="L18:L19"/>
    <mergeCell ref="H11:H12"/>
    <mergeCell ref="I20:I21"/>
    <mergeCell ref="J20:J21"/>
    <mergeCell ref="K20:K21"/>
    <mergeCell ref="L20:L21"/>
    <mergeCell ref="H9:H10"/>
    <mergeCell ref="I9:I10"/>
    <mergeCell ref="I11:I12"/>
    <mergeCell ref="B13:B14"/>
    <mergeCell ref="B15:B17"/>
    <mergeCell ref="B18:B19"/>
    <mergeCell ref="B20:B21"/>
    <mergeCell ref="B22:B23"/>
  </mergeCells>
  <hyperlinks>
    <hyperlink ref="I6" r:id="rId1" xr:uid="{80DCCA0F-C84C-4242-A473-D86D722B37C3}"/>
    <hyperlink ref="I7" r:id="rId2" xr:uid="{4A9F5773-C213-44BD-BCD2-1D8F769345C1}"/>
    <hyperlink ref="I8" r:id="rId3" xr:uid="{F022F047-9650-412B-AA6A-1B7193347DC0}"/>
    <hyperlink ref="I14" r:id="rId4" xr:uid="{0FA7DA27-3215-4DCC-9E3A-8DD475CB0CE2}"/>
    <hyperlink ref="I25" r:id="rId5" xr:uid="{D16963E3-206E-4C63-9238-FFFA8D93DDCF}"/>
    <hyperlink ref="I20" r:id="rId6" xr:uid="{9D0E682C-5000-46B0-9C4B-7876AD4D0127}"/>
    <hyperlink ref="I20:I21" r:id="rId7" display="IR0524" xr:uid="{89ACBECE-0B2F-4DE7-A8E5-B573B5A2E260}"/>
    <hyperlink ref="I22" r:id="rId8" xr:uid="{7EB170E9-6DA4-46A6-9B88-F01547738FE6}"/>
    <hyperlink ref="I23" r:id="rId9" xr:uid="{EBBFFFF8-131E-4B61-B725-66BFFFAB4544}"/>
    <hyperlink ref="J26" r:id="rId10" display="Données concernant pe programme Nouveaux Horizons pour les aînés" xr:uid="{DB082DF5-F9FE-4ED9-8595-1245AE6FC28C}"/>
    <hyperlink ref="I27" r:id="rId11" xr:uid="{1E2ADDEB-89D4-4DFD-908B-BBA71A21EF39}"/>
    <hyperlink ref="J27" r:id="rId12" xr:uid="{42EF5E10-259E-4578-95F7-8F1BF4E7EC9B}"/>
    <hyperlink ref="I17" r:id="rId13" xr:uid="{21483031-7EA2-4014-BFE6-60EE67D8E0BA}"/>
    <hyperlink ref="I15" r:id="rId14" xr:uid="{F57E1928-B263-4BC7-8F0F-DA755FA416EF}"/>
    <hyperlink ref="I16" r:id="rId15" xr:uid="{AD6CD200-DF25-44C2-9809-928121CFC377}"/>
    <hyperlink ref="I18" r:id="rId16" xr:uid="{635C3148-A9B1-4550-873D-77D880B965C7}"/>
    <hyperlink ref="I18:I19" r:id="rId17" display="IR0526" xr:uid="{0B2B01C5-0773-4CA6-A90D-00B734C79FE7}"/>
    <hyperlink ref="I28" r:id="rId18" xr:uid="{986B6E44-382A-48FB-A8C5-CC0088934914}"/>
    <hyperlink ref="F27" r:id="rId19" xr:uid="{912657B6-2B03-496E-AAE2-39973FC75AC6}"/>
    <hyperlink ref="I29" r:id="rId20" xr:uid="{1DF5E6D3-5EA8-434A-A259-782025192210}"/>
    <hyperlink ref="I30" r:id="rId21" xr:uid="{3BEC7058-056A-48F5-8C41-A643C6D67D11}"/>
    <hyperlink ref="I31" r:id="rId22" display="https://www.pbo-dpb.gc.ca/web/default/files/Documents/Info%20Requests/2020/IR0526_NRCCan_COVID19_update_2_request_e.pdf" xr:uid="{FCF5DF18-3D4F-4BE7-8E1F-606B75B53583}"/>
    <hyperlink ref="I31:I32" r:id="rId23" display="IR0526" xr:uid="{36384C7C-8741-438C-BB7B-5A70E880202F}"/>
    <hyperlink ref="I33" r:id="rId24" xr:uid="{456C56E8-92F6-4274-85AD-37EA3FB89563}"/>
    <hyperlink ref="I34" r:id="rId25" xr:uid="{572AFEBC-FC8C-46F0-8963-FF2CD7CD2CDA}"/>
    <hyperlink ref="I36" r:id="rId26" xr:uid="{47BDA996-0D46-4667-9101-5411EE740537}"/>
  </hyperlinks>
  <pageMargins left="0.7" right="0.7" top="0.75" bottom="0.75" header="0.3" footer="0.3"/>
  <pageSetup orientation="portrait" r:id="rId27"/>
  <ignoredErrors>
    <ignoredError sqref="B50"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Légende</vt:lpstr>
      <vt:lpstr>Protéger la santé et la sécurit</vt:lpstr>
      <vt:lpstr>Mesures de soutien direct</vt:lpstr>
      <vt:lpstr>Soutien fiscal à la liquidité</vt:lpstr>
      <vt:lpstr>Autres soutien à la liquidité</vt:lpstr>
      <vt:lpstr>Mesures absentes du énoncé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Giswold, Jill</dc:creator>
  <cp:lastModifiedBy>Giswold, Jill</cp:lastModifiedBy>
  <dcterms:created xsi:type="dcterms:W3CDTF">2020-12-01T14:43:59Z</dcterms:created>
  <dcterms:modified xsi:type="dcterms:W3CDTF">2021-02-23T20:21:31Z</dcterms:modified>
</cp:coreProperties>
</file>