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ezecastleintegration.sharepoint.com/sites/DigitalServices/Presales  Project Kickoff/Proposal Drafts/AI/Inflexion AI/"/>
    </mc:Choice>
  </mc:AlternateContent>
  <xr:revisionPtr revIDLastSave="0" documentId="8_{B582B73D-11FC-40B4-A818-CB3345567B93}" xr6:coauthVersionLast="47" xr6:coauthVersionMax="47" xr10:uidLastSave="{00000000-0000-0000-0000-000000000000}"/>
  <bookViews>
    <workbookView xWindow="-120" yWindow="-120" windowWidth="38640" windowHeight="21120" firstSheet="7" activeTab="7" xr2:uid="{1FFB2F9F-13CB-40FA-AE14-FAED2F3C3354}"/>
  </bookViews>
  <sheets>
    <sheet name="Summary" sheetId="8" r:id="rId1"/>
    <sheet name="BackEnd" sheetId="19" r:id="rId2"/>
    <sheet name="FrontEnd" sheetId="24" r:id="rId3"/>
    <sheet name="DevOps" sheetId="20" r:id="rId4"/>
    <sheet name="Sheet2" sheetId="7" state="hidden" r:id="rId5"/>
    <sheet name="Architecture" sheetId="22" r:id="rId6"/>
    <sheet name="Infra" sheetId="25" r:id="rId7"/>
    <sheet name="LLM cost" sheetId="26" r:id="rId8"/>
    <sheet name="Version History" sheetId="18" r:id="rId9"/>
    <sheet name="Infra - format" sheetId="27" r:id="rId10"/>
  </sheets>
  <definedNames>
    <definedName name="_xlnm._FilterDatabase" localSheetId="1" hidden="1">BackEnd!#REF!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7" l="1"/>
  <c r="D27" i="27"/>
  <c r="C27" i="27"/>
  <c r="E23" i="27"/>
  <c r="D23" i="27"/>
  <c r="C23" i="27"/>
  <c r="E11" i="27"/>
  <c r="E28" i="27" s="1"/>
  <c r="D11" i="27"/>
  <c r="D28" i="27" s="1"/>
  <c r="C11" i="27"/>
  <c r="C28" i="27" s="1"/>
  <c r="E39" i="25" l="1"/>
  <c r="D39" i="25"/>
  <c r="C39" i="25"/>
  <c r="E37" i="25"/>
  <c r="D37" i="25"/>
  <c r="C37" i="25"/>
  <c r="E31" i="25"/>
  <c r="D31" i="25"/>
  <c r="C31" i="25"/>
  <c r="E11" i="25"/>
  <c r="D11" i="25"/>
  <c r="C11" i="25"/>
  <c r="E35" i="25"/>
  <c r="D35" i="25"/>
  <c r="C35" i="25"/>
  <c r="E26" i="25"/>
  <c r="D26" i="25"/>
  <c r="C26" i="25"/>
  <c r="D85" i="19"/>
  <c r="C85" i="19"/>
  <c r="D76" i="19"/>
  <c r="C76" i="19"/>
  <c r="D68" i="19"/>
  <c r="C68" i="19"/>
  <c r="D59" i="19"/>
  <c r="C59" i="19"/>
  <c r="D51" i="19"/>
  <c r="C51" i="19"/>
  <c r="D42" i="19"/>
  <c r="C42" i="19"/>
  <c r="D33" i="19"/>
  <c r="C33" i="19"/>
  <c r="D25" i="19"/>
  <c r="C25" i="19"/>
  <c r="C17" i="19"/>
  <c r="C90" i="19" s="1"/>
  <c r="C30" i="20"/>
  <c r="E28" i="20"/>
  <c r="D28" i="20"/>
  <c r="C28" i="20"/>
  <c r="D27" i="20"/>
  <c r="C27" i="20"/>
  <c r="E27" i="20"/>
  <c r="E26" i="20"/>
  <c r="E25" i="20"/>
  <c r="E23" i="20"/>
  <c r="E22" i="20"/>
  <c r="E21" i="20"/>
  <c r="E20" i="20"/>
  <c r="E19" i="20"/>
  <c r="E18" i="20"/>
  <c r="E17" i="20"/>
  <c r="E16" i="20"/>
  <c r="E15" i="20"/>
  <c r="E14" i="20"/>
  <c r="D12" i="20"/>
  <c r="E88" i="19"/>
  <c r="E87" i="19"/>
  <c r="E86" i="19"/>
  <c r="E83" i="19"/>
  <c r="E82" i="19"/>
  <c r="E81" i="19"/>
  <c r="E80" i="19"/>
  <c r="E79" i="19"/>
  <c r="E78" i="19"/>
  <c r="E77" i="19"/>
  <c r="E74" i="19"/>
  <c r="E73" i="19"/>
  <c r="E72" i="19"/>
  <c r="E71" i="19"/>
  <c r="E70" i="19"/>
  <c r="E69" i="19"/>
  <c r="E66" i="19"/>
  <c r="E65" i="19"/>
  <c r="E64" i="19"/>
  <c r="E63" i="19"/>
  <c r="E62" i="19"/>
  <c r="E61" i="19"/>
  <c r="E60" i="19"/>
  <c r="E59" i="19" s="1"/>
  <c r="E57" i="19"/>
  <c r="E56" i="19"/>
  <c r="E55" i="19"/>
  <c r="E54" i="19"/>
  <c r="E53" i="19"/>
  <c r="E52" i="19"/>
  <c r="E51" i="19" s="1"/>
  <c r="E49" i="19"/>
  <c r="E48" i="19"/>
  <c r="E47" i="19"/>
  <c r="E46" i="19"/>
  <c r="E45" i="19"/>
  <c r="E44" i="19"/>
  <c r="E43" i="19"/>
  <c r="E40" i="19"/>
  <c r="E39" i="19"/>
  <c r="E38" i="19"/>
  <c r="E37" i="19"/>
  <c r="E36" i="19"/>
  <c r="E35" i="19"/>
  <c r="E34" i="19"/>
  <c r="E33" i="19" s="1"/>
  <c r="E31" i="19"/>
  <c r="E30" i="19"/>
  <c r="E29" i="19"/>
  <c r="E28" i="19"/>
  <c r="E27" i="19"/>
  <c r="E26" i="19"/>
  <c r="E25" i="19" s="1"/>
  <c r="E19" i="19"/>
  <c r="E20" i="19"/>
  <c r="E21" i="19"/>
  <c r="E22" i="19"/>
  <c r="E18" i="19"/>
  <c r="E17" i="19" s="1"/>
  <c r="E76" i="19"/>
  <c r="E68" i="19"/>
  <c r="D17" i="19"/>
  <c r="D90" i="19" s="1"/>
  <c r="D25" i="24"/>
  <c r="D26" i="24" s="1"/>
  <c r="C25" i="24"/>
  <c r="C26" i="24" s="1"/>
  <c r="C27" i="24" s="1"/>
  <c r="D9" i="8" s="1"/>
  <c r="E29" i="27" l="1"/>
  <c r="C29" i="27"/>
  <c r="D29" i="27"/>
  <c r="C93" i="19"/>
  <c r="C95" i="19" s="1"/>
  <c r="D93" i="19"/>
  <c r="D95" i="19" s="1"/>
  <c r="E42" i="19"/>
  <c r="E85" i="19"/>
  <c r="C15" i="8"/>
  <c r="D15" i="8" s="1"/>
  <c r="E90" i="19" l="1"/>
  <c r="E93" i="19"/>
  <c r="E95" i="19"/>
  <c r="D11" i="8"/>
  <c r="C17" i="8" s="1"/>
  <c r="D17" i="8" s="1"/>
  <c r="F95" i="19" l="1"/>
  <c r="D10" i="8"/>
  <c r="C16" i="8" s="1"/>
  <c r="D16" i="8" s="1"/>
  <c r="D18" i="8" s="1"/>
  <c r="I15" i="8"/>
  <c r="I11" i="8"/>
  <c r="I9" i="8"/>
  <c r="E13" i="20"/>
  <c r="E12" i="20" s="1"/>
  <c r="C12" i="20"/>
  <c r="I12" i="8" l="1"/>
  <c r="I13" i="8"/>
  <c r="I14" i="8"/>
  <c r="I10" i="8"/>
  <c r="E21" i="8"/>
</calcChain>
</file>

<file path=xl/sharedStrings.xml><?xml version="1.0" encoding="utf-8"?>
<sst xmlns="http://schemas.openxmlformats.org/spreadsheetml/2006/main" count="609" uniqueCount="361">
  <si>
    <t>SNO</t>
  </si>
  <si>
    <t>Variables</t>
  </si>
  <si>
    <t>#</t>
  </si>
  <si>
    <t>S.N.</t>
  </si>
  <si>
    <t>Pre Reqs</t>
  </si>
  <si>
    <t>Azure subscription with Contributor/Owner access at resource group level</t>
  </si>
  <si>
    <t>FrontEnd</t>
  </si>
  <si>
    <t>No</t>
  </si>
  <si>
    <t>SharePoint Online Read/Write access to document library</t>
  </si>
  <si>
    <t>Backend</t>
  </si>
  <si>
    <t>Yes</t>
  </si>
  <si>
    <t>Sample documents from all types (PDF, Excel, PPT, Word)</t>
  </si>
  <si>
    <t>DevOps</t>
  </si>
  <si>
    <t>Microsoft Teams admin consent for bot deployment</t>
  </si>
  <si>
    <t>Azure AD user accounts for 19 MVP users</t>
  </si>
  <si>
    <t>Service principal credentials with SharePoint API access</t>
  </si>
  <si>
    <t>Activities</t>
  </si>
  <si>
    <t>DevTime</t>
  </si>
  <si>
    <t>Role</t>
  </si>
  <si>
    <t>%</t>
  </si>
  <si>
    <t>Days</t>
  </si>
  <si>
    <t>PM</t>
  </si>
  <si>
    <t>Out of Scope</t>
  </si>
  <si>
    <t>BackEnd</t>
  </si>
  <si>
    <t>Integration with any database systems (SQL, NoSQL, data warehouses)</t>
  </si>
  <si>
    <t>Web scraping or external data source ingestion</t>
  </si>
  <si>
    <t>Arc/Lead</t>
  </si>
  <si>
    <t>Real-time data feeds or APIs</t>
  </si>
  <si>
    <t>Weeks</t>
  </si>
  <si>
    <t>PO</t>
  </si>
  <si>
    <t>Multi-language support (English only for MVP)</t>
  </si>
  <si>
    <t>QA</t>
  </si>
  <si>
    <t>Custom mobile application development (Teams mobile app is the interface)</t>
  </si>
  <si>
    <t>CI/CD pipeline setup and automation (manual deployments for MVP)</t>
  </si>
  <si>
    <t>Project Duration</t>
  </si>
  <si>
    <t>Assumptions</t>
  </si>
  <si>
    <t xml:space="preserve"> </t>
  </si>
  <si>
    <t>Project Duration including leaves &amp; Holiday</t>
  </si>
  <si>
    <t>Azure Environment</t>
  </si>
  <si>
    <t>Leaves &amp; Holiday</t>
  </si>
  <si>
    <t>• Client has an active Azure subscription with Contributor or Owner access at the resource group level</t>
  </si>
  <si>
    <t>• Client's Azure tenant allows deployment of Azure AI Search, App Service, Functions, Key Vault, and other required services</t>
  </si>
  <si>
    <t>• No restrictive Azure policies that would block resource creation or configuration</t>
  </si>
  <si>
    <t xml:space="preserve">Note: </t>
  </si>
  <si>
    <t>Document Processing</t>
  </si>
  <si>
    <t>• All 40-50 MVP documents are in standard formats without password protection or digital rights management (DRM)</t>
  </si>
  <si>
    <t>• Documents do not contain handwritten content or complex mathematical equations requiring specialized OCR</t>
  </si>
  <si>
    <t>Data &amp; Content</t>
  </si>
  <si>
    <t>• Total document size is approximately 1-2 GB (not 15-20 GB as initially estimated)</t>
  </si>
  <si>
    <t>• Average document size is ~100 MB (Excel and PPT files may be larger)</t>
  </si>
  <si>
    <t>• MVP documents do not contain Personally Identifiable Information (PII) requiring special DLP policies</t>
  </si>
  <si>
    <t>• Documents are not governed by NDAs or legal restrictions preventing AI model processing</t>
  </si>
  <si>
    <t>• Document content is suitable for analysis by third-party AI models (Claude via Azure AI Foundry)</t>
  </si>
  <si>
    <t>SharePoint Integration</t>
  </si>
  <si>
    <t>• SharePoint Online (not on-premise SharePoint Server)</t>
  </si>
  <si>
    <t>• Client can provide Read/Write access to the designated SharePoint document library</t>
  </si>
  <si>
    <t>• Service principal can be created with appropriate permissions for SharePoint API access</t>
  </si>
  <si>
    <t>• SharePoint REST API is accessible from Azure services (no network restrictions)</t>
  </si>
  <si>
    <t>• Client will manually upload the 40-50 MVP documents to SharePoint before ingestion</t>
  </si>
  <si>
    <t>• Documents are organized in a clear folder structure (not scattered across multiple sites)</t>
  </si>
  <si>
    <t>Microsoft Teams &amp; Copilot Studio</t>
  </si>
  <si>
    <t>• Client has Microsoft Teams licenses for all 19 MVP users</t>
  </si>
  <si>
    <t>• Teams admin consent can be obtained for custom bot deployment</t>
  </si>
  <si>
    <t>• Copilot Studio is available in client's Microsoft 365 tenant</t>
  </si>
  <si>
    <t>• Microsoft 365 Copilot licenses are available (if using Copilot as tertiary fallback)</t>
  </si>
  <si>
    <t>• No organizational policies blocking custom bot installations in Teams</t>
  </si>
  <si>
    <t>• Client is responsible for all software licenses (Microsoft 365, Azure services, etc.)</t>
  </si>
  <si>
    <t>• Client is responsible for all data usage consumption costs (Azure OpenAI tokens, Claude API calls, etc.)</t>
  </si>
  <si>
    <t>• Client is responsible for ongoing infrastructure costs post-deployment</t>
  </si>
  <si>
    <t>Risks</t>
  </si>
  <si>
    <t>BackEnd Considerations</t>
  </si>
  <si>
    <t>Tasks</t>
  </si>
  <si>
    <t>Sub-task</t>
  </si>
  <si>
    <t>Dev Low (hrs)</t>
  </si>
  <si>
    <t>Dev High (hrs)</t>
  </si>
  <si>
    <t>Dev Average (hrs)</t>
  </si>
  <si>
    <t>Comments</t>
  </si>
  <si>
    <t>PRE-REQUISITES (Client Responsibility)</t>
  </si>
  <si>
    <t>Required for all Azure resource deployments</t>
  </si>
  <si>
    <t>For 40-50 MVP documents ingestion</t>
  </si>
  <si>
    <t>At least 5 samples for schema analysis and testing</t>
  </si>
  <si>
    <t>Required to install custom bot in Teams</t>
  </si>
  <si>
    <t>With appropriate licenses and permissions</t>
  </si>
  <si>
    <t>For automated document retrieval</t>
  </si>
  <si>
    <t>Week 1: Discovery &amp; Design</t>
  </si>
  <si>
    <t>Project kickoff and requirements review</t>
  </si>
  <si>
    <t>Stakeholder alignment, scope confirmation</t>
  </si>
  <si>
    <t>SharePoint structure and document analysis</t>
  </si>
  <si>
    <t>Review 40-50 docs, metadata schema</t>
  </si>
  <si>
    <t>Custom Python extraction code</t>
  </si>
  <si>
    <t>Understand extraction logic from documents</t>
  </si>
  <si>
    <t>Security and compliance validation</t>
  </si>
  <si>
    <t>SOC2, GDPR, data sovereignty review</t>
  </si>
  <si>
    <t>Architecture finalization and sign-off</t>
  </si>
  <si>
    <t>Technical design documentation</t>
  </si>
  <si>
    <t>Week 3: Document Ingestion Pipeline</t>
  </si>
  <si>
    <t>SharePoint connector development</t>
  </si>
  <si>
    <t>REST API integration</t>
  </si>
  <si>
    <t>Simple OCR integration (pytesseract/Tesseract)</t>
  </si>
  <si>
    <t>For scanned PDFs</t>
  </si>
  <si>
    <t>Integrate custom Python extraction code</t>
  </si>
  <si>
    <t>PDF, Excel, PPT, Word extraction</t>
  </si>
  <si>
    <t>Document processor Azure Function</t>
  </si>
  <si>
    <t>Orchestrate extraction workflow</t>
  </si>
  <si>
    <t>Intelligent text chunking implementation</t>
  </si>
  <si>
    <t>1000-1500 tokens, 200 overlap</t>
  </si>
  <si>
    <t>Metadata extraction and tagging</t>
  </si>
  <si>
    <t>Document name, type, page numbers</t>
  </si>
  <si>
    <t>Week 4: Embedding Generation &amp; Indexing</t>
  </si>
  <si>
    <t>Azure OpenAI embedding API integration</t>
  </si>
  <si>
    <t>text-embedding-3-large calls</t>
  </si>
  <si>
    <t>Batch embedding generation pipeline</t>
  </si>
  <si>
    <t>Process all chunks efficiently</t>
  </si>
  <si>
    <t>Azure AI Search index schema design</t>
  </si>
  <si>
    <t>Vector + metadata fields</t>
  </si>
  <si>
    <t>Hybrid search configuration</t>
  </si>
  <si>
    <t>Vector similarity + BM25 keyword</t>
  </si>
  <si>
    <t>Semantic ranking enablement</t>
  </si>
  <si>
    <t>Azure AI Search semantic config</t>
  </si>
  <si>
    <t>Bulk indexing of all 40-50 documents</t>
  </si>
  <si>
    <t>Initial data load</t>
  </si>
  <si>
    <t>Index testing and validation</t>
  </si>
  <si>
    <t>Query relevance testing</t>
  </si>
  <si>
    <t>Week 5: Multi-Model AI Orchestration</t>
  </si>
  <si>
    <t>Azure AI Foundry prompt flow setup</t>
  </si>
  <si>
    <t>Orchestration framework</t>
  </si>
  <si>
    <t>Claude model integration (Azure AI Foundry)</t>
  </si>
  <si>
    <t>Primary LLM via Foundry</t>
  </si>
  <si>
    <t>Azure OpenAI GPT-4o fallback integration</t>
  </si>
  <si>
    <t>Secondary model routing</t>
  </si>
  <si>
    <t>Microsoft 365 Copilot integration (tertiary)</t>
  </si>
  <si>
    <t>Last resort fallback</t>
  </si>
  <si>
    <t>Multi-model routing logic implementation</t>
  </si>
  <si>
    <t>Claude → GPT-4o → Copilot</t>
  </si>
  <si>
    <t>Timeout and error handling (15 sec threshold)</t>
  </si>
  <si>
    <t>Automatic failover</t>
  </si>
  <si>
    <t>Model attribution in responses</t>
  </si>
  <si>
    <t>Display which model answered</t>
  </si>
  <si>
    <t>Week 6-7: RAG Engine Implementation</t>
  </si>
  <si>
    <t>Query preprocessing and intent classification</t>
  </si>
  <si>
    <t>Understand user query type</t>
  </si>
  <si>
    <t>Entity recognition for financial terms</t>
  </si>
  <si>
    <t>Company names, metrics, dates</t>
  </si>
  <si>
    <t>Azure AI Search retrieval pipeline</t>
  </si>
  <si>
    <t>Hybrid search + re-ranking</t>
  </si>
  <si>
    <t>Context assembly from retrieved chunks</t>
  </si>
  <si>
    <t>Build LLM input context</t>
  </si>
  <si>
    <t>Citation generation system</t>
  </si>
  <si>
    <t>Document name + page references</t>
  </si>
  <si>
    <t>Source linking to SharePoint documents</t>
  </si>
  <si>
    <t>Clickable source URLs</t>
  </si>
  <si>
    <t>Week 7: Teams Bot Development</t>
  </si>
  <si>
    <t>Backend REST API development (FastAPI)</t>
  </si>
  <si>
    <t>Bot orchestration API</t>
  </si>
  <si>
    <t>Azure AD authentication integration</t>
  </si>
  <si>
    <t>SSO with Teams identity</t>
  </si>
  <si>
    <t>User authorization (19 MVP users)</t>
  </si>
  <si>
    <t>Validate allowed users</t>
  </si>
  <si>
    <t>Copilot Studio bot configuration</t>
  </si>
  <si>
    <t>Low-code bot builder</t>
  </si>
  <si>
    <t>Conversational UI with adaptive cards</t>
  </si>
  <si>
    <t>Rich response formatting</t>
  </si>
  <si>
    <t>Conversation history and context tracking</t>
  </si>
  <si>
    <t>Multi-turn conversations</t>
  </si>
  <si>
    <t>Rate limiting implementation</t>
  </si>
  <si>
    <t>Per-user throttling</t>
  </si>
  <si>
    <t>Week 8: Testing &amp; Optimization</t>
  </si>
  <si>
    <t>Unit testing (all components)</t>
  </si>
  <si>
    <t>Function-level tests</t>
  </si>
  <si>
    <t>Integration testing (end-to-end)</t>
  </si>
  <si>
    <t>Full query workflow</t>
  </si>
  <si>
    <t>Prompt engineering and tuning</t>
  </si>
  <si>
    <t>Optimize for financial queries</t>
  </si>
  <si>
    <t>Performance testing (response time)</t>
  </si>
  <si>
    <t>Target &lt;10 seconds</t>
  </si>
  <si>
    <t>Load testing (5 concurrent users)</t>
  </si>
  <si>
    <t>MVP concurrency level</t>
  </si>
  <si>
    <t>Security testing (authentication, authorization)</t>
  </si>
  <si>
    <t>Azure AD validation</t>
  </si>
  <si>
    <t>Week 8-9: UAT &amp; Production Deployment</t>
  </si>
  <si>
    <t>UAT environment deployment</t>
  </si>
  <si>
    <t>Staging environment setup</t>
  </si>
  <si>
    <t>UAT coordination with 19 users</t>
  </si>
  <si>
    <t>Test with real queries</t>
  </si>
  <si>
    <t>Feedback incorporation and bug fixes</t>
  </si>
  <si>
    <t>Address UAT findings</t>
  </si>
  <si>
    <t>Production environment deployment</t>
  </si>
  <si>
    <t>Go-live cutover</t>
  </si>
  <si>
    <t>Production monitoring configuration</t>
  </si>
  <si>
    <t>Alerts and dashboards</t>
  </si>
  <si>
    <t>Final smoke testing in production</t>
  </si>
  <si>
    <t>Validate go-live</t>
  </si>
  <si>
    <t>Stakeholder sign-off</t>
  </si>
  <si>
    <t>Formal acceptance</t>
  </si>
  <si>
    <t>Week 10: Documentation &amp; Training</t>
  </si>
  <si>
    <t>Architecture documentation with diagrams</t>
  </si>
  <si>
    <t>Technical design docs</t>
  </si>
  <si>
    <t>User guide creation (with screenshots)</t>
  </si>
  <si>
    <t>End-user how-to guide</t>
  </si>
  <si>
    <t>End-user training session (2 hours, recorded)</t>
  </si>
  <si>
    <t>How to use Teams bot</t>
  </si>
  <si>
    <t>TOTAL DEVELOPMENT HOURS</t>
  </si>
  <si>
    <t>Ongoing: Project Management (10%)</t>
  </si>
  <si>
    <t>Throughout project</t>
  </si>
  <si>
    <t>Meetings, reporting, risk management, coordination</t>
  </si>
  <si>
    <t>TOTAL PROJECT HOURS</t>
  </si>
  <si>
    <t>FrontEnd Considerations</t>
  </si>
  <si>
    <t>Dev Low</t>
  </si>
  <si>
    <t>Dev High</t>
  </si>
  <si>
    <t>Pre-requisite</t>
  </si>
  <si>
    <t xml:space="preserve">Discovery &amp; Design </t>
  </si>
  <si>
    <t>Custom Frontend Development</t>
  </si>
  <si>
    <t>Integration &amp; Unit Testing</t>
  </si>
  <si>
    <t>UAT</t>
  </si>
  <si>
    <t>Meeting Time</t>
  </si>
  <si>
    <t>Average</t>
  </si>
  <si>
    <t>Average (hrs)</t>
  </si>
  <si>
    <t>Azure Environment Setup</t>
  </si>
  <si>
    <t> </t>
  </si>
  <si>
    <t>Azure Resource Groups setup</t>
  </si>
  <si>
    <t>Standard Azure foundation</t>
  </si>
  <si>
    <t>Azure AI Foundry workspace configuration</t>
  </si>
  <si>
    <t>Connect to Claude model deployment</t>
  </si>
  <si>
    <t>Azure OpenAI GPT-4o deployment verification</t>
  </si>
  <si>
    <t>Fallback model setup</t>
  </si>
  <si>
    <t>Azure OpenAI text-embedding-3-large deployment</t>
  </si>
  <si>
    <t>For embeddings generation</t>
  </si>
  <si>
    <t>Azure AI Search instance (Standard tier)</t>
  </si>
  <si>
    <t>Vector + keyword hybrid search</t>
  </si>
  <si>
    <t>Azure App Service (P1V2) provisioning</t>
  </si>
  <si>
    <t>Bot backend hosting</t>
  </si>
  <si>
    <t>Azure Functions deployment</t>
  </si>
  <si>
    <t>Document processing triggers</t>
  </si>
  <si>
    <t>Azure Blob Storage setup</t>
  </si>
  <si>
    <t>Raw document archive</t>
  </si>
  <si>
    <t>Azure Key Vault configuration</t>
  </si>
  <si>
    <t>API keys and secrets</t>
  </si>
  <si>
    <t>Azure Monitor + Application Insights</t>
  </si>
  <si>
    <t>Logging and observability</t>
  </si>
  <si>
    <t>Azure AD service principal creation</t>
  </si>
  <si>
    <t>SharePoint API authentication</t>
  </si>
  <si>
    <t>Security baseline (NSGs, Azure AD, Key Vault)</t>
  </si>
  <si>
    <t>Security foundation</t>
  </si>
  <si>
    <t xml:space="preserve">Client review on Stagginv Env. and Production Deployment </t>
  </si>
  <si>
    <t>Syncup and internal meetings (10% of total dev efforts)</t>
  </si>
  <si>
    <t>Break down unique words by script and remove Deplicates(Script + manual)</t>
  </si>
  <si>
    <t>Rename those words in batchs(50-100 words) per batch(ella(inhouse tool)) .50mins - 1hr</t>
  </si>
  <si>
    <t>Review for each Batch manually</t>
  </si>
  <si>
    <t>Once Finalized (internally) manual Verification</t>
  </si>
  <si>
    <t>20-30% for reconsideration</t>
  </si>
  <si>
    <t xml:space="preserve">Prepare Final Sheet </t>
  </si>
  <si>
    <t>Replace with new words with old - thourgh Script</t>
  </si>
  <si>
    <t>Recammond new names to client for folder</t>
  </si>
  <si>
    <t xml:space="preserve"> Retrive folder names to reduce file path (20)
LLM word abriviation, review LLM output and  manual correction (1+3)
Folder rename recomondations (script to find and replace)per site (0.5+0.5)
Prepare Final sheet with LLM updated names, review and correct names manually per site(2)
Share recommondations with client and review/fix according to clients feedback per site(1)
Folder name fixing at source per site(0.5+0.5)
Review the File renaming and fix for all failed records per site(1)
Toot Time (1+0.5 +2 +0.5)  Per Each Chunk
Dev Time (3+0.5+2+1+0.5+1) Per Each Chunk</t>
  </si>
  <si>
    <t>Scan 20 post folder rename, Remove extra chars based on files mapping per site(0.5+0.5)
Get abbriviations from LLM for unique words,
Review LLM output(1+2)
Run script to create recomondations per Batch(0.5+0.5)
Prepare Final sheet with LLM updated names, review and correct names manually per site(2-3)
Share recommondations with client and review/fix according to clients feedback per site(1)
Run script for fixing file renaming on File share(0.5+0.5)
Review the Fileshare renaming and fix for all failed records per site(1)
Tool Time (0.5 + 1 + 0.5 + 2 +0.5 +1) per Batch
Dev Time (0.5 + 2 + 0.5 + 3 +1 + 0.5 +1) per Batch</t>
  </si>
  <si>
    <t>Solution Architecture</t>
  </si>
  <si>
    <t>Document Ingestion Workflow</t>
  </si>
  <si>
    <r>
      <t xml:space="preserve">The </t>
    </r>
    <r>
      <rPr>
        <i/>
        <sz val="11"/>
        <color theme="1"/>
        <rFont val="Aptos Narrow"/>
        <family val="2"/>
        <scheme val="minor"/>
      </rPr>
      <t>“Deploy backend to manage interaction”</t>
    </r>
    <r>
      <rPr>
        <sz val="11"/>
        <color theme="1"/>
        <rFont val="Aptos Narrow"/>
        <family val="2"/>
        <scheme val="minor"/>
      </rPr>
      <t xml:space="preserve"> task has been renamed to </t>
    </r>
    <r>
      <rPr>
        <b/>
        <sz val="11"/>
        <color theme="1"/>
        <rFont val="Aptos Narrow"/>
        <family val="2"/>
        <scheme val="minor"/>
      </rPr>
      <t>“Development of backend APIs &amp; Deployment”</t>
    </r>
    <r>
      <rPr>
        <sz val="11"/>
        <color theme="1"/>
        <rFont val="Aptos Narrow"/>
        <family val="2"/>
        <scheme val="minor"/>
      </rPr>
      <t xml:space="preserve"> to better reflect the scope. The 35-hour estimate covers not just deployment, but also the </t>
    </r>
    <r>
      <rPr>
        <b/>
        <sz val="11"/>
        <color theme="1"/>
        <rFont val="Aptos Narrow"/>
        <family val="2"/>
        <scheme val="minor"/>
      </rPr>
      <t>development of APIs required for budget estimation</t>
    </r>
    <r>
      <rPr>
        <sz val="11"/>
        <color theme="1"/>
        <rFont val="Aptos Narrow"/>
        <family val="2"/>
        <scheme val="minor"/>
      </rPr>
      <t xml:space="preserve">, leveraging either vector search, web search, or a combination of both. The </t>
    </r>
    <r>
      <rPr>
        <b/>
        <sz val="11"/>
        <color theme="1"/>
        <rFont val="Aptos Narrow"/>
        <family val="2"/>
        <scheme val="minor"/>
      </rPr>
      <t>core business logic</t>
    </r>
    <r>
      <rPr>
        <sz val="11"/>
        <color theme="1"/>
        <rFont val="Aptos Narrow"/>
        <family val="2"/>
        <scheme val="minor"/>
      </rPr>
      <t xml:space="preserve"> for interpreting user prompts and generating budget estimates will be implemented as part of this work.</t>
    </r>
  </si>
  <si>
    <t>INFLEXION AI CHATBOT - MONTHLY INFRASTRUCTURE COST ESTIMATES</t>
  </si>
  <si>
    <t>Azure Infrastructure + AI Models</t>
  </si>
  <si>
    <t>Azure Service / AI Model</t>
  </si>
  <si>
    <t>Description &amp; Assumptions</t>
  </si>
  <si>
    <t>Low Cost/Mo</t>
  </si>
  <si>
    <t>High Cost/Mo</t>
  </si>
  <si>
    <t>Average Cost/Mo</t>
  </si>
  <si>
    <t>Notes</t>
  </si>
  <si>
    <t>AI &amp; ML SERVICES</t>
  </si>
  <si>
    <t>Claude (Azure AI Foundry)</t>
  </si>
  <si>
    <t>Primary LLM - claude-sonnet-4. Est: 500K input, 100K output tokens/month</t>
  </si>
  <si>
    <t>Main AI model</t>
  </si>
  <si>
    <t>Azure OpenAI - GPT-4o</t>
  </si>
  <si>
    <t>Fallback LLM. Est: 100K input, 20K output tokens/month</t>
  </si>
  <si>
    <t>Secondary, 10% queries</t>
  </si>
  <si>
    <t>Azure OpenAI - Embeddings</t>
  </si>
  <si>
    <t>text-embedding-3-large. One-time: 2M tokens, Ongoing: 50K tokens/month</t>
  </si>
  <si>
    <t>Vector embeddings</t>
  </si>
  <si>
    <t>Azure AI Search (Standard)</t>
  </si>
  <si>
    <t>Standard S1: 1 replica, 1 partition. Vector + keyword hybrid</t>
  </si>
  <si>
    <t>Fixed cost</t>
  </si>
  <si>
    <t>Azure AI Foundry</t>
  </si>
  <si>
    <t>Included with Azure OpenAI + Claude model access</t>
  </si>
  <si>
    <t>-</t>
  </si>
  <si>
    <t>No additional charge</t>
  </si>
  <si>
    <t>Subtotal: AI &amp; ML</t>
  </si>
  <si>
    <t>COMPUTE SERVICES</t>
  </si>
  <si>
    <t>Azure App Service (P1V2)</t>
  </si>
  <si>
    <t>Premium P1V2: 1 vCore, 3.5GB RAM, auto-scaling</t>
  </si>
  <si>
    <t>Azure Functions (Consumption)</t>
  </si>
  <si>
    <t>Document processing. Est: 5K executions/month @ 512MB</t>
  </si>
  <si>
    <t>Event-driven</t>
  </si>
  <si>
    <t>Subtotal: Compute</t>
  </si>
  <si>
    <t>STORAGE SERVICES</t>
  </si>
  <si>
    <t>Azure Blob Storage (Hot)</t>
  </si>
  <si>
    <t>Raw documents. Est: 2GB storage, 1K operations/month</t>
  </si>
  <si>
    <t>Minimal costs</t>
  </si>
  <si>
    <t>Azure Blob Storage (Bandwidth)</t>
  </si>
  <si>
    <t>Egress bandwidth. Est: 10GB/month outbound</t>
  </si>
  <si>
    <t>Data transfer</t>
  </si>
  <si>
    <t>Subtotal: Storage</t>
  </si>
  <si>
    <t>SECURITY &amp; MONITORING</t>
  </si>
  <si>
    <t>Azure Key Vault</t>
  </si>
  <si>
    <t>Vault: 1 operations, 0 advanced operations, 0 renewals, 0 protected keys, 0 advanced protected keys; Managed HSM Pools: 0 Standard B1 HSM Pool(s) x 730 Hours</t>
  </si>
  <si>
    <t xml:space="preserve">Azure Monitor </t>
  </si>
  <si>
    <t>Log analytics: Log Data Ingestion: 1 GB Daily Auxiliary Logs without processing, 1 GB Daily Auxiliary Logs with processing, 1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Managed Prometheus: Using default collection estimation method (with a cluster of 0 linux nodes, 0 Windows nodes, 0 containers, and 0 pods), 0 Average daily Dashboards users, 7 Dashboards, 50000 Data samples queried per dashboard, 25 promql alerting rules, 25 promql recording rules; Application Insights: 0 GB Daily logs ingested, 3 months Data retention, 0 Standard Web Tests, 5 Minutes Execution frequency, Executing for 730 hours; 0 resources monitored X 1 metric time-series monitored per resource, 5 Minutes Log Signal frequency with 0 Log Alerts monitored and 1 time series per signal, 0 Additional events, 0 Additional emails, 0 Additional push notifications, 0 Additional web hooks (in millions)</t>
  </si>
  <si>
    <t>Observability</t>
  </si>
  <si>
    <t>Subtotal: Security</t>
  </si>
  <si>
    <t>INTEGRATION SERVICES</t>
  </si>
  <si>
    <t>Copilot Studio</t>
  </si>
  <si>
    <t>Bot builder. Pay as you go or $200/month</t>
  </si>
  <si>
    <t>Variable</t>
  </si>
  <si>
    <t>SharePoint Online</t>
  </si>
  <si>
    <t>Document storage - included in M365 subscription</t>
  </si>
  <si>
    <t>Already licensed</t>
  </si>
  <si>
    <t>Subtotal: Integration</t>
  </si>
  <si>
    <t>TOTAL MONTHLY COST</t>
  </si>
  <si>
    <t>TOTAL</t>
  </si>
  <si>
    <t>ANNUAL PROJECTION (12 MONTHS)</t>
  </si>
  <si>
    <t>Monthly × 12</t>
  </si>
  <si>
    <t>KEY ASSUMPTIONS</t>
  </si>
  <si>
    <t>• Usage: 19 MVP users, ~5 concurrent max, ad hoc usage (not 24/7)</t>
  </si>
  <si>
    <t>• Claude Primary: 90% of queries (500K input tokens, 100K output tokens/month)</t>
  </si>
  <si>
    <t>• GPT-4o Fallback: 10% of queries when Claude unavailable (100K input, 20K output/month)</t>
  </si>
  <si>
    <t>• Embeddings: One-time bulk ~2M tokens for 40-50 docs, then minimal &lt;50K/month</t>
  </si>
  <si>
    <t>• Storage: ~2GB in Blob + SharePoint (already licensed)</t>
  </si>
  <si>
    <t>• M365 Copilot: Optional tertiary fallback - client decision</t>
  </si>
  <si>
    <t>• Private Link: Optional security - client decision based on compliance</t>
  </si>
  <si>
    <t>• Buffer: 10% for usage spikes and scaling</t>
  </si>
  <si>
    <t>LLM TOKEN USAGE &amp; COST CALCULATIONS</t>
  </si>
  <si>
    <t>Detailed AI Model Cost Breakdown</t>
  </si>
  <si>
    <t>USAGE ASSUMPTIONS</t>
  </si>
  <si>
    <t>Total Users (MVP)</t>
  </si>
  <si>
    <t>Queries/User/Day</t>
  </si>
  <si>
    <t>Working Days/Month</t>
  </si>
  <si>
    <t>Avg Query Length (tokens)</t>
  </si>
  <si>
    <t>Avg Response (tokens)</t>
  </si>
  <si>
    <t>RAG Context (tokens)</t>
  </si>
  <si>
    <t>CALCULATED VOLUMES (Monthly)</t>
  </si>
  <si>
    <t>Total Queries/Month</t>
  </si>
  <si>
    <t>19 × 5 × 22 = 2,090</t>
  </si>
  <si>
    <t>Claude Input Tokens</t>
  </si>
  <si>
    <t>2,090 × (200+3000) × 90%</t>
  </si>
  <si>
    <t>Claude Output Tokens</t>
  </si>
  <si>
    <t>2,090 × 500 × 90%</t>
  </si>
  <si>
    <t>GPT-4o Input Tokens</t>
  </si>
  <si>
    <t>2,090 × (200+3000) × 10%</t>
  </si>
  <si>
    <t>GPT-4o Output Tokens</t>
  </si>
  <si>
    <t>2,090 × 500 × 10%</t>
  </si>
  <si>
    <t>PRICING (Per Million Tokens)</t>
  </si>
  <si>
    <t>Model</t>
  </si>
  <si>
    <t>Input $/MTok</t>
  </si>
  <si>
    <t>Output $/MTok</t>
  </si>
  <si>
    <t>GPT-4o (Azure OpenAI)</t>
  </si>
  <si>
    <t>Embeddings (text-emb-3-large)</t>
  </si>
  <si>
    <t>Version</t>
  </si>
  <si>
    <t>Changes</t>
  </si>
  <si>
    <t>Date</t>
  </si>
  <si>
    <t>Author</t>
  </si>
  <si>
    <t>v1.1</t>
  </si>
  <si>
    <t>Estimates updated</t>
  </si>
  <si>
    <t>Prabhakar</t>
  </si>
  <si>
    <t>v1.2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</si>
</sst>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</numFmts>
  <fonts count="4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242424"/>
      <name val="Aptos Narrow"/>
      <family val="2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2"/>
      <color rgb="FF000000"/>
      <name val="Aptos Narrow"/>
      <family val="2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i/>
      <sz val="11"/>
      <color theme="1"/>
      <name val="Aptos Narrow"/>
      <family val="2"/>
      <scheme val="minor"/>
    </font>
    <font>
      <b/>
      <sz val="11"/>
      <name val="Calibri"/>
    </font>
    <font>
      <sz val="13.5"/>
      <color rgb="FF000000"/>
      <name val="Times New Roman"/>
      <charset val="1"/>
    </font>
    <font>
      <b/>
      <sz val="24"/>
      <color rgb="FF1E3C72"/>
      <name val="Segoe UI"/>
      <charset val="1"/>
    </font>
    <font>
      <b/>
      <sz val="11"/>
      <color theme="1"/>
      <name val="Aptos Narrow"/>
      <scheme val="minor"/>
    </font>
    <font>
      <sz val="10"/>
      <name val="Aptos Narrow"/>
      <scheme val="minor"/>
    </font>
    <font>
      <sz val="11"/>
      <color theme="1"/>
      <name val="Aptos Narrow"/>
      <scheme val="minor"/>
    </font>
    <font>
      <sz val="10"/>
      <color theme="1"/>
      <name val="Aptos Narrow"/>
      <scheme val="minor"/>
    </font>
    <font>
      <sz val="12"/>
      <color rgb="FF000000"/>
      <name val="Aptos Narrow"/>
      <scheme val="minor"/>
    </font>
    <font>
      <b/>
      <sz val="10"/>
      <color rgb="FF000000"/>
      <name val="Aptos Narrow"/>
      <scheme val="minor"/>
    </font>
    <font>
      <b/>
      <sz val="10"/>
      <color theme="1"/>
      <name val="Aptos Narrow"/>
      <scheme val="minor"/>
    </font>
    <font>
      <b/>
      <sz val="11"/>
      <color rgb="FFFFFFFF"/>
      <name val="Aptos Narrow"/>
      <scheme val="minor"/>
    </font>
    <font>
      <b/>
      <sz val="10"/>
      <name val="Aptos Narrow"/>
      <scheme val="minor"/>
    </font>
    <font>
      <b/>
      <sz val="14"/>
      <color rgb="FF1E3C72"/>
      <name val="Calibri"/>
    </font>
    <font>
      <sz val="11"/>
      <color rgb="FF666666"/>
      <name val="Calibri"/>
    </font>
    <font>
      <sz val="11"/>
      <color rgb="FF000000"/>
      <name val="Calibri"/>
      <family val="2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2"/>
      <color rgb="FF1E3C72"/>
      <name val="Calibri"/>
    </font>
    <font>
      <i/>
      <sz val="9"/>
      <name val="Calibri"/>
    </font>
    <font>
      <sz val="10"/>
      <color rgb="FF0000FF"/>
      <name val="Calibri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7EEA"/>
        <bgColor rgb="FF667EEA"/>
      </patternFill>
    </fill>
    <fill>
      <patternFill patternType="solid">
        <fgColor rgb="FFD3D3D3"/>
        <bgColor rgb="FFD3D3D3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1"/>
      </left>
      <right/>
      <top style="thin">
        <color rgb="FF000000"/>
      </top>
      <bottom style="thin">
        <color theme="1"/>
      </bottom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1">
    <xf numFmtId="0" fontId="0" fillId="0" borderId="0" xfId="0"/>
    <xf numFmtId="0" fontId="0" fillId="0" borderId="0" xfId="0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/>
    </xf>
    <xf numFmtId="0" fontId="0" fillId="3" borderId="0" xfId="0" applyFill="1"/>
    <xf numFmtId="9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0" fontId="0" fillId="0" borderId="2" xfId="0" applyBorder="1"/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 applyAlignment="1">
      <alignment horizontal="left" vertical="top" wrapText="1"/>
    </xf>
    <xf numFmtId="0" fontId="0" fillId="0" borderId="0" xfId="0" quotePrefix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2" fillId="2" borderId="2" xfId="0" applyFont="1" applyFill="1" applyBorder="1"/>
    <xf numFmtId="0" fontId="0" fillId="3" borderId="2" xfId="0" quotePrefix="1" applyFill="1" applyBorder="1" applyAlignment="1">
      <alignment vertical="top" wrapText="1"/>
    </xf>
    <xf numFmtId="0" fontId="4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2" fillId="2" borderId="5" xfId="0" applyFont="1" applyFill="1" applyBorder="1"/>
    <xf numFmtId="0" fontId="3" fillId="2" borderId="2" xfId="0" applyFont="1" applyFill="1" applyBorder="1"/>
    <xf numFmtId="0" fontId="2" fillId="2" borderId="1" xfId="0" applyFont="1" applyFill="1" applyBorder="1"/>
    <xf numFmtId="2" fontId="0" fillId="3" borderId="2" xfId="0" applyNumberFormat="1" applyFill="1" applyBorder="1"/>
    <xf numFmtId="0" fontId="3" fillId="7" borderId="10" xfId="0" applyFont="1" applyFill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3" fillId="7" borderId="6" xfId="0" applyFont="1" applyFill="1" applyBorder="1" applyAlignment="1">
      <alignment horizontal="right" vertical="top"/>
    </xf>
    <xf numFmtId="2" fontId="3" fillId="4" borderId="6" xfId="0" applyNumberFormat="1" applyFont="1" applyFill="1" applyBorder="1"/>
    <xf numFmtId="0" fontId="0" fillId="0" borderId="10" xfId="0" applyBorder="1"/>
    <xf numFmtId="0" fontId="3" fillId="7" borderId="6" xfId="0" applyFont="1" applyFill="1" applyBorder="1" applyAlignment="1">
      <alignment horizontal="center" vertical="top" wrapText="1"/>
    </xf>
    <xf numFmtId="0" fontId="3" fillId="7" borderId="6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right" vertical="top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left" vertical="top"/>
    </xf>
    <xf numFmtId="9" fontId="0" fillId="0" borderId="5" xfId="0" applyNumberFormat="1" applyBorder="1" applyAlignment="1">
      <alignment horizontal="right" vertical="top"/>
    </xf>
    <xf numFmtId="0" fontId="6" fillId="0" borderId="6" xfId="0" applyFont="1" applyBorder="1"/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3" fillId="7" borderId="2" xfId="0" applyFont="1" applyFill="1" applyBorder="1" applyAlignment="1">
      <alignment horizontal="right" vertical="top"/>
    </xf>
    <xf numFmtId="0" fontId="3" fillId="7" borderId="2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0" fillId="0" borderId="18" xfId="0" applyBorder="1"/>
    <xf numFmtId="2" fontId="7" fillId="8" borderId="2" xfId="0" applyNumberFormat="1" applyFont="1" applyFill="1" applyBorder="1" applyAlignment="1">
      <alignment horizontal="right" vertical="top"/>
    </xf>
    <xf numFmtId="0" fontId="2" fillId="2" borderId="4" xfId="0" applyFont="1" applyFill="1" applyBorder="1"/>
    <xf numFmtId="1" fontId="2" fillId="2" borderId="17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3" fillId="7" borderId="2" xfId="0" applyFont="1" applyFill="1" applyBorder="1"/>
    <xf numFmtId="0" fontId="3" fillId="5" borderId="0" xfId="0" applyFont="1" applyFill="1"/>
    <xf numFmtId="14" fontId="0" fillId="0" borderId="2" xfId="0" applyNumberFormat="1" applyBorder="1"/>
    <xf numFmtId="0" fontId="2" fillId="9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vertical="center"/>
    </xf>
    <xf numFmtId="0" fontId="2" fillId="9" borderId="20" xfId="0" applyFont="1" applyFill="1" applyBorder="1" applyAlignment="1">
      <alignment horizontal="right" vertical="center"/>
    </xf>
    <xf numFmtId="0" fontId="2" fillId="9" borderId="7" xfId="0" applyFont="1" applyFill="1" applyBorder="1" applyAlignment="1">
      <alignment vertical="center"/>
    </xf>
    <xf numFmtId="1" fontId="2" fillId="9" borderId="8" xfId="0" applyNumberFormat="1" applyFont="1" applyFill="1" applyBorder="1" applyAlignment="1">
      <alignment vertical="center"/>
    </xf>
    <xf numFmtId="0" fontId="3" fillId="7" borderId="22" xfId="0" applyFont="1" applyFill="1" applyBorder="1" applyAlignment="1">
      <alignment horizontal="left" vertical="center"/>
    </xf>
    <xf numFmtId="0" fontId="3" fillId="7" borderId="25" xfId="0" applyFont="1" applyFill="1" applyBorder="1" applyAlignment="1">
      <alignment horizontal="left" vertical="center"/>
    </xf>
    <xf numFmtId="0" fontId="3" fillId="3" borderId="24" xfId="0" applyFont="1" applyFill="1" applyBorder="1"/>
    <xf numFmtId="0" fontId="0" fillId="0" borderId="2" xfId="0" applyBorder="1" applyAlignment="1">
      <alignment vertical="top"/>
    </xf>
    <xf numFmtId="0" fontId="3" fillId="3" borderId="14" xfId="0" applyFont="1" applyFill="1" applyBorder="1" applyAlignment="1">
      <alignment vertical="center" wrapText="1"/>
    </xf>
    <xf numFmtId="9" fontId="0" fillId="3" borderId="2" xfId="0" applyNumberFormat="1" applyFill="1" applyBorder="1" applyAlignment="1">
      <alignment horizontal="right" vertical="top"/>
    </xf>
    <xf numFmtId="2" fontId="5" fillId="10" borderId="2" xfId="0" applyNumberFormat="1" applyFont="1" applyFill="1" applyBorder="1"/>
    <xf numFmtId="0" fontId="0" fillId="4" borderId="0" xfId="0" applyFill="1"/>
    <xf numFmtId="0" fontId="3" fillId="4" borderId="6" xfId="0" applyFont="1" applyFill="1" applyBorder="1"/>
    <xf numFmtId="0" fontId="3" fillId="3" borderId="0" xfId="0" applyFont="1" applyFill="1" applyAlignment="1">
      <alignment horizontal="right" vertical="top"/>
    </xf>
    <xf numFmtId="2" fontId="0" fillId="3" borderId="0" xfId="0" applyNumberFormat="1" applyFill="1" applyAlignment="1">
      <alignment wrapText="1"/>
    </xf>
    <xf numFmtId="2" fontId="0" fillId="3" borderId="0" xfId="0" applyNumberFormat="1" applyFill="1"/>
    <xf numFmtId="2" fontId="5" fillId="3" borderId="0" xfId="0" applyNumberFormat="1" applyFont="1" applyFill="1"/>
    <xf numFmtId="0" fontId="3" fillId="7" borderId="18" xfId="0" applyFont="1" applyFill="1" applyBorder="1" applyAlignment="1">
      <alignment horizontal="right" vertical="top"/>
    </xf>
    <xf numFmtId="0" fontId="0" fillId="0" borderId="19" xfId="0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2" fontId="3" fillId="3" borderId="2" xfId="0" applyNumberFormat="1" applyFont="1" applyFill="1" applyBorder="1"/>
    <xf numFmtId="2" fontId="3" fillId="4" borderId="2" xfId="0" applyNumberFormat="1" applyFont="1" applyFill="1" applyBorder="1"/>
    <xf numFmtId="2" fontId="5" fillId="10" borderId="18" xfId="0" applyNumberFormat="1" applyFont="1" applyFill="1" applyBorder="1"/>
    <xf numFmtId="2" fontId="5" fillId="11" borderId="18" xfId="0" applyNumberFormat="1" applyFont="1" applyFill="1" applyBorder="1"/>
    <xf numFmtId="2" fontId="5" fillId="12" borderId="18" xfId="0" applyNumberFormat="1" applyFont="1" applyFill="1" applyBorder="1"/>
    <xf numFmtId="2" fontId="5" fillId="12" borderId="2" xfId="0" applyNumberFormat="1" applyFont="1" applyFill="1" applyBorder="1"/>
    <xf numFmtId="0" fontId="0" fillId="3" borderId="2" xfId="0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top" wrapText="1"/>
    </xf>
    <xf numFmtId="0" fontId="0" fillId="7" borderId="2" xfId="0" applyFill="1" applyBorder="1" applyAlignment="1">
      <alignment horizontal="center" vertical="center"/>
    </xf>
    <xf numFmtId="0" fontId="0" fillId="7" borderId="1" xfId="0" applyFill="1" applyBorder="1" applyAlignment="1">
      <alignment wrapText="1"/>
    </xf>
    <xf numFmtId="0" fontId="0" fillId="0" borderId="19" xfId="0" applyBorder="1"/>
    <xf numFmtId="0" fontId="4" fillId="0" borderId="2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vertical="top" wrapText="1"/>
    </xf>
    <xf numFmtId="0" fontId="0" fillId="0" borderId="0" xfId="0" applyAlignment="1">
      <alignment wrapText="1"/>
    </xf>
    <xf numFmtId="2" fontId="1" fillId="3" borderId="12" xfId="0" applyNumberFormat="1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vertical="top" wrapText="1"/>
    </xf>
    <xf numFmtId="0" fontId="6" fillId="0" borderId="0" xfId="0" applyFont="1"/>
    <xf numFmtId="0" fontId="10" fillId="0" borderId="0" xfId="0" applyFont="1"/>
    <xf numFmtId="0" fontId="3" fillId="0" borderId="0" xfId="0" applyFont="1" applyAlignment="1">
      <alignment vertical="top" wrapText="1"/>
    </xf>
    <xf numFmtId="0" fontId="17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5" fillId="0" borderId="0" xfId="0" applyFont="1" applyAlignment="1">
      <alignment wrapText="1"/>
    </xf>
    <xf numFmtId="0" fontId="17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vertical="top"/>
    </xf>
    <xf numFmtId="0" fontId="14" fillId="0" borderId="0" xfId="0" applyFont="1"/>
    <xf numFmtId="0" fontId="0" fillId="0" borderId="0" xfId="0" applyAlignment="1">
      <alignment horizontal="center" vertical="top"/>
    </xf>
    <xf numFmtId="0" fontId="2" fillId="2" borderId="4" xfId="0" applyFont="1" applyFill="1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0" fillId="0" borderId="32" xfId="0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29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3" fillId="0" borderId="34" xfId="0" applyFont="1" applyBorder="1" applyAlignment="1">
      <alignment horizontal="center" vertical="top" wrapText="1"/>
    </xf>
    <xf numFmtId="0" fontId="0" fillId="14" borderId="36" xfId="0" applyFill="1" applyBorder="1" applyAlignment="1">
      <alignment horizontal="center" vertical="top" wrapText="1"/>
    </xf>
    <xf numFmtId="0" fontId="3" fillId="3" borderId="38" xfId="0" applyFont="1" applyFill="1" applyBorder="1" applyAlignment="1">
      <alignment horizontal="center" vertical="top" wrapText="1"/>
    </xf>
    <xf numFmtId="0" fontId="0" fillId="14" borderId="39" xfId="0" applyFill="1" applyBorder="1" applyAlignment="1">
      <alignment vertical="top" wrapText="1"/>
    </xf>
    <xf numFmtId="0" fontId="0" fillId="14" borderId="41" xfId="0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11" borderId="31" xfId="0" applyFont="1" applyFill="1" applyBorder="1" applyAlignment="1">
      <alignment horizontal="center" vertical="top" wrapText="1"/>
    </xf>
    <xf numFmtId="0" fontId="0" fillId="7" borderId="17" xfId="0" applyFill="1" applyBorder="1" applyAlignment="1">
      <alignment vertical="top" wrapText="1"/>
    </xf>
    <xf numFmtId="1" fontId="0" fillId="7" borderId="30" xfId="0" applyNumberFormat="1" applyFill="1" applyBorder="1" applyAlignment="1">
      <alignment horizontal="left" vertical="top" wrapText="1"/>
    </xf>
    <xf numFmtId="1" fontId="0" fillId="7" borderId="30" xfId="0" applyNumberFormat="1" applyFill="1" applyBorder="1" applyAlignment="1">
      <alignment horizontal="center" vertical="top" wrapText="1"/>
    </xf>
    <xf numFmtId="1" fontId="2" fillId="2" borderId="4" xfId="0" applyNumberFormat="1" applyFont="1" applyFill="1" applyBorder="1" applyAlignment="1">
      <alignment horizontal="center" vertical="top" wrapText="1"/>
    </xf>
    <xf numFmtId="0" fontId="3" fillId="5" borderId="0" xfId="0" applyFont="1" applyFill="1" applyAlignment="1">
      <alignment vertical="top" wrapText="1"/>
    </xf>
    <xf numFmtId="0" fontId="0" fillId="0" borderId="0" xfId="0" applyAlignment="1">
      <alignment horizontal="right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5" xfId="0" applyFont="1" applyFill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14" borderId="37" xfId="0" applyFill="1" applyBorder="1" applyAlignment="1">
      <alignment vertical="top" wrapText="1"/>
    </xf>
    <xf numFmtId="0" fontId="0" fillId="14" borderId="35" xfId="0" applyFill="1" applyBorder="1" applyAlignment="1">
      <alignment horizontal="center" vertical="top" wrapText="1"/>
    </xf>
    <xf numFmtId="0" fontId="0" fillId="14" borderId="40" xfId="0" applyFill="1" applyBorder="1" applyAlignment="1">
      <alignment horizontal="center" vertical="top" wrapText="1"/>
    </xf>
    <xf numFmtId="0" fontId="19" fillId="13" borderId="31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vertical="top" wrapText="1"/>
    </xf>
    <xf numFmtId="0" fontId="23" fillId="0" borderId="42" xfId="0" applyFont="1" applyBorder="1" applyAlignment="1">
      <alignment wrapText="1"/>
    </xf>
    <xf numFmtId="0" fontId="24" fillId="0" borderId="0" xfId="0" applyFont="1" applyAlignment="1">
      <alignment vertical="top" wrapText="1"/>
    </xf>
    <xf numFmtId="0" fontId="25" fillId="0" borderId="0" xfId="0" applyFont="1"/>
    <xf numFmtId="0" fontId="26" fillId="0" borderId="0" xfId="0" applyFont="1" applyAlignment="1">
      <alignment vertical="top" wrapText="1"/>
    </xf>
    <xf numFmtId="0" fontId="22" fillId="0" borderId="0" xfId="0" applyFont="1"/>
    <xf numFmtId="0" fontId="27" fillId="0" borderId="0" xfId="0" applyFont="1"/>
    <xf numFmtId="0" fontId="28" fillId="0" borderId="0" xfId="0" applyFont="1"/>
    <xf numFmtId="0" fontId="25" fillId="0" borderId="0" xfId="0" applyFont="1" applyAlignment="1">
      <alignment vertical="top" wrapText="1"/>
    </xf>
    <xf numFmtId="0" fontId="24" fillId="0" borderId="0" xfId="0" applyFont="1" applyAlignment="1">
      <alignment wrapText="1"/>
    </xf>
    <xf numFmtId="0" fontId="24" fillId="0" borderId="0" xfId="0" applyFont="1" applyAlignment="1">
      <alignment horizontal="right" vertical="center" wrapText="1"/>
    </xf>
    <xf numFmtId="0" fontId="29" fillId="15" borderId="30" xfId="0" applyFont="1" applyFill="1" applyBorder="1" applyAlignment="1">
      <alignment wrapText="1"/>
    </xf>
    <xf numFmtId="0" fontId="29" fillId="15" borderId="32" xfId="0" applyFont="1" applyFill="1" applyBorder="1" applyAlignment="1">
      <alignment wrapText="1"/>
    </xf>
    <xf numFmtId="0" fontId="30" fillId="16" borderId="31" xfId="0" applyFont="1" applyFill="1" applyBorder="1" applyAlignment="1">
      <alignment wrapText="1"/>
    </xf>
    <xf numFmtId="0" fontId="30" fillId="16" borderId="42" xfId="0" applyFont="1" applyFill="1" applyBorder="1" applyAlignment="1">
      <alignment wrapText="1"/>
    </xf>
    <xf numFmtId="0" fontId="23" fillId="0" borderId="31" xfId="0" applyFont="1" applyBorder="1" applyAlignment="1">
      <alignment wrapText="1"/>
    </xf>
    <xf numFmtId="0" fontId="30" fillId="17" borderId="42" xfId="0" applyFont="1" applyFill="1" applyBorder="1" applyAlignment="1">
      <alignment wrapText="1"/>
    </xf>
    <xf numFmtId="0" fontId="29" fillId="15" borderId="42" xfId="0" applyFont="1" applyFill="1" applyBorder="1" applyAlignment="1">
      <alignment wrapText="1"/>
    </xf>
    <xf numFmtId="0" fontId="0" fillId="0" borderId="0" xfId="0" applyAlignment="1">
      <alignment horizontal="center" wrapText="1"/>
    </xf>
    <xf numFmtId="1" fontId="23" fillId="0" borderId="42" xfId="0" applyNumberFormat="1" applyFont="1" applyBorder="1" applyAlignment="1">
      <alignment wrapText="1"/>
    </xf>
    <xf numFmtId="1" fontId="29" fillId="15" borderId="42" xfId="0" applyNumberFormat="1" applyFont="1" applyFill="1" applyBorder="1" applyAlignment="1">
      <alignment wrapText="1"/>
    </xf>
    <xf numFmtId="164" fontId="29" fillId="15" borderId="42" xfId="1" applyNumberFormat="1" applyFont="1" applyFill="1" applyBorder="1" applyAlignment="1">
      <alignment wrapText="1"/>
    </xf>
    <xf numFmtId="0" fontId="23" fillId="0" borderId="0" xfId="0" applyFont="1" applyAlignment="1">
      <alignment wrapText="1"/>
    </xf>
    <xf numFmtId="0" fontId="23" fillId="0" borderId="33" xfId="0" applyFont="1" applyBorder="1" applyAlignment="1">
      <alignment wrapText="1"/>
    </xf>
    <xf numFmtId="0" fontId="33" fillId="0" borderId="0" xfId="0" applyFont="1"/>
    <xf numFmtId="0" fontId="34" fillId="15" borderId="30" xfId="0" applyFont="1" applyFill="1" applyBorder="1" applyAlignment="1">
      <alignment wrapText="1"/>
    </xf>
    <xf numFmtId="0" fontId="34" fillId="15" borderId="32" xfId="0" applyFont="1" applyFill="1" applyBorder="1" applyAlignment="1">
      <alignment wrapText="1"/>
    </xf>
    <xf numFmtId="0" fontId="35" fillId="16" borderId="31" xfId="0" applyFont="1" applyFill="1" applyBorder="1" applyAlignment="1">
      <alignment wrapText="1"/>
    </xf>
    <xf numFmtId="0" fontId="35" fillId="16" borderId="42" xfId="0" applyFont="1" applyFill="1" applyBorder="1" applyAlignment="1">
      <alignment wrapText="1"/>
    </xf>
    <xf numFmtId="0" fontId="36" fillId="0" borderId="31" xfId="0" applyFont="1" applyBorder="1" applyAlignment="1">
      <alignment wrapText="1"/>
    </xf>
    <xf numFmtId="0" fontId="36" fillId="0" borderId="42" xfId="0" applyFont="1" applyBorder="1" applyAlignment="1">
      <alignment wrapText="1"/>
    </xf>
    <xf numFmtId="0" fontId="36" fillId="0" borderId="42" xfId="0" applyFont="1" applyBorder="1"/>
    <xf numFmtId="6" fontId="36" fillId="0" borderId="42" xfId="0" applyNumberFormat="1" applyFont="1" applyBorder="1"/>
    <xf numFmtId="0" fontId="36" fillId="0" borderId="42" xfId="0" quotePrefix="1" applyFont="1" applyBorder="1"/>
    <xf numFmtId="0" fontId="35" fillId="17" borderId="31" xfId="0" applyFont="1" applyFill="1" applyBorder="1" applyAlignment="1">
      <alignment wrapText="1"/>
    </xf>
    <xf numFmtId="0" fontId="35" fillId="17" borderId="42" xfId="0" applyFont="1" applyFill="1" applyBorder="1"/>
    <xf numFmtId="6" fontId="35" fillId="17" borderId="42" xfId="0" applyNumberFormat="1" applyFont="1" applyFill="1" applyBorder="1"/>
    <xf numFmtId="0" fontId="34" fillId="15" borderId="31" xfId="0" applyFont="1" applyFill="1" applyBorder="1" applyAlignment="1">
      <alignment wrapText="1"/>
    </xf>
    <xf numFmtId="0" fontId="34" fillId="15" borderId="42" xfId="0" applyFont="1" applyFill="1" applyBorder="1"/>
    <xf numFmtId="6" fontId="34" fillId="15" borderId="42" xfId="0" applyNumberFormat="1" applyFont="1" applyFill="1" applyBorder="1"/>
    <xf numFmtId="0" fontId="35" fillId="0" borderId="31" xfId="0" applyFont="1" applyBorder="1" applyAlignment="1">
      <alignment wrapText="1"/>
    </xf>
    <xf numFmtId="0" fontId="35" fillId="0" borderId="42" xfId="0" applyFont="1" applyBorder="1"/>
    <xf numFmtId="6" fontId="35" fillId="0" borderId="42" xfId="0" applyNumberFormat="1" applyFont="1" applyBorder="1"/>
    <xf numFmtId="0" fontId="39" fillId="18" borderId="0" xfId="0" applyFont="1" applyFill="1"/>
    <xf numFmtId="3" fontId="33" fillId="0" borderId="0" xfId="0" applyNumberFormat="1" applyFont="1"/>
    <xf numFmtId="8" fontId="39" fillId="18" borderId="0" xfId="0" applyNumberFormat="1" applyFont="1" applyFill="1"/>
    <xf numFmtId="0" fontId="36" fillId="0" borderId="30" xfId="0" applyFont="1" applyBorder="1" applyAlignment="1">
      <alignment vertical="top" wrapText="1"/>
    </xf>
    <xf numFmtId="0" fontId="36" fillId="0" borderId="45" xfId="0" applyFont="1" applyBorder="1" applyAlignment="1">
      <alignment vertical="top" wrapText="1"/>
    </xf>
    <xf numFmtId="6" fontId="36" fillId="0" borderId="42" xfId="0" quotePrefix="1" applyNumberFormat="1" applyFont="1" applyBorder="1"/>
    <xf numFmtId="6" fontId="35" fillId="17" borderId="42" xfId="0" quotePrefix="1" applyNumberFormat="1" applyFont="1" applyFill="1" applyBorder="1"/>
    <xf numFmtId="0" fontId="25" fillId="4" borderId="0" xfId="0" applyFont="1" applyFill="1"/>
    <xf numFmtId="0" fontId="35" fillId="17" borderId="42" xfId="0" applyFont="1" applyFill="1" applyBorder="1" applyAlignment="1">
      <alignment wrapText="1"/>
    </xf>
    <xf numFmtId="0" fontId="34" fillId="15" borderId="42" xfId="0" applyFont="1" applyFill="1" applyBorder="1" applyAlignment="1">
      <alignment wrapText="1"/>
    </xf>
    <xf numFmtId="0" fontId="35" fillId="16" borderId="46" xfId="0" applyFont="1" applyFill="1" applyBorder="1" applyAlignment="1">
      <alignment wrapText="1"/>
    </xf>
    <xf numFmtId="0" fontId="36" fillId="0" borderId="46" xfId="0" applyFont="1" applyBorder="1" applyAlignment="1">
      <alignment wrapText="1"/>
    </xf>
    <xf numFmtId="0" fontId="35" fillId="17" borderId="46" xfId="0" applyFont="1" applyFill="1" applyBorder="1"/>
    <xf numFmtId="0" fontId="35" fillId="0" borderId="46" xfId="0" applyFont="1" applyBorder="1"/>
    <xf numFmtId="0" fontId="34" fillId="15" borderId="46" xfId="0" applyFont="1" applyFill="1" applyBorder="1" applyAlignment="1">
      <alignment wrapText="1"/>
    </xf>
    <xf numFmtId="0" fontId="35" fillId="0" borderId="33" xfId="0" applyFont="1" applyBorder="1" applyAlignment="1">
      <alignment wrapText="1"/>
    </xf>
    <xf numFmtId="0" fontId="35" fillId="0" borderId="33" xfId="0" applyFont="1" applyBorder="1"/>
    <xf numFmtId="6" fontId="35" fillId="0" borderId="33" xfId="0" applyNumberFormat="1" applyFont="1" applyBorder="1"/>
    <xf numFmtId="0" fontId="35" fillId="0" borderId="0" xfId="0" applyFont="1"/>
    <xf numFmtId="0" fontId="0" fillId="0" borderId="15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0" xfId="0" applyAlignment="1">
      <alignment horizontal="center"/>
    </xf>
    <xf numFmtId="0" fontId="8" fillId="0" borderId="14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3" fillId="4" borderId="14" xfId="0" applyFont="1" applyFill="1" applyBorder="1" applyAlignment="1">
      <alignment horizontal="center" wrapText="1"/>
    </xf>
    <xf numFmtId="0" fontId="3" fillId="4" borderId="27" xfId="0" applyFont="1" applyFill="1" applyBorder="1" applyAlignment="1">
      <alignment horizontal="center" wrapText="1"/>
    </xf>
    <xf numFmtId="0" fontId="3" fillId="6" borderId="26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0" fillId="16" borderId="43" xfId="0" applyFont="1" applyFill="1" applyBorder="1" applyAlignment="1">
      <alignment horizontal="left" vertical="top" wrapText="1"/>
    </xf>
    <xf numFmtId="0" fontId="30" fillId="16" borderId="32" xfId="0" applyFont="1" applyFill="1" applyBorder="1" applyAlignment="1">
      <alignment horizontal="left" vertical="top" wrapText="1"/>
    </xf>
    <xf numFmtId="0" fontId="30" fillId="17" borderId="43" xfId="0" applyFont="1" applyFill="1" applyBorder="1" applyAlignment="1">
      <alignment horizontal="left" vertical="top" wrapText="1"/>
    </xf>
    <xf numFmtId="0" fontId="30" fillId="17" borderId="32" xfId="0" applyFont="1" applyFill="1" applyBorder="1" applyAlignment="1">
      <alignment horizontal="left" vertical="top" wrapText="1"/>
    </xf>
    <xf numFmtId="0" fontId="29" fillId="15" borderId="43" xfId="0" applyFont="1" applyFill="1" applyBorder="1" applyAlignment="1">
      <alignment horizontal="left" vertical="top" wrapText="1"/>
    </xf>
    <xf numFmtId="0" fontId="29" fillId="15" borderId="32" xfId="0" applyFont="1" applyFill="1" applyBorder="1" applyAlignment="1">
      <alignment horizontal="left" vertical="top" wrapText="1"/>
    </xf>
    <xf numFmtId="0" fontId="30" fillId="16" borderId="43" xfId="0" applyFont="1" applyFill="1" applyBorder="1" applyAlignment="1">
      <alignment horizontal="left" wrapText="1"/>
    </xf>
    <xf numFmtId="0" fontId="30" fillId="16" borderId="44" xfId="0" applyFont="1" applyFill="1" applyBorder="1" applyAlignment="1">
      <alignment horizontal="left" wrapText="1"/>
    </xf>
    <xf numFmtId="0" fontId="30" fillId="16" borderId="32" xfId="0" applyFont="1" applyFill="1" applyBorder="1" applyAlignment="1">
      <alignment horizontal="left" wrapText="1"/>
    </xf>
    <xf numFmtId="0" fontId="22" fillId="5" borderId="0" xfId="0" applyFont="1" applyFill="1" applyAlignment="1">
      <alignment horizontal="left" vertical="top" wrapText="1"/>
    </xf>
    <xf numFmtId="0" fontId="24" fillId="0" borderId="18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19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/>
    </xf>
    <xf numFmtId="2" fontId="3" fillId="2" borderId="18" xfId="0" applyNumberFormat="1" applyFont="1" applyFill="1" applyBorder="1" applyAlignment="1">
      <alignment horizontal="center"/>
    </xf>
    <xf numFmtId="0" fontId="3" fillId="5" borderId="23" xfId="0" applyFont="1" applyFill="1" applyBorder="1" applyAlignment="1">
      <alignment horizontal="left"/>
    </xf>
    <xf numFmtId="0" fontId="0" fillId="0" borderId="18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1" fontId="3" fillId="5" borderId="18" xfId="0" applyNumberFormat="1" applyFont="1" applyFill="1" applyBorder="1" applyAlignment="1">
      <alignment horizontal="center" vertical="top" wrapText="1"/>
    </xf>
    <xf numFmtId="1" fontId="3" fillId="5" borderId="3" xfId="0" applyNumberFormat="1" applyFont="1" applyFill="1" applyBorder="1" applyAlignment="1">
      <alignment horizontal="center" vertical="top" wrapText="1"/>
    </xf>
    <xf numFmtId="1" fontId="3" fillId="5" borderId="19" xfId="0" applyNumberFormat="1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3" fillId="5" borderId="23" xfId="0" applyFont="1" applyFill="1" applyBorder="1" applyAlignment="1">
      <alignment horizontal="left" vertical="top" wrapText="1"/>
    </xf>
    <xf numFmtId="0" fontId="31" fillId="0" borderId="0" xfId="0" applyFont="1" applyAlignment="1">
      <alignment vertical="center"/>
    </xf>
    <xf numFmtId="0" fontId="32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37" fillId="0" borderId="0" xfId="0" applyFont="1" applyAlignment="1"/>
    <xf numFmtId="0" fontId="38" fillId="0" borderId="0" xfId="0" applyFont="1" applyAlignment="1"/>
    <xf numFmtId="0" fontId="35" fillId="18" borderId="0" xfId="0" applyFont="1" applyFill="1" applyAlignment="1"/>
    <xf numFmtId="0" fontId="35" fillId="16" borderId="0" xfId="0" applyFont="1" applyFill="1" applyAlignment="1"/>
  </cellXfs>
  <cellStyles count="2">
    <cellStyle name="Comma" xfId="1" builtinId="3"/>
    <cellStyle name="Normal" xfId="0" builtinId="0"/>
  </cellStyles>
  <dxfs count="3"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667EEA"/>
          <bgColor rgb="FF667EEA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1</xdr:row>
      <xdr:rowOff>0</xdr:rowOff>
    </xdr:from>
    <xdr:to>
      <xdr:col>8</xdr:col>
      <xdr:colOff>266700</xdr:colOff>
      <xdr:row>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217C8-D4D8-734E-D722-7BD2ACD1C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00" y="180975"/>
          <a:ext cx="4572000" cy="1333500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533400</xdr:colOff>
      <xdr:row>8</xdr:row>
      <xdr:rowOff>76200</xdr:rowOff>
    </xdr:from>
    <xdr:to>
      <xdr:col>8</xdr:col>
      <xdr:colOff>304800</xdr:colOff>
      <xdr:row>20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39602D-9E14-4A51-2888-95619EC39B90}"/>
            </a:ext>
            <a:ext uri="{147F2762-F138-4A5C-976F-8EAC2B608ADB}">
              <a16:predDERef xmlns:a16="http://schemas.microsoft.com/office/drawing/2014/main" pred="{5B2217C8-D4D8-734E-D722-7BD2ACD1C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2200" y="1562100"/>
          <a:ext cx="4648200" cy="2143125"/>
        </a:xfrm>
        <a:prstGeom prst="rect">
          <a:avLst/>
        </a:prstGeom>
      </xdr:spPr>
    </xdr:pic>
    <xdr:clientData/>
  </xdr:twoCellAnchor>
  <xdr:twoCellAnchor editAs="oneCell">
    <xdr:from>
      <xdr:col>3</xdr:col>
      <xdr:colOff>600075</xdr:colOff>
      <xdr:row>20</xdr:row>
      <xdr:rowOff>47625</xdr:rowOff>
    </xdr:from>
    <xdr:to>
      <xdr:col>8</xdr:col>
      <xdr:colOff>285750</xdr:colOff>
      <xdr:row>27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B7BDE4-A7D8-F325-4C68-3A249359C284}"/>
            </a:ext>
            <a:ext uri="{147F2762-F138-4A5C-976F-8EAC2B608ADB}">
              <a16:predDERef xmlns:a16="http://schemas.microsoft.com/office/drawing/2014/main" pred="{8D39602D-9E14-4A51-2888-95619EC39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3743325"/>
          <a:ext cx="4562475" cy="1371600"/>
        </a:xfrm>
        <a:prstGeom prst="rect">
          <a:avLst/>
        </a:prstGeom>
      </xdr:spPr>
    </xdr:pic>
    <xdr:clientData/>
  </xdr:twoCellAnchor>
  <xdr:twoCellAnchor editAs="oneCell">
    <xdr:from>
      <xdr:col>3</xdr:col>
      <xdr:colOff>561975</xdr:colOff>
      <xdr:row>28</xdr:row>
      <xdr:rowOff>57150</xdr:rowOff>
    </xdr:from>
    <xdr:to>
      <xdr:col>8</xdr:col>
      <xdr:colOff>257175</xdr:colOff>
      <xdr:row>35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C54451-02B7-54F8-C0C0-D44411C21C8C}"/>
            </a:ext>
            <a:ext uri="{147F2762-F138-4A5C-976F-8EAC2B608ADB}">
              <a16:predDERef xmlns:a16="http://schemas.microsoft.com/office/drawing/2014/main" pred="{F2B7BDE4-A7D8-F325-4C68-3A249359C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90775" y="5200650"/>
          <a:ext cx="4572000" cy="1333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7</xdr:col>
      <xdr:colOff>304800</xdr:colOff>
      <xdr:row>62</xdr:row>
      <xdr:rowOff>1828800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B6E26C8-1367-4579-9879-CF52207C19E2}"/>
            </a:ext>
            <a:ext uri="{147F2762-F138-4A5C-976F-8EAC2B608ADB}">
              <a16:predDERef xmlns:a16="http://schemas.microsoft.com/office/drawing/2014/main" pred="{DEC54451-02B7-54F8-C0C0-D44411C21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7905750"/>
          <a:ext cx="4572000" cy="2009775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590550</xdr:colOff>
      <xdr:row>62</xdr:row>
      <xdr:rowOff>1819275</xdr:rowOff>
    </xdr:from>
    <xdr:to>
      <xdr:col>7</xdr:col>
      <xdr:colOff>295275</xdr:colOff>
      <xdr:row>73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5792076-B189-0574-D465-DD511B369BC8}"/>
            </a:ext>
            <a:ext uri="{147F2762-F138-4A5C-976F-8EAC2B608ADB}">
              <a16:predDERef xmlns:a16="http://schemas.microsoft.com/office/drawing/2014/main" pred="{CB6E26C8-1367-4579-9879-CF52207C1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9750" y="9906000"/>
          <a:ext cx="4581525" cy="233362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</xdr:row>
      <xdr:rowOff>123825</xdr:rowOff>
    </xdr:from>
    <xdr:to>
      <xdr:col>12</xdr:col>
      <xdr:colOff>447675</xdr:colOff>
      <xdr:row>58</xdr:row>
      <xdr:rowOff>66675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D69607A-363E-369A-46FF-B8D571477DF1}"/>
            </a:ext>
            <a:ext uri="{147F2762-F138-4A5C-976F-8EAC2B608ADB}">
              <a16:predDERef xmlns:a16="http://schemas.microsoft.com/office/drawing/2014/main" pred="{55792076-B189-0574-D465-DD511B369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47800" y="7010400"/>
          <a:ext cx="8143875" cy="4124325"/>
        </a:xfrm>
        <a:prstGeom prst="rect">
          <a:avLst/>
        </a:prstGeom>
      </xdr:spPr>
    </xdr:pic>
    <xdr:clientData/>
  </xdr:twoCellAnchor>
  <xdr:twoCellAnchor>
    <xdr:from>
      <xdr:col>9</xdr:col>
      <xdr:colOff>342900</xdr:colOff>
      <xdr:row>50</xdr:row>
      <xdr:rowOff>133350</xdr:rowOff>
    </xdr:from>
    <xdr:to>
      <xdr:col>12</xdr:col>
      <xdr:colOff>104775</xdr:colOff>
      <xdr:row>53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E719110-2759-1ECB-6A4E-19CEB5C28096}"/>
            </a:ext>
            <a:ext uri="{147F2762-F138-4A5C-976F-8EAC2B608ADB}">
              <a16:predDERef xmlns:a16="http://schemas.microsoft.com/office/drawing/2014/main" pred="{2D69607A-363E-369A-46FF-B8D571477DF1}"/>
            </a:ext>
          </a:extLst>
        </xdr:cNvPr>
        <xdr:cNvSpPr/>
      </xdr:nvSpPr>
      <xdr:spPr>
        <a:xfrm>
          <a:off x="7658100" y="9515475"/>
          <a:ext cx="1590675" cy="533400"/>
        </a:xfrm>
        <a:prstGeom prst="rect">
          <a:avLst/>
        </a:prstGeom>
        <a:solidFill>
          <a:schemeClr val="tx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1EF48B-B29D-4F4E-8D0C-D27001BAA7CB}" name="Table1" displayName="Table1" ref="A4:F29" totalsRowShown="0" headerRowDxfId="2" headerRowBorderDxfId="0" tableBorderDxfId="1">
  <autoFilter ref="A4:F29" xr:uid="{031EF48B-B29D-4F4E-8D0C-D27001BAA7CB}"/>
  <tableColumns count="6">
    <tableColumn id="1" xr3:uid="{B38A02E1-EDF0-4CB9-AFDF-1AAC6DD7633C}" name="Azure Service / AI Model"/>
    <tableColumn id="2" xr3:uid="{686F1D07-1F33-4EC7-8C07-BA85731580F1}" name="Description &amp; Assumptions"/>
    <tableColumn id="3" xr3:uid="{C08497BF-EE8D-4E1F-99BF-01E02DFFD410}" name="Low Cost/Mo"/>
    <tableColumn id="4" xr3:uid="{0AD6BB6B-941D-4540-9BC7-ADD579495174}" name="High Cost/Mo"/>
    <tableColumn id="5" xr3:uid="{501CF21E-0690-4AA3-9FE6-0E38DE83C934}" name="Average Cost/Mo"/>
    <tableColumn id="6" xr3:uid="{F729C051-D80A-46FD-9F89-893205AECB31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A282-9ADF-4839-8A22-9A53B56C46C9}">
  <dimension ref="A1:Y54"/>
  <sheetViews>
    <sheetView zoomScale="115" zoomScaleNormal="115" workbookViewId="0">
      <pane ySplit="1" topLeftCell="A2" activePane="bottomLeft" state="frozen"/>
      <selection pane="bottomLeft" activeCell="D16" sqref="D16"/>
    </sheetView>
  </sheetViews>
  <sheetFormatPr defaultRowHeight="15"/>
  <cols>
    <col min="1" max="1" width="7" style="12" customWidth="1"/>
    <col min="2" max="2" width="12.7109375" customWidth="1"/>
    <col min="3" max="3" width="7" style="4" customWidth="1"/>
    <col min="4" max="4" width="8.28515625" customWidth="1"/>
    <col min="5" max="5" width="6.28515625" customWidth="1"/>
    <col min="6" max="6" width="7.5703125" customWidth="1"/>
    <col min="7" max="7" width="8.85546875" customWidth="1"/>
    <col min="8" max="8" width="8.7109375" customWidth="1"/>
    <col min="9" max="9" width="8.140625" customWidth="1"/>
    <col min="10" max="10" width="5.5703125" customWidth="1"/>
    <col min="11" max="11" width="4.140625" style="12" customWidth="1"/>
    <col min="12" max="12" width="118.42578125" style="92" customWidth="1"/>
    <col min="13" max="13" width="9.140625" customWidth="1"/>
    <col min="15" max="15" width="16.5703125" customWidth="1"/>
    <col min="22" max="22" width="131.140625" customWidth="1"/>
  </cols>
  <sheetData>
    <row r="1" spans="1:22" ht="16.5" customHeight="1">
      <c r="A1" s="34" t="s">
        <v>0</v>
      </c>
      <c r="B1" s="33" t="s">
        <v>1</v>
      </c>
      <c r="C1" s="36" t="s">
        <v>2</v>
      </c>
      <c r="K1" s="12" t="s">
        <v>3</v>
      </c>
      <c r="L1" s="140" t="s">
        <v>4</v>
      </c>
      <c r="M1" s="95"/>
      <c r="N1" s="95"/>
      <c r="O1" s="95"/>
      <c r="P1" s="95"/>
      <c r="Q1" s="95"/>
      <c r="R1" s="95"/>
      <c r="S1" s="95"/>
      <c r="T1" s="95"/>
      <c r="U1" s="95"/>
      <c r="V1" s="95"/>
    </row>
    <row r="2" spans="1:22" ht="16.5" customHeight="1">
      <c r="A2" s="34"/>
      <c r="B2" s="93"/>
      <c r="C2"/>
      <c r="K2" s="12">
        <v>1</v>
      </c>
      <c r="L2" s="141" t="s">
        <v>5</v>
      </c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2" s="1" customFormat="1" ht="16.5" customHeight="1">
      <c r="A3" s="48">
        <v>1</v>
      </c>
      <c r="B3" s="49" t="s">
        <v>6</v>
      </c>
      <c r="C3" s="50" t="s">
        <v>7</v>
      </c>
      <c r="D3"/>
      <c r="E3"/>
      <c r="F3"/>
      <c r="G3"/>
      <c r="H3"/>
      <c r="I3"/>
      <c r="J3"/>
      <c r="K3" s="104">
        <v>2</v>
      </c>
      <c r="L3" s="141" t="s">
        <v>8</v>
      </c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2" ht="15.75">
      <c r="A4" s="48">
        <v>2</v>
      </c>
      <c r="B4" s="49" t="s">
        <v>9</v>
      </c>
      <c r="C4" s="50" t="s">
        <v>10</v>
      </c>
      <c r="K4" s="12">
        <v>3</v>
      </c>
      <c r="L4" s="141" t="s">
        <v>11</v>
      </c>
      <c r="M4" s="96"/>
      <c r="N4" s="96"/>
      <c r="O4" s="96"/>
      <c r="P4" s="96"/>
      <c r="Q4" s="96"/>
      <c r="R4" s="96"/>
      <c r="S4" s="96"/>
      <c r="T4" s="96"/>
      <c r="U4" s="96"/>
      <c r="V4" s="96"/>
    </row>
    <row r="5" spans="1:22" ht="15.75">
      <c r="A5" s="48">
        <v>3</v>
      </c>
      <c r="B5" s="49" t="s">
        <v>12</v>
      </c>
      <c r="C5" s="50" t="s">
        <v>10</v>
      </c>
      <c r="K5" s="12">
        <v>4</v>
      </c>
      <c r="L5" s="141" t="s">
        <v>13</v>
      </c>
      <c r="M5" s="96"/>
      <c r="N5" s="96"/>
      <c r="O5" s="96"/>
      <c r="P5" s="96"/>
      <c r="Q5" s="96"/>
      <c r="R5" s="96"/>
      <c r="S5" s="96"/>
      <c r="T5" s="96"/>
      <c r="U5" s="96"/>
      <c r="V5" s="96"/>
    </row>
    <row r="6" spans="1:22" ht="15.75" customHeight="1">
      <c r="A6" s="48"/>
      <c r="B6" s="51"/>
      <c r="C6" s="52"/>
      <c r="K6" s="104">
        <v>5</v>
      </c>
      <c r="L6" s="141" t="s">
        <v>14</v>
      </c>
      <c r="M6" s="96"/>
      <c r="N6" s="96"/>
      <c r="O6" s="96"/>
      <c r="P6" s="96"/>
      <c r="Q6" s="96"/>
      <c r="R6" s="96"/>
      <c r="S6" s="96"/>
      <c r="T6" s="96"/>
      <c r="U6" s="96"/>
      <c r="V6" s="96"/>
    </row>
    <row r="7" spans="1:22" ht="15.75">
      <c r="K7" s="12">
        <v>6</v>
      </c>
      <c r="L7" s="141" t="s">
        <v>15</v>
      </c>
      <c r="M7" s="96"/>
      <c r="N7" s="96"/>
      <c r="O7" s="96"/>
      <c r="P7" s="96"/>
      <c r="Q7" s="96"/>
      <c r="R7" s="96"/>
      <c r="S7" s="96"/>
      <c r="T7" s="96"/>
      <c r="U7" s="96"/>
      <c r="V7" s="96"/>
    </row>
    <row r="8" spans="1:22" ht="14.25" customHeight="1">
      <c r="A8" s="22" t="s">
        <v>0</v>
      </c>
      <c r="B8" s="53" t="s">
        <v>16</v>
      </c>
      <c r="C8" s="54"/>
      <c r="D8" s="38" t="s">
        <v>17</v>
      </c>
      <c r="E8" s="12"/>
      <c r="F8" s="27" t="s">
        <v>0</v>
      </c>
      <c r="G8" s="28" t="s">
        <v>18</v>
      </c>
      <c r="H8" s="24" t="s">
        <v>19</v>
      </c>
      <c r="I8" s="29" t="s">
        <v>20</v>
      </c>
      <c r="J8" s="205"/>
      <c r="M8" s="97"/>
      <c r="N8" s="97"/>
      <c r="O8" s="97"/>
      <c r="P8" s="97"/>
      <c r="Q8" s="97"/>
      <c r="R8" s="97"/>
      <c r="S8" s="97"/>
      <c r="T8" s="97"/>
      <c r="U8" s="97"/>
      <c r="V8" s="97"/>
    </row>
    <row r="9" spans="1:22" ht="15" customHeight="1">
      <c r="A9" s="23">
        <v>1</v>
      </c>
      <c r="B9" s="202" t="s">
        <v>6</v>
      </c>
      <c r="C9" s="203"/>
      <c r="D9" s="86">
        <f>FrontEnd!C27</f>
        <v>0</v>
      </c>
      <c r="E9" s="12"/>
      <c r="F9" s="30">
        <v>1</v>
      </c>
      <c r="G9" s="31" t="s">
        <v>21</v>
      </c>
      <c r="H9" s="32">
        <v>0.33</v>
      </c>
      <c r="I9" s="6">
        <f>$D$18*5*H9</f>
        <v>18.291428571428572</v>
      </c>
      <c r="J9" s="205"/>
      <c r="K9" s="104"/>
      <c r="M9" s="91"/>
      <c r="N9" s="91"/>
      <c r="O9" s="91"/>
      <c r="P9" s="91"/>
      <c r="Q9" s="91"/>
      <c r="R9" s="91"/>
      <c r="S9" s="91"/>
      <c r="T9" s="91"/>
      <c r="U9" s="91"/>
      <c r="V9" s="91"/>
    </row>
    <row r="10" spans="1:22" ht="15" customHeight="1">
      <c r="A10" s="35">
        <v>2</v>
      </c>
      <c r="B10" s="204" t="s">
        <v>9</v>
      </c>
      <c r="C10" s="203"/>
      <c r="D10" s="86">
        <f>BackEnd!E95</f>
        <v>388</v>
      </c>
      <c r="E10" s="12"/>
      <c r="F10" s="2">
        <v>2</v>
      </c>
      <c r="G10" s="3" t="s">
        <v>6</v>
      </c>
      <c r="H10" s="58">
        <v>0</v>
      </c>
      <c r="I10" s="59">
        <f t="shared" ref="I10:I15" si="0">$D$18*5*H10</f>
        <v>0</v>
      </c>
      <c r="J10" s="205"/>
      <c r="K10" s="12" t="s">
        <v>3</v>
      </c>
      <c r="L10" s="140" t="s">
        <v>22</v>
      </c>
      <c r="M10" s="96"/>
      <c r="N10" s="96"/>
      <c r="O10" s="96"/>
      <c r="P10" s="96"/>
      <c r="Q10" s="96"/>
      <c r="R10" s="96"/>
      <c r="S10" s="96"/>
      <c r="T10" s="96"/>
      <c r="U10" s="96"/>
      <c r="V10" s="96"/>
    </row>
    <row r="11" spans="1:22" ht="15.75" customHeight="1">
      <c r="A11" s="35">
        <v>3</v>
      </c>
      <c r="B11" s="204" t="s">
        <v>12</v>
      </c>
      <c r="C11" s="203"/>
      <c r="D11" s="87">
        <f>DevOps!C30</f>
        <v>38</v>
      </c>
      <c r="E11" s="12"/>
      <c r="F11" s="2">
        <v>3</v>
      </c>
      <c r="G11" s="3" t="s">
        <v>23</v>
      </c>
      <c r="H11" s="5">
        <v>1</v>
      </c>
      <c r="I11" s="74">
        <f>$D$18*5*H11</f>
        <v>55.428571428571431</v>
      </c>
      <c r="J11" s="205"/>
      <c r="K11" s="12">
        <v>1</v>
      </c>
      <c r="L11" s="143" t="s">
        <v>24</v>
      </c>
      <c r="M11" s="96"/>
      <c r="N11" s="96"/>
      <c r="O11" s="96"/>
      <c r="P11" s="96"/>
      <c r="Q11" s="96"/>
      <c r="R11" s="96"/>
      <c r="S11" s="96"/>
      <c r="T11" s="96"/>
      <c r="U11" s="96"/>
      <c r="V11" s="96"/>
    </row>
    <row r="12" spans="1:22" ht="15" customHeight="1">
      <c r="A12"/>
      <c r="E12" s="12"/>
      <c r="F12" s="2">
        <v>4</v>
      </c>
      <c r="G12" s="3" t="s">
        <v>12</v>
      </c>
      <c r="H12" s="5">
        <v>0.25</v>
      </c>
      <c r="I12" s="74">
        <f>$D$18*5*H12</f>
        <v>13.857142857142858</v>
      </c>
      <c r="J12" s="205"/>
      <c r="K12" s="12">
        <v>2</v>
      </c>
      <c r="L12" s="143" t="s">
        <v>25</v>
      </c>
      <c r="M12" s="96"/>
      <c r="N12" s="96"/>
      <c r="O12" s="96"/>
      <c r="P12" s="96"/>
      <c r="Q12" s="96"/>
      <c r="R12" s="96"/>
      <c r="S12" s="96"/>
      <c r="T12" s="96"/>
      <c r="U12" s="96"/>
      <c r="V12" s="96"/>
    </row>
    <row r="13" spans="1:22" ht="15.75">
      <c r="A13"/>
      <c r="E13" s="12"/>
      <c r="F13" s="68">
        <v>5</v>
      </c>
      <c r="G13" s="3" t="s">
        <v>26</v>
      </c>
      <c r="H13" s="5">
        <v>0.33</v>
      </c>
      <c r="I13" s="21">
        <f t="shared" si="0"/>
        <v>18.291428571428572</v>
      </c>
      <c r="J13" s="205"/>
      <c r="K13" s="12">
        <v>3</v>
      </c>
      <c r="L13" s="148" t="s">
        <v>27</v>
      </c>
      <c r="M13" s="96"/>
      <c r="N13" s="96"/>
      <c r="O13" s="96"/>
      <c r="P13" s="96"/>
      <c r="Q13" s="96"/>
      <c r="R13" s="96"/>
      <c r="S13" s="96"/>
      <c r="T13" s="96"/>
      <c r="U13" s="96"/>
      <c r="V13" s="96"/>
    </row>
    <row r="14" spans="1:22" ht="15.75">
      <c r="A14"/>
      <c r="B14" s="56"/>
      <c r="C14" s="66" t="s">
        <v>20</v>
      </c>
      <c r="D14" s="37" t="s">
        <v>28</v>
      </c>
      <c r="E14" s="62"/>
      <c r="F14" s="2">
        <v>6</v>
      </c>
      <c r="G14" s="67" t="s">
        <v>29</v>
      </c>
      <c r="H14" s="5">
        <v>0.1</v>
      </c>
      <c r="I14" s="21">
        <f t="shared" si="0"/>
        <v>5.5428571428571436</v>
      </c>
      <c r="J14" s="205"/>
      <c r="K14" s="12">
        <v>4</v>
      </c>
      <c r="L14" s="143" t="s">
        <v>30</v>
      </c>
      <c r="M14" s="96"/>
      <c r="N14" s="96"/>
      <c r="O14" s="96"/>
      <c r="P14" s="96"/>
      <c r="Q14" s="96"/>
      <c r="R14" s="96"/>
      <c r="S14" s="96"/>
      <c r="T14" s="96"/>
      <c r="U14" s="96"/>
      <c r="V14" s="96"/>
    </row>
    <row r="15" spans="1:22" ht="15.75">
      <c r="A15"/>
      <c r="B15" s="55" t="s">
        <v>6</v>
      </c>
      <c r="C15" s="71">
        <f>D9/7</f>
        <v>0</v>
      </c>
      <c r="D15" s="69">
        <f>C15/5</f>
        <v>0</v>
      </c>
      <c r="E15" s="63"/>
      <c r="F15" s="2">
        <v>7</v>
      </c>
      <c r="G15" s="67" t="s">
        <v>31</v>
      </c>
      <c r="H15" s="5">
        <v>0.5</v>
      </c>
      <c r="I15" s="21">
        <f t="shared" si="0"/>
        <v>27.714285714285715</v>
      </c>
      <c r="J15" s="205"/>
      <c r="K15" s="12">
        <v>5</v>
      </c>
      <c r="L15" s="143" t="s">
        <v>32</v>
      </c>
      <c r="M15" s="96"/>
      <c r="N15" s="96"/>
      <c r="O15" s="96"/>
      <c r="P15" s="96"/>
      <c r="Q15" s="96"/>
      <c r="R15" s="96"/>
      <c r="S15" s="96"/>
      <c r="T15" s="96"/>
      <c r="U15" s="96"/>
      <c r="V15" s="96"/>
    </row>
    <row r="16" spans="1:22" ht="15" customHeight="1">
      <c r="A16"/>
      <c r="B16" s="55" t="s">
        <v>9</v>
      </c>
      <c r="C16" s="73">
        <f>D10/7</f>
        <v>55.428571428571431</v>
      </c>
      <c r="D16" s="69">
        <f>C16/5</f>
        <v>11.085714285714285</v>
      </c>
      <c r="E16" s="64"/>
      <c r="J16" s="205"/>
      <c r="K16" s="12">
        <v>6</v>
      </c>
      <c r="L16" s="143" t="s">
        <v>33</v>
      </c>
      <c r="M16" s="99"/>
      <c r="N16" s="99"/>
      <c r="O16" s="99"/>
      <c r="P16" s="99"/>
      <c r="Q16" s="99"/>
      <c r="R16" s="99"/>
      <c r="S16" s="99"/>
      <c r="T16" s="99"/>
      <c r="U16" s="99"/>
      <c r="V16" s="99"/>
    </row>
    <row r="17" spans="1:25" ht="13.5" customHeight="1">
      <c r="A17" s="44"/>
      <c r="B17" s="57" t="s">
        <v>12</v>
      </c>
      <c r="C17" s="72">
        <f>D11/7</f>
        <v>5.4285714285714288</v>
      </c>
      <c r="D17" s="69">
        <f>C17/5</f>
        <v>1.0857142857142859</v>
      </c>
      <c r="E17" s="65"/>
      <c r="J17" s="205"/>
      <c r="L17" s="144"/>
      <c r="M17" s="100"/>
      <c r="N17" s="100"/>
      <c r="O17" s="100"/>
      <c r="P17" s="100"/>
      <c r="Q17" s="100"/>
      <c r="R17" s="100"/>
      <c r="S17" s="100"/>
      <c r="T17" s="100"/>
      <c r="U17" s="100"/>
      <c r="V17" s="100"/>
    </row>
    <row r="18" spans="1:25" ht="15.75" customHeight="1">
      <c r="A18" s="44"/>
      <c r="B18" s="208" t="s">
        <v>34</v>
      </c>
      <c r="C18" s="209"/>
      <c r="D18" s="70">
        <f>MAX(D15,D16,D17)</f>
        <v>11.085714285714285</v>
      </c>
      <c r="J18" s="205"/>
      <c r="K18" s="12" t="s">
        <v>3</v>
      </c>
      <c r="L18" s="145" t="s">
        <v>35</v>
      </c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Y18" t="s">
        <v>36</v>
      </c>
    </row>
    <row r="19" spans="1:25" ht="15.75">
      <c r="A19"/>
      <c r="C19" s="210" t="s">
        <v>37</v>
      </c>
      <c r="D19" s="211"/>
      <c r="E19" s="211"/>
      <c r="F19" s="211"/>
      <c r="G19" s="211"/>
      <c r="H19" s="211"/>
      <c r="J19" s="205"/>
      <c r="K19" s="98">
        <v>1</v>
      </c>
      <c r="L19" s="146" t="s">
        <v>38</v>
      </c>
      <c r="M19" s="100"/>
      <c r="N19" s="100"/>
      <c r="O19" s="100"/>
      <c r="P19" s="100"/>
      <c r="Q19" s="100"/>
      <c r="R19" s="100"/>
      <c r="S19" s="100"/>
      <c r="T19" s="100"/>
      <c r="U19" s="100"/>
      <c r="V19" s="100"/>
    </row>
    <row r="20" spans="1:25" ht="15.75">
      <c r="A20"/>
      <c r="C20" s="206" t="s">
        <v>39</v>
      </c>
      <c r="D20" s="207"/>
      <c r="E20" s="41">
        <v>2</v>
      </c>
      <c r="F20" s="26" t="s">
        <v>28</v>
      </c>
      <c r="J20" s="205"/>
      <c r="K20" s="98">
        <v>2</v>
      </c>
      <c r="L20" s="143" t="s">
        <v>40</v>
      </c>
      <c r="M20" s="100"/>
      <c r="N20" s="100"/>
      <c r="O20" s="100"/>
      <c r="P20" s="100"/>
      <c r="Q20" s="100"/>
      <c r="R20" s="100"/>
      <c r="S20" s="100"/>
      <c r="T20" s="100"/>
      <c r="U20" s="100"/>
      <c r="V20" s="100"/>
    </row>
    <row r="21" spans="1:25" ht="15.75">
      <c r="A21"/>
      <c r="C21" s="60"/>
      <c r="D21" s="60"/>
      <c r="E21" s="25">
        <f>SUM(E20,D18)</f>
        <v>13.085714285714285</v>
      </c>
      <c r="F21" s="61" t="s">
        <v>28</v>
      </c>
      <c r="G21" s="60"/>
      <c r="H21" s="60"/>
      <c r="J21" s="205"/>
      <c r="K21" s="98">
        <v>3</v>
      </c>
      <c r="L21" s="190" t="s">
        <v>41</v>
      </c>
      <c r="M21" s="100"/>
      <c r="N21" s="100"/>
      <c r="O21" s="100"/>
      <c r="P21" s="100"/>
      <c r="Q21" s="100"/>
      <c r="R21" s="100"/>
      <c r="S21" s="100"/>
      <c r="T21" s="100"/>
      <c r="U21" s="100"/>
      <c r="V21" s="100"/>
    </row>
    <row r="22" spans="1:25" ht="15.75">
      <c r="A22"/>
      <c r="C22"/>
      <c r="E22" s="12"/>
      <c r="J22" s="205"/>
      <c r="K22" s="98">
        <v>4</v>
      </c>
      <c r="L22" s="143" t="s">
        <v>42</v>
      </c>
      <c r="M22" s="100"/>
      <c r="N22" s="100"/>
      <c r="O22" s="100"/>
      <c r="P22" s="100"/>
      <c r="Q22" s="100"/>
      <c r="R22" s="100"/>
      <c r="S22" s="100"/>
      <c r="T22" s="100"/>
      <c r="U22" s="100"/>
      <c r="V22" s="100"/>
    </row>
    <row r="23" spans="1:25" ht="15.75">
      <c r="A23" t="s">
        <v>43</v>
      </c>
      <c r="C23"/>
      <c r="E23" s="12"/>
      <c r="J23" s="205"/>
      <c r="K23" s="98"/>
      <c r="L23" s="143"/>
      <c r="M23" s="100"/>
      <c r="N23" s="100"/>
      <c r="O23" s="100"/>
      <c r="P23" s="100"/>
      <c r="Q23" s="100"/>
      <c r="R23" s="100"/>
      <c r="S23" s="100"/>
      <c r="T23" s="100"/>
      <c r="U23" s="100"/>
      <c r="V23" s="100"/>
    </row>
    <row r="24" spans="1:25" ht="15.75">
      <c r="A24"/>
      <c r="C24"/>
      <c r="E24" s="12"/>
      <c r="J24" s="205"/>
      <c r="K24" s="98">
        <v>5</v>
      </c>
      <c r="L24" s="146" t="s">
        <v>44</v>
      </c>
      <c r="M24" s="100"/>
      <c r="N24" s="100"/>
      <c r="O24" s="100"/>
      <c r="P24" s="100"/>
      <c r="Q24" s="100"/>
      <c r="R24" s="100"/>
      <c r="S24" s="100"/>
      <c r="T24" s="100"/>
      <c r="U24" s="100"/>
      <c r="V24" s="100"/>
    </row>
    <row r="25" spans="1:25" ht="15.75">
      <c r="A25"/>
      <c r="C25"/>
      <c r="E25" s="12"/>
      <c r="J25" s="205"/>
      <c r="K25" s="98">
        <v>6</v>
      </c>
      <c r="L25" s="190" t="s">
        <v>45</v>
      </c>
      <c r="M25" s="100"/>
      <c r="N25" s="100"/>
      <c r="O25" s="100"/>
      <c r="P25" s="100"/>
      <c r="Q25" s="100"/>
      <c r="R25" s="100"/>
      <c r="S25" s="100"/>
      <c r="T25" s="100"/>
      <c r="U25" s="100"/>
      <c r="V25" s="100"/>
    </row>
    <row r="26" spans="1:25" ht="15.75">
      <c r="A26"/>
      <c r="C26"/>
      <c r="E26" s="12"/>
      <c r="J26" s="205"/>
      <c r="K26" s="98">
        <v>7</v>
      </c>
      <c r="L26" s="190" t="s">
        <v>46</v>
      </c>
      <c r="M26" s="100"/>
      <c r="N26" s="100"/>
      <c r="O26" s="100"/>
      <c r="P26" s="100"/>
      <c r="Q26" s="100"/>
      <c r="R26" s="100"/>
      <c r="S26" s="100"/>
      <c r="T26" s="100"/>
      <c r="U26" s="100"/>
      <c r="V26" s="100"/>
    </row>
    <row r="27" spans="1:25" ht="15.75">
      <c r="A27"/>
      <c r="C27"/>
      <c r="E27" s="12"/>
      <c r="J27" s="205"/>
      <c r="M27" s="100"/>
      <c r="N27" s="100"/>
      <c r="O27" s="100"/>
      <c r="P27" s="100"/>
      <c r="Q27" s="100"/>
      <c r="R27" s="100"/>
      <c r="S27" s="100"/>
      <c r="T27" s="100"/>
      <c r="U27" s="100"/>
      <c r="V27" s="100"/>
    </row>
    <row r="28" spans="1:25" ht="15.75">
      <c r="A28"/>
      <c r="C28"/>
      <c r="E28" s="12"/>
      <c r="J28" s="205"/>
      <c r="K28" s="98">
        <v>16</v>
      </c>
      <c r="L28" s="146" t="s">
        <v>47</v>
      </c>
      <c r="M28" s="100"/>
      <c r="N28" s="100"/>
      <c r="O28" s="100"/>
      <c r="P28" s="100"/>
      <c r="Q28" s="100"/>
      <c r="R28" s="100"/>
      <c r="S28" s="100"/>
      <c r="T28" s="100"/>
      <c r="U28" s="100"/>
      <c r="V28" s="100"/>
    </row>
    <row r="29" spans="1:25" ht="15.75">
      <c r="A29"/>
      <c r="C29"/>
      <c r="E29" s="12"/>
      <c r="J29" s="205"/>
      <c r="K29" s="98">
        <v>17</v>
      </c>
      <c r="L29" s="143" t="s">
        <v>48</v>
      </c>
      <c r="M29" s="100"/>
      <c r="N29" s="100"/>
      <c r="O29" s="100"/>
      <c r="P29" s="100"/>
      <c r="Q29" s="100"/>
      <c r="R29" s="100"/>
      <c r="S29" s="100"/>
      <c r="T29" s="100"/>
      <c r="U29" s="100"/>
      <c r="V29" s="100"/>
    </row>
    <row r="30" spans="1:25" ht="15.75">
      <c r="A30"/>
      <c r="C30"/>
      <c r="E30" s="12"/>
      <c r="J30" s="205"/>
      <c r="K30" s="98">
        <v>18</v>
      </c>
      <c r="L30" s="143" t="s">
        <v>49</v>
      </c>
      <c r="M30" s="100"/>
      <c r="N30" s="100"/>
      <c r="O30" s="100"/>
      <c r="P30" s="100"/>
      <c r="Q30" s="100"/>
      <c r="R30" s="100"/>
      <c r="S30" s="100"/>
      <c r="T30" s="100"/>
      <c r="U30" s="100"/>
      <c r="V30" s="100"/>
    </row>
    <row r="31" spans="1:25" ht="15.75">
      <c r="A31"/>
      <c r="C31"/>
      <c r="E31" s="12"/>
      <c r="J31" s="205"/>
      <c r="K31" s="98">
        <v>19</v>
      </c>
      <c r="L31" s="143" t="s">
        <v>50</v>
      </c>
      <c r="M31" s="100"/>
      <c r="N31" s="100"/>
      <c r="O31" s="100"/>
      <c r="P31" s="100"/>
      <c r="Q31" s="100"/>
      <c r="R31" s="100"/>
      <c r="S31" s="100"/>
      <c r="T31" s="100"/>
      <c r="U31" s="100"/>
      <c r="V31" s="100"/>
    </row>
    <row r="32" spans="1:25" ht="15.75" customHeight="1">
      <c r="A32"/>
      <c r="J32" s="205"/>
      <c r="K32" s="98">
        <v>20</v>
      </c>
      <c r="L32" s="143" t="s">
        <v>51</v>
      </c>
      <c r="M32" s="103"/>
      <c r="N32" s="103"/>
      <c r="O32" s="103"/>
      <c r="P32" s="103"/>
      <c r="Q32" s="103"/>
      <c r="R32" s="103"/>
      <c r="S32" s="103"/>
      <c r="T32" s="103"/>
      <c r="U32" s="103"/>
      <c r="V32" s="103"/>
    </row>
    <row r="33" spans="1:22" ht="14.25" customHeight="1">
      <c r="A33"/>
      <c r="J33" s="205"/>
      <c r="K33" s="98">
        <v>21</v>
      </c>
      <c r="L33" s="143" t="s">
        <v>52</v>
      </c>
      <c r="M33" s="101"/>
      <c r="N33" s="101"/>
      <c r="O33" s="101"/>
      <c r="P33" s="101"/>
      <c r="Q33" s="101"/>
      <c r="R33" s="101"/>
      <c r="S33" s="101"/>
      <c r="T33" s="101"/>
      <c r="U33" s="101"/>
      <c r="V33" s="101"/>
    </row>
    <row r="34" spans="1:22" ht="15" customHeight="1">
      <c r="A34"/>
      <c r="J34" s="205"/>
      <c r="M34" s="101"/>
      <c r="N34" s="101"/>
      <c r="O34" s="101"/>
      <c r="P34" s="101"/>
      <c r="Q34" s="101"/>
      <c r="R34" s="101"/>
      <c r="S34" s="101"/>
      <c r="T34" s="101"/>
      <c r="U34" s="101"/>
      <c r="V34" s="101"/>
    </row>
    <row r="35" spans="1:22" ht="15.75">
      <c r="A35"/>
      <c r="C35"/>
      <c r="E35" s="12"/>
      <c r="J35" s="205"/>
      <c r="K35" s="98">
        <v>23</v>
      </c>
      <c r="L35" s="147" t="s">
        <v>53</v>
      </c>
      <c r="M35" s="101"/>
      <c r="N35" s="101"/>
      <c r="O35" s="101"/>
      <c r="P35" s="101"/>
      <c r="Q35" s="101"/>
      <c r="R35" s="101"/>
      <c r="S35" s="101"/>
      <c r="T35" s="101"/>
      <c r="U35" s="101"/>
      <c r="V35" s="101"/>
    </row>
    <row r="36" spans="1:22" ht="17.25" customHeight="1">
      <c r="A36"/>
      <c r="C36"/>
      <c r="E36" s="12"/>
      <c r="J36" s="205"/>
      <c r="K36" s="98">
        <v>24</v>
      </c>
      <c r="L36" s="143" t="s">
        <v>54</v>
      </c>
      <c r="M36" s="102"/>
      <c r="N36" s="102"/>
      <c r="O36" s="102"/>
      <c r="P36" s="102"/>
      <c r="Q36" s="102"/>
      <c r="R36" s="102"/>
      <c r="S36" s="102"/>
      <c r="T36" s="102"/>
      <c r="U36" s="102"/>
      <c r="V36" s="102"/>
    </row>
    <row r="37" spans="1:22" ht="17.25" customHeight="1">
      <c r="A37"/>
      <c r="C37"/>
      <c r="E37" s="12"/>
      <c r="K37" s="98">
        <v>25</v>
      </c>
      <c r="L37" s="143" t="s">
        <v>55</v>
      </c>
      <c r="M37" s="102"/>
      <c r="N37" s="102"/>
      <c r="O37" s="102"/>
      <c r="P37" s="102"/>
      <c r="Q37" s="102"/>
      <c r="R37" s="102"/>
      <c r="S37" s="102"/>
      <c r="T37" s="102"/>
      <c r="U37" s="102"/>
      <c r="V37" s="102"/>
    </row>
    <row r="38" spans="1:22" ht="15.75">
      <c r="A38"/>
      <c r="C38"/>
      <c r="K38" s="98">
        <v>26</v>
      </c>
      <c r="L38" s="143" t="s">
        <v>56</v>
      </c>
      <c r="M38" s="102"/>
      <c r="N38" s="102"/>
      <c r="O38" s="102"/>
      <c r="P38" s="102"/>
      <c r="Q38" s="102"/>
      <c r="R38" s="102"/>
      <c r="S38" s="102"/>
      <c r="T38" s="102"/>
      <c r="U38" s="102"/>
      <c r="V38" s="102"/>
    </row>
    <row r="39" spans="1:22" ht="15.75">
      <c r="A39"/>
      <c r="C39"/>
      <c r="K39" s="98">
        <v>27</v>
      </c>
      <c r="L39" s="143" t="s">
        <v>57</v>
      </c>
      <c r="M39" s="102"/>
      <c r="N39" s="102"/>
      <c r="O39" s="102"/>
      <c r="P39" s="102"/>
      <c r="Q39" s="102"/>
      <c r="R39" s="102"/>
      <c r="S39" s="102"/>
      <c r="T39" s="102"/>
      <c r="U39" s="102"/>
      <c r="V39" s="102"/>
    </row>
    <row r="40" spans="1:22" ht="15.75">
      <c r="K40" s="98">
        <v>28</v>
      </c>
      <c r="L40" s="143" t="s">
        <v>58</v>
      </c>
      <c r="M40" s="102"/>
      <c r="N40" s="102"/>
      <c r="O40" s="102"/>
      <c r="P40" s="102"/>
      <c r="Q40" s="102"/>
      <c r="R40" s="102"/>
      <c r="S40" s="102"/>
      <c r="T40" s="102"/>
      <c r="U40" s="102"/>
      <c r="V40" s="102"/>
    </row>
    <row r="41" spans="1:22" ht="15.75">
      <c r="K41" s="98">
        <v>29</v>
      </c>
      <c r="L41" s="143" t="s">
        <v>59</v>
      </c>
      <c r="M41" s="102"/>
      <c r="N41" s="102"/>
      <c r="O41" s="102"/>
      <c r="P41" s="102"/>
      <c r="Q41" s="102"/>
      <c r="R41" s="102"/>
      <c r="S41" s="102"/>
      <c r="T41" s="102"/>
      <c r="U41" s="102"/>
      <c r="V41" s="102"/>
    </row>
    <row r="42" spans="1:22" ht="15.75">
      <c r="K42" s="98">
        <v>30</v>
      </c>
      <c r="L42" s="147" t="s">
        <v>60</v>
      </c>
      <c r="M42" s="102"/>
      <c r="N42" s="102"/>
      <c r="O42" s="102"/>
      <c r="P42" s="102"/>
      <c r="Q42" s="102"/>
      <c r="R42" s="102"/>
      <c r="S42" s="102"/>
      <c r="T42" s="102"/>
      <c r="U42" s="102"/>
      <c r="V42" s="102"/>
    </row>
    <row r="43" spans="1:22" ht="15.75">
      <c r="K43" s="98">
        <v>31</v>
      </c>
      <c r="L43" s="143" t="s">
        <v>61</v>
      </c>
      <c r="M43" s="102"/>
      <c r="N43" s="102"/>
      <c r="O43" s="102"/>
      <c r="P43" s="102"/>
      <c r="Q43" s="102"/>
      <c r="R43" s="102"/>
      <c r="S43" s="102"/>
      <c r="T43" s="102"/>
      <c r="U43" s="102"/>
      <c r="V43" s="102"/>
    </row>
    <row r="44" spans="1:22" ht="18" customHeight="1">
      <c r="K44" s="98">
        <v>32</v>
      </c>
      <c r="L44" s="143" t="s">
        <v>62</v>
      </c>
      <c r="M44" s="102"/>
      <c r="N44" s="102"/>
      <c r="O44" s="102"/>
      <c r="P44" s="102"/>
      <c r="Q44" s="102"/>
      <c r="R44" s="102"/>
      <c r="S44" s="102"/>
      <c r="T44" s="102"/>
      <c r="U44" s="102"/>
      <c r="V44" s="102"/>
    </row>
    <row r="45" spans="1:22" ht="18.75" customHeight="1">
      <c r="K45" s="98">
        <v>33</v>
      </c>
      <c r="L45" s="143" t="s">
        <v>63</v>
      </c>
      <c r="M45" s="102"/>
      <c r="N45" s="102"/>
      <c r="O45" s="102"/>
      <c r="P45" s="102"/>
      <c r="Q45" s="102"/>
      <c r="R45" s="102"/>
      <c r="S45" s="102"/>
      <c r="T45" s="102"/>
      <c r="U45" s="102"/>
      <c r="V45" s="102"/>
    </row>
    <row r="46" spans="1:22">
      <c r="K46" s="98">
        <v>34</v>
      </c>
      <c r="L46" s="143" t="s">
        <v>64</v>
      </c>
    </row>
    <row r="47" spans="1:22">
      <c r="K47" s="98">
        <v>35</v>
      </c>
      <c r="L47" s="143" t="s">
        <v>65</v>
      </c>
    </row>
    <row r="48" spans="1:22">
      <c r="K48" s="98">
        <v>36</v>
      </c>
      <c r="L48" s="143" t="s">
        <v>66</v>
      </c>
    </row>
    <row r="49" spans="11:12">
      <c r="K49" s="98">
        <v>37</v>
      </c>
      <c r="L49" s="143" t="s">
        <v>67</v>
      </c>
    </row>
    <row r="50" spans="11:12">
      <c r="K50" s="98">
        <v>38</v>
      </c>
      <c r="L50" s="143" t="s">
        <v>68</v>
      </c>
    </row>
    <row r="51" spans="11:12">
      <c r="L51" s="142"/>
    </row>
    <row r="52" spans="11:12" ht="30">
      <c r="K52" s="158" t="s">
        <v>3</v>
      </c>
      <c r="L52" s="140" t="s">
        <v>69</v>
      </c>
    </row>
    <row r="53" spans="11:12">
      <c r="K53" s="12">
        <v>1</v>
      </c>
    </row>
    <row r="54" spans="11:12">
      <c r="K54" s="12">
        <v>2</v>
      </c>
    </row>
  </sheetData>
  <protectedRanges>
    <protectedRange sqref="F3:F6 B7 H3:H6 C3:C6" name="Range1"/>
    <protectedRange sqref="E20 H9:H15" name="Range2"/>
    <protectedRange sqref="E3:J6 C3:C5" name="Range3"/>
  </protectedRanges>
  <mergeCells count="7">
    <mergeCell ref="B9:C9"/>
    <mergeCell ref="B10:C10"/>
    <mergeCell ref="J8:J36"/>
    <mergeCell ref="C20:D20"/>
    <mergeCell ref="B18:C18"/>
    <mergeCell ref="C19:H19"/>
    <mergeCell ref="B11:C11"/>
  </mergeCells>
  <dataValidations disablePrompts="1" count="2">
    <dataValidation type="list" allowBlank="1" showInputMessage="1" showErrorMessage="1" sqref="H3" xr:uid="{8788A93B-E176-4434-B838-0D35984AF332}">
      <formula1>"SPMT,AvePoint, ShareGate"</formula1>
    </dataValidation>
    <dataValidation type="list" allowBlank="1" showInputMessage="1" showErrorMessage="1" sqref="H4 C3:C5" xr:uid="{9905F729-68F2-4EA7-85E9-9B229AB41511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8A40-D175-44C0-A618-89046C78907A}">
  <dimension ref="A1:H95"/>
  <sheetViews>
    <sheetView topLeftCell="A4" workbookViewId="0">
      <pane xSplit="2" ySplit="6" topLeftCell="C52" activePane="bottomRight" state="frozen"/>
      <selection pane="bottomRight" activeCell="B86" sqref="B86"/>
      <selection pane="bottomLeft"/>
      <selection pane="topRight"/>
    </sheetView>
  </sheetViews>
  <sheetFormatPr defaultColWidth="9.140625" defaultRowHeight="15"/>
  <cols>
    <col min="1" max="1" width="10.85546875" style="149" customWidth="1"/>
    <col min="2" max="2" width="58.140625" style="149" customWidth="1"/>
    <col min="3" max="3" width="9.7109375" style="149" customWidth="1"/>
    <col min="4" max="5" width="9.85546875" style="149" customWidth="1"/>
    <col min="6" max="6" width="46" style="149" customWidth="1"/>
    <col min="7" max="7" width="9.85546875" style="149" customWidth="1"/>
    <col min="8" max="8" width="13.7109375" style="149" customWidth="1"/>
    <col min="9" max="16384" width="9.140625" style="149"/>
  </cols>
  <sheetData>
    <row r="1" spans="1:8">
      <c r="A1" s="221" t="s">
        <v>70</v>
      </c>
      <c r="B1" s="221"/>
      <c r="C1" s="221"/>
      <c r="D1" s="221"/>
      <c r="E1" s="221"/>
      <c r="F1" s="221"/>
      <c r="G1" s="221"/>
      <c r="H1" s="221"/>
    </row>
    <row r="2" spans="1:8" ht="15" customHeight="1">
      <c r="A2" s="150">
        <v>1</v>
      </c>
      <c r="B2" s="222"/>
      <c r="C2" s="223"/>
      <c r="D2" s="223"/>
      <c r="E2" s="223"/>
      <c r="F2" s="223"/>
      <c r="G2" s="223"/>
      <c r="H2" s="224"/>
    </row>
    <row r="3" spans="1:8" ht="15" customHeight="1">
      <c r="A3" s="150">
        <v>2</v>
      </c>
      <c r="B3" s="222"/>
      <c r="C3" s="223"/>
      <c r="D3" s="223"/>
      <c r="E3" s="223"/>
      <c r="F3" s="223"/>
      <c r="G3" s="223"/>
      <c r="H3" s="224"/>
    </row>
    <row r="4" spans="1:8" ht="15" customHeight="1">
      <c r="A4" s="150">
        <v>3</v>
      </c>
      <c r="B4" s="222"/>
      <c r="C4" s="223"/>
      <c r="D4" s="223"/>
      <c r="E4" s="223"/>
      <c r="F4" s="223"/>
      <c r="G4" s="223"/>
      <c r="H4" s="224"/>
    </row>
    <row r="5" spans="1:8" ht="16.5" customHeight="1">
      <c r="A5" s="149">
        <v>4</v>
      </c>
      <c r="B5" s="222"/>
      <c r="C5" s="223"/>
      <c r="D5" s="223"/>
      <c r="E5" s="223"/>
      <c r="F5" s="223"/>
      <c r="G5" s="223"/>
      <c r="H5" s="224"/>
    </row>
    <row r="6" spans="1:8" ht="15" customHeight="1">
      <c r="A6" s="149">
        <v>8</v>
      </c>
      <c r="B6" s="222"/>
      <c r="C6" s="223"/>
      <c r="D6" s="223"/>
      <c r="E6" s="223"/>
      <c r="F6" s="223"/>
      <c r="G6" s="223"/>
      <c r="H6" s="224"/>
    </row>
    <row r="8" spans="1:8" ht="25.5" customHeight="1">
      <c r="A8" s="151" t="s">
        <v>71</v>
      </c>
      <c r="B8" s="152" t="s">
        <v>72</v>
      </c>
      <c r="C8" s="152" t="s">
        <v>73</v>
      </c>
      <c r="D8" s="152" t="s">
        <v>74</v>
      </c>
      <c r="E8" s="152" t="s">
        <v>75</v>
      </c>
      <c r="F8" s="152" t="s">
        <v>76</v>
      </c>
    </row>
    <row r="9" spans="1:8" ht="15" customHeight="1">
      <c r="A9" s="218" t="s">
        <v>77</v>
      </c>
      <c r="B9" s="219"/>
      <c r="C9" s="220"/>
      <c r="D9" s="154"/>
      <c r="E9" s="154"/>
      <c r="F9" s="154"/>
    </row>
    <row r="10" spans="1:8">
      <c r="A10" s="155">
        <v>1</v>
      </c>
      <c r="B10" s="141" t="s">
        <v>5</v>
      </c>
      <c r="C10" s="141"/>
      <c r="D10" s="141"/>
      <c r="E10" s="141"/>
      <c r="F10" s="141" t="s">
        <v>78</v>
      </c>
    </row>
    <row r="11" spans="1:8">
      <c r="A11" s="155">
        <v>4</v>
      </c>
      <c r="B11" s="141" t="s">
        <v>8</v>
      </c>
      <c r="C11" s="141"/>
      <c r="D11" s="141"/>
      <c r="E11" s="141"/>
      <c r="F11" s="141" t="s">
        <v>79</v>
      </c>
    </row>
    <row r="12" spans="1:8">
      <c r="A12" s="155">
        <v>5</v>
      </c>
      <c r="B12" s="141" t="s">
        <v>11</v>
      </c>
      <c r="C12" s="141"/>
      <c r="D12" s="141"/>
      <c r="E12" s="141"/>
      <c r="F12" s="141" t="s">
        <v>80</v>
      </c>
    </row>
    <row r="13" spans="1:8">
      <c r="A13" s="155">
        <v>6</v>
      </c>
      <c r="B13" s="141" t="s">
        <v>13</v>
      </c>
      <c r="C13" s="141"/>
      <c r="D13" s="141"/>
      <c r="E13" s="141"/>
      <c r="F13" s="141" t="s">
        <v>81</v>
      </c>
    </row>
    <row r="14" spans="1:8">
      <c r="A14" s="155">
        <v>7</v>
      </c>
      <c r="B14" s="141" t="s">
        <v>14</v>
      </c>
      <c r="C14" s="141"/>
      <c r="D14" s="141"/>
      <c r="E14" s="141"/>
      <c r="F14" s="141" t="s">
        <v>82</v>
      </c>
    </row>
    <row r="15" spans="1:8">
      <c r="A15" s="155">
        <v>8</v>
      </c>
      <c r="B15" s="141" t="s">
        <v>15</v>
      </c>
      <c r="C15" s="141"/>
      <c r="D15" s="141"/>
      <c r="E15" s="141"/>
      <c r="F15" s="141" t="s">
        <v>83</v>
      </c>
    </row>
    <row r="16" spans="1:8">
      <c r="A16" s="155"/>
      <c r="B16" s="141"/>
      <c r="C16" s="141"/>
      <c r="D16" s="141"/>
      <c r="E16" s="141"/>
      <c r="F16" s="141"/>
    </row>
    <row r="17" spans="1:6">
      <c r="A17" s="212" t="s">
        <v>84</v>
      </c>
      <c r="B17" s="213"/>
      <c r="C17" s="154">
        <f>SUM(C18:C22)</f>
        <v>26</v>
      </c>
      <c r="D17" s="154">
        <f t="shared" ref="D17" si="0">SUM(D18:D22)</f>
        <v>36</v>
      </c>
      <c r="E17" s="154">
        <f>SUM(E18:E22)</f>
        <v>31</v>
      </c>
      <c r="F17" s="154"/>
    </row>
    <row r="18" spans="1:6">
      <c r="A18" s="155">
        <v>1</v>
      </c>
      <c r="B18" s="141" t="s">
        <v>85</v>
      </c>
      <c r="C18" s="141">
        <v>8</v>
      </c>
      <c r="D18" s="141">
        <v>12</v>
      </c>
      <c r="E18" s="141">
        <f>AVERAGE(C18:D18)</f>
        <v>10</v>
      </c>
      <c r="F18" s="141" t="s">
        <v>86</v>
      </c>
    </row>
    <row r="19" spans="1:6">
      <c r="A19" s="155">
        <v>2</v>
      </c>
      <c r="B19" s="141" t="s">
        <v>87</v>
      </c>
      <c r="C19" s="141">
        <v>6</v>
      </c>
      <c r="D19" s="141">
        <v>10</v>
      </c>
      <c r="E19" s="141">
        <f t="shared" ref="E19:E22" si="1">AVERAGE(C19:D19)</f>
        <v>8</v>
      </c>
      <c r="F19" s="141" t="s">
        <v>88</v>
      </c>
    </row>
    <row r="20" spans="1:6">
      <c r="A20" s="155">
        <v>3</v>
      </c>
      <c r="B20" s="141" t="s">
        <v>89</v>
      </c>
      <c r="C20" s="141">
        <v>4</v>
      </c>
      <c r="D20" s="141">
        <v>6</v>
      </c>
      <c r="E20" s="141">
        <f t="shared" si="1"/>
        <v>5</v>
      </c>
      <c r="F20" s="141" t="s">
        <v>90</v>
      </c>
    </row>
    <row r="21" spans="1:6">
      <c r="A21" s="155">
        <v>4</v>
      </c>
      <c r="B21" s="141" t="s">
        <v>91</v>
      </c>
      <c r="C21" s="141">
        <v>4</v>
      </c>
      <c r="D21" s="141">
        <v>6</v>
      </c>
      <c r="E21" s="141">
        <f t="shared" si="1"/>
        <v>5</v>
      </c>
      <c r="F21" s="141" t="s">
        <v>92</v>
      </c>
    </row>
    <row r="22" spans="1:6">
      <c r="A22" s="155">
        <v>5</v>
      </c>
      <c r="B22" s="141" t="s">
        <v>93</v>
      </c>
      <c r="C22" s="141">
        <v>4</v>
      </c>
      <c r="D22" s="141">
        <v>2</v>
      </c>
      <c r="E22" s="141">
        <f t="shared" si="1"/>
        <v>3</v>
      </c>
      <c r="F22" s="141" t="s">
        <v>94</v>
      </c>
    </row>
    <row r="23" spans="1:6">
      <c r="A23" s="155"/>
      <c r="B23" s="141"/>
      <c r="C23" s="141"/>
      <c r="D23" s="141"/>
      <c r="E23" s="141"/>
      <c r="F23" s="141"/>
    </row>
    <row r="24" spans="1:6">
      <c r="A24" s="155"/>
      <c r="B24" s="141"/>
      <c r="C24" s="141"/>
      <c r="D24" s="141"/>
      <c r="E24" s="141"/>
      <c r="F24" s="141"/>
    </row>
    <row r="25" spans="1:6">
      <c r="A25" s="212" t="s">
        <v>95</v>
      </c>
      <c r="B25" s="213"/>
      <c r="C25" s="154">
        <f>SUM(C26:C32)</f>
        <v>32</v>
      </c>
      <c r="D25" s="154">
        <f>SUM(D26:D32)</f>
        <v>48</v>
      </c>
      <c r="E25" s="154">
        <f t="shared" ref="E25" si="2">SUM(E26:E32)</f>
        <v>40</v>
      </c>
      <c r="F25" s="154"/>
    </row>
    <row r="26" spans="1:6">
      <c r="A26" s="155">
        <v>1</v>
      </c>
      <c r="B26" s="141" t="s">
        <v>96</v>
      </c>
      <c r="C26" s="141">
        <v>6</v>
      </c>
      <c r="D26" s="141">
        <v>8</v>
      </c>
      <c r="E26" s="141">
        <f t="shared" ref="E26:E31" si="3">AVERAGE(C26:D26)</f>
        <v>7</v>
      </c>
      <c r="F26" s="141" t="s">
        <v>97</v>
      </c>
    </row>
    <row r="27" spans="1:6">
      <c r="A27" s="155">
        <v>2</v>
      </c>
      <c r="B27" s="141" t="s">
        <v>98</v>
      </c>
      <c r="C27" s="141">
        <v>4</v>
      </c>
      <c r="D27" s="141">
        <v>6</v>
      </c>
      <c r="E27" s="141">
        <f t="shared" si="3"/>
        <v>5</v>
      </c>
      <c r="F27" s="141" t="s">
        <v>99</v>
      </c>
    </row>
    <row r="28" spans="1:6">
      <c r="A28" s="155">
        <v>3</v>
      </c>
      <c r="B28" s="141" t="s">
        <v>100</v>
      </c>
      <c r="C28" s="141">
        <v>8</v>
      </c>
      <c r="D28" s="141">
        <v>12</v>
      </c>
      <c r="E28" s="141">
        <f t="shared" si="3"/>
        <v>10</v>
      </c>
      <c r="F28" s="141" t="s">
        <v>101</v>
      </c>
    </row>
    <row r="29" spans="1:6">
      <c r="A29" s="155">
        <v>4</v>
      </c>
      <c r="B29" s="141" t="s">
        <v>102</v>
      </c>
      <c r="C29" s="141">
        <v>6</v>
      </c>
      <c r="D29" s="141">
        <v>10</v>
      </c>
      <c r="E29" s="141">
        <f t="shared" si="3"/>
        <v>8</v>
      </c>
      <c r="F29" s="141" t="s">
        <v>103</v>
      </c>
    </row>
    <row r="30" spans="1:6">
      <c r="A30" s="155">
        <v>5</v>
      </c>
      <c r="B30" s="141" t="s">
        <v>104</v>
      </c>
      <c r="C30" s="141">
        <v>6</v>
      </c>
      <c r="D30" s="141">
        <v>10</v>
      </c>
      <c r="E30" s="141">
        <f t="shared" si="3"/>
        <v>8</v>
      </c>
      <c r="F30" s="141" t="s">
        <v>105</v>
      </c>
    </row>
    <row r="31" spans="1:6">
      <c r="A31" s="155">
        <v>6</v>
      </c>
      <c r="B31" s="141" t="s">
        <v>106</v>
      </c>
      <c r="C31" s="141">
        <v>2</v>
      </c>
      <c r="D31" s="141">
        <v>2</v>
      </c>
      <c r="E31" s="141">
        <f t="shared" si="3"/>
        <v>2</v>
      </c>
      <c r="F31" s="141" t="s">
        <v>107</v>
      </c>
    </row>
    <row r="32" spans="1:6">
      <c r="A32" s="155"/>
      <c r="B32" s="141"/>
      <c r="C32" s="141"/>
      <c r="D32" s="141"/>
      <c r="E32" s="141"/>
      <c r="F32" s="141"/>
    </row>
    <row r="33" spans="1:6">
      <c r="A33" s="212" t="s">
        <v>108</v>
      </c>
      <c r="B33" s="213"/>
      <c r="C33" s="154">
        <f>SUM(C34:C41)</f>
        <v>28</v>
      </c>
      <c r="D33" s="154">
        <f>SUM(D34:D41)</f>
        <v>40</v>
      </c>
      <c r="E33" s="154">
        <f t="shared" ref="E33" si="4">SUM(E34:E41)</f>
        <v>34</v>
      </c>
      <c r="F33" s="154"/>
    </row>
    <row r="34" spans="1:6">
      <c r="A34" s="155">
        <v>1</v>
      </c>
      <c r="B34" s="141" t="s">
        <v>109</v>
      </c>
      <c r="C34" s="141">
        <v>4</v>
      </c>
      <c r="D34" s="141">
        <v>6</v>
      </c>
      <c r="E34" s="141">
        <f t="shared" ref="E34:E40" si="5">AVERAGE(C34:D34)</f>
        <v>5</v>
      </c>
      <c r="F34" s="141" t="s">
        <v>110</v>
      </c>
    </row>
    <row r="35" spans="1:6">
      <c r="A35" s="155">
        <v>2</v>
      </c>
      <c r="B35" s="141" t="s">
        <v>111</v>
      </c>
      <c r="C35" s="141">
        <v>6</v>
      </c>
      <c r="D35" s="141">
        <v>8</v>
      </c>
      <c r="E35" s="141">
        <f t="shared" si="5"/>
        <v>7</v>
      </c>
      <c r="F35" s="141" t="s">
        <v>112</v>
      </c>
    </row>
    <row r="36" spans="1:6">
      <c r="A36" s="155">
        <v>3</v>
      </c>
      <c r="B36" s="141" t="s">
        <v>113</v>
      </c>
      <c r="C36" s="141">
        <v>4</v>
      </c>
      <c r="D36" s="141">
        <v>6</v>
      </c>
      <c r="E36" s="141">
        <f t="shared" si="5"/>
        <v>5</v>
      </c>
      <c r="F36" s="141" t="s">
        <v>114</v>
      </c>
    </row>
    <row r="37" spans="1:6">
      <c r="A37" s="155">
        <v>4</v>
      </c>
      <c r="B37" s="141" t="s">
        <v>115</v>
      </c>
      <c r="C37" s="141">
        <v>4</v>
      </c>
      <c r="D37" s="141">
        <v>6</v>
      </c>
      <c r="E37" s="141">
        <f t="shared" si="5"/>
        <v>5</v>
      </c>
      <c r="F37" s="141" t="s">
        <v>116</v>
      </c>
    </row>
    <row r="38" spans="1:6">
      <c r="A38" s="155">
        <v>5</v>
      </c>
      <c r="B38" s="141" t="s">
        <v>117</v>
      </c>
      <c r="C38" s="141">
        <v>2</v>
      </c>
      <c r="D38" s="141">
        <v>4</v>
      </c>
      <c r="E38" s="141">
        <f t="shared" si="5"/>
        <v>3</v>
      </c>
      <c r="F38" s="141" t="s">
        <v>118</v>
      </c>
    </row>
    <row r="39" spans="1:6">
      <c r="A39" s="155">
        <v>6</v>
      </c>
      <c r="B39" s="141" t="s">
        <v>119</v>
      </c>
      <c r="C39" s="141">
        <v>4</v>
      </c>
      <c r="D39" s="141">
        <v>6</v>
      </c>
      <c r="E39" s="141">
        <f t="shared" si="5"/>
        <v>5</v>
      </c>
      <c r="F39" s="141" t="s">
        <v>120</v>
      </c>
    </row>
    <row r="40" spans="1:6">
      <c r="A40" s="155">
        <v>7</v>
      </c>
      <c r="B40" s="141" t="s">
        <v>121</v>
      </c>
      <c r="C40" s="141">
        <v>4</v>
      </c>
      <c r="D40" s="141">
        <v>4</v>
      </c>
      <c r="E40" s="141">
        <f t="shared" si="5"/>
        <v>4</v>
      </c>
      <c r="F40" s="141" t="s">
        <v>122</v>
      </c>
    </row>
    <row r="41" spans="1:6">
      <c r="A41" s="155"/>
      <c r="B41" s="141"/>
      <c r="C41" s="141"/>
      <c r="D41" s="141"/>
      <c r="E41" s="141"/>
      <c r="F41" s="141"/>
    </row>
    <row r="42" spans="1:6">
      <c r="A42" s="212" t="s">
        <v>123</v>
      </c>
      <c r="B42" s="213"/>
      <c r="C42" s="154">
        <f>SUM(C43:C49)</f>
        <v>40</v>
      </c>
      <c r="D42" s="154">
        <f>SUM(D43:D49)</f>
        <v>60</v>
      </c>
      <c r="E42" s="154">
        <f t="shared" ref="E42" si="6">SUM(E43:E49)</f>
        <v>50</v>
      </c>
      <c r="F42" s="154"/>
    </row>
    <row r="43" spans="1:6">
      <c r="A43" s="155">
        <v>1</v>
      </c>
      <c r="B43" s="141" t="s">
        <v>124</v>
      </c>
      <c r="C43" s="141">
        <v>6</v>
      </c>
      <c r="D43" s="141">
        <v>8</v>
      </c>
      <c r="E43" s="141">
        <f t="shared" ref="E43:E49" si="7">AVERAGE(C43:D43)</f>
        <v>7</v>
      </c>
      <c r="F43" s="141" t="s">
        <v>125</v>
      </c>
    </row>
    <row r="44" spans="1:6">
      <c r="A44" s="155">
        <v>2</v>
      </c>
      <c r="B44" s="141" t="s">
        <v>126</v>
      </c>
      <c r="C44" s="141">
        <v>8</v>
      </c>
      <c r="D44" s="141">
        <v>12</v>
      </c>
      <c r="E44" s="141">
        <f t="shared" si="7"/>
        <v>10</v>
      </c>
      <c r="F44" s="141" t="s">
        <v>127</v>
      </c>
    </row>
    <row r="45" spans="1:6">
      <c r="A45" s="155">
        <v>3</v>
      </c>
      <c r="B45" s="141" t="s">
        <v>128</v>
      </c>
      <c r="C45" s="141">
        <v>6</v>
      </c>
      <c r="D45" s="141">
        <v>8</v>
      </c>
      <c r="E45" s="141">
        <f t="shared" si="7"/>
        <v>7</v>
      </c>
      <c r="F45" s="141" t="s">
        <v>129</v>
      </c>
    </row>
    <row r="46" spans="1:6">
      <c r="A46" s="155">
        <v>4</v>
      </c>
      <c r="B46" s="141" t="s">
        <v>130</v>
      </c>
      <c r="C46" s="141">
        <v>4</v>
      </c>
      <c r="D46" s="141">
        <v>6</v>
      </c>
      <c r="E46" s="141">
        <f t="shared" si="7"/>
        <v>5</v>
      </c>
      <c r="F46" s="141" t="s">
        <v>131</v>
      </c>
    </row>
    <row r="47" spans="1:6">
      <c r="A47" s="155">
        <v>5</v>
      </c>
      <c r="B47" s="141" t="s">
        <v>132</v>
      </c>
      <c r="C47" s="141">
        <v>8</v>
      </c>
      <c r="D47" s="141">
        <v>12</v>
      </c>
      <c r="E47" s="141">
        <f t="shared" si="7"/>
        <v>10</v>
      </c>
      <c r="F47" s="141" t="s">
        <v>133</v>
      </c>
    </row>
    <row r="48" spans="1:6">
      <c r="A48" s="155">
        <v>6</v>
      </c>
      <c r="B48" s="141" t="s">
        <v>134</v>
      </c>
      <c r="C48" s="141">
        <v>4</v>
      </c>
      <c r="D48" s="141">
        <v>6</v>
      </c>
      <c r="E48" s="141">
        <f t="shared" si="7"/>
        <v>5</v>
      </c>
      <c r="F48" s="141" t="s">
        <v>135</v>
      </c>
    </row>
    <row r="49" spans="1:6">
      <c r="A49" s="155">
        <v>7</v>
      </c>
      <c r="B49" s="141" t="s">
        <v>136</v>
      </c>
      <c r="C49" s="141">
        <v>4</v>
      </c>
      <c r="D49" s="141">
        <v>8</v>
      </c>
      <c r="E49" s="141">
        <f t="shared" si="7"/>
        <v>6</v>
      </c>
      <c r="F49" s="141" t="s">
        <v>137</v>
      </c>
    </row>
    <row r="50" spans="1:6">
      <c r="A50" s="155"/>
      <c r="B50" s="141"/>
      <c r="C50" s="141"/>
      <c r="D50" s="141"/>
      <c r="E50" s="141"/>
      <c r="F50" s="141"/>
    </row>
    <row r="51" spans="1:6">
      <c r="A51" s="212" t="s">
        <v>138</v>
      </c>
      <c r="B51" s="213"/>
      <c r="C51" s="154">
        <f>SUM(C52:C58)</f>
        <v>36</v>
      </c>
      <c r="D51" s="154">
        <f>SUM(D52:D58)</f>
        <v>52</v>
      </c>
      <c r="E51" s="154">
        <f>SUM(E52:E58)</f>
        <v>44</v>
      </c>
      <c r="F51" s="154"/>
    </row>
    <row r="52" spans="1:6">
      <c r="A52" s="155">
        <v>1</v>
      </c>
      <c r="B52" s="141" t="s">
        <v>139</v>
      </c>
      <c r="C52" s="141">
        <v>6</v>
      </c>
      <c r="D52" s="141">
        <v>8</v>
      </c>
      <c r="E52" s="141">
        <f t="shared" ref="E52:E57" si="8">AVERAGE(C52:D52)</f>
        <v>7</v>
      </c>
      <c r="F52" s="141" t="s">
        <v>140</v>
      </c>
    </row>
    <row r="53" spans="1:6">
      <c r="A53" s="155">
        <v>2</v>
      </c>
      <c r="B53" s="141" t="s">
        <v>141</v>
      </c>
      <c r="C53" s="141">
        <v>6</v>
      </c>
      <c r="D53" s="141">
        <v>10</v>
      </c>
      <c r="E53" s="141">
        <f t="shared" si="8"/>
        <v>8</v>
      </c>
      <c r="F53" s="141" t="s">
        <v>142</v>
      </c>
    </row>
    <row r="54" spans="1:6">
      <c r="A54" s="155">
        <v>3</v>
      </c>
      <c r="B54" s="141" t="s">
        <v>143</v>
      </c>
      <c r="C54" s="141">
        <v>8</v>
      </c>
      <c r="D54" s="141">
        <v>12</v>
      </c>
      <c r="E54" s="141">
        <f t="shared" si="8"/>
        <v>10</v>
      </c>
      <c r="F54" s="141" t="s">
        <v>144</v>
      </c>
    </row>
    <row r="55" spans="1:6">
      <c r="A55" s="155">
        <v>4</v>
      </c>
      <c r="B55" s="141" t="s">
        <v>145</v>
      </c>
      <c r="C55" s="141">
        <v>4</v>
      </c>
      <c r="D55" s="141">
        <v>6</v>
      </c>
      <c r="E55" s="141">
        <f t="shared" si="8"/>
        <v>5</v>
      </c>
      <c r="F55" s="141" t="s">
        <v>146</v>
      </c>
    </row>
    <row r="56" spans="1:6">
      <c r="A56" s="155">
        <v>5</v>
      </c>
      <c r="B56" s="141" t="s">
        <v>147</v>
      </c>
      <c r="C56" s="141">
        <v>6</v>
      </c>
      <c r="D56" s="141">
        <v>8</v>
      </c>
      <c r="E56" s="141">
        <f t="shared" si="8"/>
        <v>7</v>
      </c>
      <c r="F56" s="141" t="s">
        <v>148</v>
      </c>
    </row>
    <row r="57" spans="1:6">
      <c r="A57" s="155">
        <v>6</v>
      </c>
      <c r="B57" s="141" t="s">
        <v>149</v>
      </c>
      <c r="C57" s="141">
        <v>6</v>
      </c>
      <c r="D57" s="141">
        <v>8</v>
      </c>
      <c r="E57" s="141">
        <f t="shared" si="8"/>
        <v>7</v>
      </c>
      <c r="F57" s="141" t="s">
        <v>150</v>
      </c>
    </row>
    <row r="58" spans="1:6">
      <c r="A58" s="155"/>
      <c r="B58" s="141"/>
      <c r="C58" s="141"/>
      <c r="D58" s="141"/>
      <c r="E58" s="141"/>
      <c r="F58" s="141"/>
    </row>
    <row r="59" spans="1:6">
      <c r="A59" s="212" t="s">
        <v>151</v>
      </c>
      <c r="B59" s="213"/>
      <c r="C59" s="154">
        <f>SUM(C60:C67)</f>
        <v>36</v>
      </c>
      <c r="D59" s="154">
        <f>SUM(D60:D67)</f>
        <v>52</v>
      </c>
      <c r="E59" s="154">
        <f t="shared" ref="E59" si="9">SUM(E60:E67)</f>
        <v>44</v>
      </c>
      <c r="F59" s="154"/>
    </row>
    <row r="60" spans="1:6">
      <c r="A60" s="155">
        <v>1</v>
      </c>
      <c r="B60" s="141" t="s">
        <v>152</v>
      </c>
      <c r="C60" s="141">
        <v>12</v>
      </c>
      <c r="D60" s="141">
        <v>16</v>
      </c>
      <c r="E60" s="141">
        <f t="shared" ref="E60:E66" si="10">AVERAGE(C60:D60)</f>
        <v>14</v>
      </c>
      <c r="F60" s="141" t="s">
        <v>153</v>
      </c>
    </row>
    <row r="61" spans="1:6">
      <c r="A61" s="155">
        <v>2</v>
      </c>
      <c r="B61" s="141" t="s">
        <v>154</v>
      </c>
      <c r="C61" s="141">
        <v>4</v>
      </c>
      <c r="D61" s="141">
        <v>6</v>
      </c>
      <c r="E61" s="141">
        <f t="shared" si="10"/>
        <v>5</v>
      </c>
      <c r="F61" s="141" t="s">
        <v>155</v>
      </c>
    </row>
    <row r="62" spans="1:6">
      <c r="A62" s="155">
        <v>3</v>
      </c>
      <c r="B62" s="141" t="s">
        <v>156</v>
      </c>
      <c r="C62" s="141">
        <v>4</v>
      </c>
      <c r="D62" s="141">
        <v>6</v>
      </c>
      <c r="E62" s="141">
        <f t="shared" si="10"/>
        <v>5</v>
      </c>
      <c r="F62" s="141" t="s">
        <v>157</v>
      </c>
    </row>
    <row r="63" spans="1:6">
      <c r="A63" s="155">
        <v>4</v>
      </c>
      <c r="B63" s="141" t="s">
        <v>158</v>
      </c>
      <c r="C63" s="141">
        <v>6</v>
      </c>
      <c r="D63" s="141">
        <v>8</v>
      </c>
      <c r="E63" s="141">
        <f t="shared" si="10"/>
        <v>7</v>
      </c>
      <c r="F63" s="141" t="s">
        <v>159</v>
      </c>
    </row>
    <row r="64" spans="1:6">
      <c r="A64" s="155">
        <v>5</v>
      </c>
      <c r="B64" s="141" t="s">
        <v>160</v>
      </c>
      <c r="C64" s="141">
        <v>4</v>
      </c>
      <c r="D64" s="141">
        <v>6</v>
      </c>
      <c r="E64" s="141">
        <f t="shared" si="10"/>
        <v>5</v>
      </c>
      <c r="F64" s="141" t="s">
        <v>161</v>
      </c>
    </row>
    <row r="65" spans="1:6">
      <c r="A65" s="155">
        <v>6</v>
      </c>
      <c r="B65" s="141" t="s">
        <v>162</v>
      </c>
      <c r="C65" s="141">
        <v>4</v>
      </c>
      <c r="D65" s="141">
        <v>6</v>
      </c>
      <c r="E65" s="141">
        <f t="shared" si="10"/>
        <v>5</v>
      </c>
      <c r="F65" s="141" t="s">
        <v>163</v>
      </c>
    </row>
    <row r="66" spans="1:6">
      <c r="A66" s="155">
        <v>7</v>
      </c>
      <c r="B66" s="141" t="s">
        <v>164</v>
      </c>
      <c r="C66" s="141">
        <v>2</v>
      </c>
      <c r="D66" s="141">
        <v>4</v>
      </c>
      <c r="E66" s="141">
        <f t="shared" si="10"/>
        <v>3</v>
      </c>
      <c r="F66" s="141" t="s">
        <v>165</v>
      </c>
    </row>
    <row r="67" spans="1:6">
      <c r="A67" s="155"/>
      <c r="B67" s="141"/>
      <c r="C67" s="141"/>
      <c r="D67" s="141"/>
      <c r="E67" s="141"/>
      <c r="F67" s="141"/>
    </row>
    <row r="68" spans="1:6">
      <c r="A68" s="212" t="s">
        <v>166</v>
      </c>
      <c r="B68" s="213"/>
      <c r="C68" s="154">
        <f>SUM(C69:C75)</f>
        <v>40</v>
      </c>
      <c r="D68" s="154">
        <f>SUM(D69:D75)</f>
        <v>56</v>
      </c>
      <c r="E68" s="154">
        <f>SUM(E69:E75)</f>
        <v>48</v>
      </c>
      <c r="F68" s="154"/>
    </row>
    <row r="69" spans="1:6">
      <c r="A69" s="155">
        <v>1</v>
      </c>
      <c r="B69" s="141" t="s">
        <v>167</v>
      </c>
      <c r="C69" s="141">
        <v>8</v>
      </c>
      <c r="D69" s="141">
        <v>12</v>
      </c>
      <c r="E69" s="141">
        <f t="shared" ref="E69:E74" si="11">AVERAGE(C69:D69)</f>
        <v>10</v>
      </c>
      <c r="F69" s="141" t="s">
        <v>168</v>
      </c>
    </row>
    <row r="70" spans="1:6">
      <c r="A70" s="155">
        <v>2</v>
      </c>
      <c r="B70" s="141" t="s">
        <v>169</v>
      </c>
      <c r="C70" s="141">
        <v>10</v>
      </c>
      <c r="D70" s="141">
        <v>14</v>
      </c>
      <c r="E70" s="141">
        <f t="shared" si="11"/>
        <v>12</v>
      </c>
      <c r="F70" s="141" t="s">
        <v>170</v>
      </c>
    </row>
    <row r="71" spans="1:6">
      <c r="A71" s="155">
        <v>3</v>
      </c>
      <c r="B71" s="141" t="s">
        <v>171</v>
      </c>
      <c r="C71" s="141">
        <v>10</v>
      </c>
      <c r="D71" s="141">
        <v>14</v>
      </c>
      <c r="E71" s="141">
        <f t="shared" si="11"/>
        <v>12</v>
      </c>
      <c r="F71" s="141" t="s">
        <v>172</v>
      </c>
    </row>
    <row r="72" spans="1:6">
      <c r="A72" s="155">
        <v>4</v>
      </c>
      <c r="B72" s="141" t="s">
        <v>173</v>
      </c>
      <c r="C72" s="141">
        <v>4</v>
      </c>
      <c r="D72" s="141">
        <v>6</v>
      </c>
      <c r="E72" s="141">
        <f t="shared" si="11"/>
        <v>5</v>
      </c>
      <c r="F72" s="141" t="s">
        <v>174</v>
      </c>
    </row>
    <row r="73" spans="1:6">
      <c r="A73" s="155">
        <v>5</v>
      </c>
      <c r="B73" s="141" t="s">
        <v>175</v>
      </c>
      <c r="C73" s="141">
        <v>4</v>
      </c>
      <c r="D73" s="141">
        <v>6</v>
      </c>
      <c r="E73" s="141">
        <f t="shared" si="11"/>
        <v>5</v>
      </c>
      <c r="F73" s="141" t="s">
        <v>176</v>
      </c>
    </row>
    <row r="74" spans="1:6">
      <c r="A74" s="155">
        <v>6</v>
      </c>
      <c r="B74" s="141" t="s">
        <v>177</v>
      </c>
      <c r="C74" s="141">
        <v>4</v>
      </c>
      <c r="D74" s="141">
        <v>4</v>
      </c>
      <c r="E74" s="141">
        <f t="shared" si="11"/>
        <v>4</v>
      </c>
      <c r="F74" s="141" t="s">
        <v>178</v>
      </c>
    </row>
    <row r="75" spans="1:6">
      <c r="A75" s="155"/>
      <c r="B75" s="141"/>
      <c r="C75" s="141"/>
      <c r="D75" s="141"/>
      <c r="E75" s="141"/>
      <c r="F75" s="141"/>
    </row>
    <row r="76" spans="1:6">
      <c r="A76" s="212" t="s">
        <v>179</v>
      </c>
      <c r="B76" s="213"/>
      <c r="C76" s="154">
        <f>SUM(C77:C84)</f>
        <v>34</v>
      </c>
      <c r="D76" s="154">
        <f>SUM(D77:D84)</f>
        <v>50</v>
      </c>
      <c r="E76" s="154">
        <f t="shared" ref="E76" si="12">SUM(E77:E84)</f>
        <v>42</v>
      </c>
      <c r="F76" s="154"/>
    </row>
    <row r="77" spans="1:6">
      <c r="A77" s="155">
        <v>1</v>
      </c>
      <c r="B77" s="141" t="s">
        <v>180</v>
      </c>
      <c r="C77" s="141">
        <v>4</v>
      </c>
      <c r="D77" s="141">
        <v>6</v>
      </c>
      <c r="E77" s="141">
        <f t="shared" ref="E77:E83" si="13">AVERAGE(C77:D77)</f>
        <v>5</v>
      </c>
      <c r="F77" s="141" t="s">
        <v>181</v>
      </c>
    </row>
    <row r="78" spans="1:6">
      <c r="A78" s="155">
        <v>2</v>
      </c>
      <c r="B78" s="141" t="s">
        <v>182</v>
      </c>
      <c r="C78" s="141">
        <v>8</v>
      </c>
      <c r="D78" s="141">
        <v>12</v>
      </c>
      <c r="E78" s="141">
        <f t="shared" si="13"/>
        <v>10</v>
      </c>
      <c r="F78" s="141" t="s">
        <v>183</v>
      </c>
    </row>
    <row r="79" spans="1:6">
      <c r="A79" s="155">
        <v>3</v>
      </c>
      <c r="B79" s="141" t="s">
        <v>184</v>
      </c>
      <c r="C79" s="141">
        <v>8</v>
      </c>
      <c r="D79" s="141">
        <v>12</v>
      </c>
      <c r="E79" s="141">
        <f t="shared" si="13"/>
        <v>10</v>
      </c>
      <c r="F79" s="141" t="s">
        <v>185</v>
      </c>
    </row>
    <row r="80" spans="1:6">
      <c r="A80" s="155">
        <v>4</v>
      </c>
      <c r="B80" s="141" t="s">
        <v>186</v>
      </c>
      <c r="C80" s="141">
        <v>4</v>
      </c>
      <c r="D80" s="141">
        <v>6</v>
      </c>
      <c r="E80" s="141">
        <f t="shared" si="13"/>
        <v>5</v>
      </c>
      <c r="F80" s="141" t="s">
        <v>187</v>
      </c>
    </row>
    <row r="81" spans="1:6">
      <c r="A81" s="155">
        <v>5</v>
      </c>
      <c r="B81" s="141" t="s">
        <v>188</v>
      </c>
      <c r="C81" s="141">
        <v>4</v>
      </c>
      <c r="D81" s="141">
        <v>6</v>
      </c>
      <c r="E81" s="141">
        <f t="shared" si="13"/>
        <v>5</v>
      </c>
      <c r="F81" s="141" t="s">
        <v>189</v>
      </c>
    </row>
    <row r="82" spans="1:6">
      <c r="A82" s="155">
        <v>6</v>
      </c>
      <c r="B82" s="141" t="s">
        <v>190</v>
      </c>
      <c r="C82" s="141">
        <v>4</v>
      </c>
      <c r="D82" s="141">
        <v>6</v>
      </c>
      <c r="E82" s="141">
        <f t="shared" si="13"/>
        <v>5</v>
      </c>
      <c r="F82" s="141" t="s">
        <v>191</v>
      </c>
    </row>
    <row r="83" spans="1:6">
      <c r="A83" s="155">
        <v>7</v>
      </c>
      <c r="B83" s="141" t="s">
        <v>192</v>
      </c>
      <c r="C83" s="141">
        <v>2</v>
      </c>
      <c r="D83" s="141">
        <v>2</v>
      </c>
      <c r="E83" s="141">
        <f t="shared" si="13"/>
        <v>2</v>
      </c>
      <c r="F83" s="141" t="s">
        <v>193</v>
      </c>
    </row>
    <row r="84" spans="1:6">
      <c r="A84" s="155"/>
      <c r="B84" s="141"/>
      <c r="C84" s="141"/>
      <c r="D84" s="141"/>
      <c r="E84" s="141"/>
      <c r="F84" s="141"/>
    </row>
    <row r="85" spans="1:6">
      <c r="A85" s="212" t="s">
        <v>194</v>
      </c>
      <c r="B85" s="213"/>
      <c r="C85" s="154">
        <f>SUM(C86:C88)</f>
        <v>16</v>
      </c>
      <c r="D85" s="154">
        <f>SUM(D86:D88)</f>
        <v>22</v>
      </c>
      <c r="E85" s="154">
        <f>SUM(E86:E88)</f>
        <v>19</v>
      </c>
      <c r="F85" s="154"/>
    </row>
    <row r="86" spans="1:6">
      <c r="A86" s="155">
        <v>1</v>
      </c>
      <c r="B86" s="141" t="s">
        <v>195</v>
      </c>
      <c r="C86" s="141">
        <v>6</v>
      </c>
      <c r="D86" s="141">
        <v>8</v>
      </c>
      <c r="E86" s="141">
        <f t="shared" ref="E86:E88" si="14">AVERAGE(C86:D86)</f>
        <v>7</v>
      </c>
      <c r="F86" s="141" t="s">
        <v>196</v>
      </c>
    </row>
    <row r="87" spans="1:6">
      <c r="A87" s="155">
        <v>2</v>
      </c>
      <c r="B87" s="141" t="s">
        <v>197</v>
      </c>
      <c r="C87" s="141">
        <v>6</v>
      </c>
      <c r="D87" s="141">
        <v>8</v>
      </c>
      <c r="E87" s="141">
        <f t="shared" si="14"/>
        <v>7</v>
      </c>
      <c r="F87" s="141" t="s">
        <v>198</v>
      </c>
    </row>
    <row r="88" spans="1:6">
      <c r="A88" s="155">
        <v>4</v>
      </c>
      <c r="B88" s="141" t="s">
        <v>199</v>
      </c>
      <c r="C88" s="141">
        <v>4</v>
      </c>
      <c r="D88" s="141">
        <v>6</v>
      </c>
      <c r="E88" s="141">
        <f t="shared" si="14"/>
        <v>5</v>
      </c>
      <c r="F88" s="141" t="s">
        <v>200</v>
      </c>
    </row>
    <row r="89" spans="1:6">
      <c r="A89" s="155"/>
      <c r="B89" s="141"/>
      <c r="C89" s="141"/>
      <c r="D89" s="141"/>
      <c r="E89" s="141"/>
      <c r="F89" s="141"/>
    </row>
    <row r="90" spans="1:6">
      <c r="A90" s="214" t="s">
        <v>201</v>
      </c>
      <c r="B90" s="215"/>
      <c r="C90" s="156">
        <f>C17+C25+C33+C42+C51+C59+C68+C76+C85</f>
        <v>288</v>
      </c>
      <c r="D90" s="156">
        <f>D17+D25+D33+D42+D51+D59+D68+D76+D85</f>
        <v>416</v>
      </c>
      <c r="E90" s="156">
        <f>E17+E25+E33+E42+E51+E59+E68+E76+E85</f>
        <v>352</v>
      </c>
      <c r="F90" s="156"/>
    </row>
    <row r="91" spans="1:6">
      <c r="A91" s="155"/>
      <c r="B91" s="141"/>
      <c r="C91" s="141"/>
      <c r="D91" s="141"/>
      <c r="E91" s="141"/>
      <c r="F91" s="141"/>
    </row>
    <row r="92" spans="1:6">
      <c r="A92" s="212" t="s">
        <v>202</v>
      </c>
      <c r="B92" s="213"/>
      <c r="C92" s="154"/>
      <c r="D92" s="154"/>
      <c r="E92" s="154"/>
      <c r="F92" s="154" t="s">
        <v>203</v>
      </c>
    </row>
    <row r="93" spans="1:6">
      <c r="A93" s="155">
        <v>1</v>
      </c>
      <c r="B93" s="141" t="s">
        <v>204</v>
      </c>
      <c r="C93" s="159">
        <f>C90*10%</f>
        <v>28.8</v>
      </c>
      <c r="D93" s="159">
        <f t="shared" ref="D93:E93" si="15">D90*10%</f>
        <v>41.6</v>
      </c>
      <c r="E93" s="159">
        <f t="shared" si="15"/>
        <v>35.200000000000003</v>
      </c>
      <c r="F93" s="141" t="s">
        <v>203</v>
      </c>
    </row>
    <row r="94" spans="1:6">
      <c r="A94" s="155"/>
      <c r="B94" s="141"/>
      <c r="C94" s="141"/>
      <c r="D94" s="141"/>
      <c r="E94" s="141"/>
      <c r="F94" s="141"/>
    </row>
    <row r="95" spans="1:6">
      <c r="A95" s="216" t="s">
        <v>205</v>
      </c>
      <c r="B95" s="217"/>
      <c r="C95" s="160">
        <f>C90+C93</f>
        <v>316.8</v>
      </c>
      <c r="D95" s="160">
        <f>D90+D93</f>
        <v>457.6</v>
      </c>
      <c r="E95" s="161">
        <f>ROUNDUP((E90+E93),0)</f>
        <v>388</v>
      </c>
      <c r="F95" s="157" t="str">
        <f>"Average"&amp;" "":"&amp;E95&amp;" ""hours"</f>
        <v>Average ":388 "hours</v>
      </c>
    </row>
  </sheetData>
  <mergeCells count="19">
    <mergeCell ref="A9:C9"/>
    <mergeCell ref="A1:H1"/>
    <mergeCell ref="A33:B33"/>
    <mergeCell ref="A17:B17"/>
    <mergeCell ref="A25:B25"/>
    <mergeCell ref="B6:H6"/>
    <mergeCell ref="B2:H2"/>
    <mergeCell ref="B3:H3"/>
    <mergeCell ref="B4:H4"/>
    <mergeCell ref="B5:H5"/>
    <mergeCell ref="A85:B85"/>
    <mergeCell ref="A90:B90"/>
    <mergeCell ref="A92:B92"/>
    <mergeCell ref="A95:B95"/>
    <mergeCell ref="A42:B42"/>
    <mergeCell ref="A51:B51"/>
    <mergeCell ref="A59:B59"/>
    <mergeCell ref="A68:B68"/>
    <mergeCell ref="A76:B7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A2EC-2546-4118-9407-D88E20A33D52}">
  <dimension ref="A1:E27"/>
  <sheetViews>
    <sheetView workbookViewId="0">
      <selection activeCell="B25" sqref="B25"/>
    </sheetView>
  </sheetViews>
  <sheetFormatPr defaultRowHeight="15"/>
  <cols>
    <col min="1" max="1" width="23.42578125" customWidth="1"/>
    <col min="2" max="2" width="83.140625" customWidth="1"/>
    <col min="3" max="3" width="9.7109375" customWidth="1"/>
    <col min="4" max="4" width="9.85546875" customWidth="1"/>
    <col min="5" max="5" width="57.7109375" customWidth="1"/>
  </cols>
  <sheetData>
    <row r="1" spans="1:5">
      <c r="A1" s="46" t="s">
        <v>206</v>
      </c>
      <c r="B1" s="234"/>
      <c r="C1" s="234"/>
      <c r="D1" s="234"/>
      <c r="E1" s="234"/>
    </row>
    <row r="2" spans="1:5" ht="15" customHeight="1">
      <c r="A2" s="13">
        <v>1</v>
      </c>
      <c r="B2" s="235"/>
      <c r="C2" s="236"/>
      <c r="D2" s="236"/>
      <c r="E2" s="237"/>
    </row>
    <row r="3" spans="1:5" ht="15" customHeight="1">
      <c r="A3" s="13">
        <v>2</v>
      </c>
      <c r="B3" s="235"/>
      <c r="C3" s="236"/>
      <c r="D3" s="236"/>
      <c r="E3" s="237"/>
    </row>
    <row r="4" spans="1:5" ht="15" customHeight="1">
      <c r="A4" s="13">
        <v>3</v>
      </c>
      <c r="B4" s="235"/>
      <c r="C4" s="236"/>
      <c r="D4" s="236"/>
      <c r="E4" s="237"/>
    </row>
    <row r="5" spans="1:5" ht="15" customHeight="1">
      <c r="A5">
        <v>8</v>
      </c>
      <c r="B5" s="235"/>
      <c r="C5" s="236"/>
      <c r="D5" s="236"/>
      <c r="E5" s="237"/>
    </row>
    <row r="6" spans="1:5">
      <c r="A6" s="14" t="s">
        <v>71</v>
      </c>
      <c r="B6" s="18" t="s">
        <v>72</v>
      </c>
      <c r="C6" s="18" t="s">
        <v>207</v>
      </c>
      <c r="D6" s="18" t="s">
        <v>208</v>
      </c>
      <c r="E6" s="42" t="s">
        <v>76</v>
      </c>
    </row>
    <row r="7" spans="1:5" ht="13.5" customHeight="1">
      <c r="A7" s="238" t="s">
        <v>209</v>
      </c>
      <c r="B7" s="15"/>
      <c r="C7" s="7"/>
      <c r="D7" s="40"/>
      <c r="E7" s="17"/>
    </row>
    <row r="8" spans="1:5">
      <c r="A8" s="238"/>
      <c r="B8" s="16"/>
      <c r="C8" s="7"/>
      <c r="D8" s="40"/>
      <c r="E8" s="17"/>
    </row>
    <row r="9" spans="1:5">
      <c r="A9" s="238"/>
      <c r="B9" s="17"/>
      <c r="C9" s="7"/>
      <c r="D9" s="40"/>
      <c r="E9" s="7"/>
    </row>
    <row r="10" spans="1:5">
      <c r="A10" s="238"/>
      <c r="B10" s="17"/>
      <c r="C10" s="7"/>
      <c r="D10" s="40"/>
      <c r="E10" s="7"/>
    </row>
    <row r="11" spans="1:5" ht="18.75" customHeight="1">
      <c r="A11" s="225" t="s">
        <v>210</v>
      </c>
      <c r="B11" s="77"/>
      <c r="E11" s="17"/>
    </row>
    <row r="12" spans="1:5" ht="36" customHeight="1">
      <c r="A12" s="226"/>
      <c r="B12" s="82"/>
      <c r="C12" s="80">
        <v>0</v>
      </c>
      <c r="D12" s="80">
        <v>0</v>
      </c>
      <c r="E12" s="17"/>
    </row>
    <row r="13" spans="1:5" ht="14.25" customHeight="1">
      <c r="A13" s="226"/>
      <c r="B13" s="83"/>
      <c r="C13" s="80">
        <v>0</v>
      </c>
      <c r="D13" s="80">
        <v>0</v>
      </c>
      <c r="E13" s="17"/>
    </row>
    <row r="14" spans="1:5" ht="18.75" customHeight="1">
      <c r="A14" s="226"/>
      <c r="B14" s="84"/>
      <c r="C14" s="80">
        <v>0</v>
      </c>
      <c r="D14" s="80">
        <v>0</v>
      </c>
      <c r="E14" s="17"/>
    </row>
    <row r="15" spans="1:5" ht="15.75" customHeight="1">
      <c r="A15" s="226"/>
      <c r="B15" s="83"/>
      <c r="C15" s="80">
        <v>0</v>
      </c>
      <c r="D15" s="80">
        <v>0</v>
      </c>
      <c r="E15" s="7"/>
    </row>
    <row r="16" spans="1:5" ht="17.25" customHeight="1">
      <c r="A16" s="227"/>
      <c r="B16" s="81"/>
      <c r="C16" s="80">
        <v>0</v>
      </c>
      <c r="D16" s="80">
        <v>0</v>
      </c>
      <c r="E16" s="7"/>
    </row>
    <row r="17" spans="1:5">
      <c r="A17" s="228" t="s">
        <v>211</v>
      </c>
      <c r="B17" s="76"/>
      <c r="C17" s="80">
        <v>0</v>
      </c>
      <c r="D17" s="80">
        <v>0</v>
      </c>
      <c r="E17" s="17"/>
    </row>
    <row r="18" spans="1:5">
      <c r="A18" s="229"/>
      <c r="B18" s="88"/>
      <c r="C18" s="80">
        <v>0</v>
      </c>
      <c r="D18" s="80">
        <v>0</v>
      </c>
      <c r="E18" s="7"/>
    </row>
    <row r="19" spans="1:5">
      <c r="A19" s="229"/>
      <c r="B19" s="76"/>
      <c r="C19" s="80">
        <v>0</v>
      </c>
      <c r="D19" s="80">
        <v>0</v>
      </c>
      <c r="E19" s="7"/>
    </row>
    <row r="20" spans="1:5">
      <c r="A20" s="230"/>
      <c r="B20" s="89"/>
      <c r="C20" s="80">
        <v>0</v>
      </c>
      <c r="D20" s="80">
        <v>0</v>
      </c>
      <c r="E20" s="7"/>
    </row>
    <row r="21" spans="1:5" ht="14.25" customHeight="1">
      <c r="A21" s="230"/>
      <c r="B21" s="76"/>
      <c r="C21" s="80">
        <v>0</v>
      </c>
      <c r="D21" s="80">
        <v>0</v>
      </c>
      <c r="E21" s="17"/>
    </row>
    <row r="22" spans="1:5">
      <c r="A22" s="231"/>
      <c r="B22" s="88"/>
      <c r="C22" s="80">
        <v>0</v>
      </c>
      <c r="D22" s="80">
        <v>0</v>
      </c>
      <c r="E22" s="7"/>
    </row>
    <row r="23" spans="1:5">
      <c r="A23" s="90" t="s">
        <v>212</v>
      </c>
      <c r="B23" s="17"/>
      <c r="C23" s="80">
        <v>0</v>
      </c>
      <c r="D23" s="80">
        <v>0</v>
      </c>
      <c r="E23" s="7"/>
    </row>
    <row r="24" spans="1:5" ht="21" customHeight="1">
      <c r="A24" s="75" t="s">
        <v>213</v>
      </c>
      <c r="B24" s="88"/>
      <c r="C24" s="80">
        <v>0</v>
      </c>
      <c r="D24" s="80">
        <v>0</v>
      </c>
      <c r="E24" s="17"/>
    </row>
    <row r="25" spans="1:5" ht="15" customHeight="1">
      <c r="A25" s="78" t="s">
        <v>214</v>
      </c>
      <c r="B25" s="79"/>
      <c r="C25" s="79">
        <f>(SUM(C7:C24)*10)/100</f>
        <v>0</v>
      </c>
      <c r="D25" s="79">
        <f>(SUM(D7:D24)*10)/100</f>
        <v>0</v>
      </c>
      <c r="E25" s="7"/>
    </row>
    <row r="26" spans="1:5">
      <c r="A26" s="14"/>
      <c r="B26" s="20"/>
      <c r="C26" s="39">
        <f>SUM(C7:C25)</f>
        <v>0</v>
      </c>
      <c r="D26" s="43">
        <f>SUM(D7:D25)</f>
        <v>0</v>
      </c>
      <c r="E26" s="7"/>
    </row>
    <row r="27" spans="1:5">
      <c r="B27" s="19" t="s">
        <v>215</v>
      </c>
      <c r="C27" s="232">
        <f>AVERAGE(C26,D26)</f>
        <v>0</v>
      </c>
      <c r="D27" s="233"/>
      <c r="E27" s="7"/>
    </row>
  </sheetData>
  <mergeCells count="9">
    <mergeCell ref="A11:A16"/>
    <mergeCell ref="A17:A22"/>
    <mergeCell ref="C27:D27"/>
    <mergeCell ref="B1:E1"/>
    <mergeCell ref="B2:E2"/>
    <mergeCell ref="B3:E3"/>
    <mergeCell ref="B4:E4"/>
    <mergeCell ref="B5:E5"/>
    <mergeCell ref="A7:A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045A-21AD-4325-A69B-412EBBEE977F}">
  <dimension ref="A1:F31"/>
  <sheetViews>
    <sheetView workbookViewId="0">
      <selection activeCell="E27" sqref="E27"/>
    </sheetView>
  </sheetViews>
  <sheetFormatPr defaultColWidth="9.140625" defaultRowHeight="15"/>
  <cols>
    <col min="1" max="1" width="23.42578125" style="92" customWidth="1"/>
    <col min="2" max="2" width="92.5703125" style="92" customWidth="1"/>
    <col min="3" max="3" width="9.7109375" style="113" customWidth="1"/>
    <col min="4" max="4" width="9.85546875" style="113" customWidth="1"/>
    <col min="5" max="5" width="8.5703125" style="113" customWidth="1"/>
    <col min="6" max="6" width="35.28515625" style="92" customWidth="1"/>
    <col min="7" max="16384" width="9.140625" style="92"/>
  </cols>
  <sheetData>
    <row r="1" spans="1:6">
      <c r="A1" s="125" t="s">
        <v>70</v>
      </c>
      <c r="B1" s="243"/>
      <c r="C1" s="243"/>
      <c r="D1" s="243"/>
      <c r="E1" s="243"/>
    </row>
    <row r="2" spans="1:6" ht="15" customHeight="1">
      <c r="A2" s="126">
        <v>1</v>
      </c>
      <c r="B2" s="235"/>
      <c r="C2" s="236"/>
      <c r="D2" s="236"/>
      <c r="E2" s="237"/>
    </row>
    <row r="3" spans="1:6" ht="15" customHeight="1">
      <c r="A3" s="126">
        <v>2</v>
      </c>
      <c r="B3" s="235"/>
      <c r="C3" s="236"/>
      <c r="D3" s="236"/>
      <c r="E3" s="237"/>
    </row>
    <row r="4" spans="1:6" ht="15" customHeight="1">
      <c r="A4" s="126">
        <v>3</v>
      </c>
      <c r="B4" s="235"/>
      <c r="C4" s="236"/>
      <c r="D4" s="236"/>
      <c r="E4" s="237"/>
    </row>
    <row r="5" spans="1:6" ht="16.5" customHeight="1">
      <c r="A5" s="92">
        <v>4</v>
      </c>
      <c r="B5" s="235"/>
      <c r="C5" s="236"/>
      <c r="D5" s="236"/>
      <c r="E5" s="237"/>
    </row>
    <row r="6" spans="1:6" ht="15" customHeight="1">
      <c r="A6" s="92">
        <v>8</v>
      </c>
      <c r="B6" s="235"/>
      <c r="C6" s="236"/>
      <c r="D6" s="236"/>
      <c r="E6" s="237"/>
    </row>
    <row r="7" spans="1:6" ht="30">
      <c r="A7" s="127" t="s">
        <v>71</v>
      </c>
      <c r="B7" s="128" t="s">
        <v>72</v>
      </c>
      <c r="C7" s="129" t="s">
        <v>207</v>
      </c>
      <c r="D7" s="129" t="s">
        <v>208</v>
      </c>
      <c r="E7" s="108" t="s">
        <v>216</v>
      </c>
      <c r="F7" s="105" t="s">
        <v>76</v>
      </c>
    </row>
    <row r="8" spans="1:6" ht="13.5" customHeight="1">
      <c r="A8" s="242" t="s">
        <v>209</v>
      </c>
      <c r="B8" s="15"/>
      <c r="C8" s="2"/>
      <c r="D8" s="130"/>
      <c r="E8" s="109"/>
      <c r="F8" s="106"/>
    </row>
    <row r="9" spans="1:6">
      <c r="A9" s="242"/>
      <c r="B9" s="110"/>
      <c r="C9" s="2"/>
      <c r="D9" s="130"/>
      <c r="E9" s="109"/>
      <c r="F9" s="106"/>
    </row>
    <row r="10" spans="1:6">
      <c r="A10" s="242"/>
      <c r="B10" s="111"/>
      <c r="C10" s="2"/>
      <c r="D10" s="130"/>
      <c r="E10" s="109"/>
      <c r="F10" s="106"/>
    </row>
    <row r="11" spans="1:6">
      <c r="A11" s="242"/>
      <c r="B11" s="112"/>
      <c r="C11" s="2"/>
      <c r="D11" s="130"/>
      <c r="E11" s="109"/>
      <c r="F11" s="106"/>
    </row>
    <row r="12" spans="1:6" ht="14.25" customHeight="1">
      <c r="A12" s="153" t="s">
        <v>217</v>
      </c>
      <c r="B12" s="154" t="s">
        <v>218</v>
      </c>
      <c r="C12" s="154">
        <f>SUM(C13:C23)</f>
        <v>24</v>
      </c>
      <c r="D12" s="154">
        <f>SUM(D13:D23)</f>
        <v>36</v>
      </c>
      <c r="E12" s="154">
        <f>SUM(E13:E23)</f>
        <v>30</v>
      </c>
      <c r="F12" s="154" t="s">
        <v>218</v>
      </c>
    </row>
    <row r="13" spans="1:6" ht="41.25" customHeight="1">
      <c r="A13" s="155">
        <v>1</v>
      </c>
      <c r="B13" s="141" t="s">
        <v>219</v>
      </c>
      <c r="C13" s="141">
        <v>2</v>
      </c>
      <c r="D13" s="141">
        <v>3</v>
      </c>
      <c r="E13" s="141">
        <f t="shared" ref="E13:E23" si="0">AVERAGE(C13:D13)</f>
        <v>2.5</v>
      </c>
      <c r="F13" s="141" t="s">
        <v>220</v>
      </c>
    </row>
    <row r="14" spans="1:6" ht="16.5" customHeight="1">
      <c r="A14" s="155">
        <v>2</v>
      </c>
      <c r="B14" s="141" t="s">
        <v>221</v>
      </c>
      <c r="C14" s="141">
        <v>4</v>
      </c>
      <c r="D14" s="141">
        <v>6</v>
      </c>
      <c r="E14" s="141">
        <f t="shared" si="0"/>
        <v>5</v>
      </c>
      <c r="F14" s="141" t="s">
        <v>222</v>
      </c>
    </row>
    <row r="15" spans="1:6" ht="18.75" customHeight="1">
      <c r="A15" s="155">
        <v>3</v>
      </c>
      <c r="B15" s="141" t="s">
        <v>223</v>
      </c>
      <c r="C15" s="141">
        <v>2</v>
      </c>
      <c r="D15" s="141">
        <v>4</v>
      </c>
      <c r="E15" s="141">
        <f t="shared" si="0"/>
        <v>3</v>
      </c>
      <c r="F15" s="141" t="s">
        <v>224</v>
      </c>
    </row>
    <row r="16" spans="1:6" ht="14.25" customHeight="1">
      <c r="A16" s="155">
        <v>4</v>
      </c>
      <c r="B16" s="141" t="s">
        <v>225</v>
      </c>
      <c r="C16" s="141">
        <v>2</v>
      </c>
      <c r="D16" s="141">
        <v>3</v>
      </c>
      <c r="E16" s="141">
        <f t="shared" si="0"/>
        <v>2.5</v>
      </c>
      <c r="F16" s="141" t="s">
        <v>226</v>
      </c>
    </row>
    <row r="17" spans="1:6" ht="21" customHeight="1">
      <c r="A17" s="155">
        <v>5</v>
      </c>
      <c r="B17" s="141" t="s">
        <v>227</v>
      </c>
      <c r="C17" s="141">
        <v>3</v>
      </c>
      <c r="D17" s="141">
        <v>4</v>
      </c>
      <c r="E17" s="141">
        <f t="shared" si="0"/>
        <v>3.5</v>
      </c>
      <c r="F17" s="141" t="s">
        <v>228</v>
      </c>
    </row>
    <row r="18" spans="1:6" ht="21" customHeight="1">
      <c r="A18" s="155">
        <v>6</v>
      </c>
      <c r="B18" s="141" t="s">
        <v>229</v>
      </c>
      <c r="C18" s="141">
        <v>2</v>
      </c>
      <c r="D18" s="141">
        <v>3</v>
      </c>
      <c r="E18" s="141">
        <f t="shared" si="0"/>
        <v>2.5</v>
      </c>
      <c r="F18" s="141" t="s">
        <v>230</v>
      </c>
    </row>
    <row r="19" spans="1:6" ht="21" customHeight="1">
      <c r="A19" s="155">
        <v>7</v>
      </c>
      <c r="B19" s="141" t="s">
        <v>231</v>
      </c>
      <c r="C19" s="141">
        <v>2</v>
      </c>
      <c r="D19" s="141">
        <v>3</v>
      </c>
      <c r="E19" s="141">
        <f t="shared" si="0"/>
        <v>2.5</v>
      </c>
      <c r="F19" s="141" t="s">
        <v>232</v>
      </c>
    </row>
    <row r="20" spans="1:6" ht="21" customHeight="1">
      <c r="A20" s="155">
        <v>8</v>
      </c>
      <c r="B20" s="141" t="s">
        <v>233</v>
      </c>
      <c r="C20" s="141">
        <v>1</v>
      </c>
      <c r="D20" s="141">
        <v>2</v>
      </c>
      <c r="E20" s="141">
        <f t="shared" si="0"/>
        <v>1.5</v>
      </c>
      <c r="F20" s="141" t="s">
        <v>234</v>
      </c>
    </row>
    <row r="21" spans="1:6" ht="21" customHeight="1">
      <c r="A21" s="155">
        <v>9</v>
      </c>
      <c r="B21" s="141" t="s">
        <v>235</v>
      </c>
      <c r="C21" s="141">
        <v>2</v>
      </c>
      <c r="D21" s="141">
        <v>3</v>
      </c>
      <c r="E21" s="141">
        <f t="shared" si="0"/>
        <v>2.5</v>
      </c>
      <c r="F21" s="141" t="s">
        <v>236</v>
      </c>
    </row>
    <row r="22" spans="1:6" ht="21" customHeight="1">
      <c r="A22" s="155">
        <v>10</v>
      </c>
      <c r="B22" s="141" t="s">
        <v>237</v>
      </c>
      <c r="C22" s="141">
        <v>2</v>
      </c>
      <c r="D22" s="141">
        <v>3</v>
      </c>
      <c r="E22" s="141">
        <f t="shared" si="0"/>
        <v>2.5</v>
      </c>
      <c r="F22" s="141" t="s">
        <v>238</v>
      </c>
    </row>
    <row r="23" spans="1:6" ht="21" customHeight="1">
      <c r="A23" s="155">
        <v>11</v>
      </c>
      <c r="B23" s="141" t="s">
        <v>239</v>
      </c>
      <c r="C23" s="141">
        <v>2</v>
      </c>
      <c r="D23" s="141">
        <v>2</v>
      </c>
      <c r="E23" s="141">
        <f t="shared" si="0"/>
        <v>2</v>
      </c>
      <c r="F23" s="141" t="s">
        <v>240</v>
      </c>
    </row>
    <row r="24" spans="1:6" ht="21" customHeight="1">
      <c r="A24" s="162"/>
      <c r="B24" s="162"/>
      <c r="C24" s="163"/>
      <c r="D24" s="163"/>
      <c r="E24" s="162"/>
      <c r="F24" s="141"/>
    </row>
    <row r="25" spans="1:6" ht="14.25" customHeight="1">
      <c r="A25" s="114" t="s">
        <v>212</v>
      </c>
      <c r="B25" s="131" t="s">
        <v>241</v>
      </c>
      <c r="C25" s="132">
        <v>4</v>
      </c>
      <c r="D25" s="132">
        <v>6</v>
      </c>
      <c r="E25" s="115">
        <f t="shared" ref="E25" si="1">AVERAGE(C25,D25)</f>
        <v>5</v>
      </c>
      <c r="F25" s="107" t="s">
        <v>242</v>
      </c>
    </row>
    <row r="26" spans="1:6" ht="14.45" customHeight="1">
      <c r="A26" s="116" t="s">
        <v>213</v>
      </c>
      <c r="B26" s="117" t="s">
        <v>243</v>
      </c>
      <c r="C26" s="133">
        <v>2</v>
      </c>
      <c r="D26" s="133">
        <v>4</v>
      </c>
      <c r="E26" s="118">
        <f>AVERAGE(C26,D26)</f>
        <v>3</v>
      </c>
    </row>
    <row r="27" spans="1:6" ht="14.45" customHeight="1">
      <c r="A27" s="119"/>
      <c r="B27" s="134" t="s">
        <v>201</v>
      </c>
      <c r="C27" s="120">
        <f>C25+C26+C12</f>
        <v>30</v>
      </c>
      <c r="D27" s="120">
        <f>D25+D26+D12</f>
        <v>46</v>
      </c>
      <c r="E27" s="120">
        <f>AVERAGE(C27,D27)</f>
        <v>38</v>
      </c>
    </row>
    <row r="28" spans="1:6" ht="14.45" customHeight="1">
      <c r="A28" s="135" t="s">
        <v>214</v>
      </c>
      <c r="B28" s="121" t="s">
        <v>244</v>
      </c>
      <c r="C28" s="122">
        <f>C27*10%</f>
        <v>3</v>
      </c>
      <c r="D28" s="122">
        <f>D27*10%</f>
        <v>4.6000000000000005</v>
      </c>
      <c r="E28" s="123">
        <f>AVERAGE(C28,D28)</f>
        <v>3.8000000000000003</v>
      </c>
    </row>
    <row r="29" spans="1:6" ht="14.45" customHeight="1">
      <c r="A29" s="127"/>
      <c r="B29" s="136"/>
      <c r="C29" s="124"/>
      <c r="D29" s="124"/>
      <c r="E29" s="124"/>
    </row>
    <row r="30" spans="1:6" ht="14.45" customHeight="1">
      <c r="B30" s="137" t="s">
        <v>215</v>
      </c>
      <c r="C30" s="239">
        <f>E27</f>
        <v>38</v>
      </c>
      <c r="D30" s="240"/>
      <c r="E30" s="241"/>
    </row>
    <row r="31" spans="1:6" ht="14.45" customHeight="1"/>
  </sheetData>
  <mergeCells count="8">
    <mergeCell ref="C30:E30"/>
    <mergeCell ref="B6:E6"/>
    <mergeCell ref="A8:A11"/>
    <mergeCell ref="B1:E1"/>
    <mergeCell ref="B2:E2"/>
    <mergeCell ref="B3:E3"/>
    <mergeCell ref="B4:E4"/>
    <mergeCell ref="B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FED8-A4F2-49E8-9BCC-B7BBF2FD6768}">
  <dimension ref="C5:D21"/>
  <sheetViews>
    <sheetView workbookViewId="0">
      <selection activeCell="D13" sqref="D13"/>
    </sheetView>
  </sheetViews>
  <sheetFormatPr defaultRowHeight="15"/>
  <cols>
    <col min="3" max="3" width="66.5703125" customWidth="1"/>
    <col min="4" max="4" width="84.7109375" customWidth="1"/>
  </cols>
  <sheetData>
    <row r="5" spans="3:4">
      <c r="C5" s="9">
        <v>10000</v>
      </c>
      <c r="D5" t="s">
        <v>245</v>
      </c>
    </row>
    <row r="6" spans="3:4">
      <c r="D6" t="s">
        <v>246</v>
      </c>
    </row>
    <row r="7" spans="3:4">
      <c r="D7" t="s">
        <v>247</v>
      </c>
    </row>
    <row r="8" spans="3:4">
      <c r="D8" t="s">
        <v>248</v>
      </c>
    </row>
    <row r="10" spans="3:4">
      <c r="C10" s="8" t="s">
        <v>249</v>
      </c>
      <c r="D10" t="s">
        <v>250</v>
      </c>
    </row>
    <row r="11" spans="3:4">
      <c r="D11" t="s">
        <v>251</v>
      </c>
    </row>
    <row r="14" spans="3:4">
      <c r="C14" t="s">
        <v>252</v>
      </c>
    </row>
    <row r="21" spans="3:4" ht="290.10000000000002" customHeight="1">
      <c r="C21" s="10" t="s">
        <v>253</v>
      </c>
      <c r="D21" s="11" t="s">
        <v>254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6A9B-3C50-4D82-8DEC-A7B68630C56B}">
  <dimension ref="A1:AI66"/>
  <sheetViews>
    <sheetView topLeftCell="A46" workbookViewId="0">
      <selection activeCell="O57" sqref="O57"/>
    </sheetView>
  </sheetViews>
  <sheetFormatPr defaultRowHeight="15"/>
  <cols>
    <col min="4" max="4" width="36.5703125" bestFit="1" customWidth="1"/>
    <col min="35" max="35" width="36.5703125" bestFit="1" customWidth="1"/>
  </cols>
  <sheetData>
    <row r="1" spans="4:4" ht="37.5">
      <c r="D1" s="139" t="s">
        <v>255</v>
      </c>
    </row>
    <row r="7" spans="4:4" ht="17.25">
      <c r="D7" s="138" t="s">
        <v>218</v>
      </c>
    </row>
    <row r="12" spans="4:4" ht="17.25">
      <c r="D12" s="138" t="s">
        <v>218</v>
      </c>
    </row>
    <row r="60" spans="4:35" ht="37.5">
      <c r="D60" s="139" t="s">
        <v>256</v>
      </c>
    </row>
    <row r="63" spans="4:35" ht="210">
      <c r="AI63" s="85" t="s">
        <v>257</v>
      </c>
    </row>
    <row r="66" spans="1:1">
      <c r="A66" s="8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C6B8-BCA9-4D83-92BC-92A9F8258E5B}">
  <dimension ref="A1:F50"/>
  <sheetViews>
    <sheetView topLeftCell="A23" workbookViewId="0">
      <selection activeCell="A4" sqref="A4:F39"/>
    </sheetView>
  </sheetViews>
  <sheetFormatPr defaultRowHeight="15"/>
  <cols>
    <col min="1" max="1" width="40.42578125" customWidth="1"/>
    <col min="2" max="2" width="35.28515625" customWidth="1"/>
    <col min="6" max="6" width="90.5703125" customWidth="1"/>
  </cols>
  <sheetData>
    <row r="1" spans="1:6" ht="18.75">
      <c r="A1" s="244" t="s">
        <v>258</v>
      </c>
      <c r="B1" s="244"/>
      <c r="C1" s="244"/>
      <c r="D1" s="244"/>
      <c r="E1" s="244"/>
      <c r="F1" s="244"/>
    </row>
    <row r="2" spans="1:6" ht="15" customHeight="1">
      <c r="A2" s="245" t="s">
        <v>259</v>
      </c>
      <c r="B2" s="245"/>
      <c r="C2" s="245"/>
      <c r="D2" s="245"/>
      <c r="E2" s="245"/>
      <c r="F2" s="245"/>
    </row>
    <row r="3" spans="1:6" ht="18.75" customHeight="1">
      <c r="A3" s="164"/>
      <c r="B3" s="164"/>
      <c r="C3" s="164"/>
      <c r="D3" s="164"/>
      <c r="E3" s="164"/>
      <c r="F3" s="164"/>
    </row>
    <row r="4" spans="1:6" ht="30">
      <c r="A4" s="165" t="s">
        <v>260</v>
      </c>
      <c r="B4" s="166" t="s">
        <v>261</v>
      </c>
      <c r="C4" s="166" t="s">
        <v>262</v>
      </c>
      <c r="D4" s="166" t="s">
        <v>263</v>
      </c>
      <c r="E4" s="166" t="s">
        <v>264</v>
      </c>
      <c r="F4" s="166" t="s">
        <v>265</v>
      </c>
    </row>
    <row r="5" spans="1:6">
      <c r="A5" s="167" t="s">
        <v>266</v>
      </c>
      <c r="B5" s="168" t="s">
        <v>218</v>
      </c>
      <c r="C5" s="168" t="s">
        <v>218</v>
      </c>
      <c r="D5" s="168" t="s">
        <v>218</v>
      </c>
      <c r="E5" s="168" t="s">
        <v>218</v>
      </c>
      <c r="F5" s="168" t="s">
        <v>218</v>
      </c>
    </row>
    <row r="6" spans="1:6" ht="26.25">
      <c r="A6" s="169" t="s">
        <v>267</v>
      </c>
      <c r="B6" s="170" t="s">
        <v>268</v>
      </c>
      <c r="C6" s="172">
        <v>250</v>
      </c>
      <c r="D6" s="172">
        <v>450</v>
      </c>
      <c r="E6" s="172">
        <v>350</v>
      </c>
      <c r="F6" s="170" t="s">
        <v>269</v>
      </c>
    </row>
    <row r="7" spans="1:6" ht="26.25">
      <c r="A7" s="169" t="s">
        <v>270</v>
      </c>
      <c r="B7" s="170" t="s">
        <v>271</v>
      </c>
      <c r="C7" s="172">
        <v>50</v>
      </c>
      <c r="D7" s="172">
        <v>100</v>
      </c>
      <c r="E7" s="172">
        <v>75</v>
      </c>
      <c r="F7" s="170" t="s">
        <v>272</v>
      </c>
    </row>
    <row r="8" spans="1:6" ht="26.25">
      <c r="A8" s="169" t="s">
        <v>273</v>
      </c>
      <c r="B8" s="170" t="s">
        <v>274</v>
      </c>
      <c r="C8" s="172">
        <v>50</v>
      </c>
      <c r="D8" s="172">
        <v>100</v>
      </c>
      <c r="E8" s="172">
        <v>75</v>
      </c>
      <c r="F8" s="170" t="s">
        <v>275</v>
      </c>
    </row>
    <row r="9" spans="1:6" ht="26.25">
      <c r="A9" s="169" t="s">
        <v>276</v>
      </c>
      <c r="B9" s="170" t="s">
        <v>277</v>
      </c>
      <c r="C9" s="172">
        <v>250</v>
      </c>
      <c r="D9" s="172">
        <v>250</v>
      </c>
      <c r="E9" s="172">
        <v>250</v>
      </c>
      <c r="F9" s="170" t="s">
        <v>278</v>
      </c>
    </row>
    <row r="10" spans="1:6" ht="26.25">
      <c r="A10" s="169" t="s">
        <v>279</v>
      </c>
      <c r="B10" s="170" t="s">
        <v>280</v>
      </c>
      <c r="C10" s="173" t="s">
        <v>281</v>
      </c>
      <c r="D10" s="173" t="s">
        <v>281</v>
      </c>
      <c r="E10" s="173" t="s">
        <v>281</v>
      </c>
      <c r="F10" s="170" t="s">
        <v>282</v>
      </c>
    </row>
    <row r="11" spans="1:6">
      <c r="A11" s="174" t="s">
        <v>283</v>
      </c>
      <c r="B11" s="175" t="s">
        <v>218</v>
      </c>
      <c r="C11" s="176">
        <f>SUM(C6:C10)</f>
        <v>600</v>
      </c>
      <c r="D11" s="176">
        <f>SUM(D6:D10)</f>
        <v>900</v>
      </c>
      <c r="E11" s="176">
        <f>SUM(E6:E10)</f>
        <v>750</v>
      </c>
      <c r="F11" s="175" t="s">
        <v>218</v>
      </c>
    </row>
    <row r="12" spans="1:6">
      <c r="A12" s="169" t="s">
        <v>218</v>
      </c>
      <c r="B12" s="170" t="s">
        <v>218</v>
      </c>
      <c r="C12" s="171" t="s">
        <v>218</v>
      </c>
      <c r="D12" s="171" t="s">
        <v>218</v>
      </c>
      <c r="E12" s="171" t="s">
        <v>218</v>
      </c>
      <c r="F12" s="170" t="s">
        <v>218</v>
      </c>
    </row>
    <row r="13" spans="1:6">
      <c r="A13" s="167" t="s">
        <v>284</v>
      </c>
      <c r="B13" s="168" t="s">
        <v>218</v>
      </c>
      <c r="C13" s="168" t="s">
        <v>218</v>
      </c>
      <c r="D13" s="168" t="s">
        <v>218</v>
      </c>
      <c r="E13" s="168" t="s">
        <v>218</v>
      </c>
      <c r="F13" s="168" t="s">
        <v>218</v>
      </c>
    </row>
    <row r="14" spans="1:6" ht="26.25">
      <c r="A14" s="169" t="s">
        <v>285</v>
      </c>
      <c r="B14" s="170" t="s">
        <v>286</v>
      </c>
      <c r="C14" s="172">
        <v>146</v>
      </c>
      <c r="D14" s="172">
        <v>146</v>
      </c>
      <c r="E14" s="172">
        <v>146</v>
      </c>
      <c r="F14" s="170" t="s">
        <v>278</v>
      </c>
    </row>
    <row r="15" spans="1:6" ht="26.25">
      <c r="A15" s="169" t="s">
        <v>287</v>
      </c>
      <c r="B15" s="170" t="s">
        <v>288</v>
      </c>
      <c r="C15" s="172">
        <v>20</v>
      </c>
      <c r="D15" s="172">
        <v>40</v>
      </c>
      <c r="E15" s="172">
        <v>30</v>
      </c>
      <c r="F15" s="170" t="s">
        <v>289</v>
      </c>
    </row>
    <row r="16" spans="1:6">
      <c r="A16" s="174" t="s">
        <v>290</v>
      </c>
      <c r="B16" s="175" t="s">
        <v>218</v>
      </c>
      <c r="C16" s="176">
        <v>166</v>
      </c>
      <c r="D16" s="176">
        <v>186</v>
      </c>
      <c r="E16" s="176">
        <v>176</v>
      </c>
      <c r="F16" s="175" t="s">
        <v>218</v>
      </c>
    </row>
    <row r="17" spans="1:6">
      <c r="A17" s="169" t="s">
        <v>218</v>
      </c>
      <c r="B17" s="170" t="s">
        <v>218</v>
      </c>
      <c r="C17" s="171" t="s">
        <v>218</v>
      </c>
      <c r="D17" s="171" t="s">
        <v>218</v>
      </c>
      <c r="E17" s="171" t="s">
        <v>218</v>
      </c>
      <c r="F17" s="170" t="s">
        <v>218</v>
      </c>
    </row>
    <row r="18" spans="1:6">
      <c r="A18" s="167" t="s">
        <v>291</v>
      </c>
      <c r="B18" s="168" t="s">
        <v>218</v>
      </c>
      <c r="C18" s="168" t="s">
        <v>218</v>
      </c>
      <c r="D18" s="168" t="s">
        <v>218</v>
      </c>
      <c r="E18" s="168" t="s">
        <v>218</v>
      </c>
      <c r="F18" s="168" t="s">
        <v>218</v>
      </c>
    </row>
    <row r="19" spans="1:6" ht="26.25">
      <c r="A19" s="169" t="s">
        <v>292</v>
      </c>
      <c r="B19" s="170" t="s">
        <v>293</v>
      </c>
      <c r="C19" s="172">
        <v>5</v>
      </c>
      <c r="D19" s="172">
        <v>10</v>
      </c>
      <c r="E19" s="172">
        <v>8</v>
      </c>
      <c r="F19" s="170" t="s">
        <v>294</v>
      </c>
    </row>
    <row r="20" spans="1:6" ht="26.25">
      <c r="A20" s="169" t="s">
        <v>295</v>
      </c>
      <c r="B20" s="170" t="s">
        <v>296</v>
      </c>
      <c r="C20" s="172">
        <v>5</v>
      </c>
      <c r="D20" s="172">
        <v>10</v>
      </c>
      <c r="E20" s="172">
        <v>8</v>
      </c>
      <c r="F20" s="170" t="s">
        <v>297</v>
      </c>
    </row>
    <row r="21" spans="1:6">
      <c r="A21" s="174" t="s">
        <v>298</v>
      </c>
      <c r="B21" s="175" t="s">
        <v>218</v>
      </c>
      <c r="C21" s="176">
        <v>10</v>
      </c>
      <c r="D21" s="176">
        <v>20</v>
      </c>
      <c r="E21" s="176">
        <v>15</v>
      </c>
      <c r="F21" s="175" t="s">
        <v>218</v>
      </c>
    </row>
    <row r="22" spans="1:6">
      <c r="A22" s="169" t="s">
        <v>218</v>
      </c>
      <c r="B22" s="170" t="s">
        <v>218</v>
      </c>
      <c r="C22" s="171" t="s">
        <v>218</v>
      </c>
      <c r="D22" s="171" t="s">
        <v>218</v>
      </c>
      <c r="E22" s="171" t="s">
        <v>218</v>
      </c>
      <c r="F22" s="170" t="s">
        <v>218</v>
      </c>
    </row>
    <row r="23" spans="1:6">
      <c r="A23" s="167" t="s">
        <v>299</v>
      </c>
      <c r="B23" s="168" t="s">
        <v>218</v>
      </c>
      <c r="C23" s="168" t="s">
        <v>218</v>
      </c>
      <c r="D23" s="168" t="s">
        <v>218</v>
      </c>
      <c r="E23" s="168" t="s">
        <v>218</v>
      </c>
      <c r="F23" s="168" t="s">
        <v>218</v>
      </c>
    </row>
    <row r="24" spans="1:6" ht="63.75">
      <c r="A24" s="169" t="s">
        <v>300</v>
      </c>
      <c r="B24" s="186" t="s">
        <v>301</v>
      </c>
      <c r="C24" s="172">
        <v>0.03</v>
      </c>
      <c r="D24" s="172">
        <v>0.03</v>
      </c>
      <c r="E24" s="172">
        <v>0.03</v>
      </c>
      <c r="F24" s="170"/>
    </row>
    <row r="25" spans="1:6" ht="409.5">
      <c r="A25" s="169" t="s">
        <v>302</v>
      </c>
      <c r="B25" s="187" t="s">
        <v>303</v>
      </c>
      <c r="C25" s="172">
        <v>21</v>
      </c>
      <c r="D25" s="172">
        <v>21</v>
      </c>
      <c r="E25" s="172">
        <v>21</v>
      </c>
      <c r="F25" s="170" t="s">
        <v>304</v>
      </c>
    </row>
    <row r="26" spans="1:6">
      <c r="A26" s="174" t="s">
        <v>305</v>
      </c>
      <c r="B26" s="175" t="s">
        <v>218</v>
      </c>
      <c r="C26" s="176">
        <f>SUM(C24:C25)</f>
        <v>21.03</v>
      </c>
      <c r="D26" s="176">
        <f>SUM(D24:D25)</f>
        <v>21.03</v>
      </c>
      <c r="E26" s="176">
        <f>SUM(E24:E25)</f>
        <v>21.03</v>
      </c>
      <c r="F26" s="175" t="s">
        <v>218</v>
      </c>
    </row>
    <row r="27" spans="1:6">
      <c r="A27" s="169" t="s">
        <v>218</v>
      </c>
      <c r="B27" s="170" t="s">
        <v>218</v>
      </c>
      <c r="C27" s="171" t="s">
        <v>218</v>
      </c>
      <c r="D27" s="171" t="s">
        <v>218</v>
      </c>
      <c r="E27" s="171" t="s">
        <v>218</v>
      </c>
      <c r="F27" s="170" t="s">
        <v>218</v>
      </c>
    </row>
    <row r="28" spans="1:6">
      <c r="A28" s="167" t="s">
        <v>306</v>
      </c>
      <c r="B28" s="168" t="s">
        <v>218</v>
      </c>
      <c r="C28" s="168" t="s">
        <v>218</v>
      </c>
      <c r="D28" s="168" t="s">
        <v>218</v>
      </c>
      <c r="E28" s="168" t="s">
        <v>218</v>
      </c>
      <c r="F28" s="168" t="s">
        <v>218</v>
      </c>
    </row>
    <row r="29" spans="1:6">
      <c r="A29" s="169" t="s">
        <v>307</v>
      </c>
      <c r="B29" s="170" t="s">
        <v>308</v>
      </c>
      <c r="C29" s="188">
        <v>60</v>
      </c>
      <c r="D29" s="172">
        <v>200</v>
      </c>
      <c r="E29" s="172">
        <v>130</v>
      </c>
      <c r="F29" s="170" t="s">
        <v>309</v>
      </c>
    </row>
    <row r="30" spans="1:6" ht="26.25">
      <c r="A30" s="169" t="s">
        <v>310</v>
      </c>
      <c r="B30" s="170" t="s">
        <v>311</v>
      </c>
      <c r="C30" s="173"/>
      <c r="D30" s="173"/>
      <c r="E30" s="173"/>
      <c r="F30" s="170" t="s">
        <v>312</v>
      </c>
    </row>
    <row r="31" spans="1:6">
      <c r="A31" s="174" t="s">
        <v>313</v>
      </c>
      <c r="B31" s="175" t="s">
        <v>218</v>
      </c>
      <c r="C31" s="189">
        <f>SUM(C29:C30)</f>
        <v>60</v>
      </c>
      <c r="D31" s="189">
        <f>SUM(D29:D30)</f>
        <v>200</v>
      </c>
      <c r="E31" s="189">
        <f>SUM(E29:E30)</f>
        <v>130</v>
      </c>
      <c r="F31" s="175" t="s">
        <v>218</v>
      </c>
    </row>
    <row r="32" spans="1:6">
      <c r="A32" s="169" t="s">
        <v>218</v>
      </c>
      <c r="B32" s="170" t="s">
        <v>218</v>
      </c>
      <c r="C32" s="171" t="s">
        <v>218</v>
      </c>
      <c r="D32" s="171" t="s">
        <v>218</v>
      </c>
      <c r="E32" s="171" t="s">
        <v>218</v>
      </c>
      <c r="F32" s="170" t="s">
        <v>218</v>
      </c>
    </row>
    <row r="33" spans="1:6">
      <c r="A33" s="169" t="s">
        <v>218</v>
      </c>
      <c r="B33" s="170" t="s">
        <v>218</v>
      </c>
      <c r="C33" s="171" t="s">
        <v>218</v>
      </c>
      <c r="D33" s="171" t="s">
        <v>218</v>
      </c>
      <c r="E33" s="171" t="s">
        <v>218</v>
      </c>
      <c r="F33" s="170" t="s">
        <v>218</v>
      </c>
    </row>
    <row r="34" spans="1:6">
      <c r="A34" s="169" t="s">
        <v>218</v>
      </c>
      <c r="B34" s="170" t="s">
        <v>218</v>
      </c>
      <c r="C34" s="171" t="s">
        <v>218</v>
      </c>
      <c r="D34" s="171" t="s">
        <v>218</v>
      </c>
      <c r="E34" s="171" t="s">
        <v>218</v>
      </c>
      <c r="F34" s="170" t="s">
        <v>218</v>
      </c>
    </row>
    <row r="35" spans="1:6">
      <c r="A35" s="177" t="s">
        <v>314</v>
      </c>
      <c r="B35" s="178" t="s">
        <v>218</v>
      </c>
      <c r="C35" s="179">
        <f>SUM(C11+C16+C21+C26+C31)</f>
        <v>857.03</v>
      </c>
      <c r="D35" s="179">
        <f>SUM(D11+D16+D21+D26+D31)</f>
        <v>1327.03</v>
      </c>
      <c r="E35" s="179">
        <f>SUM(E11+E16+E21+E26+E31)</f>
        <v>1092.03</v>
      </c>
      <c r="F35" s="178"/>
    </row>
    <row r="36" spans="1:6">
      <c r="A36" s="169" t="s">
        <v>218</v>
      </c>
      <c r="B36" s="170" t="s">
        <v>218</v>
      </c>
      <c r="C36" s="171" t="s">
        <v>218</v>
      </c>
      <c r="D36" s="171" t="s">
        <v>218</v>
      </c>
      <c r="E36" s="171" t="s">
        <v>218</v>
      </c>
      <c r="F36" s="170" t="s">
        <v>218</v>
      </c>
    </row>
    <row r="37" spans="1:6">
      <c r="A37" s="180" t="s">
        <v>315</v>
      </c>
      <c r="B37" s="181" t="s">
        <v>218</v>
      </c>
      <c r="C37" s="182">
        <f>SUM(C35)</f>
        <v>857.03</v>
      </c>
      <c r="D37" s="182">
        <f>SUM(D35)</f>
        <v>1327.03</v>
      </c>
      <c r="E37" s="182">
        <f>SUM(E35)</f>
        <v>1092.03</v>
      </c>
      <c r="F37" s="181"/>
    </row>
    <row r="38" spans="1:6">
      <c r="A38" s="169" t="s">
        <v>218</v>
      </c>
      <c r="B38" s="170" t="s">
        <v>218</v>
      </c>
      <c r="C38" s="171" t="s">
        <v>218</v>
      </c>
      <c r="D38" s="171" t="s">
        <v>218</v>
      </c>
      <c r="E38" s="171" t="s">
        <v>218</v>
      </c>
      <c r="F38" s="170" t="s">
        <v>218</v>
      </c>
    </row>
    <row r="39" spans="1:6">
      <c r="A39" s="180" t="s">
        <v>316</v>
      </c>
      <c r="B39" s="181" t="s">
        <v>218</v>
      </c>
      <c r="C39" s="182">
        <f>SUM(C37)*12</f>
        <v>10284.36</v>
      </c>
      <c r="D39" s="182">
        <f>SUM(D37)*12</f>
        <v>15924.36</v>
      </c>
      <c r="E39" s="182">
        <f>SUM(E37)*12</f>
        <v>13104.36</v>
      </c>
      <c r="F39" s="181" t="s">
        <v>317</v>
      </c>
    </row>
    <row r="40" spans="1:6">
      <c r="A40" s="164"/>
      <c r="B40" s="164"/>
      <c r="C40" s="164"/>
      <c r="D40" s="164"/>
      <c r="E40" s="164"/>
      <c r="F40" s="164"/>
    </row>
    <row r="41" spans="1:6">
      <c r="A41" s="164"/>
      <c r="B41" s="164"/>
      <c r="C41" s="164"/>
      <c r="D41" s="164"/>
      <c r="E41" s="164"/>
      <c r="F41" s="164"/>
    </row>
    <row r="42" spans="1:6" ht="15.75">
      <c r="A42" s="247" t="s">
        <v>318</v>
      </c>
      <c r="B42" s="247"/>
      <c r="C42" s="247"/>
      <c r="D42" s="247"/>
      <c r="E42" s="247"/>
      <c r="F42" s="247"/>
    </row>
    <row r="43" spans="1:6">
      <c r="A43" s="248" t="s">
        <v>319</v>
      </c>
      <c r="B43" s="248"/>
      <c r="C43" s="248"/>
      <c r="D43" s="248"/>
      <c r="E43" s="248"/>
      <c r="F43" s="248"/>
    </row>
    <row r="44" spans="1:6">
      <c r="A44" s="248" t="s">
        <v>320</v>
      </c>
      <c r="B44" s="248"/>
      <c r="C44" s="248"/>
      <c r="D44" s="248"/>
      <c r="E44" s="248"/>
      <c r="F44" s="248"/>
    </row>
    <row r="45" spans="1:6">
      <c r="A45" s="248" t="s">
        <v>321</v>
      </c>
      <c r="B45" s="248"/>
      <c r="C45" s="248"/>
      <c r="D45" s="248"/>
      <c r="E45" s="248"/>
      <c r="F45" s="248"/>
    </row>
    <row r="46" spans="1:6">
      <c r="A46" s="248" t="s">
        <v>322</v>
      </c>
      <c r="B46" s="248"/>
      <c r="C46" s="248"/>
      <c r="D46" s="248"/>
      <c r="E46" s="248"/>
      <c r="F46" s="248"/>
    </row>
    <row r="47" spans="1:6">
      <c r="A47" s="248" t="s">
        <v>323</v>
      </c>
      <c r="B47" s="248"/>
      <c r="C47" s="248"/>
      <c r="D47" s="248"/>
      <c r="E47" s="248"/>
      <c r="F47" s="248"/>
    </row>
    <row r="48" spans="1:6">
      <c r="A48" s="248" t="s">
        <v>324</v>
      </c>
      <c r="B48" s="248"/>
      <c r="C48" s="248"/>
      <c r="D48" s="248"/>
      <c r="E48" s="248"/>
      <c r="F48" s="248"/>
    </row>
    <row r="49" spans="1:6">
      <c r="A49" s="248" t="s">
        <v>325</v>
      </c>
      <c r="B49" s="248"/>
      <c r="C49" s="248"/>
      <c r="D49" s="248"/>
      <c r="E49" s="248"/>
      <c r="F49" s="248"/>
    </row>
    <row r="50" spans="1:6">
      <c r="A50" s="248" t="s">
        <v>326</v>
      </c>
      <c r="B50" s="248"/>
      <c r="C50" s="248"/>
      <c r="D50" s="248"/>
      <c r="E50" s="248"/>
      <c r="F50" s="248"/>
    </row>
  </sheetData>
  <mergeCells count="11">
    <mergeCell ref="A46:F46"/>
    <mergeCell ref="A47:F47"/>
    <mergeCell ref="A48:F48"/>
    <mergeCell ref="A49:F49"/>
    <mergeCell ref="A50:F50"/>
    <mergeCell ref="A45:F45"/>
    <mergeCell ref="A1:F1"/>
    <mergeCell ref="A2:F2"/>
    <mergeCell ref="A42:F42"/>
    <mergeCell ref="A43:F43"/>
    <mergeCell ref="A44:F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92C5-5079-457A-9E70-C68D883E110A}">
  <dimension ref="A1:E24"/>
  <sheetViews>
    <sheetView tabSelected="1" workbookViewId="0">
      <selection activeCell="C47" sqref="C47"/>
    </sheetView>
  </sheetViews>
  <sheetFormatPr defaultRowHeight="15"/>
  <cols>
    <col min="1" max="1" width="31.28515625" bestFit="1" customWidth="1"/>
    <col min="2" max="2" width="12.85546875" bestFit="1" customWidth="1"/>
    <col min="3" max="3" width="11.28515625" bestFit="1" customWidth="1"/>
    <col min="4" max="4" width="12.7109375" bestFit="1" customWidth="1"/>
    <col min="5" max="5" width="23.42578125" bestFit="1" customWidth="1"/>
  </cols>
  <sheetData>
    <row r="1" spans="1:5" ht="18.75">
      <c r="A1" s="246" t="s">
        <v>327</v>
      </c>
      <c r="B1" s="246"/>
      <c r="C1" s="246"/>
      <c r="D1" s="246"/>
      <c r="E1" s="246"/>
    </row>
    <row r="2" spans="1:5">
      <c r="A2" s="245" t="s">
        <v>328</v>
      </c>
      <c r="B2" s="245"/>
      <c r="C2" s="245"/>
      <c r="D2" s="245"/>
      <c r="E2" s="245"/>
    </row>
    <row r="3" spans="1:5">
      <c r="A3" s="164"/>
      <c r="B3" s="164"/>
      <c r="C3" s="164"/>
      <c r="D3" s="164"/>
      <c r="E3" s="164"/>
    </row>
    <row r="4" spans="1:5">
      <c r="A4" s="249" t="s">
        <v>329</v>
      </c>
      <c r="B4" s="249"/>
      <c r="C4" s="249"/>
      <c r="D4" s="249"/>
      <c r="E4" s="249"/>
    </row>
    <row r="5" spans="1:5">
      <c r="A5" s="164" t="s">
        <v>330</v>
      </c>
      <c r="B5" s="183">
        <v>19</v>
      </c>
      <c r="C5" s="164"/>
      <c r="D5" s="164"/>
      <c r="E5" s="164"/>
    </row>
    <row r="6" spans="1:5">
      <c r="A6" s="164" t="s">
        <v>331</v>
      </c>
      <c r="B6" s="183">
        <v>5</v>
      </c>
      <c r="C6" s="164"/>
      <c r="D6" s="164"/>
      <c r="E6" s="164"/>
    </row>
    <row r="7" spans="1:5">
      <c r="A7" s="164" t="s">
        <v>332</v>
      </c>
      <c r="B7" s="183">
        <v>22</v>
      </c>
      <c r="C7" s="164"/>
      <c r="D7" s="164"/>
      <c r="E7" s="164"/>
    </row>
    <row r="8" spans="1:5">
      <c r="A8" s="164" t="s">
        <v>333</v>
      </c>
      <c r="B8" s="183">
        <v>200</v>
      </c>
      <c r="C8" s="164"/>
      <c r="D8" s="164"/>
      <c r="E8" s="164"/>
    </row>
    <row r="9" spans="1:5">
      <c r="A9" s="164" t="s">
        <v>334</v>
      </c>
      <c r="B9" s="183">
        <v>500</v>
      </c>
      <c r="C9" s="164"/>
      <c r="D9" s="164"/>
      <c r="E9" s="164"/>
    </row>
    <row r="10" spans="1:5">
      <c r="A10" s="164" t="s">
        <v>335</v>
      </c>
      <c r="B10" s="183">
        <v>3000</v>
      </c>
      <c r="C10" s="164"/>
      <c r="D10" s="164"/>
      <c r="E10" s="164"/>
    </row>
    <row r="11" spans="1:5">
      <c r="A11" s="164"/>
      <c r="B11" s="164"/>
      <c r="C11" s="164"/>
      <c r="D11" s="164"/>
      <c r="E11" s="164"/>
    </row>
    <row r="12" spans="1:5">
      <c r="A12" s="250" t="s">
        <v>336</v>
      </c>
      <c r="B12" s="250"/>
      <c r="C12" s="250"/>
      <c r="D12" s="250"/>
      <c r="E12" s="250"/>
    </row>
    <row r="13" spans="1:5">
      <c r="A13" s="164" t="s">
        <v>337</v>
      </c>
      <c r="B13" s="184">
        <v>2090</v>
      </c>
      <c r="C13" s="164"/>
      <c r="D13" s="164"/>
      <c r="E13" s="164" t="s">
        <v>338</v>
      </c>
    </row>
    <row r="14" spans="1:5">
      <c r="A14" s="164" t="s">
        <v>339</v>
      </c>
      <c r="B14" s="184">
        <v>6015600</v>
      </c>
      <c r="C14" s="164"/>
      <c r="D14" s="164"/>
      <c r="E14" s="164" t="s">
        <v>340</v>
      </c>
    </row>
    <row r="15" spans="1:5">
      <c r="A15" s="164" t="s">
        <v>341</v>
      </c>
      <c r="B15" s="184">
        <v>940500</v>
      </c>
      <c r="C15" s="164"/>
      <c r="D15" s="164"/>
      <c r="E15" s="164" t="s">
        <v>342</v>
      </c>
    </row>
    <row r="16" spans="1:5">
      <c r="A16" s="164" t="s">
        <v>343</v>
      </c>
      <c r="B16" s="184">
        <v>668400</v>
      </c>
      <c r="C16" s="164"/>
      <c r="D16" s="164"/>
      <c r="E16" s="164" t="s">
        <v>344</v>
      </c>
    </row>
    <row r="17" spans="1:5">
      <c r="A17" s="164" t="s">
        <v>345</v>
      </c>
      <c r="B17" s="164">
        <v>104500</v>
      </c>
      <c r="C17" s="164"/>
      <c r="D17" s="164"/>
      <c r="E17" s="164" t="s">
        <v>346</v>
      </c>
    </row>
    <row r="18" spans="1:5">
      <c r="A18" s="164"/>
      <c r="B18" s="164"/>
      <c r="C18" s="164"/>
      <c r="D18" s="164"/>
      <c r="E18" s="164"/>
    </row>
    <row r="19" spans="1:5">
      <c r="A19" s="250" t="s">
        <v>347</v>
      </c>
      <c r="B19" s="250"/>
      <c r="C19" s="250"/>
      <c r="D19" s="250"/>
      <c r="E19" s="250"/>
    </row>
    <row r="20" spans="1:5">
      <c r="A20" s="164" t="s">
        <v>348</v>
      </c>
      <c r="B20" s="164"/>
      <c r="C20" s="183" t="s">
        <v>349</v>
      </c>
      <c r="D20" s="183" t="s">
        <v>350</v>
      </c>
      <c r="E20" s="164"/>
    </row>
    <row r="21" spans="1:5">
      <c r="A21" s="164" t="s">
        <v>267</v>
      </c>
      <c r="B21" s="164"/>
      <c r="C21" s="185">
        <v>3</v>
      </c>
      <c r="D21" s="185">
        <v>15</v>
      </c>
      <c r="E21" s="164"/>
    </row>
    <row r="22" spans="1:5">
      <c r="A22" s="164" t="s">
        <v>351</v>
      </c>
      <c r="B22" s="164"/>
      <c r="C22" s="185">
        <v>2.5</v>
      </c>
      <c r="D22" s="185">
        <v>10</v>
      </c>
      <c r="E22" s="164"/>
    </row>
    <row r="23" spans="1:5">
      <c r="A23" s="164" t="s">
        <v>352</v>
      </c>
      <c r="B23" s="164"/>
      <c r="C23" s="164">
        <v>0.13</v>
      </c>
      <c r="D23" s="164">
        <v>0</v>
      </c>
      <c r="E23" s="164"/>
    </row>
    <row r="24" spans="1:5">
      <c r="A24" s="164"/>
      <c r="B24" s="164"/>
      <c r="C24" s="164"/>
      <c r="D24" s="164"/>
      <c r="E24" s="164"/>
    </row>
  </sheetData>
  <mergeCells count="5">
    <mergeCell ref="A1:E1"/>
    <mergeCell ref="A2:E2"/>
    <mergeCell ref="A4:E4"/>
    <mergeCell ref="A12:E12"/>
    <mergeCell ref="A19:E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12FC-DDAB-42F7-8488-832810380625}">
  <dimension ref="A1:D10"/>
  <sheetViews>
    <sheetView workbookViewId="0">
      <selection activeCell="A4" sqref="A4"/>
    </sheetView>
  </sheetViews>
  <sheetFormatPr defaultRowHeight="15"/>
  <cols>
    <col min="2" max="2" width="36.5703125" bestFit="1" customWidth="1"/>
    <col min="3" max="3" width="9.85546875" bestFit="1" customWidth="1"/>
    <col min="4" max="4" width="9.5703125" bestFit="1" customWidth="1"/>
  </cols>
  <sheetData>
    <row r="1" spans="1:4">
      <c r="A1" s="45" t="s">
        <v>353</v>
      </c>
      <c r="B1" s="45" t="s">
        <v>354</v>
      </c>
      <c r="C1" s="45" t="s">
        <v>355</v>
      </c>
      <c r="D1" s="45" t="s">
        <v>356</v>
      </c>
    </row>
    <row r="2" spans="1:4">
      <c r="A2" s="7" t="s">
        <v>357</v>
      </c>
      <c r="B2" s="7" t="s">
        <v>358</v>
      </c>
      <c r="C2" s="47"/>
      <c r="D2" s="7" t="s">
        <v>359</v>
      </c>
    </row>
    <row r="3" spans="1:4">
      <c r="A3" s="7" t="s">
        <v>360</v>
      </c>
      <c r="B3" s="94" t="s">
        <v>358</v>
      </c>
      <c r="C3" s="47"/>
      <c r="D3" s="7" t="s">
        <v>359</v>
      </c>
    </row>
    <row r="4" spans="1:4">
      <c r="A4" s="7"/>
      <c r="B4" s="17"/>
      <c r="C4" s="47"/>
      <c r="D4" s="7"/>
    </row>
    <row r="5" spans="1:4">
      <c r="A5" s="7"/>
      <c r="B5" s="7"/>
      <c r="C5" s="7"/>
      <c r="D5" s="7"/>
    </row>
    <row r="6" spans="1:4">
      <c r="A6" s="7"/>
      <c r="B6" s="7"/>
      <c r="C6" s="7"/>
      <c r="D6" s="7"/>
    </row>
    <row r="7" spans="1:4">
      <c r="A7" s="7"/>
      <c r="B7" s="7"/>
      <c r="C7" s="7"/>
      <c r="D7" s="7"/>
    </row>
    <row r="8" spans="1:4">
      <c r="A8" s="7"/>
      <c r="B8" s="7"/>
      <c r="C8" s="7"/>
      <c r="D8" s="7"/>
    </row>
    <row r="9" spans="1:4">
      <c r="A9" s="7"/>
      <c r="B9" s="7"/>
      <c r="C9" s="7"/>
      <c r="D9" s="7"/>
    </row>
    <row r="10" spans="1:4">
      <c r="A10" s="7"/>
      <c r="B10" s="7"/>
      <c r="C10" s="7"/>
      <c r="D10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9FF56-C0EE-45C3-938A-240D2D3F9BFA}">
  <dimension ref="A1:F40"/>
  <sheetViews>
    <sheetView topLeftCell="A21" workbookViewId="0">
      <selection activeCell="A32" sqref="A32:F40"/>
    </sheetView>
  </sheetViews>
  <sheetFormatPr defaultRowHeight="15"/>
  <cols>
    <col min="1" max="1" width="40.42578125" customWidth="1"/>
    <col min="2" max="2" width="80.7109375" customWidth="1"/>
    <col min="3" max="3" width="14.85546875" customWidth="1"/>
    <col min="4" max="4" width="15.28515625" customWidth="1"/>
    <col min="5" max="5" width="18.5703125" customWidth="1"/>
    <col min="6" max="6" width="19.85546875" bestFit="1" customWidth="1"/>
  </cols>
  <sheetData>
    <row r="1" spans="1:6" ht="18.75">
      <c r="A1" s="244" t="s">
        <v>258</v>
      </c>
      <c r="B1" s="244"/>
      <c r="C1" s="244"/>
      <c r="D1" s="244"/>
      <c r="E1" s="244"/>
      <c r="F1" s="244"/>
    </row>
    <row r="2" spans="1:6" ht="15" customHeight="1">
      <c r="A2" s="245" t="s">
        <v>259</v>
      </c>
      <c r="B2" s="245"/>
      <c r="C2" s="245"/>
      <c r="D2" s="245"/>
      <c r="E2" s="245"/>
      <c r="F2" s="245"/>
    </row>
    <row r="3" spans="1:6" ht="18.75" customHeight="1">
      <c r="A3" s="164"/>
      <c r="B3" s="164"/>
      <c r="C3" s="164"/>
      <c r="D3" s="164"/>
      <c r="E3" s="164"/>
      <c r="F3" s="164"/>
    </row>
    <row r="4" spans="1:6" ht="30">
      <c r="A4" s="192" t="s">
        <v>260</v>
      </c>
      <c r="B4" s="192" t="s">
        <v>261</v>
      </c>
      <c r="C4" s="192" t="s">
        <v>262</v>
      </c>
      <c r="D4" s="192" t="s">
        <v>263</v>
      </c>
      <c r="E4" s="192" t="s">
        <v>264</v>
      </c>
      <c r="F4" s="197" t="s">
        <v>265</v>
      </c>
    </row>
    <row r="5" spans="1:6">
      <c r="A5" s="168" t="s">
        <v>266</v>
      </c>
      <c r="B5" s="168" t="s">
        <v>218</v>
      </c>
      <c r="C5" s="168" t="s">
        <v>218</v>
      </c>
      <c r="D5" s="168" t="s">
        <v>218</v>
      </c>
      <c r="E5" s="168" t="s">
        <v>218</v>
      </c>
      <c r="F5" s="193" t="s">
        <v>218</v>
      </c>
    </row>
    <row r="6" spans="1:6" ht="26.25">
      <c r="A6" s="170" t="s">
        <v>267</v>
      </c>
      <c r="B6" s="170" t="s">
        <v>268</v>
      </c>
      <c r="C6" s="172">
        <v>250</v>
      </c>
      <c r="D6" s="172">
        <v>450</v>
      </c>
      <c r="E6" s="172">
        <v>350</v>
      </c>
      <c r="F6" s="194" t="s">
        <v>269</v>
      </c>
    </row>
    <row r="7" spans="1:6" ht="26.25">
      <c r="A7" s="170" t="s">
        <v>270</v>
      </c>
      <c r="B7" s="170" t="s">
        <v>271</v>
      </c>
      <c r="C7" s="172">
        <v>50</v>
      </c>
      <c r="D7" s="172">
        <v>100</v>
      </c>
      <c r="E7" s="172">
        <v>75</v>
      </c>
      <c r="F7" s="194" t="s">
        <v>272</v>
      </c>
    </row>
    <row r="8" spans="1:6" ht="26.25">
      <c r="A8" s="170" t="s">
        <v>273</v>
      </c>
      <c r="B8" s="170" t="s">
        <v>274</v>
      </c>
      <c r="C8" s="172">
        <v>50</v>
      </c>
      <c r="D8" s="172">
        <v>100</v>
      </c>
      <c r="E8" s="172">
        <v>75</v>
      </c>
      <c r="F8" s="194" t="s">
        <v>275</v>
      </c>
    </row>
    <row r="9" spans="1:6" ht="26.25">
      <c r="A9" s="170" t="s">
        <v>276</v>
      </c>
      <c r="B9" s="170" t="s">
        <v>277</v>
      </c>
      <c r="C9" s="172">
        <v>250</v>
      </c>
      <c r="D9" s="172">
        <v>250</v>
      </c>
      <c r="E9" s="172">
        <v>250</v>
      </c>
      <c r="F9" s="194" t="s">
        <v>278</v>
      </c>
    </row>
    <row r="10" spans="1:6" ht="26.25">
      <c r="A10" s="170" t="s">
        <v>279</v>
      </c>
      <c r="B10" s="170" t="s">
        <v>280</v>
      </c>
      <c r="C10" s="173" t="s">
        <v>281</v>
      </c>
      <c r="D10" s="173" t="s">
        <v>281</v>
      </c>
      <c r="E10" s="173" t="s">
        <v>281</v>
      </c>
      <c r="F10" s="194" t="s">
        <v>282</v>
      </c>
    </row>
    <row r="11" spans="1:6">
      <c r="A11" s="191" t="s">
        <v>283</v>
      </c>
      <c r="B11" s="175" t="s">
        <v>218</v>
      </c>
      <c r="C11" s="176">
        <f>SUM(C6:C10)</f>
        <v>600</v>
      </c>
      <c r="D11" s="176">
        <f>SUM(D6:D10)</f>
        <v>900</v>
      </c>
      <c r="E11" s="176">
        <f>SUM(E6:E10)</f>
        <v>750</v>
      </c>
      <c r="F11" s="195" t="s">
        <v>218</v>
      </c>
    </row>
    <row r="12" spans="1:6">
      <c r="A12" s="168" t="s">
        <v>284</v>
      </c>
      <c r="B12" s="168" t="s">
        <v>218</v>
      </c>
      <c r="C12" s="168" t="s">
        <v>218</v>
      </c>
      <c r="D12" s="168" t="s">
        <v>218</v>
      </c>
      <c r="E12" s="168" t="s">
        <v>218</v>
      </c>
      <c r="F12" s="193" t="s">
        <v>218</v>
      </c>
    </row>
    <row r="13" spans="1:6" ht="26.25">
      <c r="A13" s="170" t="s">
        <v>285</v>
      </c>
      <c r="B13" s="170" t="s">
        <v>286</v>
      </c>
      <c r="C13" s="172">
        <v>146</v>
      </c>
      <c r="D13" s="172">
        <v>146</v>
      </c>
      <c r="E13" s="172">
        <v>146</v>
      </c>
      <c r="F13" s="194" t="s">
        <v>278</v>
      </c>
    </row>
    <row r="14" spans="1:6" ht="26.25">
      <c r="A14" s="170" t="s">
        <v>287</v>
      </c>
      <c r="B14" s="170" t="s">
        <v>288</v>
      </c>
      <c r="C14" s="172">
        <v>20</v>
      </c>
      <c r="D14" s="172">
        <v>40</v>
      </c>
      <c r="E14" s="172">
        <v>30</v>
      </c>
      <c r="F14" s="194" t="s">
        <v>289</v>
      </c>
    </row>
    <row r="15" spans="1:6">
      <c r="A15" s="191" t="s">
        <v>290</v>
      </c>
      <c r="B15" s="175" t="s">
        <v>218</v>
      </c>
      <c r="C15" s="176">
        <v>166</v>
      </c>
      <c r="D15" s="176">
        <v>186</v>
      </c>
      <c r="E15" s="176">
        <v>176</v>
      </c>
      <c r="F15" s="195" t="s">
        <v>218</v>
      </c>
    </row>
    <row r="16" spans="1:6">
      <c r="A16" s="168" t="s">
        <v>291</v>
      </c>
      <c r="B16" s="168" t="s">
        <v>218</v>
      </c>
      <c r="C16" s="168" t="s">
        <v>218</v>
      </c>
      <c r="D16" s="168" t="s">
        <v>218</v>
      </c>
      <c r="E16" s="168" t="s">
        <v>218</v>
      </c>
      <c r="F16" s="193" t="s">
        <v>218</v>
      </c>
    </row>
    <row r="17" spans="1:6" ht="26.25">
      <c r="A17" s="170" t="s">
        <v>292</v>
      </c>
      <c r="B17" s="170" t="s">
        <v>293</v>
      </c>
      <c r="C17" s="172">
        <v>5</v>
      </c>
      <c r="D17" s="172">
        <v>10</v>
      </c>
      <c r="E17" s="172">
        <v>8</v>
      </c>
      <c r="F17" s="194" t="s">
        <v>294</v>
      </c>
    </row>
    <row r="18" spans="1:6" ht="26.25">
      <c r="A18" s="170" t="s">
        <v>295</v>
      </c>
      <c r="B18" s="170" t="s">
        <v>296</v>
      </c>
      <c r="C18" s="172">
        <v>5</v>
      </c>
      <c r="D18" s="172">
        <v>10</v>
      </c>
      <c r="E18" s="172">
        <v>8</v>
      </c>
      <c r="F18" s="194" t="s">
        <v>297</v>
      </c>
    </row>
    <row r="19" spans="1:6">
      <c r="A19" s="191" t="s">
        <v>298</v>
      </c>
      <c r="B19" s="175" t="s">
        <v>218</v>
      </c>
      <c r="C19" s="176">
        <v>10</v>
      </c>
      <c r="D19" s="176">
        <v>20</v>
      </c>
      <c r="E19" s="176">
        <v>15</v>
      </c>
      <c r="F19" s="195" t="s">
        <v>218</v>
      </c>
    </row>
    <row r="20" spans="1:6">
      <c r="A20" s="168" t="s">
        <v>299</v>
      </c>
      <c r="B20" s="168" t="s">
        <v>218</v>
      </c>
      <c r="C20" s="168" t="s">
        <v>218</v>
      </c>
      <c r="D20" s="168" t="s">
        <v>218</v>
      </c>
      <c r="E20" s="168" t="s">
        <v>218</v>
      </c>
      <c r="F20" s="193" t="s">
        <v>218</v>
      </c>
    </row>
    <row r="21" spans="1:6" ht="63.75">
      <c r="A21" s="170" t="s">
        <v>300</v>
      </c>
      <c r="B21" s="186" t="s">
        <v>301</v>
      </c>
      <c r="C21" s="172">
        <v>0.03</v>
      </c>
      <c r="D21" s="172">
        <v>0.03</v>
      </c>
      <c r="E21" s="172">
        <v>0.03</v>
      </c>
      <c r="F21" s="194"/>
    </row>
    <row r="22" spans="1:6" ht="179.25" thickBot="1">
      <c r="A22" s="170" t="s">
        <v>302</v>
      </c>
      <c r="B22" s="187" t="s">
        <v>303</v>
      </c>
      <c r="C22" s="172">
        <v>21</v>
      </c>
      <c r="D22" s="172">
        <v>21</v>
      </c>
      <c r="E22" s="172">
        <v>21</v>
      </c>
      <c r="F22" s="194" t="s">
        <v>304</v>
      </c>
    </row>
    <row r="23" spans="1:6">
      <c r="A23" s="191" t="s">
        <v>305</v>
      </c>
      <c r="B23" s="175" t="s">
        <v>218</v>
      </c>
      <c r="C23" s="176">
        <f>SUM(C21:C22)</f>
        <v>21.03</v>
      </c>
      <c r="D23" s="176">
        <f>SUM(D21:D22)</f>
        <v>21.03</v>
      </c>
      <c r="E23" s="176">
        <f>SUM(E21:E22)</f>
        <v>21.03</v>
      </c>
      <c r="F23" s="195" t="s">
        <v>218</v>
      </c>
    </row>
    <row r="24" spans="1:6">
      <c r="A24" s="168" t="s">
        <v>306</v>
      </c>
      <c r="B24" s="168" t="s">
        <v>218</v>
      </c>
      <c r="C24" s="168" t="s">
        <v>218</v>
      </c>
      <c r="D24" s="168" t="s">
        <v>218</v>
      </c>
      <c r="E24" s="168" t="s">
        <v>218</v>
      </c>
      <c r="F24" s="193" t="s">
        <v>218</v>
      </c>
    </row>
    <row r="25" spans="1:6">
      <c r="A25" s="170" t="s">
        <v>307</v>
      </c>
      <c r="B25" s="170" t="s">
        <v>308</v>
      </c>
      <c r="C25" s="188">
        <v>60</v>
      </c>
      <c r="D25" s="172">
        <v>200</v>
      </c>
      <c r="E25" s="172">
        <v>130</v>
      </c>
      <c r="F25" s="194" t="s">
        <v>309</v>
      </c>
    </row>
    <row r="26" spans="1:6" ht="26.25">
      <c r="A26" s="170" t="s">
        <v>310</v>
      </c>
      <c r="B26" s="170" t="s">
        <v>311</v>
      </c>
      <c r="C26" s="173"/>
      <c r="D26" s="173"/>
      <c r="E26" s="173"/>
      <c r="F26" s="194" t="s">
        <v>312</v>
      </c>
    </row>
    <row r="27" spans="1:6">
      <c r="A27" s="191" t="s">
        <v>313</v>
      </c>
      <c r="B27" s="175" t="s">
        <v>218</v>
      </c>
      <c r="C27" s="189">
        <f>SUM(C25:C26)</f>
        <v>60</v>
      </c>
      <c r="D27" s="189">
        <f>SUM(D25:D26)</f>
        <v>200</v>
      </c>
      <c r="E27" s="189">
        <f>SUM(E25:E26)</f>
        <v>130</v>
      </c>
      <c r="F27" s="195" t="s">
        <v>218</v>
      </c>
    </row>
    <row r="28" spans="1:6">
      <c r="A28" s="192" t="s">
        <v>314</v>
      </c>
      <c r="B28" s="178" t="s">
        <v>218</v>
      </c>
      <c r="C28" s="179">
        <f>SUM(C11+C15+C19+C23+C27)</f>
        <v>857.03</v>
      </c>
      <c r="D28" s="179">
        <f>SUM(D11+D15+D19+D23+D27)</f>
        <v>1327.03</v>
      </c>
      <c r="E28" s="179">
        <f>SUM(E11+E15+E19+E23+E27)</f>
        <v>1092.03</v>
      </c>
      <c r="F28" s="196"/>
    </row>
    <row r="29" spans="1:6">
      <c r="A29" s="198" t="s">
        <v>316</v>
      </c>
      <c r="B29" s="199" t="s">
        <v>218</v>
      </c>
      <c r="C29" s="200">
        <f>SUM(C28)*12</f>
        <v>10284.36</v>
      </c>
      <c r="D29" s="200">
        <f>SUM(D28)*12</f>
        <v>15924.36</v>
      </c>
      <c r="E29" s="200">
        <f>SUM(E28)*12</f>
        <v>13104.36</v>
      </c>
      <c r="F29" s="201" t="s">
        <v>317</v>
      </c>
    </row>
    <row r="30" spans="1:6">
      <c r="A30" s="164"/>
      <c r="B30" s="164"/>
      <c r="C30" s="164"/>
      <c r="D30" s="164"/>
      <c r="E30" s="164"/>
      <c r="F30" s="164"/>
    </row>
    <row r="31" spans="1:6">
      <c r="A31" s="164"/>
      <c r="B31" s="164"/>
      <c r="C31" s="164"/>
      <c r="D31" s="164"/>
      <c r="E31" s="164"/>
      <c r="F31" s="164"/>
    </row>
    <row r="32" spans="1:6" ht="15.75">
      <c r="A32" s="247" t="s">
        <v>318</v>
      </c>
      <c r="B32" s="247"/>
      <c r="C32" s="247"/>
      <c r="D32" s="247"/>
      <c r="E32" s="247"/>
      <c r="F32" s="247"/>
    </row>
    <row r="33" spans="1:6">
      <c r="A33" s="248" t="s">
        <v>319</v>
      </c>
      <c r="B33" s="248"/>
      <c r="C33" s="248"/>
      <c r="D33" s="248"/>
      <c r="E33" s="248"/>
      <c r="F33" s="248"/>
    </row>
    <row r="34" spans="1:6">
      <c r="A34" s="248" t="s">
        <v>320</v>
      </c>
      <c r="B34" s="248"/>
      <c r="C34" s="248"/>
      <c r="D34" s="248"/>
      <c r="E34" s="248"/>
      <c r="F34" s="248"/>
    </row>
    <row r="35" spans="1:6">
      <c r="A35" s="248" t="s">
        <v>321</v>
      </c>
      <c r="B35" s="248"/>
      <c r="C35" s="248"/>
      <c r="D35" s="248"/>
      <c r="E35" s="248"/>
      <c r="F35" s="248"/>
    </row>
    <row r="36" spans="1:6">
      <c r="A36" s="248" t="s">
        <v>322</v>
      </c>
      <c r="B36" s="248"/>
      <c r="C36" s="248"/>
      <c r="D36" s="248"/>
      <c r="E36" s="248"/>
      <c r="F36" s="248"/>
    </row>
    <row r="37" spans="1:6">
      <c r="A37" s="248" t="s">
        <v>323</v>
      </c>
      <c r="B37" s="248"/>
      <c r="C37" s="248"/>
      <c r="D37" s="248"/>
      <c r="E37" s="248"/>
      <c r="F37" s="248"/>
    </row>
    <row r="38" spans="1:6">
      <c r="A38" s="248" t="s">
        <v>324</v>
      </c>
      <c r="B38" s="248"/>
      <c r="C38" s="248"/>
      <c r="D38" s="248"/>
      <c r="E38" s="248"/>
      <c r="F38" s="248"/>
    </row>
    <row r="39" spans="1:6">
      <c r="A39" s="248" t="s">
        <v>325</v>
      </c>
      <c r="B39" s="248"/>
      <c r="C39" s="248"/>
      <c r="D39" s="248"/>
      <c r="E39" s="248"/>
      <c r="F39" s="248"/>
    </row>
    <row r="40" spans="1:6">
      <c r="A40" s="248" t="s">
        <v>326</v>
      </c>
      <c r="B40" s="248"/>
      <c r="C40" s="248"/>
      <c r="D40" s="248"/>
      <c r="E40" s="248"/>
      <c r="F40" s="248"/>
    </row>
  </sheetData>
  <mergeCells count="11">
    <mergeCell ref="A35:F35"/>
    <mergeCell ref="A1:F1"/>
    <mergeCell ref="A2:F2"/>
    <mergeCell ref="A32:F32"/>
    <mergeCell ref="A33:F33"/>
    <mergeCell ref="A34:F34"/>
    <mergeCell ref="A36:F36"/>
    <mergeCell ref="A37:F37"/>
    <mergeCell ref="A38:F38"/>
    <mergeCell ref="A39:F39"/>
    <mergeCell ref="A40:F40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a3d751-a609-425f-8dad-efd7a5f374c1">
      <Terms xmlns="http://schemas.microsoft.com/office/infopath/2007/PartnerControls"/>
    </lcf76f155ced4ddcb4097134ff3c332f>
    <TaxCatchAll xmlns="acd19aa9-be0c-42ca-8d51-d6ffad4fb5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80422637660A43AE03DEE82ADD02AA" ma:contentTypeVersion="14" ma:contentTypeDescription="Create a new document." ma:contentTypeScope="" ma:versionID="5652af982787f89866ac5fad8cbc8c2d">
  <xsd:schema xmlns:xsd="http://www.w3.org/2001/XMLSchema" xmlns:xs="http://www.w3.org/2001/XMLSchema" xmlns:p="http://schemas.microsoft.com/office/2006/metadata/properties" xmlns:ns2="a5a3d751-a609-425f-8dad-efd7a5f374c1" xmlns:ns3="a72b6e88-bb0c-4e99-84b9-336fb968a46d" xmlns:ns4="acd19aa9-be0c-42ca-8d51-d6ffad4fb565" targetNamespace="http://schemas.microsoft.com/office/2006/metadata/properties" ma:root="true" ma:fieldsID="39df83cb05d83f216c5c289925bbf4f7" ns2:_="" ns3:_="" ns4:_="">
    <xsd:import namespace="a5a3d751-a609-425f-8dad-efd7a5f374c1"/>
    <xsd:import namespace="a72b6e88-bb0c-4e99-84b9-336fb968a46d"/>
    <xsd:import namespace="acd19aa9-be0c-42ca-8d51-d6ffad4fb5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3d751-a609-425f-8dad-efd7a5f374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f52c879-ee73-4b35-9574-abd2c30f96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2b6e88-bb0c-4e99-84b9-336fb968a46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d19aa9-be0c-42ca-8d51-d6ffad4fb56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b0c7191-4fa3-4eac-b155-ad544597c40f}" ma:internalName="TaxCatchAll" ma:showField="CatchAllData" ma:web="a72b6e88-bb0c-4e99-84b9-336fb968a4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8FA114-694D-4442-A71D-FFF31499E0D8}"/>
</file>

<file path=customXml/itemProps2.xml><?xml version="1.0" encoding="utf-8"?>
<ds:datastoreItem xmlns:ds="http://schemas.openxmlformats.org/officeDocument/2006/customXml" ds:itemID="{FDD17043-DE7F-407A-B5BC-9105C41BF517}"/>
</file>

<file path=customXml/itemProps3.xml><?xml version="1.0" encoding="utf-8"?>
<ds:datastoreItem xmlns:ds="http://schemas.openxmlformats.org/officeDocument/2006/customXml" ds:itemID="{DA5426F9-D047-465E-A6DA-404018623B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Prabhakar Gupta</dc:creator>
  <cp:keywords/>
  <dc:description/>
  <cp:lastModifiedBy/>
  <cp:revision/>
  <dcterms:created xsi:type="dcterms:W3CDTF">2024-10-28T17:32:38Z</dcterms:created>
  <dcterms:modified xsi:type="dcterms:W3CDTF">2026-02-10T12:41:11Z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0x010100CE80422637660A43AE03DEE82ADD02AA</vt:lpwstr>
  </property>
  <property fmtid="{D5CDD505-2E9C-101B-9397-08002B2CF9AE}" pid="3" name="MediaServiceImageTags">
    <vt:lpwstr/>
  </property>
</Properties>
</file>