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Roberta Goulart\+++Turim\"/>
    </mc:Choice>
  </mc:AlternateContent>
  <xr:revisionPtr revIDLastSave="0" documentId="13_ncr:1_{0FF36100-2B48-4EBD-A527-40E02F3FE249}" xr6:coauthVersionLast="47" xr6:coauthVersionMax="47" xr10:uidLastSave="{00000000-0000-0000-0000-000000000000}"/>
  <bookViews>
    <workbookView xWindow="-98" yWindow="-98" windowWidth="21795" windowHeight="12975" activeTab="6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H48" i="4" s="1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H35" i="4" s="1"/>
  <c r="K34" i="4"/>
  <c r="F34" i="4"/>
  <c r="E34" i="4"/>
  <c r="G34" i="4" s="1"/>
  <c r="D34" i="4"/>
  <c r="C34" i="4"/>
  <c r="H34" i="4" s="1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G31" i="4" s="1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G20" i="4" s="1"/>
  <c r="D20" i="4"/>
  <c r="C20" i="4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G8" i="4" s="1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H3" i="4" s="1"/>
  <c r="G50" i="4" l="1"/>
  <c r="G46" i="4"/>
  <c r="H40" i="4"/>
  <c r="G41" i="4"/>
  <c r="G39" i="4"/>
  <c r="H29" i="4"/>
  <c r="G26" i="4"/>
  <c r="H26" i="4"/>
  <c r="G25" i="4"/>
  <c r="G23" i="4"/>
  <c r="H21" i="4"/>
  <c r="H20" i="4"/>
  <c r="G14" i="4"/>
  <c r="H14" i="4"/>
  <c r="G11" i="4"/>
  <c r="H11" i="4"/>
  <c r="H8" i="4"/>
  <c r="G10" i="4"/>
  <c r="H9" i="4"/>
  <c r="G7" i="4"/>
  <c r="G3" i="4"/>
  <c r="G12" i="4"/>
  <c r="G9" i="4"/>
  <c r="H15" i="4"/>
  <c r="G40" i="4"/>
  <c r="H43" i="4"/>
  <c r="H44" i="4"/>
  <c r="H33" i="4"/>
  <c r="G24" i="4"/>
  <c r="I24" i="4" s="1"/>
  <c r="H30" i="4"/>
  <c r="G21" i="4"/>
  <c r="H27" i="4"/>
  <c r="G28" i="4"/>
  <c r="I8" i="4"/>
  <c r="H25" i="4"/>
  <c r="I25" i="4" s="1"/>
  <c r="H47" i="4"/>
  <c r="H12" i="4"/>
  <c r="H50" i="4"/>
  <c r="G4" i="4"/>
  <c r="H10" i="4"/>
  <c r="L38" i="4"/>
  <c r="H16" i="4"/>
  <c r="L33" i="4"/>
  <c r="L28" i="4"/>
  <c r="H5" i="4"/>
  <c r="G49" i="4"/>
  <c r="G6" i="4"/>
  <c r="H23" i="4"/>
  <c r="L24" i="4"/>
  <c r="H41" i="4"/>
  <c r="I41" i="4" s="1"/>
  <c r="H46" i="4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I39" i="4" s="1"/>
  <c r="I34" i="4"/>
  <c r="G19" i="4"/>
  <c r="I19" i="4" s="1"/>
  <c r="G29" i="4"/>
  <c r="L14" i="4"/>
  <c r="L19" i="4"/>
  <c r="L29" i="4"/>
  <c r="G5" i="4"/>
  <c r="G35" i="4"/>
  <c r="I35" i="4" s="1"/>
  <c r="G15" i="4"/>
  <c r="L5" i="4"/>
  <c r="G30" i="4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50" i="4" l="1"/>
  <c r="I47" i="4"/>
  <c r="I46" i="4"/>
  <c r="I43" i="4"/>
  <c r="I40" i="4"/>
  <c r="I28" i="4"/>
  <c r="I29" i="4"/>
  <c r="I30" i="4"/>
  <c r="I26" i="4"/>
  <c r="I23" i="4"/>
  <c r="I21" i="4"/>
  <c r="I20" i="4"/>
  <c r="I15" i="4"/>
  <c r="I12" i="4"/>
  <c r="I11" i="4"/>
  <c r="I14" i="4"/>
  <c r="I10" i="4"/>
  <c r="I9" i="4"/>
  <c r="I7" i="4"/>
  <c r="I3" i="4"/>
  <c r="I5" i="4"/>
  <c r="I33" i="4"/>
  <c r="I42" i="4"/>
  <c r="I44" i="4"/>
  <c r="I27" i="4"/>
  <c r="J25" i="4"/>
  <c r="J24" i="4"/>
  <c r="J42" i="4"/>
  <c r="I6" i="4"/>
  <c r="J23" i="4"/>
  <c r="J39" i="4"/>
  <c r="B31" i="2" s="1"/>
  <c r="I49" i="4"/>
  <c r="I16" i="4"/>
  <c r="I36" i="4"/>
  <c r="I4" i="4"/>
  <c r="J3" i="4" s="1"/>
  <c r="I38" i="4"/>
  <c r="I37" i="4"/>
  <c r="I17" i="4"/>
  <c r="I32" i="4"/>
  <c r="J31" i="4" s="1"/>
  <c r="I22" i="4"/>
  <c r="J22" i="4" s="1"/>
  <c r="I18" i="4"/>
  <c r="J18" i="4" s="1"/>
  <c r="I45" i="4"/>
  <c r="J41" i="4"/>
  <c r="J47" i="4" l="1"/>
  <c r="AO31" i="2" s="1"/>
  <c r="J48" i="4"/>
  <c r="J43" i="4"/>
  <c r="J40" i="4"/>
  <c r="C75" i="4" s="1"/>
  <c r="J30" i="4"/>
  <c r="J27" i="4"/>
  <c r="N24" i="2" s="1"/>
  <c r="J26" i="4"/>
  <c r="AT19" i="2"/>
  <c r="AH18" i="2"/>
  <c r="AU17" i="2"/>
  <c r="AR20" i="2"/>
  <c r="AT17" i="2"/>
  <c r="AR18" i="2"/>
  <c r="AV17" i="2"/>
  <c r="AO19" i="2"/>
  <c r="AT20" i="2"/>
  <c r="AP20" i="2"/>
  <c r="AH20" i="2"/>
  <c r="AV19" i="2"/>
  <c r="AP19" i="2"/>
  <c r="AO18" i="2"/>
  <c r="C71" i="4"/>
  <c r="AH19" i="2"/>
  <c r="AR19" i="2"/>
  <c r="AQ20" i="2"/>
  <c r="J12" i="4"/>
  <c r="J11" i="4"/>
  <c r="J13" i="4"/>
  <c r="J14" i="4"/>
  <c r="AO11" i="2"/>
  <c r="J7" i="4"/>
  <c r="J9" i="4"/>
  <c r="J10" i="4"/>
  <c r="J8" i="4"/>
  <c r="AF12" i="2" s="1"/>
  <c r="B71" i="4"/>
  <c r="AP18" i="2"/>
  <c r="AU18" i="2"/>
  <c r="AN17" i="2"/>
  <c r="AN19" i="2"/>
  <c r="AQ17" i="2"/>
  <c r="J29" i="4"/>
  <c r="J28" i="4"/>
  <c r="AO17" i="2"/>
  <c r="AO20" i="2"/>
  <c r="AS17" i="2"/>
  <c r="AV20" i="2"/>
  <c r="AQ19" i="2"/>
  <c r="J31" i="2"/>
  <c r="AV18" i="2"/>
  <c r="M31" i="2"/>
  <c r="O31" i="2"/>
  <c r="L31" i="2"/>
  <c r="B58" i="4"/>
  <c r="F5" i="6" s="1"/>
  <c r="N31" i="2"/>
  <c r="AN18" i="2"/>
  <c r="K31" i="2"/>
  <c r="AP17" i="2"/>
  <c r="L33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I31" i="2"/>
  <c r="B62" i="4"/>
  <c r="AB5" i="6" s="1"/>
  <c r="E58" i="4"/>
  <c r="AN20" i="2"/>
  <c r="B75" i="4"/>
  <c r="K33" i="2"/>
  <c r="J36" i="4"/>
  <c r="J4" i="4"/>
  <c r="J50" i="4"/>
  <c r="J35" i="4"/>
  <c r="AQ24" i="2" s="1"/>
  <c r="J6" i="4"/>
  <c r="AT18" i="2"/>
  <c r="AH17" i="2"/>
  <c r="N33" i="2"/>
  <c r="K24" i="2"/>
  <c r="M24" i="2"/>
  <c r="J5" i="4"/>
  <c r="J37" i="4"/>
  <c r="J32" i="4"/>
  <c r="B33" i="2"/>
  <c r="AN13" i="2"/>
  <c r="L34" i="2"/>
  <c r="AH11" i="2"/>
  <c r="J34" i="4"/>
  <c r="C55" i="4"/>
  <c r="G5" i="6" s="1"/>
  <c r="J33" i="4"/>
  <c r="J19" i="4"/>
  <c r="Y17" i="2" s="1"/>
  <c r="B68" i="4"/>
  <c r="AT13" i="2"/>
  <c r="AU11" i="2"/>
  <c r="J21" i="4"/>
  <c r="AH13" i="2"/>
  <c r="D55" i="4"/>
  <c r="AO10" i="2"/>
  <c r="AA10" i="2"/>
  <c r="Y10" i="2"/>
  <c r="J20" i="4"/>
  <c r="B54" i="4"/>
  <c r="Z5" i="6" s="1"/>
  <c r="Z10" i="2"/>
  <c r="AQ13" i="2"/>
  <c r="AN12" i="2"/>
  <c r="AF10" i="2"/>
  <c r="R10" i="2"/>
  <c r="J16" i="4"/>
  <c r="O32" i="2"/>
  <c r="N32" i="2"/>
  <c r="J38" i="4"/>
  <c r="J15" i="4"/>
  <c r="J45" i="4"/>
  <c r="J44" i="4"/>
  <c r="J33" i="2"/>
  <c r="M33" i="2"/>
  <c r="J46" i="4"/>
  <c r="J17" i="4"/>
  <c r="L10" i="2"/>
  <c r="I10" i="2"/>
  <c r="H10" i="2"/>
  <c r="J10" i="2"/>
  <c r="B60" i="4"/>
  <c r="X5" i="6" s="1"/>
  <c r="R24" i="2"/>
  <c r="AE24" i="2"/>
  <c r="AF24" i="2"/>
  <c r="AC24" i="2"/>
  <c r="Z24" i="2"/>
  <c r="AD24" i="2"/>
  <c r="AB24" i="2"/>
  <c r="AA24" i="2"/>
  <c r="Y24" i="2"/>
  <c r="X24" i="2"/>
  <c r="AN33" i="2" l="1"/>
  <c r="AP33" i="2"/>
  <c r="B64" i="4"/>
  <c r="P5" i="6" s="1"/>
  <c r="AO32" i="2"/>
  <c r="AT33" i="2"/>
  <c r="AQ34" i="2"/>
  <c r="AR31" i="2"/>
  <c r="AU31" i="2"/>
  <c r="AS32" i="2"/>
  <c r="AH34" i="2"/>
  <c r="D64" i="4"/>
  <c r="AT31" i="2"/>
  <c r="AH31" i="2"/>
  <c r="AP32" i="2"/>
  <c r="AQ31" i="2"/>
  <c r="AR32" i="2"/>
  <c r="AH32" i="2"/>
  <c r="AU33" i="2"/>
  <c r="AN31" i="2"/>
  <c r="AV31" i="2"/>
  <c r="AN32" i="2"/>
  <c r="AS31" i="2"/>
  <c r="AV32" i="2"/>
  <c r="AR33" i="2"/>
  <c r="AP31" i="2"/>
  <c r="AT32" i="2"/>
  <c r="AU32" i="2"/>
  <c r="AQ32" i="2"/>
  <c r="C64" i="4"/>
  <c r="W5" i="6" s="1"/>
  <c r="AQ33" i="2"/>
  <c r="C77" i="4"/>
  <c r="AO33" i="2"/>
  <c r="AP34" i="2"/>
  <c r="Y31" i="2"/>
  <c r="AC33" i="2"/>
  <c r="AA31" i="2"/>
  <c r="AD31" i="2"/>
  <c r="AF31" i="2"/>
  <c r="Z31" i="2"/>
  <c r="AC31" i="2"/>
  <c r="AB31" i="2"/>
  <c r="R31" i="2"/>
  <c r="B63" i="4"/>
  <c r="AD5" i="6" s="1"/>
  <c r="AE31" i="2"/>
  <c r="X31" i="2"/>
  <c r="B34" i="2"/>
  <c r="D62" i="4"/>
  <c r="O33" i="2"/>
  <c r="K32" i="2"/>
  <c r="P33" i="2"/>
  <c r="H33" i="2"/>
  <c r="I33" i="2"/>
  <c r="H34" i="2"/>
  <c r="I32" i="2"/>
  <c r="O34" i="2"/>
  <c r="J32" i="2"/>
  <c r="I34" i="2"/>
  <c r="E62" i="4"/>
  <c r="B32" i="2"/>
  <c r="P32" i="2"/>
  <c r="H32" i="2"/>
  <c r="N34" i="2"/>
  <c r="K34" i="2"/>
  <c r="P34" i="2"/>
  <c r="J34" i="2"/>
  <c r="L32" i="2"/>
  <c r="C62" i="4"/>
  <c r="Y5" i="6" s="1"/>
  <c r="M34" i="2"/>
  <c r="M32" i="2"/>
  <c r="Y27" i="2"/>
  <c r="R27" i="2"/>
  <c r="J26" i="2"/>
  <c r="B72" i="4"/>
  <c r="H27" i="2"/>
  <c r="D59" i="4"/>
  <c r="H24" i="2"/>
  <c r="P27" i="2"/>
  <c r="I24" i="2"/>
  <c r="L24" i="2"/>
  <c r="J24" i="2"/>
  <c r="N25" i="2"/>
  <c r="J25" i="2"/>
  <c r="N27" i="2"/>
  <c r="C59" i="4"/>
  <c r="AG5" i="6" s="1"/>
  <c r="O24" i="2"/>
  <c r="I26" i="2"/>
  <c r="B24" i="2"/>
  <c r="B27" i="2"/>
  <c r="K25" i="2"/>
  <c r="P26" i="2"/>
  <c r="P25" i="2"/>
  <c r="K27" i="2"/>
  <c r="L27" i="2"/>
  <c r="M26" i="2"/>
  <c r="H26" i="2"/>
  <c r="P24" i="2"/>
  <c r="B59" i="4"/>
  <c r="T5" i="6" s="1"/>
  <c r="N26" i="2"/>
  <c r="L25" i="2"/>
  <c r="E59" i="4"/>
  <c r="K26" i="2"/>
  <c r="B26" i="2"/>
  <c r="C68" i="4"/>
  <c r="AV12" i="2"/>
  <c r="AS10" i="2"/>
  <c r="AN11" i="2"/>
  <c r="AQ10" i="2"/>
  <c r="AV10" i="2"/>
  <c r="AS13" i="2"/>
  <c r="AR10" i="2"/>
  <c r="AR11" i="2"/>
  <c r="B55" i="4"/>
  <c r="H5" i="6" s="1"/>
  <c r="AH10" i="2"/>
  <c r="AR12" i="2"/>
  <c r="AU13" i="2"/>
  <c r="AN10" i="2"/>
  <c r="AV13" i="2"/>
  <c r="AT11" i="2"/>
  <c r="AR13" i="2"/>
  <c r="AP11" i="2"/>
  <c r="AS12" i="2"/>
  <c r="AO12" i="2"/>
  <c r="AP10" i="2"/>
  <c r="E55" i="4"/>
  <c r="AP13" i="2"/>
  <c r="AS11" i="2"/>
  <c r="AQ12" i="2"/>
  <c r="AO13" i="2"/>
  <c r="AU12" i="2"/>
  <c r="AT10" i="2"/>
  <c r="AV11" i="2"/>
  <c r="AT12" i="2"/>
  <c r="AQ11" i="2"/>
  <c r="AU10" i="2"/>
  <c r="AP12" i="2"/>
  <c r="AH12" i="2"/>
  <c r="X10" i="2"/>
  <c r="AD10" i="2"/>
  <c r="AB10" i="2"/>
  <c r="AE10" i="2"/>
  <c r="AC10" i="2"/>
  <c r="AC11" i="2"/>
  <c r="AE13" i="2"/>
  <c r="Z12" i="2"/>
  <c r="Z11" i="2"/>
  <c r="X13" i="2"/>
  <c r="Y13" i="2"/>
  <c r="X11" i="2"/>
  <c r="AA12" i="2"/>
  <c r="D54" i="4"/>
  <c r="AF11" i="2"/>
  <c r="AC13" i="2"/>
  <c r="B67" i="4"/>
  <c r="Y11" i="2"/>
  <c r="AB11" i="2"/>
  <c r="C54" i="4"/>
  <c r="C5" i="6" s="1"/>
  <c r="AC12" i="2"/>
  <c r="Y12" i="2"/>
  <c r="AA13" i="2"/>
  <c r="R11" i="2"/>
  <c r="AB12" i="2"/>
  <c r="C67" i="4"/>
  <c r="AD12" i="2"/>
  <c r="X12" i="2"/>
  <c r="AE11" i="2"/>
  <c r="R12" i="2"/>
  <c r="AD13" i="2"/>
  <c r="AD11" i="2"/>
  <c r="AB13" i="2"/>
  <c r="Z13" i="2"/>
  <c r="R13" i="2"/>
  <c r="E54" i="4"/>
  <c r="AA11" i="2"/>
  <c r="AE12" i="2"/>
  <c r="AF13" i="2"/>
  <c r="E53" i="4"/>
  <c r="N10" i="2"/>
  <c r="K10" i="2"/>
  <c r="P13" i="2"/>
  <c r="M10" i="2"/>
  <c r="B13" i="2"/>
  <c r="P10" i="2"/>
  <c r="B10" i="2"/>
  <c r="O10" i="2"/>
  <c r="B53" i="4"/>
  <c r="N5" i="6" s="1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B80" i="4"/>
  <c r="B86" i="4"/>
  <c r="B81" i="4"/>
  <c r="B82" i="4"/>
  <c r="B79" i="4"/>
  <c r="B83" i="4"/>
  <c r="B84" i="4"/>
  <c r="AE5" i="6" l="1"/>
  <c r="E5" i="6"/>
  <c r="AA5" i="6"/>
  <c r="K5" i="6"/>
  <c r="S5" i="6"/>
  <c r="Q5" i="6"/>
  <c r="U5" i="6"/>
  <c r="O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<sst xmlns="http://schemas.openxmlformats.org/spreadsheetml/2006/main" count="6771" uniqueCount="1618">
  <si>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</si>
  <si>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</si>
  <si>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</si>
  <si>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</si>
  <si>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</si>
  <si>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</si>
  <si>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</si>
  <si>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</si>
  <si>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</si>
  <si>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</si>
  <si>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</si>
  <si>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</si>
  <si>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</si>
  <si>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</si>
  <si>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</si>
  <si>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</si>
  <si>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</si>
  <si>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</si>
  <si>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</si>
  <si>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</si>
  <si>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</si>
  <si>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</si>
  <si>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</si>
  <si>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</si>
  <si>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</si>
  <si>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</si>
  <si>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</si>
  <si>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</si>
  <si>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</si>
  <si>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</si>
  <si>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</si>
  <si>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</si>
  <si>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</si>
  <si>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</si>
  <si>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</si>
  <si>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</si>
  <si>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</si>
  <si>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</si>
  <si>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</si>
  <si>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</si>
  <si>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</si>
  <si>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</si>
  <si>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</si>
  <si>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</si>
  <si>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</si>
  <si>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</si>
  <si>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</si>
  <si>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</si>
  <si>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</si>
  <si>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</si>
  <si>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</si>
  <si>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</si>
  <si>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</si>
  <si>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</si>
  <si>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</si>
  <si>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</si>
  <si>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</si>
  <si>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</si>
  <si>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</si>
  <si>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</si>
  <si>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</si>
  <si>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</si>
  <si>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</si>
  <si>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</si>
  <si>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</si>
  <si>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</si>
  <si>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</si>
  <si>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</si>
  <si>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</si>
  <si>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</si>
  <si>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</si>
  <si>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</si>
  <si>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</si>
  <si>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</si>
  <si>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</si>
  <si>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</si>
  <si>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</si>
  <si>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</si>
  <si>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</si>
  <si>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</si>
  <si>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</si>
  <si>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</si>
  <si>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</si>
  <si>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</si>
  <si>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</si>
  <si>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</si>
  <si>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</si>
  <si>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</si>
  <si>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</si>
  <si>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</si>
  <si>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</si>
  <si>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</si>
  <si>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</si>
  <si>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</si>
  <si>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</si>
  <si>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</si>
  <si>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</si>
  <si>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</si>
  <si>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</si>
  <si>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</si>
  <si>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</si>
  <si>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</si>
  <si>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</si>
  <si>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</si>
  <si>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</si>
  <si>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</si>
  <si>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</si>
  <si>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</si>
  <si>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</si>
  <si>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</si>
  <si>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</si>
  <si>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</si>
  <si>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</si>
  <si>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</si>
  <si>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</si>
  <si>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</si>
  <si>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</si>
  <si>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</si>
  <si>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</si>
  <si>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</si>
  <si>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</si>
  <si>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</si>
  <si>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</si>
  <si>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</si>
  <si>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</si>
  <si>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</si>
  <si>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</si>
  <si>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</si>
  <si>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</si>
  <si>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</si>
  <si>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</si>
  <si>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</si>
  <si>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</si>
  <si>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</si>
  <si>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</si>
  <si>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</si>
  <si>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</si>
  <si>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</si>
  <si>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</si>
  <si>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</si>
  <si>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</si>
  <si>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</si>
  <si>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</si>
  <si>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</si>
  <si>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</si>
  <si>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</si>
  <si>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</si>
  <si>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</si>
  <si>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</si>
  <si>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</si>
  <si>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</si>
  <si>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</si>
  <si>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</si>
  <si>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</si>
  <si>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</si>
  <si>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</si>
  <si>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</si>
  <si>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</si>
  <si>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</si>
  <si>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</si>
  <si>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</si>
  <si>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</si>
  <si>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</si>
  <si>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</si>
  <si>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</si>
  <si>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</si>
  <si>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</si>
  <si>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</si>
  <si>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</si>
  <si>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</si>
  <si>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</si>
  <si>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</si>
  <si>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</si>
  <si>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</si>
  <si>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</si>
  <si>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</si>
  <si>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</si>
  <si>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</si>
  <si>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</si>
  <si>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</si>
  <si>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</si>
  <si>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</si>
  <si>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</si>
  <si>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</si>
  <si>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</si>
  <si>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</si>
  <si>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</si>
  <si>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</si>
  <si>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</si>
  <si>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</si>
  <si>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</si>
  <si>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</si>
  <si>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</si>
  <si>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</si>
  <si>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</si>
  <si>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</si>
  <si>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</si>
  <si>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</si>
  <si>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</si>
  <si>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</si>
  <si>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</si>
  <si>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</si>
  <si>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</si>
  <si>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</si>
  <si>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</si>
  <si>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</si>
  <si>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</si>
  <si>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</si>
  <si>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</si>
  <si>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</si>
  <si>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</si>
  <si>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</si>
  <si>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</si>
  <si>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</si>
  <si>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</si>
  <si>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</si>
  <si>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</si>
  <si>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</si>
  <si>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</si>
  <si>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</si>
  <si>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</si>
  <si>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</si>
  <si>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</si>
  <si>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</si>
  <si>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</si>
  <si>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</si>
  <si>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</si>
  <si>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</si>
  <si>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</si>
  <si>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</si>
  <si>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</si>
  <si>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</si>
  <si>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</si>
  <si>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</si>
  <si>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</si>
  <si>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</si>
  <si>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</si>
  <si>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</si>
  <si>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</si>
  <si>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</si>
  <si>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</si>
  <si>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</si>
  <si>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</si>
  <si>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</si>
  <si>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</si>
  <si>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</si>
  <si>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</si>
  <si>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</si>
  <si>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</si>
  <si>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</si>
  <si>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</si>
  <si>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</si>
  <si>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</si>
  <si>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</si>
  <si>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</si>
  <si>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</si>
  <si>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</si>
  <si>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</si>
  <si>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</si>
  <si>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</si>
  <si>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</si>
  <si>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</si>
  <si>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</si>
  <si>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</si>
  <si>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</si>
  <si>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</si>
  <si>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</si>
  <si>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</si>
  <si>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</si>
  <si>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</si>
  <si>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</si>
  <si>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</si>
  <si>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</si>
  <si>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</si>
  <si>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</si>
  <si>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</si>
  <si>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</si>
  <si>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</si>
  <si>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</si>
  <si>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</si>
  <si>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</si>
  <si>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</si>
  <si>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</si>
  <si>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</si>
  <si>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</si>
  <si>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</si>
  <si>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</si>
  <si>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</si>
  <si>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</si>
  <si>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</si>
  <si>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</si>
  <si>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</si>
  <si>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</si>
  <si>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</si>
  <si>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</si>
  <si>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</si>
  <si>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</si>
  <si>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</si>
  <si>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</si>
  <si>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</si>
  <si>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</si>
  <si>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</si>
  <si>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</si>
  <si>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</si>
  <si>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</si>
  <si>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</si>
  <si>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</si>
  <si>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</si>
  <si>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</si>
  <si>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</si>
  <si>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</si>
  <si>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</si>
  <si>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</si>
  <si>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</si>
  <si>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</si>
  <si>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</si>
  <si>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</si>
  <si>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</si>
  <si>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</si>
  <si>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</si>
  <si>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</si>
  <si>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</si>
  <si>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</si>
  <si>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</si>
  <si>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</si>
  <si>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</si>
  <si>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</si>
  <si>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</si>
  <si>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</si>
  <si>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</si>
  <si>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</si>
  <si>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</si>
  <si>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</si>
  <si>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</si>
  <si>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</si>
  <si>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</si>
  <si>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</si>
  <si>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</si>
  <si>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</si>
  <si>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</si>
  <si>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</si>
  <si>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</si>
  <si>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</si>
  <si>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</si>
  <si>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</si>
  <si>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</si>
  <si>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</si>
  <si>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</si>
  <si>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</si>
  <si>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</si>
  <si>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</si>
  <si>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</si>
  <si>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</si>
  <si>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</si>
  <si>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</si>
  <si>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</si>
  <si>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</si>
  <si>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</si>
  <si>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</si>
  <si>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</si>
  <si>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</si>
  <si>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</si>
  <si>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</si>
  <si>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</si>
  <si>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</si>
  <si>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</si>
  <si>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</si>
  <si>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</si>
  <si>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</si>
  <si>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</si>
  <si>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</si>
  <si>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</si>
  <si>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</si>
  <si>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</si>
  <si>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</si>
  <si>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</si>
  <si>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</si>
  <si>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</si>
  <si>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</si>
  <si>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</si>
  <si>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</si>
  <si>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</si>
  <si>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</si>
  <si>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</si>
  <si>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</si>
  <si>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</si>
  <si>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</si>
  <si>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</si>
  <si>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</si>
  <si>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</si>
  <si>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</si>
  <si>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</si>
  <si>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</si>
  <si>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</si>
  <si>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</si>
  <si>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</si>
  <si>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</si>
  <si>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</si>
  <si>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</si>
  <si>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</si>
  <si>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</si>
  <si>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</si>
  <si>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</si>
  <si>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</si>
  <si>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</si>
  <si>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</si>
  <si>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</si>
  <si>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</si>
  <si>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</si>
  <si>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</si>
  <si>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</si>
  <si>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</si>
  <si>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</si>
  <si>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</si>
  <si>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</si>
  <si>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</si>
  <si>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</si>
  <si>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</si>
  <si>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</si>
  <si>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</si>
  <si>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</si>
  <si>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</si>
  <si>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</si>
  <si>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</si>
  <si>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</si>
  <si>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</si>
  <si>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</si>
  <si>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</si>
  <si>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</si>
  <si>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</si>
  <si>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</si>
  <si>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</si>
  <si>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</si>
  <si>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</si>
  <si>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</si>
  <si>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</si>
  <si>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</si>
  <si>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</si>
  <si>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</si>
  <si>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</si>
  <si>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</si>
  <si>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</si>
  <si>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</si>
  <si>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</si>
  <si>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</si>
  <si>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</si>
  <si>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</si>
  <si>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</si>
  <si>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</si>
  <si>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</si>
  <si>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</si>
  <si>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</si>
  <si>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</si>
  <si>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</si>
  <si>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</si>
  <si>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</si>
  <si>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</si>
  <si>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</si>
  <si>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</si>
  <si>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</si>
  <si>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</si>
  <si>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</si>
  <si>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</si>
  <si>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</si>
  <si>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</si>
  <si>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</si>
  <si>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</si>
  <si>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</si>
  <si>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</si>
  <si>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</si>
  <si>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</si>
  <si>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</si>
  <si>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</si>
  <si>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</si>
  <si>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</si>
  <si>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</si>
  <si>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</si>
  <si>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</si>
  <si>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</si>
  <si>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</si>
  <si>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</si>
  <si>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</si>
  <si>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</si>
  <si>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</si>
  <si>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</si>
  <si>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</si>
  <si>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</si>
  <si>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</si>
  <si>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</si>
  <si>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</si>
  <si>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</si>
  <si>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</si>
  <si>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</si>
  <si>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</si>
  <si>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</si>
  <si>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</si>
  <si>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</si>
  <si>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</si>
  <si>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</si>
  <si>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</si>
  <si>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</si>
  <si>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</si>
  <si>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</si>
  <si>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</si>
  <si>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</si>
  <si>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</si>
  <si>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</si>
  <si>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</si>
  <si>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</si>
  <si>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</si>
  <si>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</si>
  <si>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</si>
  <si>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</si>
  <si>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</si>
  <si>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</si>
  <si>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</si>
  <si>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</si>
  <si>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</si>
  <si>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</si>
  <si>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</si>
  <si>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</si>
  <si>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</si>
  <si>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</si>
  <si>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</si>
  <si>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</si>
  <si>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</si>
  <si>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</si>
  <si>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</si>
  <si>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</si>
  <si>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</si>
  <si>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</si>
  <si>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</si>
  <si>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</si>
  <si>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</si>
  <si>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</si>
  <si>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</si>
  <si>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</si>
  <si>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</si>
  <si>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</si>
  <si>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</si>
  <si>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</si>
  <si>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</si>
  <si>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</si>
  <si>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</si>
  <si>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</si>
  <si>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</si>
  <si>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</si>
  <si>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</si>
  <si>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</si>
  <si>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</si>
  <si>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</si>
  <si>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</si>
  <si>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</si>
  <si>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</si>
  <si>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</si>
  <si>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</si>
  <si>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</si>
  <si>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</si>
  <si>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</si>
  <si>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</si>
  <si>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</si>
  <si>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</si>
  <si>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</si>
  <si>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</si>
  <si>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</si>
  <si>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</si>
  <si>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</si>
  <si>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</si>
  <si>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</si>
  <si>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</si>
  <si>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</si>
  <si>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</si>
  <si>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</si>
  <si>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</si>
  <si>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</si>
  <si>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</si>
  <si>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</si>
  <si>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</si>
  <si>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</si>
  <si>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</si>
  <si>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</si>
  <si>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</si>
  <si>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</si>
  <si>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</si>
  <si>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</si>
  <si>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</si>
  <si>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</si>
  <si>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</si>
  <si>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</si>
  <si>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</si>
  <si>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</si>
  <si>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</si>
  <si>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</si>
  <si>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</si>
  <si>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</si>
  <si>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</si>
  <si>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</si>
  <si>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</si>
  <si>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</si>
  <si>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</si>
  <si>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</si>
  <si>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</si>
  <si>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</si>
  <si>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</si>
  <si>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</si>
  <si>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</si>
  <si>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</si>
  <si>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</si>
  <si>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</si>
  <si>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</si>
  <si>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</si>
  <si>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</si>
  <si>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</si>
  <si>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</si>
  <si>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</si>
  <si>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</si>
  <si>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</si>
  <si>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</si>
  <si>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</si>
  <si>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</si>
  <si>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</si>
  <si>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</si>
  <si>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</si>
  <si>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</si>
  <si>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</si>
  <si>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</si>
  <si>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</si>
  <si>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</si>
  <si>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</si>
  <si>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</si>
  <si>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</si>
  <si>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</si>
  <si>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</si>
  <si>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</si>
  <si>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</si>
  <si>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</si>
  <si>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</si>
  <si>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</si>
  <si>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</si>
  <si>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</si>
  <si>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</si>
  <si>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</si>
  <si>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</si>
  <si>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</si>
  <si>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</si>
  <si>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</si>
  <si>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</si>
  <si>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</si>
  <si>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</si>
  <si>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</si>
  <si>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</si>
  <si>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</si>
  <si>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</si>
  <si>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</si>
  <si>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</si>
  <si>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</si>
  <si>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</si>
  <si>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</si>
  <si>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</si>
  <si>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</si>
  <si>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</si>
  <si>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</si>
  <si>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</si>
  <si>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</si>
  <si>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</si>
  <si>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</si>
  <si>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</si>
  <si>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</si>
  <si>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</si>
  <si>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</si>
  <si>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</si>
  <si>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</si>
  <si>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</si>
  <si>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</si>
  <si>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</si>
  <si>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</si>
  <si>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</si>
  <si>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</si>
  <si>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</si>
  <si>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</si>
  <si>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</si>
  <si>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</si>
  <si>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</si>
  <si>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</si>
  <si>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</si>
  <si>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</si>
  <si>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</si>
  <si>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</si>
  <si>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</si>
  <si>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</si>
  <si>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</si>
  <si>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</si>
  <si>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</si>
  <si>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</si>
  <si>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</si>
  <si>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</si>
  <si>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</si>
  <si>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</si>
  <si>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</si>
  <si>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</si>
  <si>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</si>
  <si>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</si>
  <si>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</si>
  <si>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</si>
  <si>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</si>
  <si>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</si>
  <si>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</si>
  <si>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</si>
  <si>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</si>
  <si>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</si>
  <si>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</si>
  <si>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</si>
  <si>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</si>
  <si>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</si>
  <si>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</si>
  <si>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</si>
  <si>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</si>
  <si>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</si>
  <si>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</si>
  <si>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</si>
  <si>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</si>
  <si>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</si>
  <si>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</si>
  <si>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</si>
  <si>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</si>
  <si>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</si>
  <si>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</si>
  <si>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</si>
  <si>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</si>
  <si>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</si>
  <si>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</si>
  <si>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</si>
  <si>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</si>
  <si>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</si>
  <si>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</si>
  <si>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</si>
  <si>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</si>
  <si>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</si>
  <si>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</si>
  <si>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</si>
  <si>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</si>
  <si>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</si>
  <si>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</si>
  <si>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</si>
  <si>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</si>
  <si>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</si>
  <si>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</si>
  <si>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</si>
  <si>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</si>
  <si>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</si>
  <si>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</si>
  <si>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</si>
  <si>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</si>
  <si>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</si>
  <si>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</si>
  <si>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</si>
  <si>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</si>
  <si>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</si>
  <si>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</si>
  <si>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</si>
  <si>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</si>
  <si>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</si>
  <si>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</si>
  <si>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</si>
  <si>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</si>
  <si>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</si>
  <si>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</si>
  <si>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</si>
  <si>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</si>
  <si>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</si>
  <si>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</si>
  <si>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</si>
  <si>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</si>
  <si>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</si>
  <si>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</si>
  <si>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</si>
  <si>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</si>
  <si>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</si>
  <si>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</si>
  <si>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</si>
  <si>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</si>
  <si>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</si>
  <si>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</si>
  <si>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</si>
  <si>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</si>
  <si>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</si>
  <si>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</si>
  <si>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</si>
  <si>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</si>
  <si>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</si>
  <si>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</si>
  <si>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</si>
  <si>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</si>
  <si>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</si>
  <si>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</si>
  <si>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</si>
  <si>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</si>
  <si>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</si>
  <si>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</si>
  <si>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</si>
  <si>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</si>
  <si>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</si>
  <si>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</si>
  <si>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</si>
  <si>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</si>
  <si>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</si>
  <si>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</si>
  <si>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</si>
  <si>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</si>
  <si>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</si>
  <si>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</si>
  <si>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</si>
  <si>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</si>
  <si>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</si>
  <si>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</si>
  <si>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</si>
  <si>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</si>
  <si>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</si>
  <si>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</si>
  <si>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</si>
  <si>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</si>
  <si>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</si>
  <si>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</si>
  <si>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</si>
  <si>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</si>
  <si>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</si>
  <si>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</si>
  <si>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</si>
  <si>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</si>
  <si>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</si>
  <si>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</si>
  <si>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</si>
  <si>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</si>
  <si>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</si>
  <si>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</si>
  <si>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</si>
  <si>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</si>
  <si>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</si>
  <si>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</si>
  <si>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</si>
  <si>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</si>
  <si>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</si>
  <si>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</si>
  <si>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</si>
  <si>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</si>
  <si>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</si>
  <si>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</si>
  <si>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</si>
  <si>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</si>
  <si>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</si>
  <si>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</si>
  <si>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</si>
  <si>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</si>
  <si>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</si>
  <si>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</si>
  <si>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</si>
  <si>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</si>
  <si>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</si>
  <si>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</si>
  <si>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</si>
  <si>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</si>
  <si>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</si>
  <si>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</si>
  <si>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</si>
  <si>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</si>
  <si>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</si>
  <si>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</si>
  <si>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</si>
  <si>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</si>
  <si>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</si>
  <si>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</si>
  <si>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</si>
  <si>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</si>
  <si>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</si>
  <si>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</si>
  <si>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</si>
  <si>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</si>
  <si>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</si>
  <si>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</si>
  <si>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</si>
  <si>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</si>
  <si>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</si>
  <si>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</si>
  <si>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</si>
  <si>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</si>
  <si>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</si>
  <si>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</si>
  <si>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</si>
  <si>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</si>
  <si>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</si>
  <si>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</si>
  <si>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</si>
  <si>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</si>
  <si>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</si>
  <si>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</si>
  <si>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</si>
  <si>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</si>
  <si>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</si>
  <si>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</si>
  <si>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</si>
  <si>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</si>
  <si>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</si>
  <si>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</si>
  <si>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</si>
  <si>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</si>
  <si>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</si>
  <si>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</si>
  <si>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</si>
  <si>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</si>
  <si>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</si>
  <si>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</si>
  <si>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</si>
  <si>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</si>
  <si>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</si>
  <si>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</si>
  <si>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</si>
  <si>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</si>
  <si>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</si>
  <si>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</si>
  <si>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</si>
  <si>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</si>
  <si>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</si>
  <si>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</si>
  <si>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</si>
  <si>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</si>
  <si>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</si>
  <si>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</si>
  <si>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</si>
  <si>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</si>
  <si>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</si>
  <si>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</si>
  <si>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</si>
  <si>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</si>
  <si>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</si>
  <si>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</si>
  <si>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</si>
  <si>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</si>
  <si>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</si>
  <si>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</si>
  <si>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</si>
  <si>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</si>
  <si>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</si>
  <si>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</si>
  <si>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</si>
  <si>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</si>
  <si>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</si>
  <si>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</si>
  <si>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</si>
  <si>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</si>
  <si>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</si>
  <si>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</si>
  <si>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</si>
  <si>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</si>
  <si>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</si>
  <si>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</si>
  <si>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</si>
  <si>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</si>
  <si>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</si>
  <si>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</si>
  <si>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</si>
  <si>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</si>
  <si>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</si>
  <si>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</si>
  <si>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</si>
  <si>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</si>
  <si>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</si>
  <si>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</si>
  <si>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</si>
  <si>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</si>
  <si>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</si>
  <si>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</si>
  <si>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</si>
  <si>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</si>
  <si>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</si>
  <si>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</si>
  <si>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</si>
  <si>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</si>
  <si>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</si>
  <si>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</si>
  <si>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</si>
  <si>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</si>
  <si>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</si>
  <si>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</si>
  <si>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</si>
  <si>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</si>
  <si>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</si>
  <si>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</si>
  <si>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</si>
  <si>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</si>
  <si>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</si>
  <si>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</si>
  <si>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</si>
  <si>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</si>
  <si>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</si>
  <si>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</si>
  <si>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</si>
  <si>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</si>
  <si>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</si>
  <si>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</si>
  <si>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</si>
  <si>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</si>
  <si>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</si>
  <si>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</si>
  <si>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</si>
  <si>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</si>
  <si>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</si>
  <si>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</si>
  <si>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</si>
  <si>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</si>
  <si>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</si>
  <si>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</si>
  <si>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</si>
  <si>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</si>
  <si>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</si>
  <si>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</si>
  <si>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</si>
  <si>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</si>
  <si>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</si>
  <si>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</si>
  <si>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</si>
  <si>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</si>
  <si>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</si>
  <si>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</si>
  <si>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</si>
  <si>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</si>
  <si>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</si>
  <si>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</si>
  <si>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</si>
  <si>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</si>
  <si>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</si>
  <si>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</si>
  <si>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</si>
  <si>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</si>
  <si>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</si>
  <si>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</si>
  <si>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</si>
  <si>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</si>
  <si>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</si>
  <si>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</si>
  <si>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</si>
  <si>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</si>
  <si>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</si>
  <si>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</si>
  <si>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</si>
  <si>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</si>
  <si>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</si>
  <si>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</si>
  <si>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</si>
  <si>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</si>
  <si>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</si>
  <si>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</si>
  <si>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</si>
  <si>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</si>
  <si>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</si>
  <si>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</si>
  <si>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</si>
  <si>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</si>
  <si>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</si>
  <si>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</si>
  <si>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</si>
  <si>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</si>
  <si>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</si>
  <si>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</si>
  <si>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</si>
  <si>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</si>
  <si>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</si>
  <si>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</si>
  <si>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</si>
  <si>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</si>
  <si>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</si>
  <si>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</si>
  <si>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</si>
  <si>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</si>
  <si>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</si>
  <si>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</si>
  <si>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</si>
  <si>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</si>
  <si>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</si>
  <si>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</si>
  <si>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</si>
  <si>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</si>
  <si>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</si>
  <si>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</si>
  <si>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</si>
  <si>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</si>
  <si>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</si>
  <si>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</si>
  <si>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</si>
  <si>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</si>
  <si>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</si>
  <si>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</si>
  <si>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</si>
  <si>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</si>
  <si>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</si>
  <si>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</si>
  <si>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</si>
  <si>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</si>
  <si>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</si>
  <si>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</si>
  <si>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</si>
  <si>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</si>
  <si>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</si>
  <si>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</si>
  <si>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</si>
  <si>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</si>
  <si>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</si>
  <si>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</si>
  <si>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</si>
  <si>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</si>
  <si>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</si>
  <si>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</si>
  <si>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</si>
  <si>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</si>
  <si>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</si>
  <si>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</si>
  <si>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</si>
  <si>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</si>
  <si>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</si>
  <si>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</si>
  <si>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</si>
  <si>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</si>
  <si>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</si>
  <si>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</si>
  <si>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</si>
  <si>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</si>
  <si>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</si>
  <si>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</si>
  <si>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</si>
  <si>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</si>
  <si>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</si>
  <si>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</si>
  <si>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</si>
  <si>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</si>
  <si>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</si>
  <si>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</si>
  <si>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</si>
  <si>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</si>
  <si>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</si>
  <si>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</si>
  <si>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</si>
  <si>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</si>
  <si>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</si>
  <si>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</si>
  <si>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</si>
  <si>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</si>
  <si>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</si>
  <si>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</si>
  <si>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</si>
  <si>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</si>
  <si>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</si>
  <si>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</si>
  <si>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</si>
  <si>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</si>
  <si>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</si>
  <si>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</si>
  <si>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</si>
  <si>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</si>
  <si>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</si>
  <si>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</si>
  <si>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</si>
  <si>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</si>
  <si>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</si>
  <si>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</si>
  <si>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</si>
  <si>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</si>
  <si>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</si>
  <si>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</si>
  <si>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</si>
  <si>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</si>
  <si>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</si>
  <si>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</si>
  <si>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</si>
  <si>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</si>
  <si>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</si>
  <si>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</si>
  <si>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</si>
  <si>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</si>
  <si>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</si>
  <si>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</si>
  <si>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</si>
  <si>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</si>
  <si>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</si>
  <si>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</si>
  <si>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</si>
  <si>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</si>
  <si>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</si>
  <si>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</si>
  <si>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</si>
  <si>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</si>
  <si>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</si>
  <si>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</si>
  <si>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</si>
  <si>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</si>
  <si>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</si>
  <si>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</si>
  <si>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</si>
  <si>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</si>
  <si>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</si>
  <si>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</si>
  <si>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</si>
  <si>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</si>
  <si>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</si>
  <si>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</si>
  <si>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</si>
  <si>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</si>
  <si>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</si>
  <si>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</si>
  <si>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</si>
  <si>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</si>
  <si>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</si>
  <si>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</si>
  <si>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</si>
  <si>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</si>
  <si>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</si>
  <si>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</si>
  <si>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</si>
  <si>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</si>
  <si>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</si>
  <si>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</si>
  <si>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</si>
  <si>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</si>
  <si>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</si>
  <si>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</si>
  <si>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</si>
  <si>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</si>
  <si>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</si>
  <si>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</si>
  <si>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</si>
  <si>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</si>
  <si>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</si>
  <si>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</si>
  <si>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</si>
  <si>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</si>
  <si>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</si>
  <si>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</si>
  <si>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</si>
  <si>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</si>
  <si>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</si>
  <si>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</si>
  <si>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</si>
  <si>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</si>
  <si>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</si>
  <si>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</si>
  <si>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</si>
  <si>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</si>
  <si>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</si>
  <si>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</si>
  <si>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</si>
  <si>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</si>
  <si>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</si>
  <si>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</si>
  <si>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</si>
  <si>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</si>
  <si>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</si>
  <si>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</si>
  <si>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</si>
  <si>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</si>
  <si>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</si>
  <si>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</si>
  <si>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</si>
  <si>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</si>
  <si>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</si>
  <si>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</si>
  <si>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</si>
  <si>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</si>
  <si>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</si>
  <si>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</si>
  <si>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</si>
  <si>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</si>
  <si>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</si>
  <si>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</si>
  <si>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</si>
  <si>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</si>
  <si>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</si>
  <si>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</si>
  <si>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</si>
  <si>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</si>
  <si>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</si>
  <si>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</si>
  <si>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</si>
  <si>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</si>
  <si>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</si>
  <si>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</si>
  <si>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</si>
  <si>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</si>
  <si>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</si>
  <si>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</si>
  <si>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</si>
  <si>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</si>
  <si>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</si>
  <si>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</si>
  <si>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</si>
  <si>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</si>
  <si>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</si>
  <si>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</si>
  <si>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</si>
  <si>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</si>
  <si>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</si>
  <si>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</si>
  <si>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</si>
  <si>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</si>
  <si>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</si>
  <si>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</si>
  <si>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</si>
  <si>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</si>
  <si>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</si>
  <si>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</si>
  <si>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</si>
  <si>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</si>
  <si>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</si>
  <si>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</si>
  <si>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</si>
  <si>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</si>
  <si>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</si>
  <si>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</si>
  <si>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</si>
  <si>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</si>
  <si>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</si>
  <si>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</si>
  <si>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</si>
  <si>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</si>
  <si>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</si>
  <si>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</si>
  <si>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</si>
  <si>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</si>
  <si>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</si>
  <si>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</si>
  <si>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</si>
  <si>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</si>
  <si>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</si>
  <si>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</si>
  <si>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</si>
  <si>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</si>
  <si>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</si>
  <si>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</si>
  <si>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</si>
  <si>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</si>
  <si>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</si>
  <si>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</si>
  <si>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</si>
  <si>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</si>
  <si>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</si>
  <si>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</si>
  <si>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</si>
  <si>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</si>
  <si>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</si>
  <si>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</si>
  <si>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</si>
  <si>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</si>
  <si>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</si>
  <si>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</si>
  <si>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</si>
  <si>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</si>
  <si>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</si>
  <si>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</si>
  <si>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</si>
  <si>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</si>
  <si>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</si>
  <si>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</si>
  <si>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</si>
  <si>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</si>
  <si>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</si>
  <si>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</si>
  <si>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</si>
  <si>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</si>
  <si>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</si>
  <si>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</si>
  <si>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</si>
  <si>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</si>
  <si>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</si>
  <si>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</si>
  <si>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</si>
  <si>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</si>
  <si>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</si>
  <si>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</si>
  <si>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</si>
  <si>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</si>
  <si>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</si>
  <si>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</si>
  <si>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</si>
  <si>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</si>
  <si>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</si>
  <si>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</si>
  <si>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</si>
  <si>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</si>
  <si>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</si>
  <si>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</si>
  <si>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</si>
  <si>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</si>
  <si>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</si>
  <si>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</si>
  <si>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</si>
  <si>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</si>
  <si>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</si>
  <si>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</si>
  <si>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</si>
  <si>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</si>
  <si>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</si>
  <si>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</si>
  <si>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</si>
  <si>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</si>
  <si>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</si>
  <si>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</si>
  <si>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</si>
  <si>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</si>
  <si>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</si>
  <si>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</si>
  <si>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</si>
  <si>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</si>
  <si>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</si>
  <si>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</si>
  <si>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</si>
  <si>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</si>
  <si>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</si>
  <si>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</si>
  <si>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</si>
  <si>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</si>
  <si>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</si>
  <si>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</si>
  <si>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</si>
  <si>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</si>
  <si>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</si>
  <si>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</si>
  <si>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</si>
  <si>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</si>
  <si>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</si>
  <si>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</si>
  <si>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</si>
  <si>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</si>
  <si>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</si>
  <si>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</si>
  <si>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</si>
  <si>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</si>
  <si>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</si>
  <si>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</si>
  <si>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</si>
  <si>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</si>
  <si>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</si>
  <si>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</si>
  <si>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</si>
  <si>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</si>
  <si>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</si>
  <si>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</si>
  <si>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</si>
  <si>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</si>
  <si>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</si>
  <si>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</si>
  <si>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</si>
  <si>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</si>
  <si>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</si>
  <si>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</si>
  <si>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</si>
  <si>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</si>
  <si>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</si>
  <si>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</si>
  <si>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</si>
  <si>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</si>
  <si>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</si>
  <si>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</si>
  <si>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</si>
  <si>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</si>
  <si>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</si>
  <si>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</si>
  <si>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</si>
  <si>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</si>
  <si>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</si>
  <si>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</si>
  <si>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</si>
  <si>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</si>
  <si>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</si>
  <si>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</si>
  <si>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</si>
  <si>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</si>
  <si>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</si>
  <si>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</si>
  <si>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</si>
  <si>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</si>
  <si>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</si>
  <si>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</si>
  <si>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</si>
  <si>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</si>
  <si>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</si>
  <si>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</si>
  <si>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</si>
  <si>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</si>
  <si>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</si>
  <si>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</si>
  <si>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</si>
  <si>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</si>
  <si>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</si>
  <si>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</si>
  <si>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</si>
  <si>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</si>
  <si>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</si>
  <si>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</si>
  <si>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</si>
  <si>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</si>
  <si>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</si>
  <si>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</si>
  <si>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</si>
  <si>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</si>
  <si>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</si>
  <si>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</si>
  <si>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</si>
  <si>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</si>
  <si>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</si>
  <si>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</si>
  <si>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</si>
  <si>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</si>
  <si>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</si>
  <si>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</si>
  <si>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</si>
  <si>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</si>
  <si>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</si>
  <si>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</si>
  <si>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</si>
  <si>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</si>
  <si>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</si>
  <si>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</si>
  <si>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</si>
  <si>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</si>
  <si>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</si>
  <si>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</si>
  <si>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</si>
  <si>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</si>
  <si>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</si>
  <si>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</si>
  <si>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</si>
  <si>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</si>
  <si>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</si>
  <si>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</si>
  <si>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</si>
  <si>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</si>
  <si>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</si>
  <si>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</si>
  <si>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</si>
  <si>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</si>
  <si>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</si>
  <si>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</si>
  <si>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</si>
  <si>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</si>
  <si>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</si>
  <si>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</si>
  <si>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</si>
  <si>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</si>
  <si>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</si>
  <si>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</si>
  <si>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</si>
  <si>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</si>
  <si>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</si>
  <si>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</si>
  <si>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</si>
  <si>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</si>
  <si>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</si>
  <si>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</si>
  <si>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</si>
  <si>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</si>
  <si>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</si>
  <si>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</si>
  <si>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</si>
  <si>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</si>
  <si>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</si>
  <si>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</si>
  <si>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</si>
  <si>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</si>
  <si>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</si>
  <si>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</si>
  <si>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</si>
  <si>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</si>
  <si>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</si>
  <si>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</si>
  <si>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</si>
  <si>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</si>
  <si>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</si>
  <si>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</si>
  <si>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</si>
  <si>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</si>
  <si>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</si>
  <si>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</si>
  <si>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</si>
  <si>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</si>
  <si>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</si>
  <si>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</si>
  <si>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</si>
  <si>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</si>
  <si>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</si>
  <si>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</si>
  <si>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</si>
  <si>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</si>
  <si>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</si>
  <si>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</si>
  <si>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</si>
  <si>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</si>
  <si>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</si>
  <si>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</si>
  <si>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</si>
  <si>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</si>
  <si>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</si>
  <si>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</si>
  <si>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</si>
  <si>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</si>
  <si>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</si>
  <si>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</si>
  <si>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</si>
  <si>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</si>
  <si>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</si>
  <si>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</si>
  <si>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</si>
  <si>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</si>
  <si>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</si>
  <si>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</si>
  <si>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</si>
  <si>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</si>
  <si>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</si>
  <si>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</si>
  <si>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</si>
  <si>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Roberta Goulart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</si>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</sst>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0" fillId="0" borderId="0" xfId="0"/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0" fillId="0" borderId="8" xfId="0" applyBorder="1"/>
    <xf numFmtId="164" fontId="46" fillId="47" borderId="1" xfId="0" applyNumberFormat="1" applyFont="1" applyFill="1" applyBorder="1" applyAlignment="1">
      <alignment horizontal="center" vertical="center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0" fontId="10" fillId="44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 wrapText="1"/>
    </xf>
    <xf numFmtId="164" fontId="46" fillId="50" borderId="7" xfId="0" applyNumberFormat="1" applyFont="1" applyFill="1" applyBorder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2" borderId="7" xfId="0" applyFont="1" applyFill="1" applyBorder="1" applyAlignment="1">
      <alignment horizontal="center" vertical="center" wrapText="1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workbookViewId="0">
      <selection activeCell="B14" sqref="B14"/>
    </sheetView>
  </sheetViews>
  <sheetFormatPr defaultRowHeight="14.25"/>
  <cols>
    <col min="1" max="1" width="2" customWidth="1"/>
    <col min="2" max="2" width="102.1328125" bestFit="1" customWidth="1"/>
    <col min="3" max="3" width="24.59765625" bestFit="1" customWidth="1"/>
    <col min="4" max="4" width="2" customWidth="1"/>
  </cols>
  <sheetData>
    <row r="1" spans="2:3" ht="56.1" customHeight="1">
      <c r="B1" s="177" t="s">
        <v>1596</v>
      </c>
      <c r="C1" s="145"/>
    </row>
    <row r="2" spans="2:3" ht="27.95" customHeight="1">
      <c r="B2" s="178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9" t="s">
        <v>1611</v>
      </c>
    </row>
    <row r="5" spans="2:3" ht="27.75" customHeight="1">
      <c r="B5" s="3" t="s">
        <v>1593</v>
      </c>
      <c r="C5" s="179"/>
    </row>
    <row r="6" spans="2:3" ht="27.75" customHeight="1">
      <c r="B6" s="3" t="s">
        <v>1</v>
      </c>
      <c r="C6" s="179"/>
    </row>
    <row r="7" spans="2:3" ht="42" customHeight="1">
      <c r="B7" s="3" t="s">
        <v>1594</v>
      </c>
      <c r="C7" s="179"/>
    </row>
    <row r="8" spans="2:3" ht="42" customHeight="1">
      <c r="B8" s="124" t="s">
        <v>1615</v>
      </c>
      <c r="C8" s="179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5.5">
      <c r="B23" s="3" t="s">
        <v>1601</v>
      </c>
    </row>
    <row r="24" spans="2:3" ht="20.100000000000001" customHeight="1">
      <c r="B24" s="3" t="s">
        <v>1602</v>
      </c>
    </row>
    <row r="25" spans="2:3" ht="26.25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zoomScale="141" workbookViewId="0">
      <pane xSplit="1" ySplit="4" topLeftCell="E29" activePane="bottomRight" state="frozen"/>
      <selection pane="topRight"/>
      <selection pane="bottomLeft"/>
      <selection pane="bottomRight" activeCell="DH6" sqref="DH6"/>
    </sheetView>
  </sheetViews>
  <sheetFormatPr defaultRowHeight="14.25"/>
  <cols>
    <col min="1" max="1" width="24" customWidth="1"/>
    <col min="2" max="145" width="4.1328125" customWidth="1"/>
  </cols>
  <sheetData>
    <row r="1" spans="1:145" ht="44.1" customHeight="1">
      <c r="A1" s="151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67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5" customHeight="1">
      <c r="A3" s="5" t="s">
        <v>34</v>
      </c>
      <c r="B3" s="149" t="s">
        <v>35</v>
      </c>
      <c r="C3" s="145"/>
      <c r="D3" s="149" t="s">
        <v>36</v>
      </c>
      <c r="E3" s="145"/>
      <c r="F3" s="149" t="s">
        <v>37</v>
      </c>
      <c r="G3" s="145"/>
      <c r="H3" s="149" t="s">
        <v>38</v>
      </c>
      <c r="I3" s="145"/>
      <c r="J3" s="149" t="s">
        <v>39</v>
      </c>
      <c r="K3" s="145"/>
      <c r="L3" s="149" t="s">
        <v>40</v>
      </c>
      <c r="M3" s="145"/>
      <c r="N3" s="158" t="s">
        <v>41</v>
      </c>
      <c r="O3" s="145"/>
      <c r="P3" s="158" t="s">
        <v>42</v>
      </c>
      <c r="Q3" s="145"/>
      <c r="R3" s="158" t="s">
        <v>43</v>
      </c>
      <c r="S3" s="145"/>
      <c r="T3" s="158" t="s">
        <v>44</v>
      </c>
      <c r="U3" s="145"/>
      <c r="V3" s="158" t="s">
        <v>45</v>
      </c>
      <c r="W3" s="145"/>
      <c r="X3" s="158" t="s">
        <v>46</v>
      </c>
      <c r="Y3" s="145"/>
      <c r="Z3" s="161" t="s">
        <v>47</v>
      </c>
      <c r="AA3" s="145"/>
      <c r="AB3" s="161" t="s">
        <v>48</v>
      </c>
      <c r="AC3" s="145"/>
      <c r="AD3" s="161" t="s">
        <v>49</v>
      </c>
      <c r="AE3" s="145"/>
      <c r="AF3" s="161" t="s">
        <v>50</v>
      </c>
      <c r="AG3" s="145"/>
      <c r="AH3" s="161" t="s">
        <v>51</v>
      </c>
      <c r="AI3" s="145"/>
      <c r="AJ3" s="161" t="s">
        <v>52</v>
      </c>
      <c r="AK3" s="145"/>
      <c r="AL3" s="160" t="s">
        <v>53</v>
      </c>
      <c r="AM3" s="145"/>
      <c r="AN3" s="160" t="s">
        <v>54</v>
      </c>
      <c r="AO3" s="145"/>
      <c r="AP3" s="160" t="s">
        <v>55</v>
      </c>
      <c r="AQ3" s="145"/>
      <c r="AR3" s="160" t="s">
        <v>56</v>
      </c>
      <c r="AS3" s="145"/>
      <c r="AT3" s="160" t="s">
        <v>57</v>
      </c>
      <c r="AU3" s="145"/>
      <c r="AV3" s="160" t="s">
        <v>58</v>
      </c>
      <c r="AW3" s="145"/>
      <c r="AX3" s="152" t="s">
        <v>59</v>
      </c>
      <c r="AY3" s="145"/>
      <c r="AZ3" s="152" t="s">
        <v>60</v>
      </c>
      <c r="BA3" s="145"/>
      <c r="BB3" s="152" t="s">
        <v>61</v>
      </c>
      <c r="BC3" s="145"/>
      <c r="BD3" s="152" t="s">
        <v>62</v>
      </c>
      <c r="BE3" s="145"/>
      <c r="BF3" s="152" t="s">
        <v>63</v>
      </c>
      <c r="BG3" s="145"/>
      <c r="BH3" s="152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69" t="s">
        <v>71</v>
      </c>
      <c r="BW3" s="145"/>
      <c r="BX3" s="169" t="s">
        <v>72</v>
      </c>
      <c r="BY3" s="145"/>
      <c r="BZ3" s="169" t="s">
        <v>73</v>
      </c>
      <c r="CA3" s="145"/>
      <c r="CB3" s="169" t="s">
        <v>74</v>
      </c>
      <c r="CC3" s="145"/>
      <c r="CD3" s="169" t="s">
        <v>75</v>
      </c>
      <c r="CE3" s="145"/>
      <c r="CF3" s="169" t="s">
        <v>76</v>
      </c>
      <c r="CG3" s="145"/>
      <c r="CH3" s="164" t="s">
        <v>77</v>
      </c>
      <c r="CI3" s="145"/>
      <c r="CJ3" s="164" t="s">
        <v>78</v>
      </c>
      <c r="CK3" s="145"/>
      <c r="CL3" s="164" t="s">
        <v>79</v>
      </c>
      <c r="CM3" s="145"/>
      <c r="CN3" s="164" t="s">
        <v>80</v>
      </c>
      <c r="CO3" s="145"/>
      <c r="CP3" s="164" t="s">
        <v>81</v>
      </c>
      <c r="CQ3" s="145"/>
      <c r="CR3" s="164" t="s">
        <v>82</v>
      </c>
      <c r="CS3" s="145"/>
      <c r="CT3" s="146" t="s">
        <v>83</v>
      </c>
      <c r="CU3" s="145"/>
      <c r="CV3" s="146" t="s">
        <v>84</v>
      </c>
      <c r="CW3" s="145"/>
      <c r="CX3" s="146" t="s">
        <v>85</v>
      </c>
      <c r="CY3" s="145"/>
      <c r="CZ3" s="146" t="s">
        <v>86</v>
      </c>
      <c r="DA3" s="145"/>
      <c r="DB3" s="146" t="s">
        <v>87</v>
      </c>
      <c r="DC3" s="145"/>
      <c r="DD3" s="146" t="s">
        <v>88</v>
      </c>
      <c r="DE3" s="145"/>
      <c r="DF3" s="168" t="s">
        <v>89</v>
      </c>
      <c r="DG3" s="145"/>
      <c r="DH3" s="168" t="s">
        <v>90</v>
      </c>
      <c r="DI3" s="145"/>
      <c r="DJ3" s="168" t="s">
        <v>91</v>
      </c>
      <c r="DK3" s="145"/>
      <c r="DL3" s="168" t="s">
        <v>92</v>
      </c>
      <c r="DM3" s="145"/>
      <c r="DN3" s="168" t="s">
        <v>93</v>
      </c>
      <c r="DO3" s="145"/>
      <c r="DP3" s="168" t="s">
        <v>94</v>
      </c>
      <c r="DQ3" s="145"/>
      <c r="DR3" s="157" t="s">
        <v>95</v>
      </c>
      <c r="DS3" s="145"/>
      <c r="DT3" s="157" t="s">
        <v>96</v>
      </c>
      <c r="DU3" s="145"/>
      <c r="DV3" s="157" t="s">
        <v>97</v>
      </c>
      <c r="DW3" s="145"/>
      <c r="DX3" s="157" t="s">
        <v>98</v>
      </c>
      <c r="DY3" s="145"/>
      <c r="DZ3" s="157" t="s">
        <v>99</v>
      </c>
      <c r="EA3" s="145"/>
      <c r="EB3" s="157" t="s">
        <v>100</v>
      </c>
      <c r="EC3" s="145"/>
      <c r="ED3" s="144" t="s">
        <v>101</v>
      </c>
      <c r="EE3" s="145"/>
      <c r="EF3" s="144" t="s">
        <v>102</v>
      </c>
      <c r="EG3" s="145"/>
      <c r="EH3" s="144" t="s">
        <v>103</v>
      </c>
      <c r="EI3" s="145"/>
      <c r="EJ3" s="144" t="s">
        <v>104</v>
      </c>
      <c r="EK3" s="145"/>
      <c r="EL3" s="144" t="s">
        <v>105</v>
      </c>
      <c r="EM3" s="145"/>
      <c r="EN3" s="144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1</v>
      </c>
      <c r="C5" s="126">
        <v>0</v>
      </c>
      <c r="D5" s="126">
        <v>2</v>
      </c>
      <c r="E5" s="126">
        <v>1</v>
      </c>
      <c r="F5" s="126">
        <v>0</v>
      </c>
      <c r="G5" s="126">
        <v>1</v>
      </c>
      <c r="H5" s="126">
        <v>1</v>
      </c>
      <c r="I5" s="126">
        <v>1</v>
      </c>
      <c r="J5" s="126">
        <v>0</v>
      </c>
      <c r="K5" s="126">
        <v>2</v>
      </c>
      <c r="L5" s="126">
        <v>1</v>
      </c>
      <c r="M5" s="126">
        <v>2</v>
      </c>
      <c r="N5" s="126">
        <v>2</v>
      </c>
      <c r="O5" s="126">
        <v>0</v>
      </c>
      <c r="P5" s="126">
        <v>0</v>
      </c>
      <c r="Q5" s="126">
        <v>1</v>
      </c>
      <c r="R5" s="126">
        <v>0</v>
      </c>
      <c r="S5" s="126">
        <v>1</v>
      </c>
      <c r="T5" s="126">
        <v>2</v>
      </c>
      <c r="U5" s="126">
        <v>0</v>
      </c>
      <c r="V5" s="126">
        <v>1</v>
      </c>
      <c r="W5" s="126">
        <v>0</v>
      </c>
      <c r="X5" s="126">
        <v>0</v>
      </c>
      <c r="Y5" s="126">
        <v>1</v>
      </c>
      <c r="Z5" s="126">
        <v>2</v>
      </c>
      <c r="AA5" s="126">
        <v>1</v>
      </c>
      <c r="AB5" s="126">
        <v>0</v>
      </c>
      <c r="AC5" s="126">
        <v>2</v>
      </c>
      <c r="AD5" s="126">
        <v>1</v>
      </c>
      <c r="AE5" s="126">
        <v>2</v>
      </c>
      <c r="AF5" s="126">
        <v>3</v>
      </c>
      <c r="AG5" s="126">
        <v>0</v>
      </c>
      <c r="AH5" s="126">
        <v>0</v>
      </c>
      <c r="AI5" s="126">
        <v>2</v>
      </c>
      <c r="AJ5" s="126">
        <v>2</v>
      </c>
      <c r="AK5" s="126">
        <v>0</v>
      </c>
      <c r="AL5" s="126">
        <v>1</v>
      </c>
      <c r="AM5" s="126">
        <v>0</v>
      </c>
      <c r="AN5" s="126">
        <v>0</v>
      </c>
      <c r="AO5" s="126">
        <v>2</v>
      </c>
      <c r="AP5" s="126">
        <v>2</v>
      </c>
      <c r="AQ5" s="126">
        <v>0</v>
      </c>
      <c r="AR5" s="126">
        <v>2</v>
      </c>
      <c r="AS5" s="126">
        <v>1</v>
      </c>
      <c r="AT5" s="126">
        <v>0</v>
      </c>
      <c r="AU5" s="126">
        <v>1</v>
      </c>
      <c r="AV5" s="126">
        <v>1</v>
      </c>
      <c r="AW5" s="126">
        <v>0</v>
      </c>
      <c r="AX5" s="126">
        <v>3</v>
      </c>
      <c r="AY5" s="126">
        <v>0</v>
      </c>
      <c r="AZ5" s="126">
        <v>0</v>
      </c>
      <c r="BA5" s="126">
        <v>1</v>
      </c>
      <c r="BB5" s="126">
        <v>3</v>
      </c>
      <c r="BC5" s="126">
        <v>1</v>
      </c>
      <c r="BD5" s="126">
        <v>2</v>
      </c>
      <c r="BE5" s="126">
        <v>1</v>
      </c>
      <c r="BF5" s="126">
        <v>1</v>
      </c>
      <c r="BG5" s="126">
        <v>2</v>
      </c>
      <c r="BH5" s="126">
        <v>0</v>
      </c>
      <c r="BI5" s="126">
        <v>2</v>
      </c>
      <c r="BJ5" s="126">
        <v>1</v>
      </c>
      <c r="BK5" s="126">
        <v>0</v>
      </c>
      <c r="BL5" s="126">
        <v>1</v>
      </c>
      <c r="BM5" s="126">
        <v>0</v>
      </c>
      <c r="BN5" s="126">
        <v>2</v>
      </c>
      <c r="BO5" s="126">
        <v>0</v>
      </c>
      <c r="BP5" s="126">
        <v>1</v>
      </c>
      <c r="BQ5" s="126">
        <v>2</v>
      </c>
      <c r="BR5" s="126">
        <v>1</v>
      </c>
      <c r="BS5" s="126">
        <v>0</v>
      </c>
      <c r="BT5" s="126">
        <v>0</v>
      </c>
      <c r="BU5" s="126">
        <v>3</v>
      </c>
      <c r="BV5" s="126">
        <v>1</v>
      </c>
      <c r="BW5" s="126">
        <v>0</v>
      </c>
      <c r="BX5" s="126">
        <v>2</v>
      </c>
      <c r="BY5" s="126">
        <v>0</v>
      </c>
      <c r="BZ5" s="126">
        <v>2</v>
      </c>
      <c r="CA5" s="126">
        <v>1</v>
      </c>
      <c r="CB5" s="126">
        <v>1</v>
      </c>
      <c r="CC5" s="126">
        <v>3</v>
      </c>
      <c r="CD5" s="126">
        <v>2</v>
      </c>
      <c r="CE5" s="126">
        <v>1</v>
      </c>
      <c r="CF5" s="126">
        <v>1</v>
      </c>
      <c r="CG5" s="126">
        <v>2</v>
      </c>
      <c r="CH5" s="126">
        <v>3</v>
      </c>
      <c r="CI5" s="126">
        <v>0</v>
      </c>
      <c r="CJ5" s="126">
        <v>0</v>
      </c>
      <c r="CK5" s="126">
        <v>2</v>
      </c>
      <c r="CL5" s="126">
        <v>3</v>
      </c>
      <c r="CM5" s="126">
        <v>1</v>
      </c>
      <c r="CN5" s="126">
        <v>2</v>
      </c>
      <c r="CO5" s="126">
        <v>1</v>
      </c>
      <c r="CP5" s="126">
        <v>1</v>
      </c>
      <c r="CQ5" s="126">
        <v>1</v>
      </c>
      <c r="CR5" s="126">
        <v>2</v>
      </c>
      <c r="CS5" s="126">
        <v>3</v>
      </c>
      <c r="CT5" s="126">
        <v>4</v>
      </c>
      <c r="CU5" s="126">
        <v>1</v>
      </c>
      <c r="CV5" s="126">
        <v>0</v>
      </c>
      <c r="CW5" s="126">
        <v>2</v>
      </c>
      <c r="CX5" s="126">
        <v>3</v>
      </c>
      <c r="CY5" s="126">
        <v>1</v>
      </c>
      <c r="CZ5" s="126">
        <v>1</v>
      </c>
      <c r="DA5" s="126">
        <v>0</v>
      </c>
      <c r="DB5" s="126">
        <v>1</v>
      </c>
      <c r="DC5" s="126">
        <v>3</v>
      </c>
      <c r="DD5" s="126">
        <v>2</v>
      </c>
      <c r="DE5" s="126">
        <v>0</v>
      </c>
      <c r="DF5" s="126">
        <v>2</v>
      </c>
      <c r="DG5" s="126">
        <v>0</v>
      </c>
      <c r="DH5" s="126">
        <v>1</v>
      </c>
      <c r="DI5" s="126">
        <v>2</v>
      </c>
      <c r="DJ5" s="126">
        <v>3</v>
      </c>
      <c r="DK5" s="126">
        <v>1</v>
      </c>
      <c r="DL5" s="126">
        <v>0</v>
      </c>
      <c r="DM5" s="126">
        <v>1</v>
      </c>
      <c r="DN5" s="126">
        <v>1</v>
      </c>
      <c r="DO5" s="126">
        <v>0</v>
      </c>
      <c r="DP5" s="126">
        <v>1</v>
      </c>
      <c r="DQ5" s="126">
        <v>2</v>
      </c>
      <c r="DR5" s="126">
        <v>2</v>
      </c>
      <c r="DS5" s="126">
        <v>1</v>
      </c>
      <c r="DT5" s="126">
        <v>1</v>
      </c>
      <c r="DU5" s="126">
        <v>2</v>
      </c>
      <c r="DV5" s="126">
        <v>2</v>
      </c>
      <c r="DW5" s="126">
        <v>1</v>
      </c>
      <c r="DX5" s="126">
        <v>2</v>
      </c>
      <c r="DY5" s="126">
        <v>1</v>
      </c>
      <c r="DZ5" s="126">
        <v>1</v>
      </c>
      <c r="EA5" s="126">
        <v>2</v>
      </c>
      <c r="EB5" s="126">
        <v>0</v>
      </c>
      <c r="EC5" s="126">
        <v>1</v>
      </c>
      <c r="ED5" s="126">
        <v>2</v>
      </c>
      <c r="EE5" s="126">
        <v>1</v>
      </c>
      <c r="EF5" s="126">
        <v>2</v>
      </c>
      <c r="EG5" s="126">
        <v>1</v>
      </c>
      <c r="EH5" s="126">
        <v>2</v>
      </c>
      <c r="EI5" s="126">
        <v>1</v>
      </c>
      <c r="EJ5" s="126">
        <v>1</v>
      </c>
      <c r="EK5" s="126">
        <v>2</v>
      </c>
      <c r="EL5" s="126">
        <v>1</v>
      </c>
      <c r="EM5" s="126">
        <v>2</v>
      </c>
      <c r="EN5" s="126">
        <v>2</v>
      </c>
      <c r="EO5" s="126">
        <v>1</v>
      </c>
    </row>
    <row r="7" spans="1:145" ht="21.95" customHeight="1">
      <c r="A7" s="14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5" customHeight="1">
      <c r="A8" s="170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71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74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55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55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55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56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4</v>
      </c>
      <c r="N10" s="23">
        <f>IFERROR(INDEX(Calc!$F$3:$F$6,MATCH(1,Calc!$J$3:$J$6,0)),0)</f>
        <v>1</v>
      </c>
      <c r="O10" s="23">
        <f>IFERROR(INDEX(Calc!$G$3:$G$6,MATCH(1,Calc!$J$3:$J$6,0)),0)</f>
        <v>3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56" t="str">
        <f>IFERROR(INDEX(Calc!$B$7:$B$10,MATCH(1,Calc!$J$7:$J$10,0)),"?")</f>
        <v>Canada</v>
      </c>
      <c r="S10" s="145"/>
      <c r="T10" s="145"/>
      <c r="U10" s="145"/>
      <c r="V10" s="145"/>
      <c r="W10" s="145"/>
      <c r="X10" s="23">
        <f>IFERROR(INDEX(Calc!$H$7:$H$10,MATCH(1,Calc!$J$7:$J$10,0)),0)</f>
        <v>6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0</v>
      </c>
      <c r="AB10" s="23">
        <f>IFERROR(INDEX(Calc!$L$7:$L$10,MATCH(1,Calc!$J$7:$J$10,0)),0)</f>
        <v>1</v>
      </c>
      <c r="AC10" s="23">
        <f>IFERROR(INDEX(Calc!$E$7:$E$10,MATCH(1,Calc!$J$7:$J$10,0)),0)</f>
        <v>4</v>
      </c>
      <c r="AD10" s="23">
        <f>IFERROR(INDEX(Calc!$F$7:$F$10,MATCH(1,Calc!$J$7:$J$10,0)),0)</f>
        <v>1</v>
      </c>
      <c r="AE10" s="23">
        <f>IFERROR(INDEX(Calc!$G$7:$G$10,MATCH(1,Calc!$J$7:$J$10,0)),0)</f>
        <v>3</v>
      </c>
      <c r="AF10" s="23">
        <f>IFERROR(ROUND(INDEX(Calc!$H$7:$H$10,MATCH(1,Calc!$J$7:$J$10,0))/(INDEX(Calc!$K$7:$K$10,MATCH(1,Calc!$J$7:$J$10,0))*3)*100,0),0)</f>
        <v>67</v>
      </c>
      <c r="AG10" s="22">
        <v>1</v>
      </c>
      <c r="AH10" s="156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7</v>
      </c>
      <c r="AT10" s="23">
        <f>IFERROR(INDEX(Calc!$F$11:$F$14,MATCH(1,Calc!$J$11:$J$14,0)),0)</f>
        <v>1</v>
      </c>
      <c r="AU10" s="23">
        <f>IFERROR(INDEX(Calc!$G$11:$G$14,MATCH(1,Calc!$J$11:$J$14,0)),0)</f>
        <v>6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9" t="str">
        <f>IFERROR(INDEX(Calc!$B$3:$B$6,MATCH(2,Calc!$J$3:$J$6,0)),"?")</f>
        <v>Coreia do Sul</v>
      </c>
      <c r="C11" s="145"/>
      <c r="D11" s="145"/>
      <c r="E11" s="145"/>
      <c r="F11" s="145"/>
      <c r="G11" s="145"/>
      <c r="H11" s="25">
        <f>IFERROR(INDEX(Calc!$H$3:$H$6,MATCH(2,Calc!$J$3:$J$6,0)),0)</f>
        <v>7</v>
      </c>
      <c r="I11" s="25">
        <f>IFERROR(INDEX(Calc!$K$3:$K$6,MATCH(2,Calc!$J$3:$J$6,0)),0)</f>
        <v>3</v>
      </c>
      <c r="J11" s="25">
        <f>IFERROR(INDEX(Calc!$C$3:$C$6,MATCH(2,Calc!$J$3:$J$6,0)),0)</f>
        <v>2</v>
      </c>
      <c r="K11" s="25">
        <f>IFERROR(INDEX(Calc!$D$3:$D$6,MATCH(2,Calc!$J$3:$J$6,0)),0)</f>
        <v>1</v>
      </c>
      <c r="L11" s="25">
        <f>IFERROR(INDEX(Calc!$L$3:$L$6,MATCH(2,Calc!$J$3:$J$6,0)),0)</f>
        <v>0</v>
      </c>
      <c r="M11" s="25">
        <f>IFERROR(INDEX(Calc!$E$3:$E$6,MATCH(2,Calc!$J$3:$J$6,0)),0)</f>
        <v>5</v>
      </c>
      <c r="N11" s="25">
        <f>IFERROR(INDEX(Calc!$F$3:$F$6,MATCH(2,Calc!$J$3:$J$6,0)),0)</f>
        <v>3</v>
      </c>
      <c r="O11" s="25">
        <f>IFERROR(INDEX(Calc!$G$3:$G$6,MATCH(2,Calc!$J$3:$J$6,0)),0)</f>
        <v>2</v>
      </c>
      <c r="P11" s="25">
        <f>IFERROR(ROUND(INDEX(Calc!$H$3:$H$6,MATCH(2,Calc!$J$3:$J$6,0))/(INDEX(Calc!$K$3:$K$6,MATCH(2,Calc!$J$3:$J$6,0))*3)*100,0),0)</f>
        <v>78</v>
      </c>
      <c r="Q11" s="24">
        <v>2</v>
      </c>
      <c r="R11" s="159" t="str">
        <f>IFERROR(INDEX(Calc!$B$7:$B$10,MATCH(2,Calc!$J$7:$J$10,0)),"?")</f>
        <v>Suica</v>
      </c>
      <c r="S11" s="145"/>
      <c r="T11" s="145"/>
      <c r="U11" s="145"/>
      <c r="V11" s="145"/>
      <c r="W11" s="145"/>
      <c r="X11" s="25">
        <f>IFERROR(INDEX(Calc!$H$7:$H$10,MATCH(2,Calc!$J$7:$J$10,0)),0)</f>
        <v>6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0</v>
      </c>
      <c r="AB11" s="25">
        <f>IFERROR(INDEX(Calc!$L$7:$L$10,MATCH(2,Calc!$J$7:$J$10,0)),0)</f>
        <v>1</v>
      </c>
      <c r="AC11" s="25">
        <f>IFERROR(INDEX(Calc!$E$7:$E$10,MATCH(2,Calc!$J$7:$J$10,0)),0)</f>
        <v>2</v>
      </c>
      <c r="AD11" s="25">
        <f>IFERROR(INDEX(Calc!$F$7:$F$10,MATCH(2,Calc!$J$7:$J$10,0)),0)</f>
        <v>1</v>
      </c>
      <c r="AE11" s="25">
        <f>IFERROR(INDEX(Calc!$G$7:$G$10,MATCH(2,Calc!$J$7:$J$10,0)),0)</f>
        <v>1</v>
      </c>
      <c r="AF11" s="25">
        <f>IFERROR(ROUND(INDEX(Calc!$H$7:$H$10,MATCH(2,Calc!$J$7:$J$10,0))/(INDEX(Calc!$K$7:$K$10,MATCH(2,Calc!$J$7:$J$10,0))*3)*100,0),0)</f>
        <v>67</v>
      </c>
      <c r="AG11" s="24">
        <v>2</v>
      </c>
      <c r="AH11" s="159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5</v>
      </c>
      <c r="AT11" s="25">
        <f>IFERROR(INDEX(Calc!$F$11:$F$14,MATCH(2,Calc!$J$11:$J$14,0)),0)</f>
        <v>3</v>
      </c>
      <c r="AU11" s="25">
        <f>IFERROR(INDEX(Calc!$G$11:$G$14,MATCH(2,Calc!$J$11:$J$14,0)),0)</f>
        <v>2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50" t="str">
        <f>IFERROR(INDEX(Calc!$B$3:$B$6,MATCH(3,Calc!$J$3:$J$6,0)),"?")</f>
        <v>Africa do Sul</v>
      </c>
      <c r="C12" s="145"/>
      <c r="D12" s="145"/>
      <c r="E12" s="145"/>
      <c r="F12" s="145"/>
      <c r="G12" s="145"/>
      <c r="H12" s="27">
        <f>IFERROR(INDEX(Calc!$H$3:$H$6,MATCH(3,Calc!$J$3:$J$6,0)),0)</f>
        <v>3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0</v>
      </c>
      <c r="L12" s="27">
        <f>IFERROR(INDEX(Calc!$L$3:$L$6,MATCH(3,Calc!$J$3:$J$6,0)),0)</f>
        <v>2</v>
      </c>
      <c r="M12" s="27">
        <f>IFERROR(INDEX(Calc!$E$3:$E$6,MATCH(3,Calc!$J$3:$J$6,0)),0)</f>
        <v>2</v>
      </c>
      <c r="N12" s="27">
        <f>IFERROR(INDEX(Calc!$F$3:$F$6,MATCH(3,Calc!$J$3:$J$6,0)),0)</f>
        <v>3</v>
      </c>
      <c r="O12" s="27">
        <f>IFERROR(INDEX(Calc!$G$3:$G$6,MATCH(3,Calc!$J$3:$J$6,0)),0)</f>
        <v>-1</v>
      </c>
      <c r="P12" s="27">
        <f>IFERROR(ROUND(INDEX(Calc!$H$3:$H$6,MATCH(3,Calc!$J$3:$J$6,0))/(INDEX(Calc!$K$3:$K$6,MATCH(3,Calc!$J$3:$J$6,0))*3)*100,0),0)</f>
        <v>33</v>
      </c>
      <c r="Q12" s="26">
        <v>3</v>
      </c>
      <c r="R12" s="150" t="str">
        <f>IFERROR(INDEX(Calc!$B$7:$B$10,MATCH(3,Calc!$J$7:$J$10,0)),"?")</f>
        <v>Qatar</v>
      </c>
      <c r="S12" s="145"/>
      <c r="T12" s="145"/>
      <c r="U12" s="145"/>
      <c r="V12" s="145"/>
      <c r="W12" s="145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1</v>
      </c>
      <c r="AD12" s="27">
        <f>IFERROR(INDEX(Calc!$F$7:$F$10,MATCH(3,Calc!$J$7:$J$10,0)),0)</f>
        <v>3</v>
      </c>
      <c r="AE12" s="27">
        <f>IFERROR(INDEX(Calc!$G$7:$G$10,MATCH(3,Calc!$J$7:$J$10,0)),0)</f>
        <v>-2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50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3</v>
      </c>
      <c r="AT12" s="27">
        <f>IFERROR(INDEX(Calc!$F$11:$F$14,MATCH(3,Calc!$J$11:$J$14,0)),0)</f>
        <v>4</v>
      </c>
      <c r="AU12" s="27">
        <f>IFERROR(INDEX(Calc!$G$11:$G$14,MATCH(3,Calc!$J$11:$J$14,0)),0)</f>
        <v>-1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48" t="str">
        <f>IFERROR(INDEX(Calc!$B$3:$B$6,MATCH(4,Calc!$J$3:$J$6,0)),"?")</f>
        <v>Tchequia</v>
      </c>
      <c r="C13" s="145"/>
      <c r="D13" s="145"/>
      <c r="E13" s="145"/>
      <c r="F13" s="145"/>
      <c r="G13" s="145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1</v>
      </c>
      <c r="N13" s="29">
        <f>IFERROR(INDEX(Calc!$F$3:$F$6,MATCH(4,Calc!$J$3:$J$6,0)),0)</f>
        <v>5</v>
      </c>
      <c r="O13" s="29">
        <f>IFERROR(INDEX(Calc!$G$3:$G$6,MATCH(4,Calc!$J$3:$J$6,0)),0)</f>
        <v>-4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48" t="str">
        <f>IFERROR(INDEX(Calc!$B$7:$B$10,MATCH(4,Calc!$J$7:$J$10,0)),"?")</f>
        <v>Bosnia e Herzegovina</v>
      </c>
      <c r="S13" s="145"/>
      <c r="T13" s="145"/>
      <c r="U13" s="145"/>
      <c r="V13" s="145"/>
      <c r="W13" s="145"/>
      <c r="X13" s="29">
        <f>IFERROR(INDEX(Calc!$H$7:$H$10,MATCH(4,Calc!$J$7:$J$10,0)),0)</f>
        <v>3</v>
      </c>
      <c r="Y13" s="29">
        <f>IFERROR(INDEX(Calc!$K$7:$K$10,MATCH(4,Calc!$J$7:$J$10,0)),0)</f>
        <v>3</v>
      </c>
      <c r="Z13" s="29">
        <f>IFERROR(INDEX(Calc!$C$7:$C$10,MATCH(4,Calc!$J$7:$J$10,0)),0)</f>
        <v>1</v>
      </c>
      <c r="AA13" s="29">
        <f>IFERROR(INDEX(Calc!$D$7:$D$10,MATCH(4,Calc!$J$7:$J$10,0)),0)</f>
        <v>0</v>
      </c>
      <c r="AB13" s="29">
        <f>IFERROR(INDEX(Calc!$L$7:$L$10,MATCH(4,Calc!$J$7:$J$10,0)),0)</f>
        <v>2</v>
      </c>
      <c r="AC13" s="29">
        <f>IFERROR(INDEX(Calc!$E$7:$E$10,MATCH(4,Calc!$J$7:$J$10,0)),0)</f>
        <v>1</v>
      </c>
      <c r="AD13" s="29">
        <f>IFERROR(INDEX(Calc!$F$7:$F$10,MATCH(4,Calc!$J$7:$J$10,0)),0)</f>
        <v>3</v>
      </c>
      <c r="AE13" s="29">
        <f>IFERROR(INDEX(Calc!$G$7:$G$10,MATCH(4,Calc!$J$7:$J$10,0)),0)</f>
        <v>-2</v>
      </c>
      <c r="AF13" s="29">
        <f>IFERROR(ROUND(INDEX(Calc!$H$7:$H$10,MATCH(4,Calc!$J$7:$J$10,0))/(INDEX(Calc!$K$7:$K$10,MATCH(4,Calc!$J$7:$J$10,0))*3)*100,0),0)</f>
        <v>33</v>
      </c>
      <c r="AG13" s="28">
        <v>4</v>
      </c>
      <c r="AH13" s="148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7</v>
      </c>
      <c r="AU13" s="29">
        <f>IFERROR(INDEX(Calc!$G$11:$G$14,MATCH(4,Calc!$J$11:$J$14,0)),0)</f>
        <v>-7</v>
      </c>
      <c r="AV13" s="29">
        <f>IFERROR(ROUND(INDEX(Calc!$H$11:$H$14,MATCH(4,Calc!$J$11:$J$14,0))/(INDEX(Calc!$K$11:$K$14,MATCH(4,Calc!$J$11:$J$14,0))*3)*100,0),0)</f>
        <v>0</v>
      </c>
    </row>
    <row r="15" spans="1:145" ht="21.95" customHeight="1">
      <c r="A15" s="176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54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7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55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55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55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56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9</v>
      </c>
      <c r="I17" s="23">
        <f>IFERROR(INDEX(Calc!$K$15:$K$18,MATCH(1,Calc!$J$15:$J$18,0)),0)</f>
        <v>3</v>
      </c>
      <c r="J17" s="23">
        <f>IFERROR(INDEX(Calc!$C$15:$C$18,MATCH(1,Calc!$J$15:$J$18,0)),0)</f>
        <v>3</v>
      </c>
      <c r="K17" s="23">
        <f>IFERROR(INDEX(Calc!$D$15:$D$18,MATCH(1,Calc!$J$15:$J$18,0)),0)</f>
        <v>0</v>
      </c>
      <c r="L17" s="23">
        <f>IFERROR(INDEX(Calc!$L$15:$L$18,MATCH(1,Calc!$J$15:$J$18,0)),0)</f>
        <v>0</v>
      </c>
      <c r="M17" s="23">
        <f>IFERROR(INDEX(Calc!$E$15:$E$18,MATCH(1,Calc!$J$15:$J$18,0)),0)</f>
        <v>4</v>
      </c>
      <c r="N17" s="23">
        <f>IFERROR(INDEX(Calc!$F$15:$F$18,MATCH(1,Calc!$J$15:$J$18,0)),0)</f>
        <v>0</v>
      </c>
      <c r="O17" s="23">
        <f>IFERROR(INDEX(Calc!$G$15:$G$18,MATCH(1,Calc!$J$15:$J$18,0)),0)</f>
        <v>4</v>
      </c>
      <c r="P17" s="23">
        <f>IFERROR(ROUND(INDEX(Calc!$H$15:$H$18,MATCH(1,Calc!$J$15:$J$18,0))/(INDEX(Calc!$K$15:$K$18,MATCH(1,Calc!$J$15:$J$18,0))*3)*100,0),0)</f>
        <v>100</v>
      </c>
      <c r="Q17" s="22">
        <v>1</v>
      </c>
      <c r="R17" s="156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8</v>
      </c>
      <c r="AD17" s="23">
        <f>IFERROR(INDEX(Calc!$F$19:$F$22,MATCH(1,Calc!$J$19:$J$22,0)),0)</f>
        <v>2</v>
      </c>
      <c r="AE17" s="23">
        <f>IFERROR(INDEX(Calc!$G$19:$G$22,MATCH(1,Calc!$J$19:$J$22,0)),0)</f>
        <v>6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56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6</v>
      </c>
      <c r="AT17" s="23">
        <f>IFERROR(INDEX(Calc!$F$23:$F$26,MATCH(1,Calc!$J$23:$J$26,0)),0)</f>
        <v>0</v>
      </c>
      <c r="AU17" s="23">
        <f>IFERROR(INDEX(Calc!$G$23:$G$26,MATCH(1,Calc!$J$23:$J$26,0)),0)</f>
        <v>6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59" t="str">
        <f>IFERROR(INDEX(Calc!$B$15:$B$18,MATCH(2,Calc!$J$15:$J$18,0)),"?")</f>
        <v>Turquia</v>
      </c>
      <c r="C18" s="145"/>
      <c r="D18" s="145"/>
      <c r="E18" s="145"/>
      <c r="F18" s="145"/>
      <c r="G18" s="145"/>
      <c r="H18" s="25">
        <f>IFERROR(INDEX(Calc!$H$15:$H$18,MATCH(2,Calc!$J$15:$J$18,0)),0)</f>
        <v>6</v>
      </c>
      <c r="I18" s="25">
        <f>IFERROR(INDEX(Calc!$K$15:$K$18,MATCH(2,Calc!$J$15:$J$18,0)),0)</f>
        <v>3</v>
      </c>
      <c r="J18" s="25">
        <f>IFERROR(INDEX(Calc!$C$15:$C$18,MATCH(2,Calc!$J$15:$J$18,0)),0)</f>
        <v>2</v>
      </c>
      <c r="K18" s="25">
        <f>IFERROR(INDEX(Calc!$D$15:$D$18,MATCH(2,Calc!$J$15:$J$18,0)),0)</f>
        <v>0</v>
      </c>
      <c r="L18" s="25">
        <f>IFERROR(INDEX(Calc!$L$15:$L$18,MATCH(2,Calc!$J$15:$J$18,0)),0)</f>
        <v>1</v>
      </c>
      <c r="M18" s="25">
        <f>IFERROR(INDEX(Calc!$E$15:$E$18,MATCH(2,Calc!$J$15:$J$18,0)),0)</f>
        <v>4</v>
      </c>
      <c r="N18" s="25">
        <f>IFERROR(INDEX(Calc!$F$15:$F$18,MATCH(2,Calc!$J$15:$J$18,0)),0)</f>
        <v>2</v>
      </c>
      <c r="O18" s="25">
        <f>IFERROR(INDEX(Calc!$G$15:$G$18,MATCH(2,Calc!$J$15:$J$18,0)),0)</f>
        <v>2</v>
      </c>
      <c r="P18" s="25">
        <f>IFERROR(ROUND(INDEX(Calc!$H$15:$H$18,MATCH(2,Calc!$J$15:$J$18,0))/(INDEX(Calc!$K$15:$K$18,MATCH(2,Calc!$J$15:$J$18,0))*3)*100,0),0)</f>
        <v>67</v>
      </c>
      <c r="Q18" s="24">
        <v>2</v>
      </c>
      <c r="R18" s="159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4</v>
      </c>
      <c r="AD18" s="25">
        <f>IFERROR(INDEX(Calc!$F$19:$F$22,MATCH(2,Calc!$J$19:$J$22,0)),0)</f>
        <v>3</v>
      </c>
      <c r="AE18" s="25">
        <f>IFERROR(INDEX(Calc!$G$19:$G$22,MATCH(2,Calc!$J$19:$J$22,0)),0)</f>
        <v>1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59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6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0</v>
      </c>
      <c r="AR18" s="25">
        <f>IFERROR(INDEX(Calc!$L$23:$L$26,MATCH(2,Calc!$J$23:$J$26,0)),0)</f>
        <v>1</v>
      </c>
      <c r="AS18" s="25">
        <f>IFERROR(INDEX(Calc!$E$23:$E$26,MATCH(2,Calc!$J$23:$J$26,0)),0)</f>
        <v>3</v>
      </c>
      <c r="AT18" s="25">
        <f>IFERROR(INDEX(Calc!$F$23:$F$26,MATCH(2,Calc!$J$23:$J$26,0)),0)</f>
        <v>2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67</v>
      </c>
    </row>
    <row r="19" spans="1:48" ht="18" customHeight="1">
      <c r="A19" s="26">
        <v>3</v>
      </c>
      <c r="B19" s="150" t="str">
        <f>IFERROR(INDEX(Calc!$B$15:$B$18,MATCH(3,Calc!$J$15:$J$18,0)),"?")</f>
        <v>Paraguai</v>
      </c>
      <c r="C19" s="145"/>
      <c r="D19" s="145"/>
      <c r="E19" s="145"/>
      <c r="F19" s="145"/>
      <c r="G19" s="145"/>
      <c r="H19" s="27">
        <f>IFERROR(INDEX(Calc!$H$15:$H$18,MATCH(3,Calc!$J$15:$J$18,0)),0)</f>
        <v>3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0</v>
      </c>
      <c r="L19" s="27">
        <f>IFERROR(INDEX(Calc!$L$15:$L$18,MATCH(3,Calc!$J$15:$J$18,0)),0)</f>
        <v>2</v>
      </c>
      <c r="M19" s="27">
        <f>IFERROR(INDEX(Calc!$E$15:$E$18,MATCH(3,Calc!$J$15:$J$18,0)),0)</f>
        <v>2</v>
      </c>
      <c r="N19" s="27">
        <f>IFERROR(INDEX(Calc!$F$15:$F$18,MATCH(3,Calc!$J$15:$J$18,0)),0)</f>
        <v>3</v>
      </c>
      <c r="O19" s="27">
        <f>IFERROR(INDEX(Calc!$G$15:$G$18,MATCH(3,Calc!$J$15:$J$18,0)),0)</f>
        <v>-1</v>
      </c>
      <c r="P19" s="27">
        <f>IFERROR(ROUND(INDEX(Calc!$H$15:$H$18,MATCH(3,Calc!$J$15:$J$18,0))/(INDEX(Calc!$K$15:$K$18,MATCH(3,Calc!$J$15:$J$18,0))*3)*100,0),0)</f>
        <v>33</v>
      </c>
      <c r="Q19" s="26">
        <v>3</v>
      </c>
      <c r="R19" s="150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3</v>
      </c>
      <c r="AD19" s="27">
        <f>IFERROR(INDEX(Calc!$F$19:$F$22,MATCH(3,Calc!$J$19:$J$22,0)),0)</f>
        <v>4</v>
      </c>
      <c r="AE19" s="27">
        <f>IFERROR(INDEX(Calc!$G$19:$G$22,MATCH(3,Calc!$J$19:$J$22,0)),0)</f>
        <v>-1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50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3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0</v>
      </c>
      <c r="AR19" s="27">
        <f>IFERROR(INDEX(Calc!$L$23:$L$26,MATCH(3,Calc!$J$23:$J$26,0)),0)</f>
        <v>2</v>
      </c>
      <c r="AS19" s="27">
        <f>IFERROR(INDEX(Calc!$E$23:$E$26,MATCH(3,Calc!$J$23:$J$26,0)),0)</f>
        <v>1</v>
      </c>
      <c r="AT19" s="27">
        <f>IFERROR(INDEX(Calc!$F$23:$F$26,MATCH(3,Calc!$J$23:$J$26,0)),0)</f>
        <v>3</v>
      </c>
      <c r="AU19" s="27">
        <f>IFERROR(INDEX(Calc!$G$23:$G$26,MATCH(3,Calc!$J$23:$J$26,0)),0)</f>
        <v>-2</v>
      </c>
      <c r="AV19" s="27">
        <f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48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0</v>
      </c>
      <c r="N20" s="29">
        <f>IFERROR(INDEX(Calc!$F$15:$F$18,MATCH(4,Calc!$J$15:$J$18,0)),0)</f>
        <v>5</v>
      </c>
      <c r="O20" s="29">
        <f>IFERROR(INDEX(Calc!$G$15:$G$18,MATCH(4,Calc!$J$15:$J$18,0)),0)</f>
        <v>-5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48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1</v>
      </c>
      <c r="AD20" s="29">
        <f>IFERROR(INDEX(Calc!$F$19:$F$22,MATCH(4,Calc!$J$19:$J$22,0)),0)</f>
        <v>7</v>
      </c>
      <c r="AE20" s="29">
        <f>IFERROR(INDEX(Calc!$G$19:$G$22,MATCH(4,Calc!$J$19:$J$22,0)),0)</f>
        <v>-6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48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1</v>
      </c>
      <c r="AT20" s="29">
        <f>IFERROR(INDEX(Calc!$F$23:$F$26,MATCH(4,Calc!$J$23:$J$26,0)),0)</f>
        <v>6</v>
      </c>
      <c r="AU20" s="29">
        <f>IFERROR(INDEX(Calc!$G$23:$G$26,MATCH(4,Calc!$J$23:$J$26,0)),0)</f>
        <v>-5</v>
      </c>
      <c r="AV20" s="29">
        <f>IFERROR(ROUND(INDEX(Calc!$H$23:$H$26,MATCH(4,Calc!$J$23:$J$26,0))/(INDEX(Calc!$K$23:$K$26,MATCH(4,Calc!$J$23:$J$26,0))*3)*100,0),0)</f>
        <v>0</v>
      </c>
    </row>
    <row r="22" spans="1:48" ht="21.95" customHeight="1">
      <c r="A22" s="162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66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73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55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55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55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56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5</v>
      </c>
      <c r="N24" s="23">
        <f>IFERROR(INDEX(Calc!$F$27:$F$30,MATCH(1,Calc!$J$27:$J$30,0)),0)</f>
        <v>2</v>
      </c>
      <c r="O24" s="23">
        <f>IFERROR(INDEX(Calc!$G$27:$G$30,MATCH(1,Calc!$J$27:$J$30,0)),0)</f>
        <v>3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56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9</v>
      </c>
      <c r="AD24" s="23">
        <f>IFERROR(INDEX(Calc!$F$31:$F$34,MATCH(1,Calc!$J$31:$J$34,0)),0)</f>
        <v>3</v>
      </c>
      <c r="AE24" s="23">
        <f>IFERROR(INDEX(Calc!$G$31:$G$34,MATCH(1,Calc!$J$31:$J$34,0)),0)</f>
        <v>6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56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10</v>
      </c>
      <c r="AT24" s="23">
        <f>IFERROR(INDEX(Calc!$F$35:$F$38,MATCH(1,Calc!$J$35:$J$38,0)),0)</f>
        <v>3</v>
      </c>
      <c r="AU24" s="23">
        <f>IFERROR(INDEX(Calc!$G$35:$G$38,MATCH(1,Calc!$J$35:$J$38,0)),0)</f>
        <v>7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9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5</v>
      </c>
      <c r="N25" s="25">
        <f>IFERROR(INDEX(Calc!$F$27:$F$30,MATCH(2,Calc!$J$27:$J$30,0)),0)</f>
        <v>3</v>
      </c>
      <c r="O25" s="25">
        <f>IFERROR(INDEX(Calc!$G$27:$G$30,MATCH(2,Calc!$J$27:$J$30,0)),0)</f>
        <v>2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59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6</v>
      </c>
      <c r="AD25" s="25">
        <f>IFERROR(INDEX(Calc!$F$31:$F$34,MATCH(2,Calc!$J$31:$J$34,0)),0)</f>
        <v>4</v>
      </c>
      <c r="AE25" s="25">
        <f>IFERROR(INDEX(Calc!$G$31:$G$34,MATCH(2,Calc!$J$31:$J$34,0)),0)</f>
        <v>2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9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4</v>
      </c>
      <c r="AT25" s="25">
        <f>IFERROR(INDEX(Calc!$F$35:$F$38,MATCH(2,Calc!$J$35:$J$38,0)),0)</f>
        <v>3</v>
      </c>
      <c r="AU25" s="25">
        <f>IFERROR(INDEX(Calc!$G$35:$G$38,MATCH(2,Calc!$J$35:$J$38,0)),0)</f>
        <v>1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50" t="str">
        <f>IFERROR(INDEX(Calc!$B$27:$B$30,MATCH(3,Calc!$J$27:$J$30,0)),"?")</f>
        <v>Ira</v>
      </c>
      <c r="C26" s="145"/>
      <c r="D26" s="145"/>
      <c r="E26" s="145"/>
      <c r="F26" s="145"/>
      <c r="G26" s="145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4</v>
      </c>
      <c r="N26" s="27">
        <f>IFERROR(INDEX(Calc!$F$27:$F$30,MATCH(3,Calc!$J$27:$J$30,0)),0)</f>
        <v>4</v>
      </c>
      <c r="O26" s="27">
        <f>IFERROR(INDEX(Calc!$G$27:$G$30,MATCH(3,Calc!$J$27:$J$30,0)),0)</f>
        <v>0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50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1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1</v>
      </c>
      <c r="AB26" s="27">
        <f>IFERROR(INDEX(Calc!$L$31:$L$34,MATCH(3,Calc!$J$31:$J$34,0)),0)</f>
        <v>2</v>
      </c>
      <c r="AC26" s="27">
        <f>IFERROR(INDEX(Calc!$E$31:$E$34,MATCH(3,Calc!$J$31:$J$34,0)),0)</f>
        <v>2</v>
      </c>
      <c r="AD26" s="27">
        <f>IFERROR(INDEX(Calc!$F$31:$F$34,MATCH(3,Calc!$J$31:$J$34,0)),0)</f>
        <v>6</v>
      </c>
      <c r="AE26" s="27">
        <f>IFERROR(INDEX(Calc!$G$31:$G$34,MATCH(3,Calc!$J$31:$J$34,0)),0)</f>
        <v>-4</v>
      </c>
      <c r="AF26" s="27">
        <f>IFERROR(ROUND(INDEX(Calc!$H$31:$H$34,MATCH(3,Calc!$J$31:$J$34,0))/(INDEX(Calc!$K$31:$K$34,MATCH(3,Calc!$J$31:$J$34,0))*3)*100,0),0)</f>
        <v>11</v>
      </c>
      <c r="AG26" s="26">
        <v>3</v>
      </c>
      <c r="AH26" s="150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3</v>
      </c>
      <c r="AT26" s="27">
        <f>IFERROR(INDEX(Calc!$F$35:$F$38,MATCH(3,Calc!$J$35:$J$38,0)),0)</f>
        <v>5</v>
      </c>
      <c r="AU26" s="27">
        <f>IFERROR(INDEX(Calc!$G$35:$G$38,MATCH(3,Calc!$J$35:$J$38,0)),0)</f>
        <v>-2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48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2</v>
      </c>
      <c r="N27" s="29">
        <f>IFERROR(INDEX(Calc!$F$27:$F$30,MATCH(4,Calc!$J$27:$J$30,0)),0)</f>
        <v>7</v>
      </c>
      <c r="O27" s="29">
        <f>IFERROR(INDEX(Calc!$G$27:$G$30,MATCH(4,Calc!$J$27:$J$30,0)),0)</f>
        <v>-5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48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2</v>
      </c>
      <c r="AD27" s="29">
        <f>IFERROR(INDEX(Calc!$F$31:$F$34,MATCH(4,Calc!$J$31:$J$34,0)),0)</f>
        <v>6</v>
      </c>
      <c r="AE27" s="29">
        <f>IFERROR(INDEX(Calc!$G$31:$G$34,MATCH(4,Calc!$J$31:$J$34,0)),0)</f>
        <v>-4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48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1</v>
      </c>
      <c r="AT27" s="29">
        <f>IFERROR(INDEX(Calc!$F$35:$F$38,MATCH(4,Calc!$J$35:$J$38,0)),0)</f>
        <v>7</v>
      </c>
      <c r="AU27" s="29">
        <f>IFERROR(INDEX(Calc!$G$35:$G$38,MATCH(4,Calc!$J$35:$J$38,0)),0)</f>
        <v>-6</v>
      </c>
      <c r="AV27" s="29">
        <f>IFERROR(ROUND(INDEX(Calc!$H$35:$H$38,MATCH(4,Calc!$J$35:$J$38,0))/(INDEX(Calc!$K$35:$K$38,MATCH(4,Calc!$J$35:$J$38,0))*3)*100,0),0)</f>
        <v>0</v>
      </c>
    </row>
    <row r="29" spans="1:48" ht="21.95" customHeight="1">
      <c r="A29" s="163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65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72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55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55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55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56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7</v>
      </c>
      <c r="N31" s="23">
        <f>IFERROR(INDEX(Calc!$F$39:$F$42,MATCH(1,Calc!$J$39:$J$42,0)),0)</f>
        <v>2</v>
      </c>
      <c r="O31" s="23">
        <f>IFERROR(INDEX(Calc!$G$39:$G$42,MATCH(1,Calc!$J$39:$J$42,0)),0)</f>
        <v>5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56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6</v>
      </c>
      <c r="AD31" s="23">
        <f>IFERROR(INDEX(Calc!$F$43:$F$46,MATCH(1,Calc!$J$43:$J$46,0)),0)</f>
        <v>3</v>
      </c>
      <c r="AE31" s="23">
        <f>IFERROR(INDEX(Calc!$G$43:$G$46,MATCH(1,Calc!$J$43:$J$46,0)),0)</f>
        <v>3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56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6</v>
      </c>
      <c r="AT31" s="23">
        <f>IFERROR(INDEX(Calc!$F$47:$F$50,MATCH(1,Calc!$J$47:$J$50,0)),0)</f>
        <v>3</v>
      </c>
      <c r="AU31" s="23">
        <f>IFERROR(INDEX(Calc!$G$47:$G$50,MATCH(1,Calc!$J$47:$J$50,0)),0)</f>
        <v>3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9" t="str">
        <f>IFERROR(INDEX(Calc!$B$39:$B$42,MATCH(2,Calc!$J$39:$J$42,0)),"?")</f>
        <v>Argelia</v>
      </c>
      <c r="C32" s="145"/>
      <c r="D32" s="145"/>
      <c r="E32" s="145"/>
      <c r="F32" s="145"/>
      <c r="G32" s="145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2</v>
      </c>
      <c r="N32" s="25">
        <f>IFERROR(INDEX(Calc!$F$39:$F$42,MATCH(2,Calc!$J$39:$J$42,0)),0)</f>
        <v>2</v>
      </c>
      <c r="O32" s="25">
        <f>IFERROR(INDEX(Calc!$G$39:$G$42,MATCH(2,Calc!$J$39:$J$42,0)),0)</f>
        <v>0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59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5</v>
      </c>
      <c r="AD32" s="25">
        <f>IFERROR(INDEX(Calc!$F$43:$F$46,MATCH(2,Calc!$J$43:$J$46,0)),0)</f>
        <v>4</v>
      </c>
      <c r="AE32" s="25">
        <f>IFERROR(INDEX(Calc!$G$43:$G$46,MATCH(2,Calc!$J$43:$J$46,0)),0)</f>
        <v>1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9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5</v>
      </c>
      <c r="AT32" s="25">
        <f>IFERROR(INDEX(Calc!$F$47:$F$50,MATCH(2,Calc!$J$47:$J$50,0)),0)</f>
        <v>4</v>
      </c>
      <c r="AU32" s="25">
        <f>IFERROR(INDEX(Calc!$G$47:$G$50,MATCH(2,Calc!$J$47:$J$50,0)),0)</f>
        <v>1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50" t="str">
        <f>IFERROR(INDEX(Calc!$B$39:$B$42,MATCH(3,Calc!$J$39:$J$42,0)),"?")</f>
        <v>Jordania</v>
      </c>
      <c r="C33" s="145"/>
      <c r="D33" s="145"/>
      <c r="E33" s="145"/>
      <c r="F33" s="145"/>
      <c r="G33" s="145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3</v>
      </c>
      <c r="N33" s="27">
        <f>IFERROR(INDEX(Calc!$F$39:$F$42,MATCH(3,Calc!$J$39:$J$42,0)),0)</f>
        <v>4</v>
      </c>
      <c r="O33" s="27">
        <f>IFERROR(INDEX(Calc!$G$39:$G$42,MATCH(3,Calc!$J$39:$J$42,0)),0)</f>
        <v>-1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50" t="str">
        <f>IFERROR(INDEX(Calc!$B$43:$B$46,MATCH(3,Calc!$J$43:$J$46,0)),"?")</f>
        <v>Uzbequistao</v>
      </c>
      <c r="S33" s="145"/>
      <c r="T33" s="145"/>
      <c r="U33" s="145"/>
      <c r="V33" s="145"/>
      <c r="W33" s="145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3</v>
      </c>
      <c r="AD33" s="27">
        <f>IFERROR(INDEX(Calc!$F$43:$F$46,MATCH(3,Calc!$J$43:$J$46,0)),0)</f>
        <v>4</v>
      </c>
      <c r="AE33" s="27">
        <f>IFERROR(INDEX(Calc!$G$43:$G$46,MATCH(3,Calc!$J$43:$J$46,0)),0)</f>
        <v>-1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50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4</v>
      </c>
      <c r="AT33" s="27">
        <f>IFERROR(INDEX(Calc!$F$47:$F$50,MATCH(3,Calc!$J$47:$J$50,0)),0)</f>
        <v>5</v>
      </c>
      <c r="AU33" s="27">
        <f>IFERROR(INDEX(Calc!$G$47:$G$50,MATCH(3,Calc!$J$47:$J$50,0)),0)</f>
        <v>-1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48" t="str">
        <f>IFERROR(INDEX(Calc!$B$39:$B$42,MATCH(4,Calc!$J$39:$J$42,0)),"?")</f>
        <v>Austria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2</v>
      </c>
      <c r="N34" s="29">
        <f>IFERROR(INDEX(Calc!$F$39:$F$42,MATCH(4,Calc!$J$39:$J$42,0)),0)</f>
        <v>6</v>
      </c>
      <c r="O34" s="29">
        <f>IFERROR(INDEX(Calc!$G$39:$G$42,MATCH(4,Calc!$J$39:$J$42,0)),0)</f>
        <v>-4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48" t="str">
        <f>IFERROR(INDEX(Calc!$B$43:$B$46,MATCH(4,Calc!$J$43:$J$46,0)),"?")</f>
        <v>RD Congo</v>
      </c>
      <c r="S34" s="145"/>
      <c r="T34" s="145"/>
      <c r="U34" s="145"/>
      <c r="V34" s="145"/>
      <c r="W34" s="145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2</v>
      </c>
      <c r="AD34" s="29">
        <f>IFERROR(INDEX(Calc!$F$43:$F$46,MATCH(4,Calc!$J$43:$J$46,0)),0)</f>
        <v>5</v>
      </c>
      <c r="AE34" s="29">
        <f>IFERROR(INDEX(Calc!$G$43:$G$46,MATCH(4,Calc!$J$43:$J$46,0)),0)</f>
        <v>-3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48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3</v>
      </c>
      <c r="AT34" s="29">
        <f>IFERROR(INDEX(Calc!$F$47:$F$50,MATCH(4,Calc!$J$47:$J$50,0)),0)</f>
        <v>6</v>
      </c>
      <c r="AU34" s="29">
        <f>IFERROR(INDEX(Calc!$G$47:$G$50,MATCH(4,Calc!$J$47:$J$50,0)),0)</f>
        <v>-3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25"/>
  <cols>
    <col min="1" max="1" width="27.3984375" customWidth="1"/>
    <col min="2" max="2" width="36.59765625" customWidth="1"/>
    <col min="4" max="4" width="19.132812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2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51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4</v>
      </c>
      <c r="F3" s="37">
        <f>IF(ISNUMBER('Apostas - Grupos'!B5),'Apostas - Grupos'!C5,0)+IF(ISNUMBER('Apostas - Grupos'!H5),'Apostas - Grupos'!I5,0)+IF(ISNUMBER('Apostas - Grupos'!J5),'Apostas - Grupos'!J5,0)</f>
        <v>1</v>
      </c>
      <c r="G3" s="37">
        <f t="shared" ref="G3:G50" si="0">E3-F3</f>
        <v>3</v>
      </c>
      <c r="H3" s="38">
        <f t="shared" ref="H3:H50" si="1">3*C3+D3</f>
        <v>7</v>
      </c>
      <c r="I3" s="37">
        <f t="shared" ref="I3:I50" si="2">H3*1000000000+(G3+200)*1000000+E3*1000+(500-M3)</f>
        <v>7203004484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1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2</v>
      </c>
      <c r="F4" s="37">
        <f>IF(ISNUMBER('Apostas - Grupos'!B5),'Apostas - Grupos'!B5,0)+IF(ISNUMBER('Apostas - Grupos'!F5),'Apostas - Grupos'!F5,0)+IF(ISNUMBER('Apostas - Grupos'!L5),'Apostas - Grupos'!M5,0)</f>
        <v>3</v>
      </c>
      <c r="G4" s="37">
        <f t="shared" si="0"/>
        <v>-1</v>
      </c>
      <c r="H4" s="38">
        <f t="shared" si="1"/>
        <v>3</v>
      </c>
      <c r="I4" s="37">
        <f t="shared" si="2"/>
        <v>3199002437</v>
      </c>
      <c r="J4" s="38">
        <f>RANK(I4,$I$3:$I$6,0)</f>
        <v>3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2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5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2</v>
      </c>
      <c r="H5" s="38">
        <f t="shared" si="1"/>
        <v>7</v>
      </c>
      <c r="I5" s="37">
        <f t="shared" si="2"/>
        <v>7202005477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0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0</v>
      </c>
      <c r="E6" s="37">
        <f>IF(ISNUMBER('Apostas - Grupos'!D5),'Apostas - Grupos'!E5,0)+IF(ISNUMBER('Apostas - Grupos'!F5),'Apostas - Grupos'!F5,0)+IF(ISNUMBER('Apostas - Grupos'!J5),'Apostas - Grupos'!J5,0)</f>
        <v>1</v>
      </c>
      <c r="F6" s="37">
        <f>IF(ISNUMBER('Apostas - Grupos'!D5),'Apostas - Grupos'!D5,0)+IF(ISNUMBER('Apostas - Grupos'!F5),'Apostas - Grupos'!G5,0)+IF(ISNUMBER('Apostas - Grupos'!J5),'Apostas - Grupos'!K5,0)</f>
        <v>5</v>
      </c>
      <c r="G6" s="37">
        <f t="shared" si="0"/>
        <v>-4</v>
      </c>
      <c r="H6" s="38">
        <f t="shared" si="1"/>
        <v>0</v>
      </c>
      <c r="I6" s="37">
        <f t="shared" si="2"/>
        <v>196001462</v>
      </c>
      <c r="J6" s="38">
        <f>RANK(I6,$I$3:$I$6,0)</f>
        <v>4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3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41">
        <f>IF(ISNUMBER('Apostas - Grupos'!N5),'Apostas - Grupos'!N5,0)+IF(ISNUMBER('Apostas - Grupos'!T5),'Apostas - Grupos'!T5,0)+IF(ISNUMBER('Apostas - Grupos'!V5),'Apostas - Grupos'!W5,0)</f>
        <v>4</v>
      </c>
      <c r="F7" s="41">
        <f>IF(ISNUMBER('Apostas - Grupos'!N5),'Apostas - Grupos'!O5,0)+IF(ISNUMBER('Apostas - Grupos'!T5),'Apostas - Grupos'!U5,0)+IF(ISNUMBER('Apostas - Grupos'!V5),'Apostas - Grupos'!V5,0)</f>
        <v>1</v>
      </c>
      <c r="G7" s="41">
        <f t="shared" si="0"/>
        <v>3</v>
      </c>
      <c r="H7" s="42">
        <f t="shared" si="1"/>
        <v>6</v>
      </c>
      <c r="I7" s="41">
        <f t="shared" si="2"/>
        <v>6203004456</v>
      </c>
      <c r="J7" s="42">
        <f>RANK(I7,$I$7:$I$10,0)</f>
        <v>1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1</v>
      </c>
      <c r="F8" s="41">
        <f>IF(ISNUMBER('Apostas - Grupos'!N5),'Apostas - Grupos'!N5,0)+IF(ISNUMBER('Apostas - Grupos'!R5),'Apostas - Grupos'!R5,0)+IF(ISNUMBER('Apostas - Grupos'!X5),'Apostas - Grupos'!Y5,0)</f>
        <v>3</v>
      </c>
      <c r="G8" s="41">
        <f t="shared" si="0"/>
        <v>-2</v>
      </c>
      <c r="H8" s="42">
        <f t="shared" si="1"/>
        <v>3</v>
      </c>
      <c r="I8" s="41">
        <f t="shared" si="2"/>
        <v>3198001445</v>
      </c>
      <c r="J8" s="42">
        <f>RANK(I8,$I$7:$I$10,0)</f>
        <v>4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1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3</v>
      </c>
      <c r="G9" s="41">
        <f t="shared" si="0"/>
        <v>-2</v>
      </c>
      <c r="H9" s="42">
        <f t="shared" si="1"/>
        <v>3</v>
      </c>
      <c r="I9" s="41">
        <f t="shared" si="2"/>
        <v>3198001462</v>
      </c>
      <c r="J9" s="42">
        <f>RANK(I9,$I$7:$I$10,0)</f>
        <v>3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2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2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1</v>
      </c>
      <c r="H10" s="42">
        <f t="shared" si="1"/>
        <v>6</v>
      </c>
      <c r="I10" s="41">
        <f t="shared" si="2"/>
        <v>6201002480</v>
      </c>
      <c r="J10" s="42">
        <f>RANK(I10,$I$7:$I$10,0)</f>
        <v>2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1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7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6</v>
      </c>
      <c r="H11" s="46">
        <f t="shared" si="1"/>
        <v>9</v>
      </c>
      <c r="I11" s="45">
        <f t="shared" si="2"/>
        <v>9206007495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5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2</v>
      </c>
      <c r="H12" s="46">
        <f t="shared" si="1"/>
        <v>6</v>
      </c>
      <c r="I12" s="45">
        <f t="shared" si="2"/>
        <v>6202005486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7</v>
      </c>
      <c r="G13" s="45">
        <f t="shared" si="0"/>
        <v>-7</v>
      </c>
      <c r="H13" s="46">
        <f t="shared" si="1"/>
        <v>0</v>
      </c>
      <c r="I13" s="45">
        <f t="shared" si="2"/>
        <v>193000414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-1</v>
      </c>
      <c r="H14" s="46">
        <f t="shared" si="1"/>
        <v>3</v>
      </c>
      <c r="I14" s="45">
        <f t="shared" si="2"/>
        <v>3199003473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3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0</v>
      </c>
      <c r="G15" s="49">
        <f t="shared" si="0"/>
        <v>4</v>
      </c>
      <c r="H15" s="50">
        <f t="shared" si="1"/>
        <v>9</v>
      </c>
      <c r="I15" s="49">
        <f t="shared" si="2"/>
        <v>9204004489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49">
        <f>IF(ISNUMBER('Apostas - Grupos'!AL5),'Apostas - Grupos'!AM5,0)+IF(ISNUMBER('Apostas - Grupos'!AR5),'Apostas - Grupos'!AS5,0)+IF(ISNUMBER('Apostas - Grupos'!AV5),'Apostas - Grupos'!AV5,0)</f>
        <v>2</v>
      </c>
      <c r="F16" s="49">
        <f>IF(ISNUMBER('Apostas - Grupos'!AL5),'Apostas - Grupos'!AL5,0)+IF(ISNUMBER('Apostas - Grupos'!AR5),'Apostas - Grupos'!AR5,0)+IF(ISNUMBER('Apostas - Grupos'!AV5),'Apostas - Grupos'!AW5,0)</f>
        <v>3</v>
      </c>
      <c r="G16" s="49">
        <f t="shared" si="0"/>
        <v>-1</v>
      </c>
      <c r="H16" s="50">
        <f t="shared" si="1"/>
        <v>3</v>
      </c>
      <c r="I16" s="49">
        <f t="shared" si="2"/>
        <v>3199002449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2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0</v>
      </c>
      <c r="F17" s="49">
        <f>IF(ISNUMBER('Apostas - Grupos'!AN5),'Apostas - Grupos'!AO5,0)+IF(ISNUMBER('Apostas - Grupos'!AP5),'Apostas - Grupos'!AP5,0)+IF(ISNUMBER('Apostas - Grupos'!AV5),'Apostas - Grupos'!AV5,0)</f>
        <v>5</v>
      </c>
      <c r="G17" s="49">
        <f t="shared" si="0"/>
        <v>-5</v>
      </c>
      <c r="H17" s="50">
        <f t="shared" si="1"/>
        <v>0</v>
      </c>
      <c r="I17" s="49">
        <f t="shared" si="2"/>
        <v>195000477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0</v>
      </c>
      <c r="E18" s="49">
        <f>IF(ISNUMBER('Apostas - Grupos'!AN5),'Apostas - Grupos'!AO5,0)+IF(ISNUMBER('Apostas - Grupos'!AR5),'Apostas - Grupos'!AR5,0)+IF(ISNUMBER('Apostas - Grupos'!AT5),'Apostas - Grupos'!AT5,0)</f>
        <v>4</v>
      </c>
      <c r="F18" s="49">
        <f>IF(ISNUMBER('Apostas - Grupos'!AN5),'Apostas - Grupos'!AN5,0)+IF(ISNUMBER('Apostas - Grupos'!AR5),'Apostas - Grupos'!AS5,0)+IF(ISNUMBER('Apostas - Grupos'!AT5),'Apostas - Grupos'!AU5,0)</f>
        <v>2</v>
      </c>
      <c r="G18" s="49">
        <f t="shared" si="0"/>
        <v>2</v>
      </c>
      <c r="H18" s="50">
        <f t="shared" si="1"/>
        <v>6</v>
      </c>
      <c r="I18" s="49">
        <f t="shared" si="2"/>
        <v>6202004464</v>
      </c>
      <c r="J18" s="50">
        <f>RANK(I18,$I$15:$I$18,0)</f>
        <v>2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1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8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6</v>
      </c>
      <c r="H19" s="54">
        <f t="shared" si="1"/>
        <v>9</v>
      </c>
      <c r="I19" s="53">
        <f t="shared" si="2"/>
        <v>9206008488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1</v>
      </c>
      <c r="F20" s="53">
        <f>IF(ISNUMBER('Apostas - Grupos'!AX5),'Apostas - Grupos'!AX5,0)+IF(ISNUMBER('Apostas - Grupos'!BD5),'Apostas - Grupos'!BD5,0)+IF(ISNUMBER('Apostas - Grupos'!BH5),'Apostas - Grupos'!BI5,0)</f>
        <v>7</v>
      </c>
      <c r="G20" s="53">
        <f t="shared" si="0"/>
        <v>-6</v>
      </c>
      <c r="H20" s="54">
        <f t="shared" si="1"/>
        <v>0</v>
      </c>
      <c r="I20" s="53">
        <f t="shared" si="2"/>
        <v>194001417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3">
        <f>IF(ISNUMBER('Apostas - Grupos'!AZ5),'Apostas - Grupos'!AZ5,0)+IF(ISNUMBER('Apostas - Grupos'!BB5),'Apostas - Grupos'!BC5,0)+IF(ISNUMBER('Apostas - Grupos'!BH5),'Apostas - Grupos'!BI5,0)</f>
        <v>3</v>
      </c>
      <c r="F21" s="53">
        <f>IF(ISNUMBER('Apostas - Grupos'!AZ5),'Apostas - Grupos'!BA5,0)+IF(ISNUMBER('Apostas - Grupos'!BB5),'Apostas - Grupos'!BB5,0)+IF(ISNUMBER('Apostas - Grupos'!BH5),'Apostas - Grupos'!BH5,0)</f>
        <v>4</v>
      </c>
      <c r="G21" s="53">
        <f t="shared" si="0"/>
        <v>-1</v>
      </c>
      <c r="H21" s="54">
        <f t="shared" si="1"/>
        <v>3</v>
      </c>
      <c r="I21" s="53">
        <f t="shared" si="2"/>
        <v>3199003459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4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1</v>
      </c>
      <c r="H22" s="54">
        <f t="shared" si="1"/>
        <v>6</v>
      </c>
      <c r="I22" s="53">
        <f t="shared" si="2"/>
        <v>6201004461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6</v>
      </c>
      <c r="F23" s="57">
        <f>IF(ISNUMBER('Apostas - Grupos'!BJ5),'Apostas - Grupos'!BK5,0)+IF(ISNUMBER('Apostas - Grupos'!BN5),'Apostas - Grupos'!BO5,0)+IF(ISNUMBER('Apostas - Grupos'!BT5),'Apostas - Grupos'!BT5,0)</f>
        <v>0</v>
      </c>
      <c r="G23" s="57">
        <f t="shared" si="0"/>
        <v>6</v>
      </c>
      <c r="H23" s="58">
        <f t="shared" si="1"/>
        <v>9</v>
      </c>
      <c r="I23" s="57">
        <f t="shared" si="2"/>
        <v>9206006492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57">
        <f>IF(ISNUMBER('Apostas - Grupos'!BJ5),'Apostas - Grupos'!BK5,0)+IF(ISNUMBER('Apostas - Grupos'!BP5),'Apostas - Grupos'!BQ5,0)+IF(ISNUMBER('Apostas - Grupos'!BR5),'Apostas - Grupos'!BR5,0)</f>
        <v>3</v>
      </c>
      <c r="F24" s="57">
        <f>IF(ISNUMBER('Apostas - Grupos'!BJ5),'Apostas - Grupos'!BJ5,0)+IF(ISNUMBER('Apostas - Grupos'!BP5),'Apostas - Grupos'!BP5,0)+IF(ISNUMBER('Apostas - Grupos'!BR5),'Apostas - Grupos'!BS5,0)</f>
        <v>2</v>
      </c>
      <c r="G24" s="57">
        <f t="shared" si="0"/>
        <v>1</v>
      </c>
      <c r="H24" s="58">
        <f t="shared" si="1"/>
        <v>6</v>
      </c>
      <c r="I24" s="57">
        <f t="shared" si="2"/>
        <v>6201003485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57">
        <f>IF(ISNUMBER('Apostas - Grupos'!BL5),'Apostas - Grupos'!BL5,0)+IF(ISNUMBER('Apostas - Grupos'!BN5),'Apostas - Grupos'!BO5,0)+IF(ISNUMBER('Apostas - Grupos'!BR5),'Apostas - Grupos'!BS5,0)</f>
        <v>1</v>
      </c>
      <c r="F25" s="57">
        <f>IF(ISNUMBER('Apostas - Grupos'!BL5),'Apostas - Grupos'!BM5,0)+IF(ISNUMBER('Apostas - Grupos'!BN5),'Apostas - Grupos'!BN5,0)+IF(ISNUMBER('Apostas - Grupos'!BR5),'Apostas - Grupos'!BR5,0)</f>
        <v>3</v>
      </c>
      <c r="G25" s="57">
        <f t="shared" si="0"/>
        <v>-2</v>
      </c>
      <c r="H25" s="58">
        <f t="shared" si="1"/>
        <v>3</v>
      </c>
      <c r="I25" s="57">
        <f t="shared" si="2"/>
        <v>3198001474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2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1</v>
      </c>
      <c r="F26" s="57">
        <f>IF(ISNUMBER('Apostas - Grupos'!BL5),'Apostas - Grupos'!BL5,0)+IF(ISNUMBER('Apostas - Grupos'!BP5),'Apostas - Grupos'!BQ5,0)+IF(ISNUMBER('Apostas - Grupos'!BT5),'Apostas - Grupos'!BU5,0)</f>
        <v>6</v>
      </c>
      <c r="G26" s="57">
        <f t="shared" si="0"/>
        <v>-5</v>
      </c>
      <c r="H26" s="58">
        <f t="shared" si="1"/>
        <v>0</v>
      </c>
      <c r="I26" s="57">
        <f t="shared" si="2"/>
        <v>195001470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5</v>
      </c>
      <c r="F27" s="61">
        <f>IF(ISNUMBER('Apostas - Grupos'!BV5),'Apostas - Grupos'!BW5,0)+IF(ISNUMBER('Apostas - Grupos'!BZ5),'Apostas - Grupos'!CA5,0)+IF(ISNUMBER('Apostas - Grupos'!CF5),'Apostas - Grupos'!CF5,0)</f>
        <v>2</v>
      </c>
      <c r="G27" s="61">
        <f t="shared" si="0"/>
        <v>3</v>
      </c>
      <c r="H27" s="62">
        <f t="shared" si="1"/>
        <v>9</v>
      </c>
      <c r="I27" s="61">
        <f t="shared" si="2"/>
        <v>9203005497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5</v>
      </c>
      <c r="F28" s="61">
        <f>IF(ISNUMBER('Apostas - Grupos'!BV5),'Apostas - Grupos'!BV5,0)+IF(ISNUMBER('Apostas - Grupos'!CB5),'Apostas - Grupos'!CB5,0)+IF(ISNUMBER('Apostas - Grupos'!CD5),'Apostas - Grupos'!CE5,0)</f>
        <v>3</v>
      </c>
      <c r="G28" s="61">
        <f t="shared" si="0"/>
        <v>2</v>
      </c>
      <c r="H28" s="62">
        <f t="shared" si="1"/>
        <v>6</v>
      </c>
      <c r="I28" s="61">
        <f t="shared" si="2"/>
        <v>6202005464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4</v>
      </c>
      <c r="F29" s="61">
        <f>IF(ISNUMBER('Apostas - Grupos'!BX5),'Apostas - Grupos'!BY5,0)+IF(ISNUMBER('Apostas - Grupos'!BZ5),'Apostas - Grupos'!BZ5,0)+IF(ISNUMBER('Apostas - Grupos'!CD5),'Apostas - Grupos'!CD5,0)</f>
        <v>4</v>
      </c>
      <c r="G29" s="61">
        <f t="shared" si="0"/>
        <v>0</v>
      </c>
      <c r="H29" s="62">
        <f t="shared" si="1"/>
        <v>3</v>
      </c>
      <c r="I29" s="61">
        <f t="shared" si="2"/>
        <v>3200004475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2</v>
      </c>
      <c r="F30" s="61">
        <f>IF(ISNUMBER('Apostas - Grupos'!BX5),'Apostas - Grupos'!BX5,0)+IF(ISNUMBER('Apostas - Grupos'!CB5),'Apostas - Grupos'!CC5,0)+IF(ISNUMBER('Apostas - Grupos'!CF5),'Apostas - Grupos'!CG5,0)</f>
        <v>7</v>
      </c>
      <c r="G30" s="61">
        <f t="shared" si="0"/>
        <v>-5</v>
      </c>
      <c r="H30" s="62">
        <f t="shared" si="1"/>
        <v>0</v>
      </c>
      <c r="I30" s="61">
        <f t="shared" si="2"/>
        <v>195002402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9</v>
      </c>
      <c r="F31" s="65">
        <f>IF(ISNUMBER('Apostas - Grupos'!CH5),'Apostas - Grupos'!CI5,0)+IF(ISNUMBER('Apostas - Grupos'!CL5),'Apostas - Grupos'!CM5,0)+IF(ISNUMBER('Apostas - Grupos'!CR5),'Apostas - Grupos'!CR5,0)</f>
        <v>3</v>
      </c>
      <c r="G31" s="65">
        <f t="shared" si="0"/>
        <v>6</v>
      </c>
      <c r="H31" s="66">
        <f t="shared" si="1"/>
        <v>9</v>
      </c>
      <c r="I31" s="65">
        <f t="shared" si="2"/>
        <v>9206009496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2</v>
      </c>
      <c r="F32" s="65">
        <f>IF(ISNUMBER('Apostas - Grupos'!CH5),'Apostas - Grupos'!CH5,0)+IF(ISNUMBER('Apostas - Grupos'!CN5),'Apostas - Grupos'!CN5,0)+IF(ISNUMBER('Apostas - Grupos'!CP5),'Apostas - Grupos'!CQ5,0)</f>
        <v>6</v>
      </c>
      <c r="G32" s="65">
        <f t="shared" si="0"/>
        <v>-4</v>
      </c>
      <c r="H32" s="66">
        <f t="shared" si="1"/>
        <v>1</v>
      </c>
      <c r="I32" s="65">
        <f t="shared" si="2"/>
        <v>1196002412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2</v>
      </c>
      <c r="F33" s="65">
        <f>IF(ISNUMBER('Apostas - Grupos'!CJ5),'Apostas - Grupos'!CK5,0)+IF(ISNUMBER('Apostas - Grupos'!CL5),'Apostas - Grupos'!CL5,0)+IF(ISNUMBER('Apostas - Grupos'!CP5),'Apostas - Grupos'!CP5,0)</f>
        <v>6</v>
      </c>
      <c r="G33" s="65">
        <f t="shared" si="0"/>
        <v>-4</v>
      </c>
      <c r="H33" s="66">
        <f t="shared" si="1"/>
        <v>1</v>
      </c>
      <c r="I33" s="65">
        <f t="shared" si="2"/>
        <v>1196002443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6</v>
      </c>
      <c r="F34" s="65">
        <f>IF(ISNUMBER('Apostas - Grupos'!CJ5),'Apostas - Grupos'!CJ5,0)+IF(ISNUMBER('Apostas - Grupos'!CN5),'Apostas - Grupos'!CO5,0)+IF(ISNUMBER('Apostas - Grupos'!CR5),'Apostas - Grupos'!CS5,0)</f>
        <v>4</v>
      </c>
      <c r="G34" s="65">
        <f t="shared" si="0"/>
        <v>2</v>
      </c>
      <c r="H34" s="66">
        <f t="shared" si="1"/>
        <v>6</v>
      </c>
      <c r="I34" s="65">
        <f t="shared" si="2"/>
        <v>6202006483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10</v>
      </c>
      <c r="F35" s="69">
        <f>IF(ISNUMBER('Apostas - Grupos'!CT5),'Apostas - Grupos'!CU5,0)+IF(ISNUMBER('Apostas - Grupos'!CX5),'Apostas - Grupos'!CY5,0)+IF(ISNUMBER('Apostas - Grupos'!DB5),'Apostas - Grupos'!DB5,0)</f>
        <v>3</v>
      </c>
      <c r="G35" s="69">
        <f t="shared" si="0"/>
        <v>7</v>
      </c>
      <c r="H35" s="70">
        <f t="shared" si="1"/>
        <v>9</v>
      </c>
      <c r="I35" s="69">
        <f t="shared" si="2"/>
        <v>9207010498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3</v>
      </c>
      <c r="F36" s="69">
        <f>IF(ISNUMBER('Apostas - Grupos'!CT5),'Apostas - Grupos'!CT5,0)+IF(ISNUMBER('Apostas - Grupos'!CZ5),'Apostas - Grupos'!CZ5,0)+IF(ISNUMBER('Apostas - Grupos'!DD5),'Apostas - Grupos'!DE5,0)</f>
        <v>5</v>
      </c>
      <c r="G36" s="69">
        <f t="shared" si="0"/>
        <v>-2</v>
      </c>
      <c r="H36" s="70">
        <f t="shared" si="1"/>
        <v>3</v>
      </c>
      <c r="I36" s="69">
        <f t="shared" si="2"/>
        <v>3198003479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1</v>
      </c>
      <c r="F37" s="69">
        <f>IF(ISNUMBER('Apostas - Grupos'!CV5),'Apostas - Grupos'!CW5,0)+IF(ISNUMBER('Apostas - Grupos'!CX5),'Apostas - Grupos'!CX5,0)+IF(ISNUMBER('Apostas - Grupos'!DD5),'Apostas - Grupos'!DD5,0)</f>
        <v>7</v>
      </c>
      <c r="G37" s="69">
        <f t="shared" si="0"/>
        <v>-6</v>
      </c>
      <c r="H37" s="70">
        <f t="shared" si="1"/>
        <v>0</v>
      </c>
      <c r="I37" s="69">
        <f t="shared" si="2"/>
        <v>194001435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4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1</v>
      </c>
      <c r="H38" s="70">
        <f t="shared" si="1"/>
        <v>6</v>
      </c>
      <c r="I38" s="69">
        <f t="shared" si="2"/>
        <v>6201004472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7</v>
      </c>
      <c r="F39" s="73">
        <f>IF(ISNUMBER('Apostas - Grupos'!DF5),'Apostas - Grupos'!DG5,0)+IF(ISNUMBER('Apostas - Grupos'!DJ5),'Apostas - Grupos'!DK5,0)+IF(ISNUMBER('Apostas - Grupos'!DP5),'Apostas - Grupos'!DP5,0)</f>
        <v>2</v>
      </c>
      <c r="G39" s="73">
        <f t="shared" si="0"/>
        <v>5</v>
      </c>
      <c r="H39" s="74">
        <f t="shared" si="1"/>
        <v>9</v>
      </c>
      <c r="I39" s="73">
        <f t="shared" si="2"/>
        <v>9205007499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2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3">
        <f>IF(ISNUMBER('Apostas - Grupos'!DF5),'Apostas - Grupos'!DG5,0)+IF(ISNUMBER('Apostas - Grupos'!DL5),'Apostas - Grupos'!DM5,0)+IF(ISNUMBER('Apostas - Grupos'!DN5),'Apostas - Grupos'!DN5,0)</f>
        <v>2</v>
      </c>
      <c r="F40" s="73">
        <f>IF(ISNUMBER('Apostas - Grupos'!DF5),'Apostas - Grupos'!DF5,0)+IF(ISNUMBER('Apostas - Grupos'!DL5),'Apostas - Grupos'!DL5,0)+IF(ISNUMBER('Apostas - Grupos'!DN5),'Apostas - Grupos'!DO5,0)</f>
        <v>2</v>
      </c>
      <c r="G40" s="73">
        <f t="shared" si="0"/>
        <v>0</v>
      </c>
      <c r="H40" s="74">
        <f t="shared" si="1"/>
        <v>6</v>
      </c>
      <c r="I40" s="73">
        <f t="shared" si="2"/>
        <v>6200002468</v>
      </c>
      <c r="J40" s="74">
        <f>RANK(I40,$I$39:$I$42,0)</f>
        <v>2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0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2</v>
      </c>
      <c r="F41" s="73">
        <f>IF(ISNUMBER('Apostas - Grupos'!DH5),'Apostas - Grupos'!DI5,0)+IF(ISNUMBER('Apostas - Grupos'!DJ5),'Apostas - Grupos'!DJ5,0)+IF(ISNUMBER('Apostas - Grupos'!DN5),'Apostas - Grupos'!DN5,0)</f>
        <v>6</v>
      </c>
      <c r="G41" s="73">
        <f t="shared" si="0"/>
        <v>-4</v>
      </c>
      <c r="H41" s="74">
        <f t="shared" si="1"/>
        <v>0</v>
      </c>
      <c r="I41" s="73">
        <f t="shared" si="2"/>
        <v>196002476</v>
      </c>
      <c r="J41" s="74">
        <f>RANK(I41,$I$39:$I$42,0)</f>
        <v>4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3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1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3</v>
      </c>
      <c r="F42" s="73">
        <f>IF(ISNUMBER('Apostas - Grupos'!DH5),'Apostas - Grupos'!DH5,0)+IF(ISNUMBER('Apostas - Grupos'!DL5),'Apostas - Grupos'!DM5,0)+IF(ISNUMBER('Apostas - Grupos'!DP5),'Apostas - Grupos'!DQ5,0)</f>
        <v>4</v>
      </c>
      <c r="G42" s="73">
        <f t="shared" si="0"/>
        <v>-1</v>
      </c>
      <c r="H42" s="74">
        <f t="shared" si="1"/>
        <v>3</v>
      </c>
      <c r="I42" s="73">
        <f t="shared" si="2"/>
        <v>3199003414</v>
      </c>
      <c r="J42" s="74">
        <f>RANK(I42,$I$39:$I$42,0)</f>
        <v>3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2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6</v>
      </c>
      <c r="F43" s="77">
        <f>IF(ISNUMBER('Apostas - Grupos'!DR5),'Apostas - Grupos'!DS5,0)+IF(ISNUMBER('Apostas - Grupos'!DV5),'Apostas - Grupos'!DW5,0)+IF(ISNUMBER('Apostas - Grupos'!DZ5),'Apostas - Grupos'!DZ5,0)</f>
        <v>3</v>
      </c>
      <c r="G43" s="77">
        <f t="shared" si="0"/>
        <v>3</v>
      </c>
      <c r="H43" s="78">
        <f t="shared" si="1"/>
        <v>9</v>
      </c>
      <c r="I43" s="77">
        <f t="shared" si="2"/>
        <v>9203006494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2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-3</v>
      </c>
      <c r="H44" s="78">
        <f t="shared" si="1"/>
        <v>0</v>
      </c>
      <c r="I44" s="77">
        <f t="shared" si="2"/>
        <v>197002443</v>
      </c>
      <c r="J44" s="78">
        <f>RANK(I44,$I$43:$I$46,0)</f>
        <v>4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3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1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3</v>
      </c>
      <c r="F45" s="77">
        <f>IF(ISNUMBER('Apostas - Grupos'!DT5),'Apostas - Grupos'!DU5,0)+IF(ISNUMBER('Apostas - Grupos'!DV5),'Apostas - Grupos'!DV5,0)+IF(ISNUMBER('Apostas - Grupos'!EB5),'Apostas - Grupos'!EB5,0)</f>
        <v>4</v>
      </c>
      <c r="G45" s="77">
        <f t="shared" si="0"/>
        <v>-1</v>
      </c>
      <c r="H45" s="78">
        <f t="shared" si="1"/>
        <v>3</v>
      </c>
      <c r="I45" s="77">
        <f t="shared" si="2"/>
        <v>3199003426</v>
      </c>
      <c r="J45" s="78">
        <f>RANK(I45,$I$43:$I$46,0)</f>
        <v>3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4</v>
      </c>
      <c r="G46" s="77">
        <f t="shared" si="0"/>
        <v>1</v>
      </c>
      <c r="H46" s="78">
        <f t="shared" si="1"/>
        <v>6</v>
      </c>
      <c r="I46" s="77">
        <f t="shared" si="2"/>
        <v>6201005482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6</v>
      </c>
      <c r="F47" s="81">
        <f>IF(ISNUMBER('Apostas - Grupos'!ED5),'Apostas - Grupos'!EE5,0)+IF(ISNUMBER('Apostas - Grupos'!EH5),'Apostas - Grupos'!EI5,0)+IF(ISNUMBER('Apostas - Grupos'!EL5),'Apostas - Grupos'!EL5,0)</f>
        <v>3</v>
      </c>
      <c r="G47" s="81">
        <f t="shared" si="0"/>
        <v>3</v>
      </c>
      <c r="H47" s="82">
        <f t="shared" si="1"/>
        <v>9</v>
      </c>
      <c r="I47" s="81">
        <f t="shared" si="2"/>
        <v>9203006491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4</v>
      </c>
      <c r="G48" s="81">
        <f t="shared" si="0"/>
        <v>1</v>
      </c>
      <c r="H48" s="82">
        <f t="shared" si="1"/>
        <v>6</v>
      </c>
      <c r="I48" s="81">
        <f t="shared" si="2"/>
        <v>6201005490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4</v>
      </c>
      <c r="F49" s="81">
        <f>IF(ISNUMBER('Apostas - Grupos'!EF5),'Apostas - Grupos'!EG5,0)+IF(ISNUMBER('Apostas - Grupos'!EH5),'Apostas - Grupos'!EH5,0)+IF(ISNUMBER('Apostas - Grupos'!EN5),'Apostas - Grupos'!EN5,0)</f>
        <v>5</v>
      </c>
      <c r="G49" s="81">
        <f t="shared" si="0"/>
        <v>-1</v>
      </c>
      <c r="H49" s="82">
        <f t="shared" si="1"/>
        <v>3</v>
      </c>
      <c r="I49" s="81">
        <f t="shared" si="2"/>
        <v>3199004448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3</v>
      </c>
      <c r="F50" s="81">
        <f>IF(ISNUMBER('Apostas - Grupos'!EF5),'Apostas - Grupos'!EF5,0)+IF(ISNUMBER('Apostas - Grupos'!EJ5),'Apostas - Grupos'!EK5,0)+IF(ISNUMBER('Apostas - Grupos'!EL5),'Apostas - Grupos'!EM5,0)</f>
        <v>6</v>
      </c>
      <c r="G50" s="81">
        <f t="shared" si="0"/>
        <v>-3</v>
      </c>
      <c r="H50" s="82">
        <f t="shared" si="1"/>
        <v>0</v>
      </c>
      <c r="I50" s="81">
        <f t="shared" si="2"/>
        <v>197003428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Africa do Sul</v>
      </c>
      <c r="E53" s="84" t="str">
        <f>IFERROR(INDEX($B$3:$B$6,MATCH(4,$J$3:$J$6,0)),"?")</f>
        <v>Tchequia</v>
      </c>
    </row>
    <row r="54" spans="1:13">
      <c r="A54" s="85" t="s">
        <v>183</v>
      </c>
      <c r="B54" s="84" t="str">
        <f>IFERROR(INDEX($B$7:$B$10,MATCH(1,$J$7:$J$10,0)),"?")</f>
        <v>Canada</v>
      </c>
      <c r="C54" s="84" t="str">
        <f>IFERROR(INDEX($B$7:$B$10,MATCH(2,$J$7:$J$10,0)),"?")</f>
        <v>Suica</v>
      </c>
      <c r="D54" s="84" t="str">
        <f>IFERROR(INDEX($B$7:$B$10,MATCH(3,$J$7:$J$10,0)),"?")</f>
        <v>Qatar</v>
      </c>
      <c r="E54" s="84" t="str">
        <f>IFERROR(INDEX($B$7:$B$10,MATCH(4,$J$7:$J$10,0)),"?")</f>
        <v>Bosnia e Herzegovina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Turquia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Argelia</v>
      </c>
      <c r="D62" s="84" t="str">
        <f>IFERROR(INDEX($B$39:$B$42,MATCH(3,$J$39:$J$42,0)),"?")</f>
        <v>Jordania</v>
      </c>
      <c r="E62" s="84" t="str">
        <f>IFERROR(INDEX($B$39:$B$42,MATCH(4,$J$39:$J$42,0)),"?")</f>
        <v>Austria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Uzbequistao</v>
      </c>
      <c r="E63" s="84" t="str">
        <f>IFERROR(INDEX($B$43:$B$46,MATCH(4,$J$43:$J$46,0)),"?")</f>
        <v>RD Congo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Africa do Sul</v>
      </c>
      <c r="C66" s="97">
        <f>IFERROR(INDEX($I$3:$I$6,MATCH(3,$J$3:$J$6,0)),0)</f>
        <v>3199002437</v>
      </c>
      <c r="D66" s="98">
        <f t="shared" ref="D66:D77" si="4">RANK(C66,$C$66:$C$77,0)</f>
        <v>8</v>
      </c>
    </row>
    <row r="67" spans="1:4">
      <c r="A67" s="99" t="s">
        <v>183</v>
      </c>
      <c r="B67" s="97" t="str">
        <f>IFERROR(INDEX($B$7:$B$10,MATCH(3,$J$7:$J$10,0)),"?")</f>
        <v>Qatar</v>
      </c>
      <c r="C67" s="97">
        <f>IFERROR(INDEX($I$7:$I$10,MATCH(3,$J$7:$J$10,0)),0)</f>
        <v>3198001462</v>
      </c>
      <c r="D67" s="98">
        <f t="shared" si="4"/>
        <v>11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3199003473</v>
      </c>
      <c r="D68" s="98">
        <f t="shared" si="4"/>
        <v>3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3199002449</v>
      </c>
      <c r="D69" s="98">
        <f t="shared" si="4"/>
        <v>7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3199003459</v>
      </c>
      <c r="D70" s="98">
        <f t="shared" si="4"/>
        <v>4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3198001474</v>
      </c>
      <c r="D71" s="98">
        <f t="shared" si="4"/>
        <v>10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3200004475</v>
      </c>
      <c r="D72" s="98">
        <f t="shared" si="4"/>
        <v>1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1196002443</v>
      </c>
      <c r="D73" s="98">
        <f t="shared" si="4"/>
        <v>12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3198003479</v>
      </c>
      <c r="D74" s="98">
        <f t="shared" si="4"/>
        <v>9</v>
      </c>
    </row>
    <row r="75" spans="1:4">
      <c r="A75" s="107" t="s">
        <v>161</v>
      </c>
      <c r="B75" s="97" t="str">
        <f>IFERROR(INDEX($B$39:$B$42,MATCH(3,$J$39:$J$42,0)),"?")</f>
        <v>Jordania</v>
      </c>
      <c r="C75" s="97">
        <f>IFERROR(INDEX($I$39:$I$42,MATCH(3,$J$39:$J$42,0)),0)</f>
        <v>3199003414</v>
      </c>
      <c r="D75" s="98">
        <f t="shared" si="4"/>
        <v>6</v>
      </c>
    </row>
    <row r="76" spans="1:4">
      <c r="A76" s="108" t="s">
        <v>189</v>
      </c>
      <c r="B76" s="97" t="str">
        <f>IFERROR(INDEX($B$43:$B$46,MATCH(3,$J$43:$J$46,0)),"?")</f>
        <v>Uzbequistao</v>
      </c>
      <c r="C76" s="97">
        <f>IFERROR(INDEX($I$43:$I$46,MATCH(3,$J$43:$J$46,0)),0)</f>
        <v>3199003426</v>
      </c>
      <c r="D76" s="98">
        <f t="shared" si="4"/>
        <v>5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3199004448</v>
      </c>
      <c r="D77" s="98">
        <f t="shared" si="4"/>
        <v>2</v>
      </c>
    </row>
    <row r="79" spans="1:4">
      <c r="A79" s="110">
        <v>1</v>
      </c>
      <c r="B79" s="111" t="str">
        <f>IFERROR(INDEX($B$66:$B$77,MATCH(1,$D$66:$D$77,0)),"?")</f>
        <v>Ira</v>
      </c>
    </row>
    <row r="80" spans="1:4">
      <c r="A80" s="110">
        <v>2</v>
      </c>
      <c r="B80" s="111" t="str">
        <f>IFERROR(INDEX($B$66:$B$77,MATCH(2,$D$66:$D$77,0)),"?")</f>
        <v>Gana</v>
      </c>
    </row>
    <row r="81" spans="1:2">
      <c r="A81" s="110">
        <v>3</v>
      </c>
      <c r="B81" s="111" t="str">
        <f>IFERROR(INDEX($B$66:$B$77,MATCH(3,$D$66:$D$77,0)),"?")</f>
        <v>Escocia</v>
      </c>
    </row>
    <row r="82" spans="1:2">
      <c r="A82" s="110">
        <v>4</v>
      </c>
      <c r="B82" s="111" t="str">
        <f>IFERROR(INDEX($B$66:$B$77,MATCH(4,$D$66:$D$77,0)),"?")</f>
        <v>Costa do Marfim</v>
      </c>
    </row>
    <row r="83" spans="1:2">
      <c r="A83" s="110">
        <v>5</v>
      </c>
      <c r="B83" s="111" t="str">
        <f>IFERROR(INDEX($B$66:$B$77,MATCH(5,$D$66:$D$77,0)),"?")</f>
        <v>Uzbequistao</v>
      </c>
    </row>
    <row r="84" spans="1:2">
      <c r="A84" s="110">
        <v>6</v>
      </c>
      <c r="B84" s="111" t="str">
        <f>IFERROR(INDEX($B$66:$B$77,MATCH(6,$D$66:$D$77,0)),"?")</f>
        <v>Jordania</v>
      </c>
    </row>
    <row r="85" spans="1:2">
      <c r="A85" s="110">
        <v>7</v>
      </c>
      <c r="B85" s="111" t="str">
        <f>IFERROR(INDEX($B$66:$B$77,MATCH(7,$D$66:$D$77,0)),"?")</f>
        <v>Paraguai</v>
      </c>
    </row>
    <row r="86" spans="1:2">
      <c r="A86" s="110">
        <v>8</v>
      </c>
      <c r="B86" s="111" t="str">
        <f>IFERROR(INDEX($B$66:$B$77,MATCH(8,$D$66:$D$77,0)),"?")</f>
        <v>Africa do Sul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ACDEGJKL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25"/>
  <cols>
    <col min="1" max="1" width="12" customWidth="1"/>
    <col min="2" max="9" width="6" customWidth="1"/>
  </cols>
  <sheetData>
    <row r="1" spans="1:10" ht="44.1" customHeight="1">
      <c r="A1" s="151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5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C12" sqref="C12"/>
    </sheetView>
  </sheetViews>
  <sheetFormatPr defaultRowHeight="14.25"/>
  <cols>
    <col min="1" max="1" width="25.86328125" bestFit="1" customWidth="1"/>
    <col min="2" max="2" width="16.3984375" bestFit="1" customWidth="1"/>
    <col min="3" max="3" width="18" bestFit="1" customWidth="1"/>
  </cols>
  <sheetData>
    <row r="1" spans="1:3" ht="44.1" customHeight="1">
      <c r="A1" s="151" t="s">
        <v>1595</v>
      </c>
      <c r="B1" s="145"/>
      <c r="C1" s="145"/>
    </row>
    <row r="2" spans="1:3" ht="27" customHeight="1">
      <c r="A2" s="167" t="s">
        <v>1597</v>
      </c>
      <c r="B2" s="145"/>
      <c r="C2" s="145"/>
    </row>
    <row r="3" spans="1:3" ht="27.95" customHeight="1">
      <c r="A3" s="30" t="s">
        <v>34</v>
      </c>
      <c r="B3" s="31" t="s">
        <v>178</v>
      </c>
      <c r="C3" s="31" t="s">
        <v>179</v>
      </c>
    </row>
    <row r="4" spans="1:3" ht="27.95" customHeight="1">
      <c r="A4" s="32" t="s">
        <v>180</v>
      </c>
      <c r="B4" s="33"/>
      <c r="C4" s="33"/>
    </row>
    <row r="5" spans="1:3" ht="27.95" customHeight="1">
      <c r="A5" s="34" t="str">
        <f>'Apostas - Grupos'!A5</f>
        <v>Roberta Goulart</v>
      </c>
      <c r="B5" s="20" t="s">
        <v>1404</v>
      </c>
      <c r="C5" s="20" t="s">
        <v>144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tabSelected="1" workbookViewId="0">
      <pane xSplit="1" ySplit="4" topLeftCell="BG5" activePane="bottomRight" state="frozen"/>
      <selection pane="topRight"/>
      <selection pane="bottomLeft"/>
      <selection pane="bottomRight" activeCell="BK6" sqref="BK6"/>
    </sheetView>
  </sheetViews>
  <sheetFormatPr defaultRowHeight="14.25"/>
  <cols>
    <col min="1" max="1" width="22" customWidth="1"/>
    <col min="2" max="65" width="13.1328125" customWidth="1"/>
  </cols>
  <sheetData>
    <row r="1" spans="1:65" ht="44.1" customHeight="1" thickBot="1">
      <c r="A1" s="151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67" t="s">
        <v>1599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206"/>
      <c r="AH2" s="203" t="s">
        <v>19</v>
      </c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5"/>
      <c r="AX2" s="203" t="s">
        <v>21</v>
      </c>
      <c r="AY2" s="204"/>
      <c r="AZ2" s="204"/>
      <c r="BA2" s="204"/>
      <c r="BB2" s="204"/>
      <c r="BC2" s="204"/>
      <c r="BD2" s="204"/>
      <c r="BE2" s="205"/>
      <c r="BF2" s="203" t="s">
        <v>23</v>
      </c>
      <c r="BG2" s="204"/>
      <c r="BH2" s="204"/>
      <c r="BI2" s="205"/>
      <c r="BJ2" s="199" t="s">
        <v>1614</v>
      </c>
      <c r="BK2" s="200"/>
      <c r="BL2" s="201" t="s">
        <v>1613</v>
      </c>
      <c r="BM2" s="202"/>
    </row>
    <row r="3" spans="1:65" ht="21.95" customHeight="1">
      <c r="A3" s="119" t="s">
        <v>709</v>
      </c>
      <c r="B3" s="186" t="s">
        <v>710</v>
      </c>
      <c r="C3" s="145"/>
      <c r="D3" s="186" t="s">
        <v>711</v>
      </c>
      <c r="E3" s="145"/>
      <c r="F3" s="186" t="s">
        <v>712</v>
      </c>
      <c r="G3" s="145"/>
      <c r="H3" s="186" t="s">
        <v>713</v>
      </c>
      <c r="I3" s="145"/>
      <c r="J3" s="186" t="s">
        <v>714</v>
      </c>
      <c r="K3" s="145"/>
      <c r="L3" s="186" t="s">
        <v>715</v>
      </c>
      <c r="M3" s="145"/>
      <c r="N3" s="186" t="s">
        <v>716</v>
      </c>
      <c r="O3" s="145"/>
      <c r="P3" s="186" t="s">
        <v>717</v>
      </c>
      <c r="Q3" s="145"/>
      <c r="R3" s="186" t="s">
        <v>718</v>
      </c>
      <c r="S3" s="145"/>
      <c r="T3" s="186" t="s">
        <v>719</v>
      </c>
      <c r="U3" s="145"/>
      <c r="V3" s="186" t="s">
        <v>720</v>
      </c>
      <c r="W3" s="145"/>
      <c r="X3" s="186" t="s">
        <v>721</v>
      </c>
      <c r="Y3" s="145"/>
      <c r="Z3" s="186" t="s">
        <v>722</v>
      </c>
      <c r="AA3" s="145"/>
      <c r="AB3" s="186" t="s">
        <v>723</v>
      </c>
      <c r="AC3" s="145"/>
      <c r="AD3" s="186" t="s">
        <v>724</v>
      </c>
      <c r="AE3" s="145"/>
      <c r="AF3" s="186" t="s">
        <v>725</v>
      </c>
      <c r="AG3" s="145"/>
      <c r="AH3" s="197" t="s">
        <v>726</v>
      </c>
      <c r="AI3" s="145"/>
      <c r="AJ3" s="191" t="s">
        <v>727</v>
      </c>
      <c r="AK3" s="145"/>
      <c r="AL3" s="191" t="s">
        <v>728</v>
      </c>
      <c r="AM3" s="145"/>
      <c r="AN3" s="191" t="s">
        <v>729</v>
      </c>
      <c r="AO3" s="145"/>
      <c r="AP3" s="191" t="s">
        <v>730</v>
      </c>
      <c r="AQ3" s="145"/>
      <c r="AR3" s="191" t="s">
        <v>731</v>
      </c>
      <c r="AS3" s="145"/>
      <c r="AT3" s="191" t="s">
        <v>732</v>
      </c>
      <c r="AU3" s="145"/>
      <c r="AV3" s="191" t="s">
        <v>733</v>
      </c>
      <c r="AW3" s="181"/>
      <c r="AX3" s="198" t="s">
        <v>734</v>
      </c>
      <c r="AY3" s="145"/>
      <c r="AZ3" s="188" t="s">
        <v>735</v>
      </c>
      <c r="BA3" s="145"/>
      <c r="BB3" s="188" t="s">
        <v>736</v>
      </c>
      <c r="BC3" s="145"/>
      <c r="BD3" s="188" t="s">
        <v>737</v>
      </c>
      <c r="BE3" s="181"/>
      <c r="BF3" s="183" t="s">
        <v>738</v>
      </c>
      <c r="BG3" s="145"/>
      <c r="BH3" s="184" t="s">
        <v>739</v>
      </c>
      <c r="BI3" s="181"/>
      <c r="BJ3" s="187" t="s">
        <v>740</v>
      </c>
      <c r="BK3" s="181"/>
      <c r="BL3" s="180" t="s">
        <v>741</v>
      </c>
      <c r="BM3" s="181"/>
    </row>
    <row r="4" spans="1:65" ht="15.95" customHeight="1">
      <c r="A4" s="120" t="s">
        <v>742</v>
      </c>
      <c r="B4" s="185">
        <v>46201</v>
      </c>
      <c r="C4" s="145"/>
      <c r="D4" s="185">
        <v>46202</v>
      </c>
      <c r="E4" s="145"/>
      <c r="F4" s="185">
        <v>46202</v>
      </c>
      <c r="G4" s="145"/>
      <c r="H4" s="185">
        <v>46202</v>
      </c>
      <c r="I4" s="145"/>
      <c r="J4" s="185">
        <v>46203</v>
      </c>
      <c r="K4" s="145"/>
      <c r="L4" s="185">
        <v>46203</v>
      </c>
      <c r="M4" s="145"/>
      <c r="N4" s="185">
        <v>46203</v>
      </c>
      <c r="O4" s="145"/>
      <c r="P4" s="185">
        <v>46204</v>
      </c>
      <c r="Q4" s="145"/>
      <c r="R4" s="185">
        <v>46204</v>
      </c>
      <c r="S4" s="145"/>
      <c r="T4" s="185">
        <v>46204</v>
      </c>
      <c r="U4" s="145"/>
      <c r="V4" s="185">
        <v>46205</v>
      </c>
      <c r="W4" s="145"/>
      <c r="X4" s="185">
        <v>46205</v>
      </c>
      <c r="Y4" s="145"/>
      <c r="Z4" s="185">
        <v>46205</v>
      </c>
      <c r="AA4" s="145"/>
      <c r="AB4" s="185">
        <v>46206</v>
      </c>
      <c r="AC4" s="145"/>
      <c r="AD4" s="185">
        <v>46206</v>
      </c>
      <c r="AE4" s="145"/>
      <c r="AF4" s="185">
        <v>46206</v>
      </c>
      <c r="AG4" s="145"/>
      <c r="AH4" s="190">
        <v>46207</v>
      </c>
      <c r="AI4" s="145"/>
      <c r="AJ4" s="182">
        <v>46207</v>
      </c>
      <c r="AK4" s="145"/>
      <c r="AL4" s="182">
        <v>46208</v>
      </c>
      <c r="AM4" s="145"/>
      <c r="AN4" s="182">
        <v>46208</v>
      </c>
      <c r="AO4" s="145"/>
      <c r="AP4" s="182">
        <v>46209</v>
      </c>
      <c r="AQ4" s="145"/>
      <c r="AR4" s="182">
        <v>46209</v>
      </c>
      <c r="AS4" s="145"/>
      <c r="AT4" s="182">
        <v>46210</v>
      </c>
      <c r="AU4" s="145"/>
      <c r="AV4" s="182">
        <v>46210</v>
      </c>
      <c r="AW4" s="181"/>
      <c r="AX4" s="196">
        <v>46212</v>
      </c>
      <c r="AY4" s="145"/>
      <c r="AZ4" s="193">
        <v>46213</v>
      </c>
      <c r="BA4" s="145"/>
      <c r="BB4" s="193">
        <v>46214</v>
      </c>
      <c r="BC4" s="145"/>
      <c r="BD4" s="193">
        <v>46214</v>
      </c>
      <c r="BE4" s="181"/>
      <c r="BF4" s="194">
        <v>46217</v>
      </c>
      <c r="BG4" s="145"/>
      <c r="BH4" s="189">
        <v>46218</v>
      </c>
      <c r="BI4" s="181"/>
      <c r="BJ4" s="192">
        <v>46221</v>
      </c>
      <c r="BK4" s="181"/>
      <c r="BL4" s="195">
        <v>46222</v>
      </c>
      <c r="BM4" s="181"/>
    </row>
    <row r="5" spans="1:65" ht="21.95" customHeight="1">
      <c r="A5" s="34" t="str">
        <f>'Apostas - Grupos'!A5</f>
        <v>Roberta Goulart</v>
      </c>
      <c r="B5" s="121" t="str">
        <f>IFERROR(Calc!C53,"?")</f>
        <v>Coreia do Sul</v>
      </c>
      <c r="C5" s="121" t="str">
        <f>IFERROR(Calc!C54,"?")</f>
        <v>Suica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Escocia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Paraguai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Costa do Marfim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Uzbequistao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Jordania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Africa do Sul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Argelia</v>
      </c>
      <c r="Z5" s="121" t="str">
        <f>IFERROR(Calc!B54,"?")</f>
        <v>Canada</v>
      </c>
      <c r="AA5" s="121" t="str">
        <f>IFERROR(IFERROR(INDEX(Calc!$B$66:$B$77,MATCH(MID(IFERROR(VLOOKUP(Calc!B88,'T495'!$A$2:$I$496,3,FALSE),""),2,1),Calc!$A$66:$A$77,0)),"Aguardando"),"Aguardando")</f>
        <v>Ira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Turquia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Coreia do Sul</v>
      </c>
      <c r="AK5" s="121" t="str">
        <f>IF('Apostas - Mata-Mata'!F6="X",'Apostas - Mata-Mata'!F5,IF('Apostas - Mata-Mata'!G6="X",'Apostas - Mata-Mata'!G5,"Aguardando"))</f>
        <v>Marrocos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Croacia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Egito</v>
      </c>
      <c r="AV5" s="121" t="str">
        <f>IF('Apostas - Mata-Mata'!Z6="X",'Apostas - Mata-Mata'!Z5,IF('Apostas - Mata-Mata'!AA6="X",'Apostas - Mata-Mata'!AA5,"Aguardando"))</f>
        <v>Canada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Marrocos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Estados Unidos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Espanha</v>
      </c>
      <c r="BK5" s="140" t="str">
        <f>IF('Apostas - Mata-Mata'!BH6="X",'Apostas - Mata-Mata'!BI5,IF('Apostas - Mata-Mata'!BI6="X",'Apostas - Mata-Mata'!BH5,"Aguardando"))</f>
        <v>Brasil</v>
      </c>
      <c r="BL5" s="139" t="str">
        <f>IF('Apostas - Mata-Mata'!BF6="X",'Apostas - Mata-Mata'!BF5,IF('Apostas - Mata-Mata'!BG6="X",'Apostas - Mata-Mata'!BG5,"Aguardando"))</f>
        <v>Franca</v>
      </c>
      <c r="BM5" s="140" t="str">
        <f>IF('Apostas - Mata-Mata'!BH6="X",'Apostas - Mata-Mata'!BH5,IF('Apostas - Mata-Mata'!BI6="X",'Apostas - Mata-Mata'!BI5,"Aguardando"))</f>
        <v>Portugal</v>
      </c>
    </row>
    <row r="6" spans="1:65" ht="24" customHeight="1" thickBot="1">
      <c r="A6" s="122" t="s">
        <v>743</v>
      </c>
      <c r="B6" s="123" t="s">
        <v>1617</v>
      </c>
      <c r="C6" s="123"/>
      <c r="D6" s="123" t="s">
        <v>1617</v>
      </c>
      <c r="E6" s="123"/>
      <c r="F6" s="123"/>
      <c r="G6" s="123" t="s">
        <v>1617</v>
      </c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/>
      <c r="W6" s="123" t="s">
        <v>1617</v>
      </c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/>
      <c r="AG6" s="138" t="s">
        <v>1617</v>
      </c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 t="s">
        <v>1617</v>
      </c>
      <c r="AS6" s="142"/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/>
      <c r="BE6" s="143" t="s">
        <v>1617</v>
      </c>
      <c r="BF6" s="141" t="s">
        <v>1617</v>
      </c>
      <c r="BG6" s="142"/>
      <c r="BH6" s="142"/>
      <c r="BI6" s="143" t="s">
        <v>1617</v>
      </c>
      <c r="BJ6" s="141" t="s">
        <v>1617</v>
      </c>
      <c r="BK6" s="143"/>
      <c r="BL6" s="141" t="s">
        <v>1617</v>
      </c>
      <c r="BM6" s="143"/>
    </row>
  </sheetData>
  <mergeCells count="71">
    <mergeCell ref="BJ2:BK2"/>
    <mergeCell ref="BL2:BM2"/>
    <mergeCell ref="BF2:BI2"/>
    <mergeCell ref="AH2:AW2"/>
    <mergeCell ref="A2:AG2"/>
    <mergeCell ref="AX2:BE2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F3:G3"/>
    <mergeCell ref="L3:M3"/>
    <mergeCell ref="AT3:AU3"/>
    <mergeCell ref="BD3:BE3"/>
    <mergeCell ref="N3:O3"/>
    <mergeCell ref="AV3:AW3"/>
    <mergeCell ref="AD3:AE3"/>
    <mergeCell ref="N4:O4"/>
    <mergeCell ref="H4:I4"/>
    <mergeCell ref="R4:S4"/>
    <mergeCell ref="AB4:AC4"/>
    <mergeCell ref="T4:U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BL3:BM3"/>
    <mergeCell ref="AJ4:AK4"/>
    <mergeCell ref="AL4:AM4"/>
    <mergeCell ref="BF3:BG3"/>
    <mergeCell ref="BH3:B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Roberta Goulart</cp:lastModifiedBy>
  <dcterms:created xsi:type="dcterms:W3CDTF">2026-05-13T21:26:19Z</dcterms:created>
  <dcterms:modified xsi:type="dcterms:W3CDTF">2026-06-05T13:04:34Z</dcterms:modified>
</cp:coreProperties>
</file>