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tho\Desktop\Roberto\Bolao Copa 2026\Turim\"/>
    </mc:Choice>
  </mc:AlternateContent>
  <xr:revisionPtr revIDLastSave="0" documentId="13_ncr:1_{996C01E7-4703-46ED-B940-467872FF4132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V5" i="6"/>
  <c r="AU5" i="6"/>
  <c r="AS5" i="6"/>
  <c r="BA5" i="6" s="1"/>
  <c r="AQ5" i="6"/>
  <c r="AZ5" i="6" s="1"/>
  <c r="BG5" i="6" s="1"/>
  <c r="AP5" i="6"/>
  <c r="AO5" i="6"/>
  <c r="BC5" i="6" s="1"/>
  <c r="AN5" i="6"/>
  <c r="AM5" i="6"/>
  <c r="AJ5" i="6"/>
  <c r="AI5" i="6"/>
  <c r="AX5" i="6" s="1"/>
  <c r="BF5" i="6" s="1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D48" i="4"/>
  <c r="C48" i="4"/>
  <c r="H48" i="4" s="1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G11" i="4" s="1"/>
  <c r="D11" i="4"/>
  <c r="C11" i="4"/>
  <c r="K10" i="4"/>
  <c r="F10" i="4"/>
  <c r="E10" i="4"/>
  <c r="D10" i="4"/>
  <c r="C10" i="4"/>
  <c r="K9" i="4"/>
  <c r="F9" i="4"/>
  <c r="E9" i="4"/>
  <c r="D9" i="4"/>
  <c r="C9" i="4"/>
  <c r="H9" i="4" s="1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H21" i="4" l="1"/>
  <c r="BL5" i="6"/>
  <c r="BJ5" i="6"/>
  <c r="G48" i="4"/>
  <c r="I48" i="4" s="1"/>
  <c r="G46" i="4"/>
  <c r="H40" i="4"/>
  <c r="G39" i="4"/>
  <c r="H35" i="4"/>
  <c r="G34" i="4"/>
  <c r="H34" i="4"/>
  <c r="G31" i="4"/>
  <c r="H29" i="4"/>
  <c r="G26" i="4"/>
  <c r="H26" i="4"/>
  <c r="G25" i="4"/>
  <c r="H24" i="4"/>
  <c r="H19" i="4"/>
  <c r="H20" i="4"/>
  <c r="I20" i="4" s="1"/>
  <c r="G14" i="4"/>
  <c r="H14" i="4"/>
  <c r="H13" i="4"/>
  <c r="H11" i="4"/>
  <c r="I11" i="4" s="1"/>
  <c r="G8" i="4"/>
  <c r="G7" i="4"/>
  <c r="G10" i="4"/>
  <c r="H8" i="4"/>
  <c r="G3" i="4"/>
  <c r="H3" i="4"/>
  <c r="G12" i="4"/>
  <c r="I26" i="4"/>
  <c r="G9" i="4"/>
  <c r="I9" i="4" s="1"/>
  <c r="H15" i="4"/>
  <c r="G40" i="4"/>
  <c r="H43" i="4"/>
  <c r="H44" i="4"/>
  <c r="H33" i="4"/>
  <c r="G24" i="4"/>
  <c r="H30" i="4"/>
  <c r="G21" i="4"/>
  <c r="I21" i="4" s="1"/>
  <c r="H27" i="4"/>
  <c r="G28" i="4"/>
  <c r="H25" i="4"/>
  <c r="I25" i="4" s="1"/>
  <c r="H47" i="4"/>
  <c r="H12" i="4"/>
  <c r="H50" i="4"/>
  <c r="I50" i="4" s="1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L47" i="4"/>
  <c r="G38" i="4"/>
  <c r="L18" i="4"/>
  <c r="H18" i="4"/>
  <c r="G13" i="4"/>
  <c r="G18" i="4"/>
  <c r="G33" i="4"/>
  <c r="H49" i="4"/>
  <c r="G44" i="4"/>
  <c r="L13" i="4"/>
  <c r="H39" i="4"/>
  <c r="G19" i="4"/>
  <c r="G29" i="4"/>
  <c r="L14" i="4"/>
  <c r="L19" i="4"/>
  <c r="L29" i="4"/>
  <c r="G5" i="4"/>
  <c r="G35" i="4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L39" i="4"/>
  <c r="L7" i="4"/>
  <c r="L21" i="4"/>
  <c r="L35" i="4"/>
  <c r="L49" i="4"/>
  <c r="I47" i="4" l="1"/>
  <c r="I46" i="4"/>
  <c r="I39" i="4"/>
  <c r="J40" i="4" s="1"/>
  <c r="I40" i="4"/>
  <c r="I35" i="4"/>
  <c r="I34" i="4"/>
  <c r="I31" i="4"/>
  <c r="I28" i="4"/>
  <c r="I29" i="4"/>
  <c r="I30" i="4"/>
  <c r="I24" i="4"/>
  <c r="J24" i="4" s="1"/>
  <c r="I19" i="4"/>
  <c r="I15" i="4"/>
  <c r="I13" i="4"/>
  <c r="I12" i="4"/>
  <c r="J13" i="4" s="1"/>
  <c r="I8" i="4"/>
  <c r="I3" i="4"/>
  <c r="I5" i="4"/>
  <c r="I33" i="4"/>
  <c r="I42" i="4"/>
  <c r="I44" i="4"/>
  <c r="I27" i="4"/>
  <c r="I6" i="4"/>
  <c r="I49" i="4"/>
  <c r="I16" i="4"/>
  <c r="I36" i="4"/>
  <c r="J10" i="4"/>
  <c r="I4" i="4"/>
  <c r="I38" i="4"/>
  <c r="J9" i="4"/>
  <c r="I37" i="4"/>
  <c r="J8" i="4"/>
  <c r="J7" i="4"/>
  <c r="AF12" i="2" s="1"/>
  <c r="I17" i="4"/>
  <c r="I32" i="4"/>
  <c r="I22" i="4"/>
  <c r="I18" i="4"/>
  <c r="I45" i="4"/>
  <c r="J47" i="4" l="1"/>
  <c r="J48" i="4"/>
  <c r="AO31" i="2" s="1"/>
  <c r="J43" i="4"/>
  <c r="J39" i="4"/>
  <c r="H31" i="2" s="1"/>
  <c r="J41" i="4"/>
  <c r="L32" i="2" s="1"/>
  <c r="J42" i="4"/>
  <c r="J31" i="4"/>
  <c r="AF24" i="2" s="1"/>
  <c r="J30" i="4"/>
  <c r="J27" i="4"/>
  <c r="O24" i="2" s="1"/>
  <c r="J26" i="4"/>
  <c r="J25" i="4"/>
  <c r="J23" i="4"/>
  <c r="AO18" i="2" s="1"/>
  <c r="J22" i="4"/>
  <c r="J18" i="4"/>
  <c r="J11" i="4"/>
  <c r="AR10" i="2" s="1"/>
  <c r="J14" i="4"/>
  <c r="J12" i="4"/>
  <c r="J3" i="4"/>
  <c r="I10" i="2" s="1"/>
  <c r="J29" i="4"/>
  <c r="N27" i="2" s="1"/>
  <c r="J28" i="4"/>
  <c r="J31" i="2"/>
  <c r="M31" i="2"/>
  <c r="O31" i="2"/>
  <c r="N31" i="2"/>
  <c r="L33" i="2"/>
  <c r="C58" i="4"/>
  <c r="I5" i="6" s="1"/>
  <c r="J49" i="4"/>
  <c r="B62" i="4"/>
  <c r="AB5" i="6" s="1"/>
  <c r="AT5" i="6" s="1"/>
  <c r="BD5" i="6" s="1"/>
  <c r="BI5" i="6" s="1"/>
  <c r="B75" i="4"/>
  <c r="K33" i="2"/>
  <c r="J36" i="4"/>
  <c r="J4" i="4"/>
  <c r="J50" i="4"/>
  <c r="J35" i="4"/>
  <c r="AQ24" i="2" s="1"/>
  <c r="J6" i="4"/>
  <c r="J5" i="4"/>
  <c r="J37" i="4"/>
  <c r="J32" i="4"/>
  <c r="B33" i="2"/>
  <c r="J34" i="4"/>
  <c r="J33" i="4"/>
  <c r="J19" i="4"/>
  <c r="Y17" i="2" s="1"/>
  <c r="J21" i="4"/>
  <c r="D62" i="4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X12" i="2"/>
  <c r="AE11" i="2"/>
  <c r="R12" i="2"/>
  <c r="AF10" i="2"/>
  <c r="AA12" i="2"/>
  <c r="R10" i="2"/>
  <c r="C54" i="4"/>
  <c r="C5" i="6" s="1"/>
  <c r="AH31" i="2"/>
  <c r="D54" i="4"/>
  <c r="J16" i="4"/>
  <c r="AC12" i="2"/>
  <c r="AF11" i="2"/>
  <c r="AD12" i="2"/>
  <c r="Y12" i="2"/>
  <c r="AC13" i="2"/>
  <c r="Z11" i="2"/>
  <c r="AD10" i="2"/>
  <c r="AB12" i="2"/>
  <c r="AD13" i="2"/>
  <c r="AB10" i="2"/>
  <c r="AE10" i="2"/>
  <c r="C67" i="4"/>
  <c r="AD11" i="2"/>
  <c r="B67" i="4"/>
  <c r="AB13" i="2"/>
  <c r="AC10" i="2"/>
  <c r="Z13" i="2"/>
  <c r="O33" i="2"/>
  <c r="R13" i="2"/>
  <c r="J38" i="4"/>
  <c r="AE12" i="2"/>
  <c r="E54" i="4"/>
  <c r="AA11" i="2"/>
  <c r="J15" i="4"/>
  <c r="J45" i="4"/>
  <c r="Y31" i="2" s="1"/>
  <c r="H33" i="2"/>
  <c r="J44" i="4"/>
  <c r="I33" i="2"/>
  <c r="J33" i="2"/>
  <c r="M33" i="2"/>
  <c r="B55" i="4"/>
  <c r="H5" i="6" s="1"/>
  <c r="AL5" i="6" s="1"/>
  <c r="BB5" i="6" s="1"/>
  <c r="BH5" i="6" s="1"/>
  <c r="BM5" i="6" s="1"/>
  <c r="J46" i="4"/>
  <c r="Z31" i="2" s="1"/>
  <c r="J17" i="4"/>
  <c r="B60" i="4"/>
  <c r="X5" i="6" s="1"/>
  <c r="R24" i="2"/>
  <c r="X24" i="2"/>
  <c r="AB31" i="2"/>
  <c r="BK5" i="6" l="1"/>
  <c r="C75" i="4"/>
  <c r="K31" i="2"/>
  <c r="L31" i="2"/>
  <c r="AQ34" i="2"/>
  <c r="AO32" i="2"/>
  <c r="C77" i="4"/>
  <c r="C64" i="4"/>
  <c r="W5" i="6" s="1"/>
  <c r="AU31" i="2"/>
  <c r="AQ31" i="2"/>
  <c r="AV31" i="2"/>
  <c r="AS32" i="2"/>
  <c r="AS31" i="2"/>
  <c r="AT32" i="2"/>
  <c r="AR32" i="2"/>
  <c r="B64" i="4"/>
  <c r="P5" i="6" s="1"/>
  <c r="D64" i="4"/>
  <c r="AU33" i="2"/>
  <c r="AP31" i="2"/>
  <c r="AR31" i="2"/>
  <c r="AT31" i="2"/>
  <c r="AH34" i="2"/>
  <c r="AQ33" i="2"/>
  <c r="AN31" i="2"/>
  <c r="AN33" i="2"/>
  <c r="AP34" i="2"/>
  <c r="AN32" i="2"/>
  <c r="AH32" i="2"/>
  <c r="AP32" i="2"/>
  <c r="AQ32" i="2"/>
  <c r="AV32" i="2"/>
  <c r="AU32" i="2"/>
  <c r="AT33" i="2"/>
  <c r="AR33" i="2"/>
  <c r="AO33" i="2"/>
  <c r="AP33" i="2"/>
  <c r="AE31" i="2"/>
  <c r="R31" i="2"/>
  <c r="X31" i="2"/>
  <c r="AF31" i="2"/>
  <c r="B63" i="4"/>
  <c r="AD5" i="6" s="1"/>
  <c r="AW5" i="6" s="1"/>
  <c r="BE5" i="6" s="1"/>
  <c r="AC31" i="2"/>
  <c r="AD31" i="2"/>
  <c r="AA31" i="2"/>
  <c r="AC33" i="2"/>
  <c r="B32" i="2"/>
  <c r="I31" i="2"/>
  <c r="P31" i="2"/>
  <c r="B31" i="2"/>
  <c r="P33" i="2"/>
  <c r="N33" i="2"/>
  <c r="K32" i="2"/>
  <c r="O34" i="2"/>
  <c r="K34" i="2"/>
  <c r="H32" i="2"/>
  <c r="P34" i="2"/>
  <c r="L34" i="2"/>
  <c r="C62" i="4"/>
  <c r="Y5" i="6" s="1"/>
  <c r="M34" i="2"/>
  <c r="P32" i="2"/>
  <c r="N32" i="2"/>
  <c r="J34" i="2"/>
  <c r="N34" i="2"/>
  <c r="B34" i="2"/>
  <c r="E62" i="4"/>
  <c r="I34" i="2"/>
  <c r="H34" i="2"/>
  <c r="M32" i="2"/>
  <c r="O32" i="2"/>
  <c r="J32" i="2"/>
  <c r="I32" i="2"/>
  <c r="Y27" i="2"/>
  <c r="Y24" i="2"/>
  <c r="AD24" i="2"/>
  <c r="AE24" i="2"/>
  <c r="AA24" i="2"/>
  <c r="AB24" i="2"/>
  <c r="AC24" i="2"/>
  <c r="Z24" i="2"/>
  <c r="AQ10" i="2"/>
  <c r="AP10" i="2"/>
  <c r="M10" i="2"/>
  <c r="R27" i="2"/>
  <c r="J24" i="2"/>
  <c r="N24" i="2"/>
  <c r="P27" i="2"/>
  <c r="B59" i="4"/>
  <c r="T5" i="6" s="1"/>
  <c r="I24" i="2"/>
  <c r="L24" i="2"/>
  <c r="B24" i="2"/>
  <c r="N26" i="2"/>
  <c r="P24" i="2"/>
  <c r="M24" i="2"/>
  <c r="H24" i="2"/>
  <c r="K24" i="2"/>
  <c r="M26" i="2"/>
  <c r="K25" i="2"/>
  <c r="K26" i="2"/>
  <c r="L27" i="2"/>
  <c r="N25" i="2"/>
  <c r="H27" i="2"/>
  <c r="J26" i="2"/>
  <c r="E59" i="4"/>
  <c r="K27" i="2"/>
  <c r="B72" i="4"/>
  <c r="C59" i="4"/>
  <c r="AG5" i="6" s="1"/>
  <c r="H26" i="2"/>
  <c r="L25" i="2"/>
  <c r="D59" i="4"/>
  <c r="P25" i="2"/>
  <c r="P26" i="2"/>
  <c r="I26" i="2"/>
  <c r="J25" i="2"/>
  <c r="B26" i="2"/>
  <c r="B27" i="2"/>
  <c r="B58" i="4"/>
  <c r="F5" i="6" s="1"/>
  <c r="AH17" i="2"/>
  <c r="AT18" i="2"/>
  <c r="AO17" i="2"/>
  <c r="AH18" i="2"/>
  <c r="AR17" i="2"/>
  <c r="AR18" i="2"/>
  <c r="AV17" i="2"/>
  <c r="AU18" i="2"/>
  <c r="AH20" i="2"/>
  <c r="AN18" i="2"/>
  <c r="AP18" i="2"/>
  <c r="AU19" i="2"/>
  <c r="AU20" i="2"/>
  <c r="AN19" i="2"/>
  <c r="AP19" i="2"/>
  <c r="AS19" i="2"/>
  <c r="AQ17" i="2"/>
  <c r="AT17" i="2"/>
  <c r="B71" i="4"/>
  <c r="AQ18" i="2"/>
  <c r="AV20" i="2"/>
  <c r="AU17" i="2"/>
  <c r="AO19" i="2"/>
  <c r="AN20" i="2"/>
  <c r="AS17" i="2"/>
  <c r="AT20" i="2"/>
  <c r="AQ19" i="2"/>
  <c r="AP17" i="2"/>
  <c r="AO20" i="2"/>
  <c r="AH19" i="2"/>
  <c r="AP20" i="2"/>
  <c r="AT19" i="2"/>
  <c r="AS20" i="2"/>
  <c r="AS18" i="2"/>
  <c r="AV19" i="2"/>
  <c r="C71" i="4"/>
  <c r="AQ20" i="2"/>
  <c r="E58" i="4"/>
  <c r="D58" i="4"/>
  <c r="AV18" i="2"/>
  <c r="AN17" i="2"/>
  <c r="AR20" i="2"/>
  <c r="AR19" i="2"/>
  <c r="AV10" i="2"/>
  <c r="AU10" i="2"/>
  <c r="AQ13" i="2"/>
  <c r="AS10" i="2"/>
  <c r="AT10" i="2"/>
  <c r="AN10" i="2"/>
  <c r="AH10" i="2"/>
  <c r="AO10" i="2"/>
  <c r="AO11" i="2"/>
  <c r="AT11" i="2"/>
  <c r="AS11" i="2"/>
  <c r="AN13" i="2"/>
  <c r="AR11" i="2"/>
  <c r="AP13" i="2"/>
  <c r="AO13" i="2"/>
  <c r="AP11" i="2"/>
  <c r="AH13" i="2"/>
  <c r="AH12" i="2"/>
  <c r="AN12" i="2"/>
  <c r="AV11" i="2"/>
  <c r="AV13" i="2"/>
  <c r="AT13" i="2"/>
  <c r="AS12" i="2"/>
  <c r="B68" i="4"/>
  <c r="AU11" i="2"/>
  <c r="AQ11" i="2"/>
  <c r="AQ12" i="2"/>
  <c r="AT12" i="2"/>
  <c r="E55" i="4"/>
  <c r="AP12" i="2"/>
  <c r="AS13" i="2"/>
  <c r="C55" i="4"/>
  <c r="G5" i="6" s="1"/>
  <c r="AK5" i="6" s="1"/>
  <c r="AY5" i="6" s="1"/>
  <c r="AO12" i="2"/>
  <c r="AU12" i="2"/>
  <c r="AR13" i="2"/>
  <c r="AR12" i="2"/>
  <c r="AH11" i="2"/>
  <c r="AV12" i="2"/>
  <c r="D55" i="4"/>
  <c r="AU13" i="2"/>
  <c r="C68" i="4"/>
  <c r="AN11" i="2"/>
  <c r="N10" i="2"/>
  <c r="B10" i="2"/>
  <c r="K10" i="2"/>
  <c r="E53" i="4"/>
  <c r="B53" i="4"/>
  <c r="N5" i="6" s="1"/>
  <c r="P10" i="2"/>
  <c r="H10" i="2"/>
  <c r="L10" i="2"/>
  <c r="O10" i="2"/>
  <c r="J10" i="2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AH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AE5" i="6" s="1"/>
  <c r="B80" i="4"/>
  <c r="B86" i="4"/>
  <c r="B81" i="4"/>
  <c r="B82" i="4"/>
  <c r="B79" i="4"/>
  <c r="B83" i="4"/>
  <c r="B84" i="4"/>
  <c r="O5" i="6" l="1"/>
  <c r="U5" i="6"/>
  <c r="S5" i="6"/>
  <c r="AR5" i="6" s="1"/>
  <c r="E5" i="6"/>
  <c r="Q5" i="6"/>
  <c r="K5" i="6"/>
  <c r="AA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<sst xmlns="http://schemas.openxmlformats.org/spreadsheetml/2006/main" count="6771" uniqueCount="1618">
  <si>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</si>
  <si>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</si>
  <si>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</si>
  <si>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</si>
  <si>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</si>
  <si>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</si>
  <si>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</si>
  <si>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</si>
  <si>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</si>
  <si>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</si>
  <si>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</si>
  <si>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</si>
  <si>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</si>
  <si>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</si>
  <si>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</si>
  <si>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</si>
  <si>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</si>
  <si>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</si>
  <si>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</si>
  <si>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</si>
  <si>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</si>
  <si>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</si>
  <si>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</si>
  <si>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</si>
  <si>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</si>
  <si>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</si>
  <si>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</si>
  <si>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</si>
  <si>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</si>
  <si>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</si>
  <si>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</si>
  <si>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</si>
  <si>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</si>
  <si>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</si>
  <si>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</si>
  <si>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</si>
  <si>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</si>
  <si>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</si>
  <si>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</si>
  <si>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</si>
  <si>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</si>
  <si>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</si>
  <si>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</si>
  <si>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</si>
  <si>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</si>
  <si>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</si>
  <si>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</si>
  <si>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</si>
  <si>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</si>
  <si>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</si>
  <si>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</si>
  <si>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</si>
  <si>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</si>
  <si>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</si>
  <si>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</si>
  <si>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</si>
  <si>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</si>
  <si>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</si>
  <si>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</si>
  <si>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</si>
  <si>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</si>
  <si>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</si>
  <si>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</si>
  <si>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</si>
  <si>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</si>
  <si>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</si>
  <si>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</si>
  <si>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</si>
  <si>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</si>
  <si>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</si>
  <si>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</si>
  <si>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</si>
  <si>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</si>
  <si>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</si>
  <si>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</si>
  <si>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</si>
  <si>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</si>
  <si>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</si>
  <si>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</si>
  <si>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</si>
  <si>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</si>
  <si>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</si>
  <si>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</si>
  <si>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</si>
  <si>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</si>
  <si>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</si>
  <si>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</si>
  <si>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</si>
  <si>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</si>
  <si>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</si>
  <si>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</si>
  <si>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</si>
  <si>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</si>
  <si>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</si>
  <si>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</si>
  <si>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</si>
  <si>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</si>
  <si>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</si>
  <si>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</si>
  <si>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</si>
  <si>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</si>
  <si>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</si>
  <si>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</si>
  <si>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</si>
  <si>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</si>
  <si>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</si>
  <si>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</si>
  <si>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</si>
  <si>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</si>
  <si>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</si>
  <si>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</si>
  <si>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</si>
  <si>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</si>
  <si>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</si>
  <si>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</si>
  <si>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</si>
  <si>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</si>
  <si>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</si>
  <si>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</si>
  <si>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</si>
  <si>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</si>
  <si>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</si>
  <si>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</si>
  <si>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</si>
  <si>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</si>
  <si>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</si>
  <si>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</si>
  <si>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</si>
  <si>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</si>
  <si>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</si>
  <si>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</si>
  <si>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</si>
  <si>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</si>
  <si>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</si>
  <si>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</si>
  <si>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</si>
  <si>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</si>
  <si>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</si>
  <si>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</si>
  <si>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</si>
  <si>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</si>
  <si>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</si>
  <si>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</si>
  <si>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</si>
  <si>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</si>
  <si>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</si>
  <si>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</si>
  <si>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</si>
  <si>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</si>
  <si>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</si>
  <si>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</si>
  <si>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</si>
  <si>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</si>
  <si>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</si>
  <si>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</si>
  <si>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</si>
  <si>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</si>
  <si>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</si>
  <si>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</si>
  <si>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</si>
  <si>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</si>
  <si>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</si>
  <si>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</si>
  <si>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</si>
  <si>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</si>
  <si>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</si>
  <si>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</si>
  <si>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</si>
  <si>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</si>
  <si>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</si>
  <si>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</si>
  <si>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</si>
  <si>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</si>
  <si>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</si>
  <si>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</si>
  <si>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</si>
  <si>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</si>
  <si>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</si>
  <si>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</si>
  <si>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</si>
  <si>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</si>
  <si>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</si>
  <si>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</si>
  <si>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</si>
  <si>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</si>
  <si>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</si>
  <si>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</si>
  <si>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</si>
  <si>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</si>
  <si>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</si>
  <si>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</si>
  <si>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</si>
  <si>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</si>
  <si>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</si>
  <si>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</si>
  <si>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</si>
  <si>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</si>
  <si>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</si>
  <si>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</si>
  <si>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</si>
  <si>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</si>
  <si>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</si>
  <si>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</si>
  <si>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</si>
  <si>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</si>
  <si>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</si>
  <si>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</si>
  <si>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</si>
  <si>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</si>
  <si>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</si>
  <si>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</si>
  <si>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</si>
  <si>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</si>
  <si>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</si>
  <si>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</si>
  <si>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</si>
  <si>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</si>
  <si>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</si>
  <si>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</si>
  <si>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</si>
  <si>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</si>
  <si>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</si>
  <si>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</si>
  <si>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</si>
  <si>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</si>
  <si>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</si>
  <si>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</si>
  <si>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</si>
  <si>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</si>
  <si>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</si>
  <si>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</si>
  <si>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</si>
  <si>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</si>
  <si>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</si>
  <si>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</si>
  <si>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</si>
  <si>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</si>
  <si>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</si>
  <si>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</si>
  <si>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</si>
  <si>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</si>
  <si>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</si>
  <si>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</si>
  <si>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</si>
  <si>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</si>
  <si>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</si>
  <si>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</si>
  <si>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</si>
  <si>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</si>
  <si>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</si>
  <si>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</si>
  <si>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</si>
  <si>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</si>
  <si>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</si>
  <si>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</si>
  <si>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</si>
  <si>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</si>
  <si>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</si>
  <si>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</si>
  <si>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</si>
  <si>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</si>
  <si>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</si>
  <si>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</si>
  <si>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</si>
  <si>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</si>
  <si>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</si>
  <si>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</si>
  <si>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</si>
  <si>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</si>
  <si>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</si>
  <si>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</si>
  <si>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</si>
  <si>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</si>
  <si>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</si>
  <si>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</si>
  <si>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</si>
  <si>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</si>
  <si>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</si>
  <si>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</si>
  <si>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</si>
  <si>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</si>
  <si>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</si>
  <si>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</si>
  <si>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</si>
  <si>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</si>
  <si>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</si>
  <si>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</si>
  <si>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</si>
  <si>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</si>
  <si>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</si>
  <si>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</si>
  <si>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</si>
  <si>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</si>
  <si>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</si>
  <si>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</si>
  <si>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</si>
  <si>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</si>
  <si>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</si>
  <si>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</si>
  <si>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</si>
  <si>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</si>
  <si>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</si>
  <si>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</si>
  <si>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</si>
  <si>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</si>
  <si>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</si>
  <si>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</si>
  <si>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</si>
  <si>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</si>
  <si>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</si>
  <si>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</si>
  <si>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</si>
  <si>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</si>
  <si>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</si>
  <si>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</si>
  <si>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</si>
  <si>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</si>
  <si>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</si>
  <si>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</si>
  <si>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</si>
  <si>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</si>
  <si>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</si>
  <si>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</si>
  <si>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</si>
  <si>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</si>
  <si>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</si>
  <si>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</si>
  <si>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</si>
  <si>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</si>
  <si>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</si>
  <si>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</si>
  <si>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</si>
  <si>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</si>
  <si>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</si>
  <si>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</si>
  <si>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</si>
  <si>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</si>
  <si>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</si>
  <si>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</si>
  <si>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</si>
  <si>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</si>
  <si>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</si>
  <si>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</si>
  <si>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</si>
  <si>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</si>
  <si>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</si>
  <si>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</si>
  <si>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</si>
  <si>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</si>
  <si>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</si>
  <si>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</si>
  <si>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</si>
  <si>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</si>
  <si>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</si>
  <si>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</si>
  <si>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</si>
  <si>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</si>
  <si>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</si>
  <si>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</si>
  <si>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</si>
  <si>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</si>
  <si>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</si>
  <si>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</si>
  <si>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</si>
  <si>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</si>
  <si>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</si>
  <si>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</si>
  <si>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</si>
  <si>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</si>
  <si>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</si>
  <si>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</si>
  <si>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</si>
  <si>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</si>
  <si>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</si>
  <si>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</si>
  <si>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</si>
  <si>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</si>
  <si>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</si>
  <si>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</si>
  <si>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</si>
  <si>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</si>
  <si>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</si>
  <si>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</si>
  <si>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</si>
  <si>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</si>
  <si>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</si>
  <si>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</si>
  <si>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</si>
  <si>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</si>
  <si>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</si>
  <si>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</si>
  <si>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</si>
  <si>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</si>
  <si>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</si>
  <si>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</si>
  <si>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</si>
  <si>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</si>
  <si>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</si>
  <si>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</si>
  <si>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</si>
  <si>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</si>
  <si>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</si>
  <si>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</si>
  <si>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</si>
  <si>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</si>
  <si>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</si>
  <si>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</si>
  <si>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</si>
  <si>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</si>
  <si>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</si>
  <si>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</si>
  <si>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</si>
  <si>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</si>
  <si>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</si>
  <si>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</si>
  <si>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</si>
  <si>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</si>
  <si>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</si>
  <si>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</si>
  <si>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</si>
  <si>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</si>
  <si>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</si>
  <si>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</si>
  <si>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</si>
  <si>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</si>
  <si>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</si>
  <si>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</si>
  <si>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</si>
  <si>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</si>
  <si>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</si>
  <si>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</si>
  <si>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</si>
  <si>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</si>
  <si>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</si>
  <si>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</si>
  <si>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</si>
  <si>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</si>
  <si>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</si>
  <si>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</si>
  <si>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</si>
  <si>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</si>
  <si>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</si>
  <si>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</si>
  <si>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</si>
  <si>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</si>
  <si>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</si>
  <si>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</si>
  <si>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</si>
  <si>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</si>
  <si>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</si>
  <si>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</si>
  <si>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</si>
  <si>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</si>
  <si>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</si>
  <si>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</si>
  <si>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</si>
  <si>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</si>
  <si>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</si>
  <si>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</si>
  <si>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</si>
  <si>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</si>
  <si>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</si>
  <si>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</si>
  <si>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</si>
  <si>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</si>
  <si>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</si>
  <si>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</si>
  <si>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</si>
  <si>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</si>
  <si>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</si>
  <si>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</si>
  <si>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</si>
  <si>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</si>
  <si>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</si>
  <si>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</si>
  <si>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</si>
  <si>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</si>
  <si>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</si>
  <si>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</si>
  <si>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</si>
  <si>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</si>
  <si>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</si>
  <si>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</si>
  <si>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</si>
  <si>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</si>
  <si>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</si>
  <si>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</si>
  <si>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</si>
  <si>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</si>
  <si>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</si>
  <si>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</si>
  <si>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</si>
  <si>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</si>
  <si>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</si>
  <si>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</si>
  <si>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</si>
  <si>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</si>
  <si>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</si>
  <si>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</si>
  <si>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</si>
  <si>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</si>
  <si>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</si>
  <si>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</si>
  <si>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</si>
  <si>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</si>
  <si>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</si>
  <si>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</si>
  <si>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</si>
  <si>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</si>
  <si>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</si>
  <si>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</si>
  <si>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</si>
  <si>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</si>
  <si>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</si>
  <si>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</si>
  <si>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</si>
  <si>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</si>
  <si>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</si>
  <si>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</si>
  <si>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</si>
  <si>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</si>
  <si>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</si>
  <si>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</si>
  <si>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</si>
  <si>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</si>
  <si>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</si>
  <si>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</si>
  <si>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</si>
  <si>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</si>
  <si>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</si>
  <si>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</si>
  <si>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</si>
  <si>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</si>
  <si>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</si>
  <si>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</si>
  <si>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</si>
  <si>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</si>
  <si>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</si>
  <si>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</si>
  <si>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</si>
  <si>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</si>
  <si>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</si>
  <si>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</si>
  <si>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</si>
  <si>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</si>
  <si>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</si>
  <si>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</si>
  <si>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</si>
  <si>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</si>
  <si>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</si>
  <si>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</si>
  <si>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</si>
  <si>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</si>
  <si>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</si>
  <si>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</si>
  <si>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</si>
  <si>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</si>
  <si>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</si>
  <si>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</si>
  <si>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</si>
  <si>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</si>
  <si>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</si>
  <si>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</si>
  <si>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</si>
  <si>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</si>
  <si>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</si>
  <si>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</si>
  <si>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</si>
  <si>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</si>
  <si>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</si>
  <si>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</si>
  <si>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</si>
  <si>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</si>
  <si>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</si>
  <si>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</si>
  <si>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</si>
  <si>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</si>
  <si>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</si>
  <si>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</si>
  <si>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</si>
  <si>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</si>
  <si>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</si>
  <si>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</si>
  <si>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</si>
  <si>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</si>
  <si>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</si>
  <si>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</si>
  <si>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</si>
  <si>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</si>
  <si>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</si>
  <si>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</si>
  <si>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</si>
  <si>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</si>
  <si>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</si>
  <si>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</si>
  <si>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</si>
  <si>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</si>
  <si>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</si>
  <si>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</si>
  <si>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</si>
  <si>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</si>
  <si>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</si>
  <si>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</si>
  <si>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</si>
  <si>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</si>
  <si>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</si>
  <si>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</si>
  <si>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</si>
  <si>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</si>
  <si>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</si>
  <si>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</si>
  <si>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</si>
  <si>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</si>
  <si>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</si>
  <si>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</si>
  <si>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</si>
  <si>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</si>
  <si>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</si>
  <si>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</si>
  <si>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</si>
  <si>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</si>
  <si>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</si>
  <si>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</si>
  <si>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</si>
  <si>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</si>
  <si>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</si>
  <si>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</si>
  <si>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</si>
  <si>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</si>
  <si>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</si>
  <si>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</si>
  <si>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</si>
  <si>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</si>
  <si>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</si>
  <si>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</si>
  <si>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</si>
  <si>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</si>
  <si>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</si>
  <si>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</si>
  <si>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</si>
  <si>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</si>
  <si>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</si>
  <si>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</si>
  <si>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</si>
  <si>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</si>
  <si>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</si>
  <si>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</si>
  <si>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</si>
  <si>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</si>
  <si>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</si>
  <si>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</si>
  <si>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</si>
  <si>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</si>
  <si>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</si>
  <si>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</si>
  <si>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</si>
  <si>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</si>
  <si>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</si>
  <si>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</si>
  <si>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</si>
  <si>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</si>
  <si>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</si>
  <si>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</si>
  <si>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</si>
  <si>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</si>
  <si>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</si>
  <si>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</si>
  <si>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</si>
  <si>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</si>
  <si>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</si>
  <si>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</si>
  <si>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</si>
  <si>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</si>
  <si>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</si>
  <si>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</si>
  <si>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</si>
  <si>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</si>
  <si>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</si>
  <si>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</si>
  <si>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</si>
  <si>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</si>
  <si>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</si>
  <si>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</si>
  <si>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</si>
  <si>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</si>
  <si>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</si>
  <si>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</si>
  <si>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</si>
  <si>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</si>
  <si>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</si>
  <si>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</si>
  <si>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</si>
  <si>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</si>
  <si>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</si>
  <si>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</si>
  <si>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</si>
  <si>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</si>
  <si>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</si>
  <si>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</si>
  <si>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</si>
  <si>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</si>
  <si>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</si>
  <si>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</si>
  <si>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</si>
  <si>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</si>
  <si>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</si>
  <si>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</si>
  <si>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</si>
  <si>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</si>
  <si>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</si>
  <si>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</si>
  <si>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</si>
  <si>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</si>
  <si>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</si>
  <si>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</si>
  <si>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</si>
  <si>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</si>
  <si>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</si>
  <si>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</si>
  <si>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</si>
  <si>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</si>
  <si>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</si>
  <si>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</si>
  <si>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</si>
  <si>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</si>
  <si>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</si>
  <si>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</si>
  <si>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</si>
  <si>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</si>
  <si>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</si>
  <si>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</si>
  <si>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</si>
  <si>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</si>
  <si>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</si>
  <si>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</si>
  <si>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</si>
  <si>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</si>
  <si>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</si>
  <si>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</si>
  <si>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</si>
  <si>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</si>
  <si>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</si>
  <si>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</si>
  <si>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</si>
  <si>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</si>
  <si>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</si>
  <si>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</si>
  <si>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</si>
  <si>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</si>
  <si>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</si>
  <si>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</si>
  <si>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</si>
  <si>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</si>
  <si>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</si>
  <si>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</si>
  <si>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</si>
  <si>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</si>
  <si>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</si>
  <si>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</si>
  <si>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</si>
  <si>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</si>
  <si>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</si>
  <si>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</si>
  <si>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</si>
  <si>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</si>
  <si>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</si>
  <si>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</si>
  <si>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</si>
  <si>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</si>
  <si>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</si>
  <si>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</si>
  <si>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</si>
  <si>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</si>
  <si>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</si>
  <si>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</si>
  <si>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</si>
  <si>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</si>
  <si>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</si>
  <si>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</si>
  <si>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</si>
  <si>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</si>
  <si>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</si>
  <si>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</si>
  <si>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</si>
  <si>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</si>
  <si>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</si>
  <si>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</si>
  <si>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</si>
  <si>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</si>
  <si>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</si>
  <si>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</si>
  <si>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</si>
  <si>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</si>
  <si>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</si>
  <si>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</si>
  <si>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</si>
  <si>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</si>
  <si>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</si>
  <si>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</si>
  <si>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</si>
  <si>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</si>
  <si>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</si>
  <si>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</si>
  <si>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</si>
  <si>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</si>
  <si>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</si>
  <si>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</si>
  <si>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</si>
  <si>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</si>
  <si>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</si>
  <si>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</si>
  <si>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</si>
  <si>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</si>
  <si>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</si>
  <si>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</si>
  <si>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</si>
  <si>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</si>
  <si>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</si>
  <si>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</si>
  <si>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</si>
  <si>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</si>
  <si>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</si>
  <si>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</si>
  <si>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</si>
  <si>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</si>
  <si>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</si>
  <si>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</si>
  <si>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</si>
  <si>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</si>
  <si>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</si>
  <si>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</si>
  <si>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</si>
  <si>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</si>
  <si>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</si>
  <si>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</si>
  <si>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</si>
  <si>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</si>
  <si>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</si>
  <si>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</si>
  <si>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</si>
  <si>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</si>
  <si>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</si>
  <si>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</si>
  <si>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</si>
  <si>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</si>
  <si>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</si>
  <si>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</si>
  <si>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</si>
  <si>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</si>
  <si>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</si>
  <si>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</si>
  <si>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</si>
  <si>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</si>
  <si>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</si>
  <si>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</si>
  <si>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</si>
  <si>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</si>
  <si>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</si>
  <si>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</si>
  <si>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</si>
  <si>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</si>
  <si>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</si>
  <si>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</si>
  <si>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</si>
  <si>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</si>
  <si>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</si>
  <si>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</si>
  <si>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</si>
  <si>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</si>
  <si>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</si>
  <si>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</si>
  <si>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</si>
  <si>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</si>
  <si>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</si>
  <si>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</si>
  <si>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</si>
  <si>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</si>
  <si>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</si>
  <si>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</si>
  <si>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</si>
  <si>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</si>
  <si>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</si>
  <si>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</si>
  <si>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</si>
  <si>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</si>
  <si>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</si>
  <si>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</si>
  <si>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</si>
  <si>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</si>
  <si>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</si>
  <si>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</si>
  <si>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</si>
  <si>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</si>
  <si>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</si>
  <si>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</si>
  <si>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</si>
  <si>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</si>
  <si>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</si>
  <si>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</si>
  <si>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</si>
  <si>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</si>
  <si>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</si>
  <si>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</si>
  <si>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</si>
  <si>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</si>
  <si>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</si>
  <si>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</si>
  <si>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</si>
  <si>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</si>
  <si>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</si>
  <si>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</si>
  <si>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</si>
  <si>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</si>
  <si>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</si>
  <si>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</si>
  <si>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</si>
  <si>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</si>
  <si>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</si>
  <si>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</si>
  <si>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</si>
  <si>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</si>
  <si>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</si>
  <si>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</si>
  <si>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</si>
  <si>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</si>
  <si>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</si>
  <si>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</si>
  <si>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</si>
  <si>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</si>
  <si>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</si>
  <si>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</si>
  <si>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</si>
  <si>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</si>
  <si>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</si>
  <si>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</si>
  <si>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</si>
  <si>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</si>
  <si>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</si>
  <si>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</si>
  <si>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</si>
  <si>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</si>
  <si>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</si>
  <si>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</si>
  <si>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</si>
  <si>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</si>
  <si>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</si>
  <si>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</si>
  <si>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</si>
  <si>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</si>
  <si>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</si>
  <si>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</si>
  <si>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</si>
  <si>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</si>
  <si>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</si>
  <si>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</si>
  <si>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</si>
  <si>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</si>
  <si>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</si>
  <si>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</si>
  <si>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</si>
  <si>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</si>
  <si>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</si>
  <si>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</si>
  <si>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</si>
  <si>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</si>
  <si>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</si>
  <si>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</si>
  <si>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</si>
  <si>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</si>
  <si>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</si>
  <si>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</si>
  <si>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</si>
  <si>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</si>
  <si>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</si>
  <si>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</si>
  <si>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</si>
  <si>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</si>
  <si>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</si>
  <si>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</si>
  <si>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</si>
  <si>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</si>
  <si>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</si>
  <si>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</si>
  <si>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</si>
  <si>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</si>
  <si>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</si>
  <si>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</si>
  <si>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</si>
  <si>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</si>
  <si>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</si>
  <si>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</si>
  <si>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</si>
  <si>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</si>
  <si>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</si>
  <si>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</si>
  <si>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</si>
  <si>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</si>
  <si>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</si>
  <si>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</si>
  <si>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</si>
  <si>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</si>
  <si>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</si>
  <si>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</si>
  <si>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</si>
  <si>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</si>
  <si>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</si>
  <si>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</si>
  <si>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</si>
  <si>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</si>
  <si>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</si>
  <si>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</si>
  <si>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</si>
  <si>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</si>
  <si>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</si>
  <si>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</si>
  <si>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</si>
  <si>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</si>
  <si>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</si>
  <si>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</si>
  <si>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</si>
  <si>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</si>
  <si>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</si>
  <si>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</si>
  <si>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</si>
  <si>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</si>
  <si>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</si>
  <si>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</si>
  <si>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</si>
  <si>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</si>
  <si>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</si>
  <si>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</si>
  <si>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</si>
  <si>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</si>
  <si>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</si>
  <si>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</si>
  <si>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</si>
  <si>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</si>
  <si>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</si>
  <si>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</si>
  <si>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</si>
  <si>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</si>
  <si>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</si>
  <si>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</si>
  <si>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</si>
  <si>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</si>
  <si>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</si>
  <si>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</si>
  <si>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</si>
  <si>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</si>
  <si>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</si>
  <si>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</si>
  <si>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</si>
  <si>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</si>
  <si>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</si>
  <si>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</si>
  <si>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</si>
  <si>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</si>
  <si>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</si>
  <si>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</si>
  <si>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</si>
  <si>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</si>
  <si>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</si>
  <si>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</si>
  <si>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</si>
  <si>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</si>
  <si>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</si>
  <si>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</si>
  <si>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</si>
  <si>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</si>
  <si>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</si>
  <si>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</si>
  <si>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</si>
  <si>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</si>
  <si>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</si>
  <si>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</si>
  <si>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</si>
  <si>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</si>
  <si>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</si>
  <si>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</si>
  <si>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</si>
  <si>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</si>
  <si>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</si>
  <si>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</si>
  <si>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</si>
  <si>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</si>
  <si>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</si>
  <si>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</si>
  <si>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</si>
  <si>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</si>
  <si>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</si>
  <si>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</si>
  <si>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</si>
  <si>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</si>
  <si>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</si>
  <si>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</si>
  <si>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</si>
  <si>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</si>
  <si>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</si>
  <si>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</si>
  <si>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</si>
  <si>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</si>
  <si>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</si>
  <si>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</si>
  <si>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</si>
  <si>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</si>
  <si>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</si>
  <si>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</si>
  <si>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</si>
  <si>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</si>
  <si>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</si>
  <si>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</si>
  <si>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</si>
  <si>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</si>
  <si>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</si>
  <si>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</si>
  <si>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</si>
  <si>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</si>
  <si>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</si>
  <si>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</si>
  <si>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</si>
  <si>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</si>
  <si>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</si>
  <si>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</si>
  <si>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</si>
  <si>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</si>
  <si>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</si>
  <si>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</si>
  <si>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</si>
  <si>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</si>
  <si>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</si>
  <si>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</si>
  <si>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</si>
  <si>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</si>
  <si>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</si>
  <si>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</si>
  <si>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</si>
  <si>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</si>
  <si>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</si>
  <si>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</si>
  <si>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</si>
  <si>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</si>
  <si>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</si>
  <si>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</si>
  <si>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</si>
  <si>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</si>
  <si>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</si>
  <si>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</si>
  <si>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</si>
  <si>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</si>
  <si>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</si>
  <si>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</si>
  <si>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</si>
  <si>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</si>
  <si>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</si>
  <si>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</si>
  <si>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</si>
  <si>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</si>
  <si>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</si>
  <si>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</si>
  <si>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</si>
  <si>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</si>
  <si>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</si>
  <si>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</si>
  <si>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</si>
  <si>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</si>
  <si>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</si>
  <si>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</si>
  <si>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</si>
  <si>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</si>
  <si>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</si>
  <si>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</si>
  <si>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</si>
  <si>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</si>
  <si>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</si>
  <si>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</si>
  <si>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</si>
  <si>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</si>
  <si>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</si>
  <si>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</si>
  <si>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</si>
  <si>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</si>
  <si>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</si>
  <si>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</si>
  <si>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</si>
  <si>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</si>
  <si>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</si>
  <si>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</si>
  <si>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</si>
  <si>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</si>
  <si>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</si>
  <si>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</si>
  <si>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</si>
  <si>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</si>
  <si>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</si>
  <si>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</si>
  <si>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</si>
  <si>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</si>
  <si>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</si>
  <si>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</si>
  <si>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</si>
  <si>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</si>
  <si>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</si>
  <si>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</si>
  <si>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</si>
  <si>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</si>
  <si>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</si>
  <si>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</si>
  <si>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</si>
  <si>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</si>
  <si>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</si>
  <si>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</si>
  <si>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</si>
  <si>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</si>
  <si>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</si>
  <si>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</si>
  <si>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</si>
  <si>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</si>
  <si>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</si>
  <si>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</si>
  <si>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</si>
  <si>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</si>
  <si>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</si>
  <si>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</si>
  <si>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</si>
  <si>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</si>
  <si>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</si>
  <si>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</si>
  <si>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</si>
  <si>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</si>
  <si>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</si>
  <si>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</si>
  <si>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</si>
  <si>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</si>
  <si>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</si>
  <si>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</si>
  <si>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</si>
  <si>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</si>
  <si>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</si>
  <si>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</si>
  <si>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</si>
  <si>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</si>
  <si>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</si>
  <si>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</si>
  <si>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</si>
  <si>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</si>
  <si>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</si>
  <si>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</si>
  <si>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</si>
  <si>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</si>
  <si>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</si>
  <si>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</si>
  <si>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</si>
  <si>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</si>
  <si>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</si>
  <si>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</si>
  <si>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</si>
  <si>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</si>
  <si>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</si>
  <si>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</si>
  <si>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</si>
  <si>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</si>
  <si>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</si>
  <si>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</si>
  <si>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</si>
  <si>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</si>
  <si>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</si>
  <si>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</si>
  <si>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</si>
  <si>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</si>
  <si>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</si>
  <si>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</si>
  <si>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</si>
  <si>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</si>
  <si>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</si>
  <si>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</si>
  <si>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</si>
  <si>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</si>
  <si>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</si>
  <si>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</si>
  <si>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</si>
  <si>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</si>
  <si>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</si>
  <si>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</si>
  <si>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</si>
  <si>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</si>
  <si>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</si>
  <si>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</si>
  <si>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</si>
  <si>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</si>
  <si>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</si>
  <si>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</si>
  <si>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</si>
  <si>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</si>
  <si>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</si>
  <si>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</si>
  <si>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</si>
  <si>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</si>
  <si>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</si>
  <si>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</si>
  <si>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</si>
  <si>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</si>
  <si>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</si>
  <si>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</si>
  <si>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</si>
  <si>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</si>
  <si>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</si>
  <si>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</si>
  <si>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</si>
  <si>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</si>
  <si>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</si>
  <si>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</si>
  <si>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</si>
  <si>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</si>
  <si>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</si>
  <si>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</si>
  <si>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</si>
  <si>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</si>
  <si>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</si>
  <si>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</si>
  <si>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</si>
  <si>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</si>
  <si>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</si>
  <si>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</si>
  <si>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</si>
  <si>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</si>
  <si>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</si>
  <si>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</si>
  <si>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</si>
  <si>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</si>
  <si>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</si>
  <si>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</si>
  <si>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</si>
  <si>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</si>
  <si>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</si>
  <si>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</si>
  <si>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</si>
  <si>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</si>
  <si>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</si>
  <si>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</si>
  <si>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</si>
  <si>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</si>
  <si>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</si>
  <si>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</si>
  <si>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</si>
  <si>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</si>
  <si>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</si>
  <si>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</si>
  <si>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</si>
  <si>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</si>
  <si>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</si>
  <si>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</si>
  <si>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</si>
  <si>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</si>
  <si>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</si>
  <si>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</si>
  <si>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</si>
  <si>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</si>
  <si>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</si>
  <si>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</si>
  <si>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</si>
  <si>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</si>
  <si>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</si>
  <si>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</si>
  <si>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</si>
  <si>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</si>
  <si>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</si>
  <si>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</si>
  <si>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</si>
  <si>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</si>
  <si>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</si>
  <si>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</si>
  <si>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</si>
  <si>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</si>
  <si>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</si>
  <si>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</si>
  <si>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</si>
  <si>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</si>
  <si>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</si>
  <si>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</si>
  <si>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</si>
  <si>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</si>
  <si>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</si>
  <si>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</si>
  <si>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</si>
  <si>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</si>
  <si>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</si>
  <si>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</si>
  <si>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</si>
  <si>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</si>
  <si>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</si>
  <si>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</si>
  <si>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</si>
  <si>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</si>
  <si>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</si>
  <si>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</si>
  <si>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</si>
  <si>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</si>
  <si>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</si>
  <si>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</si>
  <si>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</si>
  <si>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</si>
  <si>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</si>
  <si>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</si>
  <si>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</si>
  <si>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</si>
  <si>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</si>
  <si>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</si>
  <si>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</si>
  <si>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</si>
  <si>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</si>
  <si>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</si>
  <si>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</si>
  <si>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</si>
  <si>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</si>
  <si>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</si>
  <si>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</si>
  <si>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</si>
  <si>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</si>
  <si>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</si>
  <si>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</si>
  <si>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</si>
  <si>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</si>
  <si>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</si>
  <si>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</si>
  <si>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</si>
  <si>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</si>
  <si>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</si>
  <si>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</si>
  <si>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</si>
  <si>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</si>
  <si>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</si>
  <si>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</si>
  <si>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</si>
  <si>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</si>
  <si>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</si>
  <si>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</si>
  <si>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</si>
  <si>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</si>
  <si>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</si>
  <si>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</si>
  <si>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</si>
  <si>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</si>
  <si>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</si>
  <si>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</si>
  <si>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</si>
  <si>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</si>
  <si>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</si>
  <si>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</si>
  <si>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</si>
  <si>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</si>
  <si>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</si>
  <si>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</si>
  <si>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</si>
  <si>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</si>
  <si>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</si>
  <si>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</si>
  <si>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</si>
  <si>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</si>
  <si>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</si>
  <si>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</si>
  <si>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</si>
  <si>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</si>
  <si>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</si>
  <si>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</si>
  <si>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</si>
  <si>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</si>
  <si>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</si>
  <si>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</si>
  <si>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</si>
  <si>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</si>
  <si>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</si>
  <si>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</si>
  <si>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</si>
  <si>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</si>
  <si>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</si>
  <si>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</si>
  <si>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</si>
  <si>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</si>
  <si>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</si>
  <si>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</si>
  <si>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</si>
  <si>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</si>
  <si>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</si>
  <si>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</si>
  <si>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</si>
  <si>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</si>
  <si>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</si>
  <si>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</si>
  <si>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</si>
  <si>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</si>
  <si>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</si>
  <si>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</si>
  <si>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</si>
  <si>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</si>
  <si>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</si>
  <si>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</si>
  <si>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</si>
  <si>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</si>
  <si>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</si>
  <si>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</si>
  <si>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</si>
  <si>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</si>
  <si>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</si>
  <si>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</si>
  <si>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</si>
  <si>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</si>
  <si>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</si>
  <si>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</si>
  <si>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</si>
  <si>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</si>
  <si>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</si>
  <si>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</si>
  <si>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</si>
  <si>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</si>
  <si>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</si>
  <si>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</si>
  <si>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</si>
  <si>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</si>
  <si>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</si>
  <si>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</si>
  <si>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</si>
  <si>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</si>
  <si>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</si>
  <si>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</si>
  <si>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</si>
  <si>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</si>
  <si>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</si>
  <si>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</si>
  <si>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</si>
  <si>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</si>
  <si>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</si>
  <si>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</si>
  <si>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</si>
  <si>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</si>
  <si>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</si>
  <si>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</si>
  <si>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</si>
  <si>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</si>
  <si>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</si>
  <si>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</si>
  <si>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</si>
  <si>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</si>
  <si>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</si>
  <si>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</si>
  <si>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</si>
  <si>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</si>
  <si>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</si>
  <si>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</si>
  <si>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</si>
  <si>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</si>
  <si>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</si>
  <si>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</si>
  <si>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</si>
  <si>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</si>
  <si>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</si>
  <si>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</si>
  <si>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</si>
  <si>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</si>
  <si>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</si>
  <si>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</si>
  <si>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</si>
  <si>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</si>
  <si>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</si>
  <si>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</si>
  <si>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</si>
  <si>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</si>
  <si>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</si>
  <si>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</si>
  <si>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</si>
  <si>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</si>
  <si>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</si>
  <si>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</si>
  <si>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</si>
  <si>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</si>
  <si>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</si>
  <si>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</si>
  <si>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</si>
  <si>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</si>
  <si>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</si>
  <si>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</si>
  <si>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</si>
  <si>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</si>
  <si>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</si>
  <si>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</si>
  <si>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</si>
  <si>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</si>
  <si>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</si>
  <si>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</si>
  <si>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</si>
  <si>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</si>
  <si>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</si>
  <si>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</si>
  <si>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</si>
  <si>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</si>
  <si>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</si>
  <si>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</si>
  <si>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</si>
  <si>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</si>
  <si>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</si>
  <si>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</si>
  <si>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</si>
  <si>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</si>
  <si>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</si>
  <si>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</si>
  <si>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</si>
  <si>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</si>
  <si>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</si>
  <si>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</si>
  <si>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</si>
  <si>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</si>
  <si>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</si>
  <si>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</si>
  <si>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</si>
  <si>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</si>
  <si>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</si>
  <si>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</si>
  <si>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Natalia Hollanda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</si>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</sst>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0" fillId="0" borderId="0" xfId="0"/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opLeftCell="A25" workbookViewId="0">
      <selection activeCell="B48" sqref="B48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74" t="s">
        <v>1596</v>
      </c>
      <c r="C1" s="147"/>
    </row>
    <row r="2" spans="2:3" ht="27.9" customHeight="1">
      <c r="B2" s="175" t="s">
        <v>745</v>
      </c>
      <c r="C2" s="147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6" t="s">
        <v>1611</v>
      </c>
    </row>
    <row r="5" spans="2:3" ht="27.75" customHeight="1">
      <c r="B5" s="3" t="s">
        <v>1593</v>
      </c>
      <c r="C5" s="176"/>
    </row>
    <row r="6" spans="2:3" ht="27.75" customHeight="1">
      <c r="B6" s="3" t="s">
        <v>1</v>
      </c>
      <c r="C6" s="176"/>
    </row>
    <row r="7" spans="2:3" ht="42" customHeight="1">
      <c r="B7" s="3" t="s">
        <v>1594</v>
      </c>
      <c r="C7" s="176"/>
    </row>
    <row r="8" spans="2:3" ht="42" customHeight="1">
      <c r="B8" s="124" t="s">
        <v>1615</v>
      </c>
      <c r="C8" s="176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O5" activePane="bottomRight" state="frozen"/>
      <selection pane="topRight"/>
      <selection pane="bottomLeft"/>
      <selection pane="bottomRight" activeCell="BR6" sqref="BR6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58" t="s">
        <v>32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147"/>
      <c r="CS1" s="147"/>
      <c r="CT1" s="147"/>
      <c r="CU1" s="147"/>
      <c r="CV1" s="147"/>
      <c r="CW1" s="147"/>
      <c r="CX1" s="147"/>
      <c r="CY1" s="147"/>
      <c r="CZ1" s="147"/>
      <c r="DA1" s="147"/>
      <c r="DB1" s="147"/>
      <c r="DC1" s="147"/>
      <c r="DD1" s="147"/>
      <c r="DE1" s="147"/>
      <c r="DF1" s="147"/>
      <c r="DG1" s="147"/>
      <c r="DH1" s="147"/>
      <c r="DI1" s="147"/>
      <c r="DJ1" s="147"/>
      <c r="DK1" s="147"/>
      <c r="DL1" s="147"/>
      <c r="DM1" s="147"/>
      <c r="DN1" s="147"/>
      <c r="DO1" s="147"/>
      <c r="DP1" s="147"/>
      <c r="DQ1" s="147"/>
      <c r="DR1" s="147"/>
      <c r="DS1" s="147"/>
      <c r="DT1" s="147"/>
      <c r="DU1" s="147"/>
      <c r="DV1" s="147"/>
      <c r="DW1" s="147"/>
      <c r="DX1" s="147"/>
      <c r="DY1" s="147"/>
      <c r="DZ1" s="147"/>
      <c r="EA1" s="147"/>
      <c r="EB1" s="147"/>
      <c r="EC1" s="147"/>
      <c r="ED1" s="147"/>
      <c r="EE1" s="147"/>
      <c r="EF1" s="147"/>
      <c r="EG1" s="147"/>
      <c r="EH1" s="147"/>
      <c r="EI1" s="147"/>
      <c r="EJ1" s="147"/>
      <c r="EK1" s="147"/>
      <c r="EL1" s="147"/>
      <c r="EM1" s="147"/>
      <c r="EN1" s="147"/>
      <c r="EO1" s="147"/>
    </row>
    <row r="2" spans="1:145" ht="19.8" customHeight="1">
      <c r="A2" s="172" t="s">
        <v>33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/>
      <c r="CT2" s="147"/>
      <c r="CU2" s="147"/>
      <c r="CV2" s="147"/>
      <c r="CW2" s="147"/>
      <c r="CX2" s="147"/>
      <c r="CY2" s="147"/>
      <c r="CZ2" s="147"/>
      <c r="DA2" s="147"/>
      <c r="DB2" s="147"/>
      <c r="DC2" s="147"/>
      <c r="DD2" s="147"/>
      <c r="DE2" s="147"/>
      <c r="DF2" s="147"/>
      <c r="DG2" s="147"/>
      <c r="DH2" s="147"/>
      <c r="DI2" s="147"/>
      <c r="DJ2" s="147"/>
      <c r="DK2" s="147"/>
      <c r="DL2" s="147"/>
      <c r="DM2" s="147"/>
      <c r="DN2" s="147"/>
      <c r="DO2" s="147"/>
      <c r="DP2" s="147"/>
      <c r="DQ2" s="147"/>
      <c r="DR2" s="147"/>
      <c r="DS2" s="147"/>
      <c r="DT2" s="147"/>
      <c r="DU2" s="147"/>
      <c r="DV2" s="147"/>
      <c r="DW2" s="147"/>
      <c r="DX2" s="147"/>
      <c r="DY2" s="147"/>
      <c r="DZ2" s="147"/>
      <c r="EA2" s="147"/>
      <c r="EB2" s="147"/>
      <c r="EC2" s="147"/>
      <c r="ED2" s="147"/>
      <c r="EE2" s="147"/>
      <c r="EF2" s="147"/>
      <c r="EG2" s="147"/>
      <c r="EH2" s="147"/>
      <c r="EI2" s="147"/>
      <c r="EJ2" s="147"/>
      <c r="EK2" s="147"/>
      <c r="EL2" s="147"/>
      <c r="EM2" s="147"/>
      <c r="EN2" s="147"/>
      <c r="EO2" s="147"/>
    </row>
    <row r="3" spans="1:145" ht="27.6" customHeight="1">
      <c r="A3" s="5" t="s">
        <v>34</v>
      </c>
      <c r="B3" s="181" t="s">
        <v>35</v>
      </c>
      <c r="C3" s="147"/>
      <c r="D3" s="181" t="s">
        <v>36</v>
      </c>
      <c r="E3" s="147"/>
      <c r="F3" s="181" t="s">
        <v>37</v>
      </c>
      <c r="G3" s="147"/>
      <c r="H3" s="181" t="s">
        <v>38</v>
      </c>
      <c r="I3" s="147"/>
      <c r="J3" s="181" t="s">
        <v>39</v>
      </c>
      <c r="K3" s="147"/>
      <c r="L3" s="181" t="s">
        <v>40</v>
      </c>
      <c r="M3" s="147"/>
      <c r="N3" s="189" t="s">
        <v>41</v>
      </c>
      <c r="O3" s="147"/>
      <c r="P3" s="189" t="s">
        <v>42</v>
      </c>
      <c r="Q3" s="147"/>
      <c r="R3" s="189" t="s">
        <v>43</v>
      </c>
      <c r="S3" s="147"/>
      <c r="T3" s="189" t="s">
        <v>44</v>
      </c>
      <c r="U3" s="147"/>
      <c r="V3" s="189" t="s">
        <v>45</v>
      </c>
      <c r="W3" s="147"/>
      <c r="X3" s="189" t="s">
        <v>46</v>
      </c>
      <c r="Y3" s="147"/>
      <c r="Z3" s="192" t="s">
        <v>47</v>
      </c>
      <c r="AA3" s="147"/>
      <c r="AB3" s="192" t="s">
        <v>48</v>
      </c>
      <c r="AC3" s="147"/>
      <c r="AD3" s="192" t="s">
        <v>49</v>
      </c>
      <c r="AE3" s="147"/>
      <c r="AF3" s="192" t="s">
        <v>50</v>
      </c>
      <c r="AG3" s="147"/>
      <c r="AH3" s="192" t="s">
        <v>51</v>
      </c>
      <c r="AI3" s="147"/>
      <c r="AJ3" s="192" t="s">
        <v>52</v>
      </c>
      <c r="AK3" s="147"/>
      <c r="AL3" s="191" t="s">
        <v>53</v>
      </c>
      <c r="AM3" s="147"/>
      <c r="AN3" s="191" t="s">
        <v>54</v>
      </c>
      <c r="AO3" s="147"/>
      <c r="AP3" s="191" t="s">
        <v>55</v>
      </c>
      <c r="AQ3" s="147"/>
      <c r="AR3" s="191" t="s">
        <v>56</v>
      </c>
      <c r="AS3" s="147"/>
      <c r="AT3" s="191" t="s">
        <v>57</v>
      </c>
      <c r="AU3" s="147"/>
      <c r="AV3" s="191" t="s">
        <v>58</v>
      </c>
      <c r="AW3" s="147"/>
      <c r="AX3" s="183" t="s">
        <v>59</v>
      </c>
      <c r="AY3" s="147"/>
      <c r="AZ3" s="183" t="s">
        <v>60</v>
      </c>
      <c r="BA3" s="147"/>
      <c r="BB3" s="183" t="s">
        <v>61</v>
      </c>
      <c r="BC3" s="147"/>
      <c r="BD3" s="183" t="s">
        <v>62</v>
      </c>
      <c r="BE3" s="147"/>
      <c r="BF3" s="183" t="s">
        <v>63</v>
      </c>
      <c r="BG3" s="147"/>
      <c r="BH3" s="183" t="s">
        <v>64</v>
      </c>
      <c r="BI3" s="147"/>
      <c r="BJ3" s="184" t="s">
        <v>65</v>
      </c>
      <c r="BK3" s="147"/>
      <c r="BL3" s="184" t="s">
        <v>66</v>
      </c>
      <c r="BM3" s="147"/>
      <c r="BN3" s="184" t="s">
        <v>67</v>
      </c>
      <c r="BO3" s="147"/>
      <c r="BP3" s="184" t="s">
        <v>68</v>
      </c>
      <c r="BQ3" s="147"/>
      <c r="BR3" s="184" t="s">
        <v>69</v>
      </c>
      <c r="BS3" s="147"/>
      <c r="BT3" s="184" t="s">
        <v>70</v>
      </c>
      <c r="BU3" s="147"/>
      <c r="BV3" s="199" t="s">
        <v>71</v>
      </c>
      <c r="BW3" s="147"/>
      <c r="BX3" s="199" t="s">
        <v>72</v>
      </c>
      <c r="BY3" s="147"/>
      <c r="BZ3" s="199" t="s">
        <v>73</v>
      </c>
      <c r="CA3" s="147"/>
      <c r="CB3" s="199" t="s">
        <v>74</v>
      </c>
      <c r="CC3" s="147"/>
      <c r="CD3" s="199" t="s">
        <v>75</v>
      </c>
      <c r="CE3" s="147"/>
      <c r="CF3" s="199" t="s">
        <v>76</v>
      </c>
      <c r="CG3" s="147"/>
      <c r="CH3" s="195" t="s">
        <v>77</v>
      </c>
      <c r="CI3" s="147"/>
      <c r="CJ3" s="195" t="s">
        <v>78</v>
      </c>
      <c r="CK3" s="147"/>
      <c r="CL3" s="195" t="s">
        <v>79</v>
      </c>
      <c r="CM3" s="147"/>
      <c r="CN3" s="195" t="s">
        <v>80</v>
      </c>
      <c r="CO3" s="147"/>
      <c r="CP3" s="195" t="s">
        <v>81</v>
      </c>
      <c r="CQ3" s="147"/>
      <c r="CR3" s="195" t="s">
        <v>82</v>
      </c>
      <c r="CS3" s="147"/>
      <c r="CT3" s="178" t="s">
        <v>83</v>
      </c>
      <c r="CU3" s="147"/>
      <c r="CV3" s="178" t="s">
        <v>84</v>
      </c>
      <c r="CW3" s="147"/>
      <c r="CX3" s="178" t="s">
        <v>85</v>
      </c>
      <c r="CY3" s="147"/>
      <c r="CZ3" s="178" t="s">
        <v>86</v>
      </c>
      <c r="DA3" s="147"/>
      <c r="DB3" s="178" t="s">
        <v>87</v>
      </c>
      <c r="DC3" s="147"/>
      <c r="DD3" s="178" t="s">
        <v>88</v>
      </c>
      <c r="DE3" s="147"/>
      <c r="DF3" s="198" t="s">
        <v>89</v>
      </c>
      <c r="DG3" s="147"/>
      <c r="DH3" s="198" t="s">
        <v>90</v>
      </c>
      <c r="DI3" s="147"/>
      <c r="DJ3" s="198" t="s">
        <v>91</v>
      </c>
      <c r="DK3" s="147"/>
      <c r="DL3" s="198" t="s">
        <v>92</v>
      </c>
      <c r="DM3" s="147"/>
      <c r="DN3" s="198" t="s">
        <v>93</v>
      </c>
      <c r="DO3" s="147"/>
      <c r="DP3" s="198" t="s">
        <v>94</v>
      </c>
      <c r="DQ3" s="147"/>
      <c r="DR3" s="188" t="s">
        <v>95</v>
      </c>
      <c r="DS3" s="147"/>
      <c r="DT3" s="188" t="s">
        <v>96</v>
      </c>
      <c r="DU3" s="147"/>
      <c r="DV3" s="188" t="s">
        <v>97</v>
      </c>
      <c r="DW3" s="147"/>
      <c r="DX3" s="188" t="s">
        <v>98</v>
      </c>
      <c r="DY3" s="147"/>
      <c r="DZ3" s="188" t="s">
        <v>99</v>
      </c>
      <c r="EA3" s="147"/>
      <c r="EB3" s="188" t="s">
        <v>100</v>
      </c>
      <c r="EC3" s="147"/>
      <c r="ED3" s="177" t="s">
        <v>101</v>
      </c>
      <c r="EE3" s="147"/>
      <c r="EF3" s="177" t="s">
        <v>102</v>
      </c>
      <c r="EG3" s="147"/>
      <c r="EH3" s="177" t="s">
        <v>103</v>
      </c>
      <c r="EI3" s="147"/>
      <c r="EJ3" s="177" t="s">
        <v>104</v>
      </c>
      <c r="EK3" s="147"/>
      <c r="EL3" s="177" t="s">
        <v>105</v>
      </c>
      <c r="EM3" s="147"/>
      <c r="EN3" s="177" t="s">
        <v>106</v>
      </c>
      <c r="EO3" s="147"/>
    </row>
    <row r="4" spans="1:145" ht="58.2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1</v>
      </c>
      <c r="D5" s="126">
        <v>2</v>
      </c>
      <c r="E5" s="126">
        <v>1</v>
      </c>
      <c r="F5" s="126">
        <v>1</v>
      </c>
      <c r="G5" s="126">
        <v>1</v>
      </c>
      <c r="H5" s="126">
        <v>1</v>
      </c>
      <c r="I5" s="126">
        <v>1</v>
      </c>
      <c r="J5" s="126">
        <v>0</v>
      </c>
      <c r="K5" s="126">
        <v>1</v>
      </c>
      <c r="L5" s="126">
        <v>1</v>
      </c>
      <c r="M5" s="126">
        <v>2</v>
      </c>
      <c r="N5" s="126">
        <v>2</v>
      </c>
      <c r="O5" s="126">
        <v>0</v>
      </c>
      <c r="P5" s="126">
        <v>0</v>
      </c>
      <c r="Q5" s="126">
        <v>2</v>
      </c>
      <c r="R5" s="126">
        <v>2</v>
      </c>
      <c r="S5" s="126">
        <v>0</v>
      </c>
      <c r="T5" s="126">
        <v>3</v>
      </c>
      <c r="U5" s="126">
        <v>0</v>
      </c>
      <c r="V5" s="126">
        <v>1</v>
      </c>
      <c r="W5" s="126">
        <v>0</v>
      </c>
      <c r="X5" s="126">
        <v>2</v>
      </c>
      <c r="Y5" s="126">
        <v>1</v>
      </c>
      <c r="Z5" s="126">
        <v>1</v>
      </c>
      <c r="AA5" s="126">
        <v>0</v>
      </c>
      <c r="AB5" s="126">
        <v>0</v>
      </c>
      <c r="AC5" s="126">
        <v>2</v>
      </c>
      <c r="AD5" s="126">
        <v>1</v>
      </c>
      <c r="AE5" s="126">
        <v>2</v>
      </c>
      <c r="AF5" s="126">
        <v>3</v>
      </c>
      <c r="AG5" s="126">
        <v>0</v>
      </c>
      <c r="AH5" s="126">
        <v>0</v>
      </c>
      <c r="AI5" s="126">
        <v>2</v>
      </c>
      <c r="AJ5" s="126">
        <v>3</v>
      </c>
      <c r="AK5" s="126">
        <v>0</v>
      </c>
      <c r="AL5" s="126">
        <v>2</v>
      </c>
      <c r="AM5" s="126">
        <v>1</v>
      </c>
      <c r="AN5" s="126">
        <v>0</v>
      </c>
      <c r="AO5" s="126">
        <v>2</v>
      </c>
      <c r="AP5" s="126">
        <v>2</v>
      </c>
      <c r="AQ5" s="126">
        <v>0</v>
      </c>
      <c r="AR5" s="126">
        <v>2</v>
      </c>
      <c r="AS5" s="126">
        <v>1</v>
      </c>
      <c r="AT5" s="126">
        <v>1</v>
      </c>
      <c r="AU5" s="126">
        <v>1</v>
      </c>
      <c r="AV5" s="126">
        <v>2</v>
      </c>
      <c r="AW5" s="126">
        <v>1</v>
      </c>
      <c r="AX5" s="126">
        <v>3</v>
      </c>
      <c r="AY5" s="126">
        <v>0</v>
      </c>
      <c r="AZ5" s="126">
        <v>1</v>
      </c>
      <c r="BA5" s="126">
        <v>2</v>
      </c>
      <c r="BB5" s="126">
        <v>2</v>
      </c>
      <c r="BC5" s="126">
        <v>1</v>
      </c>
      <c r="BD5" s="126">
        <v>3</v>
      </c>
      <c r="BE5" s="126">
        <v>0</v>
      </c>
      <c r="BF5" s="126">
        <v>1</v>
      </c>
      <c r="BG5" s="126">
        <v>2</v>
      </c>
      <c r="BH5" s="126">
        <v>0</v>
      </c>
      <c r="BI5" s="126">
        <v>3</v>
      </c>
      <c r="BJ5" s="126">
        <v>2</v>
      </c>
      <c r="BK5" s="126">
        <v>1</v>
      </c>
      <c r="BL5" s="126">
        <v>1</v>
      </c>
      <c r="BM5" s="126">
        <v>0</v>
      </c>
      <c r="BN5" s="126">
        <v>2</v>
      </c>
      <c r="BO5" s="126">
        <v>1</v>
      </c>
      <c r="BP5" s="126">
        <v>1</v>
      </c>
      <c r="BQ5" s="126">
        <v>2</v>
      </c>
      <c r="BR5" s="126">
        <v>1</v>
      </c>
      <c r="BS5" s="126">
        <v>1</v>
      </c>
      <c r="BT5" s="126">
        <v>1</v>
      </c>
      <c r="BU5" s="126">
        <v>2</v>
      </c>
      <c r="BV5" s="126">
        <v>2</v>
      </c>
      <c r="BW5" s="126">
        <v>1</v>
      </c>
      <c r="BX5" s="126">
        <v>2</v>
      </c>
      <c r="BY5" s="126">
        <v>0</v>
      </c>
      <c r="BZ5" s="126">
        <v>2</v>
      </c>
      <c r="CA5" s="126">
        <v>0</v>
      </c>
      <c r="CB5" s="126">
        <v>0</v>
      </c>
      <c r="CC5" s="126">
        <v>2</v>
      </c>
      <c r="CD5" s="126">
        <v>2</v>
      </c>
      <c r="CE5" s="126">
        <v>1</v>
      </c>
      <c r="CF5" s="126">
        <v>0</v>
      </c>
      <c r="CG5" s="126">
        <v>3</v>
      </c>
      <c r="CH5" s="126">
        <v>3</v>
      </c>
      <c r="CI5" s="126">
        <v>0</v>
      </c>
      <c r="CJ5" s="126">
        <v>0</v>
      </c>
      <c r="CK5" s="126">
        <v>2</v>
      </c>
      <c r="CL5" s="126">
        <v>3</v>
      </c>
      <c r="CM5" s="126">
        <v>0</v>
      </c>
      <c r="CN5" s="126">
        <v>2</v>
      </c>
      <c r="CO5" s="126">
        <v>0</v>
      </c>
      <c r="CP5" s="126">
        <v>1</v>
      </c>
      <c r="CQ5" s="126">
        <v>1</v>
      </c>
      <c r="CR5" s="126">
        <v>1</v>
      </c>
      <c r="CS5" s="126">
        <v>2</v>
      </c>
      <c r="CT5" s="126">
        <v>2</v>
      </c>
      <c r="CU5" s="126">
        <v>0</v>
      </c>
      <c r="CV5" s="126">
        <v>0</v>
      </c>
      <c r="CW5" s="126">
        <v>2</v>
      </c>
      <c r="CX5" s="126">
        <v>3</v>
      </c>
      <c r="CY5" s="126">
        <v>0</v>
      </c>
      <c r="CZ5" s="126">
        <v>1</v>
      </c>
      <c r="DA5" s="126">
        <v>1</v>
      </c>
      <c r="DB5" s="126">
        <v>1</v>
      </c>
      <c r="DC5" s="126">
        <v>2</v>
      </c>
      <c r="DD5" s="126">
        <v>2</v>
      </c>
      <c r="DE5" s="126">
        <v>0</v>
      </c>
      <c r="DF5" s="126">
        <v>2</v>
      </c>
      <c r="DG5" s="126">
        <v>0</v>
      </c>
      <c r="DH5" s="126">
        <v>2</v>
      </c>
      <c r="DI5" s="126">
        <v>0</v>
      </c>
      <c r="DJ5" s="126">
        <v>2</v>
      </c>
      <c r="DK5" s="126">
        <v>0</v>
      </c>
      <c r="DL5" s="126">
        <v>0</v>
      </c>
      <c r="DM5" s="126">
        <v>2</v>
      </c>
      <c r="DN5" s="126">
        <v>1</v>
      </c>
      <c r="DO5" s="126">
        <v>1</v>
      </c>
      <c r="DP5" s="126">
        <v>0</v>
      </c>
      <c r="DQ5" s="126">
        <v>3</v>
      </c>
      <c r="DR5" s="126">
        <v>2</v>
      </c>
      <c r="DS5" s="126">
        <v>0</v>
      </c>
      <c r="DT5" s="126">
        <v>0</v>
      </c>
      <c r="DU5" s="126">
        <v>2</v>
      </c>
      <c r="DV5" s="126">
        <v>2</v>
      </c>
      <c r="DW5" s="126">
        <v>0</v>
      </c>
      <c r="DX5" s="126">
        <v>2</v>
      </c>
      <c r="DY5" s="126">
        <v>0</v>
      </c>
      <c r="DZ5" s="126">
        <v>1</v>
      </c>
      <c r="EA5" s="126">
        <v>2</v>
      </c>
      <c r="EB5" s="126">
        <v>2</v>
      </c>
      <c r="EC5" s="126">
        <v>1</v>
      </c>
      <c r="ED5" s="126">
        <v>2</v>
      </c>
      <c r="EE5" s="126">
        <v>1</v>
      </c>
      <c r="EF5" s="126">
        <v>2</v>
      </c>
      <c r="EG5" s="126">
        <v>0</v>
      </c>
      <c r="EH5" s="126">
        <v>2</v>
      </c>
      <c r="EI5" s="126">
        <v>0</v>
      </c>
      <c r="EJ5" s="126">
        <v>0</v>
      </c>
      <c r="EK5" s="126">
        <v>2</v>
      </c>
      <c r="EL5" s="126">
        <v>0</v>
      </c>
      <c r="EM5" s="126">
        <v>2</v>
      </c>
      <c r="EN5" s="126">
        <v>2</v>
      </c>
      <c r="EO5" s="126">
        <v>1</v>
      </c>
    </row>
    <row r="7" spans="1:145" ht="21.9" customHeight="1">
      <c r="A7" s="179" t="s">
        <v>1598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</row>
    <row r="8" spans="1:145" ht="21.9" customHeight="1">
      <c r="A8" s="200" t="s">
        <v>156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Q8" s="201" t="s">
        <v>157</v>
      </c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G8" s="204" t="s">
        <v>158</v>
      </c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</row>
    <row r="9" spans="1:145" ht="18" customHeight="1">
      <c r="A9" s="21" t="s">
        <v>159</v>
      </c>
      <c r="B9" s="186" t="s">
        <v>746</v>
      </c>
      <c r="C9" s="147"/>
      <c r="D9" s="147"/>
      <c r="E9" s="147"/>
      <c r="F9" s="147"/>
      <c r="G9" s="147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86" t="s">
        <v>746</v>
      </c>
      <c r="S9" s="147"/>
      <c r="T9" s="147"/>
      <c r="U9" s="147"/>
      <c r="V9" s="147"/>
      <c r="W9" s="147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86" t="s">
        <v>746</v>
      </c>
      <c r="AI9" s="147"/>
      <c r="AJ9" s="147"/>
      <c r="AK9" s="147"/>
      <c r="AL9" s="147"/>
      <c r="AM9" s="147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87" t="str">
        <f>IFERROR(INDEX(Calc!$B$3:$B$6,MATCH(1,Calc!$J$3:$J$6,0)),"?")</f>
        <v>Coreia do Sul</v>
      </c>
      <c r="C10" s="147"/>
      <c r="D10" s="147"/>
      <c r="E10" s="147"/>
      <c r="F10" s="147"/>
      <c r="G10" s="147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3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87" t="str">
        <f>IFERROR(INDEX(Calc!$B$7:$B$10,MATCH(1,Calc!$J$7:$J$10,0)),"?")</f>
        <v>Suica</v>
      </c>
      <c r="S10" s="147"/>
      <c r="T10" s="147"/>
      <c r="U10" s="147"/>
      <c r="V10" s="147"/>
      <c r="W10" s="147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0</v>
      </c>
      <c r="AE10" s="23">
        <f>IFERROR(INDEX(Calc!$G$7:$G$10,MATCH(1,Calc!$J$7:$J$10,0)),0)</f>
        <v>5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87" t="str">
        <f>IFERROR(INDEX(Calc!$B$11:$B$14,MATCH(1,Calc!$J$11:$J$14,0)),"?")</f>
        <v>Brasil</v>
      </c>
      <c r="AI10" s="147"/>
      <c r="AJ10" s="147"/>
      <c r="AK10" s="147"/>
      <c r="AL10" s="147"/>
      <c r="AM10" s="147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6</v>
      </c>
      <c r="AT10" s="23">
        <f>IFERROR(INDEX(Calc!$F$11:$F$14,MATCH(1,Calc!$J$11:$J$14,0)),0)</f>
        <v>0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90" t="str">
        <f>IFERROR(INDEX(Calc!$B$3:$B$6,MATCH(2,Calc!$J$3:$J$6,0)),"?")</f>
        <v>Mexico</v>
      </c>
      <c r="C11" s="147"/>
      <c r="D11" s="147"/>
      <c r="E11" s="147"/>
      <c r="F11" s="147"/>
      <c r="G11" s="147"/>
      <c r="H11" s="25">
        <f>IFERROR(INDEX(Calc!$H$3:$H$6,MATCH(2,Calc!$J$3:$J$6,0)),0)</f>
        <v>7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1</v>
      </c>
      <c r="L11" s="25">
        <f>IFERROR(INDEX(Calc!$L$3:$L$6,MATCH(2,Calc!$J$3:$J$6,0)),0)</f>
        <v>0</v>
      </c>
      <c r="M11" s="25">
        <f>IFERROR(INDEX(Calc!$E$3:$E$6,MATCH(2,Calc!$J$3:$J$6,0)),0)</f>
        <v>4</v>
      </c>
      <c r="N11" s="25">
        <f>IFERROR(INDEX(Calc!$F$3:$F$6,MATCH(2,Calc!$J$3:$J$6,0)),0)</f>
        <v>2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78</v>
      </c>
      <c r="Q11" s="24">
        <v>2</v>
      </c>
      <c r="R11" s="190" t="str">
        <f>IFERROR(INDEX(Calc!$B$7:$B$10,MATCH(2,Calc!$J$7:$J$10,0)),"?")</f>
        <v>Canada</v>
      </c>
      <c r="S11" s="147"/>
      <c r="T11" s="147"/>
      <c r="U11" s="147"/>
      <c r="V11" s="147"/>
      <c r="W11" s="147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5</v>
      </c>
      <c r="AD11" s="25">
        <f>IFERROR(INDEX(Calc!$F$7:$F$10,MATCH(2,Calc!$J$7:$J$10,0)),0)</f>
        <v>1</v>
      </c>
      <c r="AE11" s="25">
        <f>IFERROR(INDEX(Calc!$G$7:$G$10,MATCH(2,Calc!$J$7:$J$10,0)),0)</f>
        <v>4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90" t="str">
        <f>IFERROR(INDEX(Calc!$B$11:$B$14,MATCH(2,Calc!$J$11:$J$14,0)),"?")</f>
        <v>Marrocos</v>
      </c>
      <c r="AI11" s="147"/>
      <c r="AJ11" s="147"/>
      <c r="AK11" s="147"/>
      <c r="AL11" s="147"/>
      <c r="AM11" s="147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2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82" t="str">
        <f>IFERROR(INDEX(Calc!$B$3:$B$6,MATCH(3,Calc!$J$3:$J$6,0)),"?")</f>
        <v>Africa do Sul</v>
      </c>
      <c r="C12" s="147"/>
      <c r="D12" s="147"/>
      <c r="E12" s="147"/>
      <c r="F12" s="147"/>
      <c r="G12" s="147"/>
      <c r="H12" s="27">
        <f>IFERROR(INDEX(Calc!$H$3:$H$6,MATCH(3,Calc!$J$3:$J$6,0)),0)</f>
        <v>1</v>
      </c>
      <c r="I12" s="27">
        <f>IFERROR(INDEX(Calc!$K$3:$K$6,MATCH(3,Calc!$J$3:$J$6,0)),0)</f>
        <v>3</v>
      </c>
      <c r="J12" s="27">
        <f>IFERROR(INDEX(Calc!$C$3:$C$6,MATCH(3,Calc!$J$3:$J$6,0)),0)</f>
        <v>0</v>
      </c>
      <c r="K12" s="27">
        <f>IFERROR(INDEX(Calc!$D$3:$D$6,MATCH(3,Calc!$J$3:$J$6,0)),0)</f>
        <v>1</v>
      </c>
      <c r="L12" s="27">
        <f>IFERROR(INDEX(Calc!$L$3:$L$6,MATCH(3,Calc!$J$3:$J$6,0)),0)</f>
        <v>2</v>
      </c>
      <c r="M12" s="27">
        <f>IFERROR(INDEX(Calc!$E$3:$E$6,MATCH(3,Calc!$J$3:$J$6,0)),0)</f>
        <v>3</v>
      </c>
      <c r="N12" s="27">
        <f>IFERROR(INDEX(Calc!$F$3:$F$6,MATCH(3,Calc!$J$3:$J$6,0)),0)</f>
        <v>5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11</v>
      </c>
      <c r="Q12" s="26">
        <v>3</v>
      </c>
      <c r="R12" s="182" t="str">
        <f>IFERROR(INDEX(Calc!$B$7:$B$10,MATCH(3,Calc!$J$7:$J$10,0)),"?")</f>
        <v>Bosnia e Herzegovina</v>
      </c>
      <c r="S12" s="147"/>
      <c r="T12" s="147"/>
      <c r="U12" s="147"/>
      <c r="V12" s="147"/>
      <c r="W12" s="147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2</v>
      </c>
      <c r="AD12" s="27">
        <f>IFERROR(INDEX(Calc!$F$7:$F$10,MATCH(3,Calc!$J$7:$J$10,0)),0)</f>
        <v>5</v>
      </c>
      <c r="AE12" s="27">
        <f>IFERROR(INDEX(Calc!$G$7:$G$10,MATCH(3,Calc!$J$7:$J$10,0)),0)</f>
        <v>-3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82" t="str">
        <f>IFERROR(INDEX(Calc!$B$11:$B$14,MATCH(3,Calc!$J$11:$J$14,0)),"?")</f>
        <v>Escocia</v>
      </c>
      <c r="AI12" s="147"/>
      <c r="AJ12" s="147"/>
      <c r="AK12" s="147"/>
      <c r="AL12" s="147"/>
      <c r="AM12" s="147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3</v>
      </c>
      <c r="AT12" s="27">
        <f>IFERROR(INDEX(Calc!$F$11:$F$14,MATCH(3,Calc!$J$11:$J$14,0)),0)</f>
        <v>4</v>
      </c>
      <c r="AU12" s="27">
        <f>IFERROR(INDEX(Calc!$G$11:$G$14,MATCH(3,Calc!$J$11:$J$14,0)),0)</f>
        <v>-1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80" t="str">
        <f>IFERROR(INDEX(Calc!$B$3:$B$6,MATCH(4,Calc!$J$3:$J$6,0)),"?")</f>
        <v>Tchequia</v>
      </c>
      <c r="C13" s="147"/>
      <c r="D13" s="147"/>
      <c r="E13" s="147"/>
      <c r="F13" s="147"/>
      <c r="G13" s="147"/>
      <c r="H13" s="29">
        <f>IFERROR(INDEX(Calc!$H$3:$H$6,MATCH(4,Calc!$J$3:$J$6,0)),0)</f>
        <v>1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1</v>
      </c>
      <c r="L13" s="29">
        <f>IFERROR(INDEX(Calc!$L$3:$L$6,MATCH(4,Calc!$J$3:$J$6,0)),0)</f>
        <v>2</v>
      </c>
      <c r="M13" s="29">
        <f>IFERROR(INDEX(Calc!$E$3:$E$6,MATCH(4,Calc!$J$3:$J$6,0)),0)</f>
        <v>2</v>
      </c>
      <c r="N13" s="29">
        <f>IFERROR(INDEX(Calc!$F$3:$F$6,MATCH(4,Calc!$J$3:$J$6,0)),0)</f>
        <v>4</v>
      </c>
      <c r="O13" s="29">
        <f>IFERROR(INDEX(Calc!$G$3:$G$6,MATCH(4,Calc!$J$3:$J$6,0)),0)</f>
        <v>-2</v>
      </c>
      <c r="P13" s="29">
        <f>IFERROR(ROUND(INDEX(Calc!$H$3:$H$6,MATCH(4,Calc!$J$3:$J$6,0))/(INDEX(Calc!$K$3:$K$6,MATCH(4,Calc!$J$3:$J$6,0))*3)*100,0),0)</f>
        <v>11</v>
      </c>
      <c r="Q13" s="28">
        <v>4</v>
      </c>
      <c r="R13" s="180" t="str">
        <f>IFERROR(INDEX(Calc!$B$7:$B$10,MATCH(4,Calc!$J$7:$J$10,0)),"?")</f>
        <v>Qatar</v>
      </c>
      <c r="S13" s="147"/>
      <c r="T13" s="147"/>
      <c r="U13" s="147"/>
      <c r="V13" s="147"/>
      <c r="W13" s="147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7</v>
      </c>
      <c r="AE13" s="29">
        <f>IFERROR(INDEX(Calc!$G$7:$G$10,MATCH(4,Calc!$J$7:$J$10,0)),0)</f>
        <v>-6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80" t="str">
        <f>IFERROR(INDEX(Calc!$B$11:$B$14,MATCH(4,Calc!$J$11:$J$14,0)),"?")</f>
        <v>Haiti</v>
      </c>
      <c r="AI13" s="147"/>
      <c r="AJ13" s="147"/>
      <c r="AK13" s="147"/>
      <c r="AL13" s="147"/>
      <c r="AM13" s="147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8</v>
      </c>
      <c r="AU13" s="29">
        <f>IFERROR(INDEX(Calc!$G$11:$G$14,MATCH(4,Calc!$J$11:$J$14,0)),0)</f>
        <v>-8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206" t="s">
        <v>169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Q15" s="185" t="s">
        <v>170</v>
      </c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G15" s="205" t="s">
        <v>171</v>
      </c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</row>
    <row r="16" spans="1:145" ht="18" customHeight="1">
      <c r="A16" s="21" t="s">
        <v>159</v>
      </c>
      <c r="B16" s="186" t="s">
        <v>746</v>
      </c>
      <c r="C16" s="147"/>
      <c r="D16" s="147"/>
      <c r="E16" s="147"/>
      <c r="F16" s="147"/>
      <c r="G16" s="147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86" t="s">
        <v>746</v>
      </c>
      <c r="S16" s="147"/>
      <c r="T16" s="147"/>
      <c r="U16" s="147"/>
      <c r="V16" s="147"/>
      <c r="W16" s="147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86" t="s">
        <v>746</v>
      </c>
      <c r="AI16" s="147"/>
      <c r="AJ16" s="147"/>
      <c r="AK16" s="147"/>
      <c r="AL16" s="147"/>
      <c r="AM16" s="147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87" t="str">
        <f>IFERROR(INDEX(Calc!$B$15:$B$18,MATCH(1,Calc!$J$15:$J$18,0)),"?")</f>
        <v>Estados Unidos</v>
      </c>
      <c r="C17" s="147"/>
      <c r="D17" s="147"/>
      <c r="E17" s="147"/>
      <c r="F17" s="147"/>
      <c r="G17" s="147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2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87" t="str">
        <f>IFERROR(INDEX(Calc!$B$19:$B$22,MATCH(1,Calc!$J$19:$J$22,0)),"?")</f>
        <v>Alemanha</v>
      </c>
      <c r="S17" s="147"/>
      <c r="T17" s="147"/>
      <c r="U17" s="147"/>
      <c r="V17" s="147"/>
      <c r="W17" s="147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7</v>
      </c>
      <c r="AD17" s="23">
        <f>IFERROR(INDEX(Calc!$F$19:$F$22,MATCH(1,Calc!$J$19:$J$22,0)),0)</f>
        <v>2</v>
      </c>
      <c r="AE17" s="23">
        <f>IFERROR(INDEX(Calc!$G$19:$G$22,MATCH(1,Calc!$J$19:$J$22,0)),0)</f>
        <v>5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87" t="str">
        <f>IFERROR(INDEX(Calc!$B$23:$B$26,MATCH(1,Calc!$J$23:$J$26,0)),"?")</f>
        <v>Holanda</v>
      </c>
      <c r="AI17" s="147"/>
      <c r="AJ17" s="147"/>
      <c r="AK17" s="147"/>
      <c r="AL17" s="147"/>
      <c r="AM17" s="147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3</v>
      </c>
      <c r="AU17" s="23">
        <f>IFERROR(INDEX(Calc!$G$23:$G$26,MATCH(1,Calc!$J$23:$J$26,0)),0)</f>
        <v>3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90" t="str">
        <f>IFERROR(INDEX(Calc!$B$15:$B$18,MATCH(2,Calc!$J$15:$J$18,0)),"?")</f>
        <v>Turquia</v>
      </c>
      <c r="C18" s="147"/>
      <c r="D18" s="147"/>
      <c r="E18" s="147"/>
      <c r="F18" s="147"/>
      <c r="G18" s="147"/>
      <c r="H18" s="25">
        <f>IFERROR(INDEX(Calc!$H$15:$H$18,MATCH(2,Calc!$J$15:$J$18,0)),0)</f>
        <v>7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1</v>
      </c>
      <c r="L18" s="25">
        <f>IFERROR(INDEX(Calc!$L$15:$L$18,MATCH(2,Calc!$J$15:$J$18,0)),0)</f>
        <v>0</v>
      </c>
      <c r="M18" s="25">
        <f>IFERROR(INDEX(Calc!$E$15:$E$18,MATCH(2,Calc!$J$15:$J$18,0)),0)</f>
        <v>5</v>
      </c>
      <c r="N18" s="25">
        <f>IFERROR(INDEX(Calc!$F$15:$F$18,MATCH(2,Calc!$J$15:$J$18,0)),0)</f>
        <v>2</v>
      </c>
      <c r="O18" s="25">
        <f>IFERROR(INDEX(Calc!$G$15:$G$18,MATCH(2,Calc!$J$15:$J$18,0)),0)</f>
        <v>3</v>
      </c>
      <c r="P18" s="25">
        <f>IFERROR(ROUND(INDEX(Calc!$H$15:$H$18,MATCH(2,Calc!$J$15:$J$18,0))/(INDEX(Calc!$K$15:$K$18,MATCH(2,Calc!$J$15:$J$18,0))*3)*100,0),0)</f>
        <v>78</v>
      </c>
      <c r="Q18" s="24">
        <v>2</v>
      </c>
      <c r="R18" s="190" t="str">
        <f>IFERROR(INDEX(Calc!$B$19:$B$22,MATCH(2,Calc!$J$19:$J$22,0)),"?")</f>
        <v>Equador</v>
      </c>
      <c r="S18" s="147"/>
      <c r="T18" s="147"/>
      <c r="U18" s="147"/>
      <c r="V18" s="147"/>
      <c r="W18" s="147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6</v>
      </c>
      <c r="AD18" s="25">
        <f>IFERROR(INDEX(Calc!$F$19:$F$22,MATCH(2,Calc!$J$19:$J$22,0)),0)</f>
        <v>3</v>
      </c>
      <c r="AE18" s="25">
        <f>IFERROR(INDEX(Calc!$G$19:$G$22,MATCH(2,Calc!$J$19:$J$22,0)),0)</f>
        <v>3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90" t="str">
        <f>IFERROR(INDEX(Calc!$B$23:$B$26,MATCH(2,Calc!$J$23:$J$26,0)),"?")</f>
        <v>Japao</v>
      </c>
      <c r="AI18" s="147"/>
      <c r="AJ18" s="147"/>
      <c r="AK18" s="147"/>
      <c r="AL18" s="147"/>
      <c r="AM18" s="147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4</v>
      </c>
      <c r="AT18" s="25">
        <f>IFERROR(INDEX(Calc!$F$23:$F$26,MATCH(2,Calc!$J$23:$J$26,0)),0)</f>
        <v>4</v>
      </c>
      <c r="AU18" s="25">
        <f>IFERROR(INDEX(Calc!$G$23:$G$26,MATCH(2,Calc!$J$23:$J$26,0)),0)</f>
        <v>0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82" t="str">
        <f>IFERROR(INDEX(Calc!$B$15:$B$18,MATCH(3,Calc!$J$15:$J$18,0)),"?")</f>
        <v>Paraguai</v>
      </c>
      <c r="C19" s="147"/>
      <c r="D19" s="147"/>
      <c r="E19" s="147"/>
      <c r="F19" s="147"/>
      <c r="G19" s="147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4</v>
      </c>
      <c r="N19" s="27">
        <f>IFERROR(INDEX(Calc!$F$15:$F$18,MATCH(3,Calc!$J$15:$J$18,0)),0)</f>
        <v>5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82" t="str">
        <f>IFERROR(INDEX(Calc!$B$19:$B$22,MATCH(3,Calc!$J$19:$J$22,0)),"?")</f>
        <v>Costa do Marfim</v>
      </c>
      <c r="S19" s="147"/>
      <c r="T19" s="147"/>
      <c r="U19" s="147"/>
      <c r="V19" s="147"/>
      <c r="W19" s="147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5</v>
      </c>
      <c r="AD19" s="27">
        <f>IFERROR(INDEX(Calc!$F$19:$F$22,MATCH(3,Calc!$J$19:$J$22,0)),0)</f>
        <v>4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82" t="str">
        <f>IFERROR(INDEX(Calc!$B$23:$B$26,MATCH(3,Calc!$J$23:$J$26,0)),"?")</f>
        <v>Suecia</v>
      </c>
      <c r="AI19" s="147"/>
      <c r="AJ19" s="147"/>
      <c r="AK19" s="147"/>
      <c r="AL19" s="147"/>
      <c r="AM19" s="147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3</v>
      </c>
      <c r="AT19" s="27">
        <f>IFERROR(INDEX(Calc!$F$23:$F$26,MATCH(3,Calc!$J$23:$J$26,0)),0)</f>
        <v>3</v>
      </c>
      <c r="AU19" s="27">
        <f>IFERROR(INDEX(Calc!$G$23:$G$26,MATCH(3,Calc!$J$23:$J$26,0)),0)</f>
        <v>0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80" t="str">
        <f>IFERROR(INDEX(Calc!$B$15:$B$18,MATCH(4,Calc!$J$15:$J$18,0)),"?")</f>
        <v>Australia</v>
      </c>
      <c r="C20" s="147"/>
      <c r="D20" s="147"/>
      <c r="E20" s="147"/>
      <c r="F20" s="147"/>
      <c r="G20" s="147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6</v>
      </c>
      <c r="O20" s="29">
        <f>IFERROR(INDEX(Calc!$G$15:$G$18,MATCH(4,Calc!$J$15:$J$18,0)),0)</f>
        <v>-5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80" t="str">
        <f>IFERROR(INDEX(Calc!$B$19:$B$22,MATCH(4,Calc!$J$19:$J$22,0)),"?")</f>
        <v>Curacao</v>
      </c>
      <c r="S20" s="147"/>
      <c r="T20" s="147"/>
      <c r="U20" s="147"/>
      <c r="V20" s="147"/>
      <c r="W20" s="147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9</v>
      </c>
      <c r="AE20" s="29">
        <f>IFERROR(INDEX(Calc!$G$19:$G$22,MATCH(4,Calc!$J$19:$J$22,0)),0)</f>
        <v>-9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80" t="str">
        <f>IFERROR(INDEX(Calc!$B$23:$B$26,MATCH(4,Calc!$J$23:$J$26,0)),"?")</f>
        <v>Tunisia</v>
      </c>
      <c r="AI20" s="147"/>
      <c r="AJ20" s="147"/>
      <c r="AK20" s="147"/>
      <c r="AL20" s="147"/>
      <c r="AM20" s="147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2</v>
      </c>
      <c r="AT20" s="29">
        <f>IFERROR(INDEX(Calc!$F$23:$F$26,MATCH(4,Calc!$J$23:$J$26,0)),0)</f>
        <v>5</v>
      </c>
      <c r="AU20" s="29">
        <f>IFERROR(INDEX(Calc!$G$23:$G$26,MATCH(4,Calc!$J$23:$J$26,0)),0)</f>
        <v>-3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193" t="s">
        <v>172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Q22" s="197" t="s">
        <v>173</v>
      </c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G22" s="203" t="s">
        <v>174</v>
      </c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</row>
    <row r="23" spans="1:48" ht="18" customHeight="1">
      <c r="A23" s="21" t="s">
        <v>159</v>
      </c>
      <c r="B23" s="186" t="s">
        <v>746</v>
      </c>
      <c r="C23" s="147"/>
      <c r="D23" s="147"/>
      <c r="E23" s="147"/>
      <c r="F23" s="147"/>
      <c r="G23" s="147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86" t="s">
        <v>746</v>
      </c>
      <c r="S23" s="147"/>
      <c r="T23" s="147"/>
      <c r="U23" s="147"/>
      <c r="V23" s="147"/>
      <c r="W23" s="147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86" t="s">
        <v>746</v>
      </c>
      <c r="AI23" s="147"/>
      <c r="AJ23" s="147"/>
      <c r="AK23" s="147"/>
      <c r="AL23" s="147"/>
      <c r="AM23" s="147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87" t="str">
        <f>IFERROR(INDEX(Calc!$B$27:$B$30,MATCH(1,Calc!$J$27:$J$30,0)),"?")</f>
        <v>Belgica</v>
      </c>
      <c r="C24" s="147"/>
      <c r="D24" s="147"/>
      <c r="E24" s="147"/>
      <c r="F24" s="147"/>
      <c r="G24" s="147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1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87" t="str">
        <f>IFERROR(INDEX(Calc!$B$31:$B$34,MATCH(1,Calc!$J$31:$J$34,0)),"?")</f>
        <v>Espanha</v>
      </c>
      <c r="S24" s="147"/>
      <c r="T24" s="147"/>
      <c r="U24" s="147"/>
      <c r="V24" s="147"/>
      <c r="W24" s="147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8</v>
      </c>
      <c r="AD24" s="23">
        <f>IFERROR(INDEX(Calc!$F$31:$F$34,MATCH(1,Calc!$J$31:$J$34,0)),0)</f>
        <v>1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87" t="str">
        <f>IFERROR(INDEX(Calc!$B$35:$B$38,MATCH(1,Calc!$J$35:$J$38,0)),"?")</f>
        <v>Franca</v>
      </c>
      <c r="AI24" s="147"/>
      <c r="AJ24" s="147"/>
      <c r="AK24" s="147"/>
      <c r="AL24" s="147"/>
      <c r="AM24" s="147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1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90" t="str">
        <f>IFERROR(INDEX(Calc!$B$27:$B$30,MATCH(2,Calc!$J$27:$J$30,0)),"?")</f>
        <v>Egito</v>
      </c>
      <c r="C25" s="147"/>
      <c r="D25" s="147"/>
      <c r="E25" s="147"/>
      <c r="F25" s="147"/>
      <c r="G25" s="147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5</v>
      </c>
      <c r="N25" s="25">
        <f>IFERROR(INDEX(Calc!$F$27:$F$30,MATCH(2,Calc!$J$27:$J$30,0)),0)</f>
        <v>3</v>
      </c>
      <c r="O25" s="25">
        <f>IFERROR(INDEX(Calc!$G$27:$G$30,MATCH(2,Calc!$J$27:$J$30,0)),0)</f>
        <v>2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90" t="str">
        <f>IFERROR(INDEX(Calc!$B$31:$B$34,MATCH(2,Calc!$J$31:$J$34,0)),"?")</f>
        <v>Uruguai</v>
      </c>
      <c r="S25" s="147"/>
      <c r="T25" s="147"/>
      <c r="U25" s="147"/>
      <c r="V25" s="147"/>
      <c r="W25" s="147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2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90" t="str">
        <f>IFERROR(INDEX(Calc!$B$35:$B$38,MATCH(2,Calc!$J$35:$J$38,0)),"?")</f>
        <v>Noruega</v>
      </c>
      <c r="AI25" s="147"/>
      <c r="AJ25" s="147"/>
      <c r="AK25" s="147"/>
      <c r="AL25" s="147"/>
      <c r="AM25" s="147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3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82" t="str">
        <f>IFERROR(INDEX(Calc!$B$27:$B$30,MATCH(3,Calc!$J$27:$J$30,0)),"?")</f>
        <v>Ira</v>
      </c>
      <c r="C26" s="147"/>
      <c r="D26" s="147"/>
      <c r="E26" s="147"/>
      <c r="F26" s="147"/>
      <c r="G26" s="147"/>
      <c r="H26" s="27">
        <f>IFERROR(INDEX(Calc!$H$27:$H$30,MATCH(3,Calc!$J$27:$J$30,0)),0)</f>
        <v>3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0</v>
      </c>
      <c r="L26" s="27">
        <f>IFERROR(INDEX(Calc!$L$27:$L$30,MATCH(3,Calc!$J$27:$J$30,0)),0)</f>
        <v>2</v>
      </c>
      <c r="M26" s="27">
        <f>IFERROR(INDEX(Calc!$E$27:$E$30,MATCH(3,Calc!$J$27:$J$30,0)),0)</f>
        <v>3</v>
      </c>
      <c r="N26" s="27">
        <f>IFERROR(INDEX(Calc!$F$27:$F$30,MATCH(3,Calc!$J$27:$J$30,0)),0)</f>
        <v>4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33</v>
      </c>
      <c r="Q26" s="26">
        <v>3</v>
      </c>
      <c r="R26" s="182" t="str">
        <f>IFERROR(INDEX(Calc!$B$31:$B$34,MATCH(3,Calc!$J$31:$J$34,0)),"?")</f>
        <v>Arabia Saudita</v>
      </c>
      <c r="S26" s="147"/>
      <c r="T26" s="147"/>
      <c r="U26" s="147"/>
      <c r="V26" s="147"/>
      <c r="W26" s="147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1</v>
      </c>
      <c r="AD26" s="27">
        <f>IFERROR(INDEX(Calc!$F$31:$F$34,MATCH(3,Calc!$J$31:$J$34,0)),0)</f>
        <v>6</v>
      </c>
      <c r="AE26" s="27">
        <f>IFERROR(INDEX(Calc!$G$31:$G$34,MATCH(3,Calc!$J$31:$J$34,0)),0)</f>
        <v>-5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82" t="str">
        <f>IFERROR(INDEX(Calc!$B$35:$B$38,MATCH(3,Calc!$J$35:$J$38,0)),"?")</f>
        <v>Senegal</v>
      </c>
      <c r="AI26" s="147"/>
      <c r="AJ26" s="147"/>
      <c r="AK26" s="147"/>
      <c r="AL26" s="147"/>
      <c r="AM26" s="147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3</v>
      </c>
      <c r="AT26" s="27">
        <f>IFERROR(INDEX(Calc!$F$35:$F$38,MATCH(3,Calc!$J$35:$J$38,0)),0)</f>
        <v>3</v>
      </c>
      <c r="AU26" s="27">
        <f>IFERROR(INDEX(Calc!$G$35:$G$38,MATCH(3,Calc!$J$35:$J$38,0)),0)</f>
        <v>0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80" t="str">
        <f>IFERROR(INDEX(Calc!$B$27:$B$30,MATCH(4,Calc!$J$27:$J$30,0)),"?")</f>
        <v>Nova Zelandia</v>
      </c>
      <c r="C27" s="147"/>
      <c r="D27" s="147"/>
      <c r="E27" s="147"/>
      <c r="F27" s="147"/>
      <c r="G27" s="147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7</v>
      </c>
      <c r="O27" s="29">
        <f>IFERROR(INDEX(Calc!$G$27:$G$30,MATCH(4,Calc!$J$27:$J$30,0)),0)</f>
        <v>-7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80" t="str">
        <f>IFERROR(INDEX(Calc!$B$31:$B$34,MATCH(4,Calc!$J$31:$J$34,0)),"?")</f>
        <v>Cabo Verde</v>
      </c>
      <c r="S27" s="147"/>
      <c r="T27" s="147"/>
      <c r="U27" s="147"/>
      <c r="V27" s="147"/>
      <c r="W27" s="147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1</v>
      </c>
      <c r="AD27" s="29">
        <f>IFERROR(INDEX(Calc!$F$31:$F$34,MATCH(4,Calc!$J$31:$J$34,0)),0)</f>
        <v>6</v>
      </c>
      <c r="AE27" s="29">
        <f>IFERROR(INDEX(Calc!$G$31:$G$34,MATCH(4,Calc!$J$31:$J$34,0)),0)</f>
        <v>-5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80" t="str">
        <f>IFERROR(INDEX(Calc!$B$35:$B$38,MATCH(4,Calc!$J$35:$J$38,0)),"?")</f>
        <v>Iraque</v>
      </c>
      <c r="AI27" s="147"/>
      <c r="AJ27" s="147"/>
      <c r="AK27" s="147"/>
      <c r="AL27" s="147"/>
      <c r="AM27" s="147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7</v>
      </c>
      <c r="AU27" s="29">
        <f>IFERROR(INDEX(Calc!$G$35:$G$38,MATCH(4,Calc!$J$35:$J$38,0)),0)</f>
        <v>-7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94" t="s">
        <v>175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Q29" s="196" t="s">
        <v>176</v>
      </c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G29" s="202" t="s">
        <v>177</v>
      </c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</row>
    <row r="30" spans="1:48" ht="18" customHeight="1">
      <c r="A30" s="21" t="s">
        <v>159</v>
      </c>
      <c r="B30" s="186" t="s">
        <v>746</v>
      </c>
      <c r="C30" s="147"/>
      <c r="D30" s="147"/>
      <c r="E30" s="147"/>
      <c r="F30" s="147"/>
      <c r="G30" s="147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86" t="s">
        <v>746</v>
      </c>
      <c r="S30" s="147"/>
      <c r="T30" s="147"/>
      <c r="U30" s="147"/>
      <c r="V30" s="147"/>
      <c r="W30" s="147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86" t="s">
        <v>746</v>
      </c>
      <c r="AI30" s="147"/>
      <c r="AJ30" s="147"/>
      <c r="AK30" s="147"/>
      <c r="AL30" s="147"/>
      <c r="AM30" s="147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87" t="str">
        <f>IFERROR(INDEX(Calc!$B$39:$B$42,MATCH(1,Calc!$J$39:$J$42,0)),"?")</f>
        <v>Argentina</v>
      </c>
      <c r="C31" s="147"/>
      <c r="D31" s="147"/>
      <c r="E31" s="147"/>
      <c r="F31" s="147"/>
      <c r="G31" s="147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0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87" t="str">
        <f>IFERROR(INDEX(Calc!$B$43:$B$46,MATCH(1,Calc!$J$43:$J$46,0)),"?")</f>
        <v>Portugal</v>
      </c>
      <c r="S31" s="147"/>
      <c r="T31" s="147"/>
      <c r="U31" s="147"/>
      <c r="V31" s="147"/>
      <c r="W31" s="147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6</v>
      </c>
      <c r="AD31" s="23">
        <f>IFERROR(INDEX(Calc!$F$43:$F$46,MATCH(1,Calc!$J$43:$J$46,0)),0)</f>
        <v>1</v>
      </c>
      <c r="AE31" s="23">
        <f>IFERROR(INDEX(Calc!$G$43:$G$46,MATCH(1,Calc!$J$43:$J$46,0)),0)</f>
        <v>5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87" t="str">
        <f>IFERROR(INDEX(Calc!$B$47:$B$50,MATCH(1,Calc!$J$47:$J$50,0)),"?")</f>
        <v>Inglaterra</v>
      </c>
      <c r="AI31" s="147"/>
      <c r="AJ31" s="147"/>
      <c r="AK31" s="147"/>
      <c r="AL31" s="147"/>
      <c r="AM31" s="147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1</v>
      </c>
      <c r="AU31" s="23">
        <f>IFERROR(INDEX(Calc!$G$47:$G$50,MATCH(1,Calc!$J$47:$J$50,0)),0)</f>
        <v>5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90" t="str">
        <f>IFERROR(INDEX(Calc!$B$39:$B$42,MATCH(2,Calc!$J$39:$J$42,0)),"?")</f>
        <v>Austria</v>
      </c>
      <c r="C32" s="147"/>
      <c r="D32" s="147"/>
      <c r="E32" s="147"/>
      <c r="F32" s="147"/>
      <c r="G32" s="147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3</v>
      </c>
      <c r="N32" s="25">
        <f>IFERROR(INDEX(Calc!$F$39:$F$42,MATCH(2,Calc!$J$39:$J$42,0)),0)</f>
        <v>3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90" t="str">
        <f>IFERROR(INDEX(Calc!$B$43:$B$46,MATCH(2,Calc!$J$43:$J$46,0)),"?")</f>
        <v>Colombia</v>
      </c>
      <c r="S32" s="147"/>
      <c r="T32" s="147"/>
      <c r="U32" s="147"/>
      <c r="V32" s="147"/>
      <c r="W32" s="147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2</v>
      </c>
      <c r="AE32" s="25">
        <f>IFERROR(INDEX(Calc!$G$43:$G$46,MATCH(2,Calc!$J$43:$J$46,0)),0)</f>
        <v>3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90" t="str">
        <f>IFERROR(INDEX(Calc!$B$47:$B$50,MATCH(2,Calc!$J$47:$J$50,0)),"?")</f>
        <v>Croacia</v>
      </c>
      <c r="AI32" s="147"/>
      <c r="AJ32" s="147"/>
      <c r="AK32" s="147"/>
      <c r="AL32" s="147"/>
      <c r="AM32" s="147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5</v>
      </c>
      <c r="AT32" s="25">
        <f>IFERROR(INDEX(Calc!$F$47:$F$50,MATCH(2,Calc!$J$47:$J$50,0)),0)</f>
        <v>3</v>
      </c>
      <c r="AU32" s="25">
        <f>IFERROR(INDEX(Calc!$G$47:$G$50,MATCH(2,Calc!$J$47:$J$50,0)),0)</f>
        <v>2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82" t="str">
        <f>IFERROR(INDEX(Calc!$B$39:$B$42,MATCH(3,Calc!$J$39:$J$42,0)),"?")</f>
        <v>Argelia</v>
      </c>
      <c r="C33" s="147"/>
      <c r="D33" s="147"/>
      <c r="E33" s="147"/>
      <c r="F33" s="147"/>
      <c r="G33" s="147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3</v>
      </c>
      <c r="N33" s="27">
        <f>IFERROR(INDEX(Calc!$F$39:$F$42,MATCH(3,Calc!$J$39:$J$42,0)),0)</f>
        <v>3</v>
      </c>
      <c r="O33" s="27">
        <f>IFERROR(INDEX(Calc!$G$39:$G$42,MATCH(3,Calc!$J$39:$J$42,0)),0)</f>
        <v>0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82" t="str">
        <f>IFERROR(INDEX(Calc!$B$43:$B$46,MATCH(3,Calc!$J$43:$J$46,0)),"?")</f>
        <v>RD Congo</v>
      </c>
      <c r="S33" s="147"/>
      <c r="T33" s="147"/>
      <c r="U33" s="147"/>
      <c r="V33" s="147"/>
      <c r="W33" s="147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5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82" t="str">
        <f>IFERROR(INDEX(Calc!$B$47:$B$50,MATCH(3,Calc!$J$47:$J$50,0)),"?")</f>
        <v>Gana</v>
      </c>
      <c r="AI33" s="147"/>
      <c r="AJ33" s="147"/>
      <c r="AK33" s="147"/>
      <c r="AL33" s="147"/>
      <c r="AM33" s="147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3</v>
      </c>
      <c r="AT33" s="27">
        <f>IFERROR(INDEX(Calc!$F$47:$F$50,MATCH(3,Calc!$J$47:$J$50,0)),0)</f>
        <v>4</v>
      </c>
      <c r="AU33" s="27">
        <f>IFERROR(INDEX(Calc!$G$47:$G$50,MATCH(3,Calc!$J$47:$J$50,0)),0)</f>
        <v>-1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80" t="str">
        <f>IFERROR(INDEX(Calc!$B$39:$B$42,MATCH(4,Calc!$J$39:$J$42,0)),"?")</f>
        <v>Jordania</v>
      </c>
      <c r="C34" s="147"/>
      <c r="D34" s="147"/>
      <c r="E34" s="147"/>
      <c r="F34" s="147"/>
      <c r="G34" s="147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7</v>
      </c>
      <c r="O34" s="29">
        <f>IFERROR(INDEX(Calc!$G$39:$G$42,MATCH(4,Calc!$J$39:$J$42,0)),0)</f>
        <v>-7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80" t="str">
        <f>IFERROR(INDEX(Calc!$B$43:$B$46,MATCH(4,Calc!$J$43:$J$46,0)),"?")</f>
        <v>Uzbequistao</v>
      </c>
      <c r="S34" s="147"/>
      <c r="T34" s="147"/>
      <c r="U34" s="147"/>
      <c r="V34" s="147"/>
      <c r="W34" s="147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1</v>
      </c>
      <c r="AD34" s="29">
        <f>IFERROR(INDEX(Calc!$F$43:$F$46,MATCH(4,Calc!$J$43:$J$46,0)),0)</f>
        <v>6</v>
      </c>
      <c r="AE34" s="29">
        <f>IFERROR(INDEX(Calc!$G$43:$G$46,MATCH(4,Calc!$J$43:$J$46,0)),0)</f>
        <v>-5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80" t="str">
        <f>IFERROR(INDEX(Calc!$B$47:$B$50,MATCH(4,Calc!$J$47:$J$50,0)),"?")</f>
        <v>Panama</v>
      </c>
      <c r="AI34" s="147"/>
      <c r="AJ34" s="147"/>
      <c r="AK34" s="147"/>
      <c r="AL34" s="147"/>
      <c r="AM34" s="147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6</v>
      </c>
      <c r="AU34" s="29">
        <f>IFERROR(INDEX(Calc!$G$47:$G$50,MATCH(4,Calc!$J$47:$J$50,0)),0)</f>
        <v>-6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8" t="s">
        <v>181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2</v>
      </c>
      <c r="H3" s="38">
        <f t="shared" ref="H3:H50" si="1">3*C3+D3</f>
        <v>7</v>
      </c>
      <c r="I3" s="37">
        <f t="shared" ref="I3:I50" si="2">H3*1000000000+(G3+200)*1000000+E3*1000+(500-M3)</f>
        <v>7202004484</v>
      </c>
      <c r="J3" s="38">
        <f>RANK(I3,$I$3:$I$6,0)</f>
        <v>2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1</v>
      </c>
      <c r="E4" s="37">
        <f>IF(ISNUMBER('Apostas - Grupos'!B5),'Apostas - Grupos'!C5,0)+IF(ISNUMBER('Apostas - Grupos'!F5),'Apostas - Grupos'!G5,0)+IF(ISNUMBER('Apostas - Grupos'!L5),'Apostas - Grupos'!L5,0)</f>
        <v>3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-2</v>
      </c>
      <c r="H4" s="38">
        <f t="shared" si="1"/>
        <v>1</v>
      </c>
      <c r="I4" s="37">
        <f t="shared" si="2"/>
        <v>1198003437</v>
      </c>
      <c r="J4" s="38">
        <f>RANK(I4,$I$3:$I$6,0)</f>
        <v>3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2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5</v>
      </c>
      <c r="F5" s="37">
        <f>IF(ISNUMBER('Apostas - Grupos'!D5),'Apostas - Grupos'!E5,0)+IF(ISNUMBER('Apostas - Grupos'!H5),'Apostas - Grupos'!H5,0)+IF(ISNUMBER('Apostas - Grupos'!L5),'Apostas - Grupos'!L5,0)</f>
        <v>3</v>
      </c>
      <c r="G5" s="37">
        <f t="shared" si="0"/>
        <v>2</v>
      </c>
      <c r="H5" s="38">
        <f t="shared" si="1"/>
        <v>7</v>
      </c>
      <c r="I5" s="37">
        <f t="shared" si="2"/>
        <v>7202005477</v>
      </c>
      <c r="J5" s="38">
        <f>RANK(I5,$I$3:$I$6,0)</f>
        <v>1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-2</v>
      </c>
      <c r="H6" s="38">
        <f t="shared" si="1"/>
        <v>1</v>
      </c>
      <c r="I6" s="37">
        <f t="shared" si="2"/>
        <v>1198002462</v>
      </c>
      <c r="J6" s="38">
        <f>RANK(I6,$I$3:$I$6,0)</f>
        <v>4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5</v>
      </c>
      <c r="F7" s="41">
        <f>IF(ISNUMBER('Apostas - Grupos'!N5),'Apostas - Grupos'!O5,0)+IF(ISNUMBER('Apostas - Grupos'!T5),'Apostas - Grupos'!U5,0)+IF(ISNUMBER('Apostas - Grupos'!V5),'Apostas - Grupos'!V5,0)</f>
        <v>1</v>
      </c>
      <c r="G7" s="41">
        <f t="shared" si="0"/>
        <v>4</v>
      </c>
      <c r="H7" s="42">
        <f t="shared" si="1"/>
        <v>6</v>
      </c>
      <c r="I7" s="41">
        <f t="shared" si="2"/>
        <v>6204005456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2</v>
      </c>
      <c r="F8" s="41">
        <f>IF(ISNUMBER('Apostas - Grupos'!N5),'Apostas - Grupos'!N5,0)+IF(ISNUMBER('Apostas - Grupos'!R5),'Apostas - Grupos'!R5,0)+IF(ISNUMBER('Apostas - Grupos'!X5),'Apostas - Grupos'!Y5,0)</f>
        <v>5</v>
      </c>
      <c r="G8" s="41">
        <f t="shared" si="0"/>
        <v>-3</v>
      </c>
      <c r="H8" s="42">
        <f t="shared" si="1"/>
        <v>3</v>
      </c>
      <c r="I8" s="41">
        <f t="shared" si="2"/>
        <v>3197002445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7</v>
      </c>
      <c r="G9" s="41">
        <f t="shared" si="0"/>
        <v>-6</v>
      </c>
      <c r="H9" s="42">
        <f t="shared" si="1"/>
        <v>0</v>
      </c>
      <c r="I9" s="41">
        <f t="shared" si="2"/>
        <v>194001462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0</v>
      </c>
      <c r="G10" s="41">
        <f t="shared" si="0"/>
        <v>5</v>
      </c>
      <c r="H10" s="42">
        <f t="shared" si="1"/>
        <v>9</v>
      </c>
      <c r="I10" s="41">
        <f t="shared" si="2"/>
        <v>9205005480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6</v>
      </c>
      <c r="F11" s="45">
        <f>IF(ISNUMBER('Apostas - Grupos'!Z5),'Apostas - Grupos'!AA5,0)+IF(ISNUMBER('Apostas - Grupos'!AF5),'Apostas - Grupos'!AG5,0)+IF(ISNUMBER('Apostas - Grupos'!AH5),'Apostas - Grupos'!AH5,0)</f>
        <v>0</v>
      </c>
      <c r="G11" s="45">
        <f t="shared" si="0"/>
        <v>6</v>
      </c>
      <c r="H11" s="46">
        <f t="shared" si="1"/>
        <v>9</v>
      </c>
      <c r="I11" s="45">
        <f t="shared" si="2"/>
        <v>9206006495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3</v>
      </c>
      <c r="H12" s="46">
        <f t="shared" si="1"/>
        <v>6</v>
      </c>
      <c r="I12" s="45">
        <f t="shared" si="2"/>
        <v>6203005486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8</v>
      </c>
      <c r="G13" s="45">
        <f t="shared" si="0"/>
        <v>-8</v>
      </c>
      <c r="H13" s="46">
        <f t="shared" si="1"/>
        <v>0</v>
      </c>
      <c r="I13" s="45">
        <f t="shared" si="2"/>
        <v>192000414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4</v>
      </c>
      <c r="G14" s="45">
        <f t="shared" si="0"/>
        <v>-1</v>
      </c>
      <c r="H14" s="46">
        <f t="shared" si="1"/>
        <v>3</v>
      </c>
      <c r="I14" s="45">
        <f t="shared" si="2"/>
        <v>3199003473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5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3</v>
      </c>
      <c r="H15" s="50">
        <f t="shared" si="1"/>
        <v>7</v>
      </c>
      <c r="I15" s="49">
        <f t="shared" si="2"/>
        <v>7203005489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4</v>
      </c>
      <c r="F16" s="49">
        <f>IF(ISNUMBER('Apostas - Grupos'!AL5),'Apostas - Grupos'!AL5,0)+IF(ISNUMBER('Apostas - Grupos'!AR5),'Apostas - Grupos'!AR5,0)+IF(ISNUMBER('Apostas - Grupos'!AV5),'Apostas - Grupos'!AW5,0)</f>
        <v>5</v>
      </c>
      <c r="G16" s="49">
        <f t="shared" si="0"/>
        <v>-1</v>
      </c>
      <c r="H16" s="50">
        <f t="shared" si="1"/>
        <v>3</v>
      </c>
      <c r="I16" s="49">
        <f t="shared" si="2"/>
        <v>3199004449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6</v>
      </c>
      <c r="G17" s="49">
        <f t="shared" si="0"/>
        <v>-5</v>
      </c>
      <c r="H17" s="50">
        <f t="shared" si="1"/>
        <v>0</v>
      </c>
      <c r="I17" s="49">
        <f t="shared" si="2"/>
        <v>195001477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5</v>
      </c>
      <c r="F18" s="49">
        <f>IF(ISNUMBER('Apostas - Grupos'!AN5),'Apostas - Grupos'!AN5,0)+IF(ISNUMBER('Apostas - Grupos'!AR5),'Apostas - Grupos'!AS5,0)+IF(ISNUMBER('Apostas - Grupos'!AT5),'Apostas - Grupos'!AU5,0)</f>
        <v>2</v>
      </c>
      <c r="G18" s="49">
        <f t="shared" si="0"/>
        <v>3</v>
      </c>
      <c r="H18" s="50">
        <f t="shared" si="1"/>
        <v>7</v>
      </c>
      <c r="I18" s="49">
        <f t="shared" si="2"/>
        <v>7203005464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7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5</v>
      </c>
      <c r="H19" s="54">
        <f t="shared" si="1"/>
        <v>9</v>
      </c>
      <c r="I19" s="53">
        <f t="shared" si="2"/>
        <v>9205007488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9</v>
      </c>
      <c r="G20" s="53">
        <f t="shared" si="0"/>
        <v>-9</v>
      </c>
      <c r="H20" s="54">
        <f t="shared" si="1"/>
        <v>0</v>
      </c>
      <c r="I20" s="53">
        <f t="shared" si="2"/>
        <v>191000417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5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1</v>
      </c>
      <c r="H21" s="54">
        <f t="shared" si="1"/>
        <v>3</v>
      </c>
      <c r="I21" s="53">
        <f t="shared" si="2"/>
        <v>3201005459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2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6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3</v>
      </c>
      <c r="H22" s="54">
        <f t="shared" si="1"/>
        <v>6</v>
      </c>
      <c r="I22" s="53">
        <f t="shared" si="2"/>
        <v>6203006461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3</v>
      </c>
      <c r="H23" s="58">
        <f t="shared" si="1"/>
        <v>9</v>
      </c>
      <c r="I23" s="57">
        <f t="shared" si="2"/>
        <v>9203006492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4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0</v>
      </c>
      <c r="H24" s="58">
        <f t="shared" si="1"/>
        <v>4</v>
      </c>
      <c r="I24" s="57">
        <f t="shared" si="2"/>
        <v>4200004485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3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0</v>
      </c>
      <c r="H25" s="58">
        <f t="shared" si="1"/>
        <v>4</v>
      </c>
      <c r="I25" s="57">
        <f t="shared" si="2"/>
        <v>4200003474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2</v>
      </c>
      <c r="F26" s="57">
        <f>IF(ISNUMBER('Apostas - Grupos'!BL5),'Apostas - Grupos'!BL5,0)+IF(ISNUMBER('Apostas - Grupos'!BP5),'Apostas - Grupos'!BQ5,0)+IF(ISNUMBER('Apostas - Grupos'!BT5),'Apostas - Grupos'!BU5,0)</f>
        <v>5</v>
      </c>
      <c r="G26" s="57">
        <f t="shared" si="0"/>
        <v>-3</v>
      </c>
      <c r="H26" s="58">
        <f t="shared" si="1"/>
        <v>0</v>
      </c>
      <c r="I26" s="57">
        <f t="shared" si="2"/>
        <v>197002470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6</v>
      </c>
      <c r="H27" s="62">
        <f t="shared" si="1"/>
        <v>9</v>
      </c>
      <c r="I27" s="61">
        <f t="shared" si="2"/>
        <v>9206007497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5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2</v>
      </c>
      <c r="H28" s="62">
        <f t="shared" si="1"/>
        <v>6</v>
      </c>
      <c r="I28" s="61">
        <f t="shared" si="2"/>
        <v>6202005464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61">
        <f>IF(ISNUMBER('Apostas - Grupos'!BX5),'Apostas - Grupos'!BX5,0)+IF(ISNUMBER('Apostas - Grupos'!BZ5),'Apostas - Grupos'!CA5,0)+IF(ISNUMBER('Apostas - Grupos'!CD5),'Apostas - Grupos'!CE5,0)</f>
        <v>3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-1</v>
      </c>
      <c r="H29" s="62">
        <f t="shared" si="1"/>
        <v>3</v>
      </c>
      <c r="I29" s="61">
        <f t="shared" si="2"/>
        <v>3199003475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7</v>
      </c>
      <c r="G30" s="61">
        <f t="shared" si="0"/>
        <v>-7</v>
      </c>
      <c r="H30" s="62">
        <f t="shared" si="1"/>
        <v>0</v>
      </c>
      <c r="I30" s="61">
        <f t="shared" si="2"/>
        <v>193000402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8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7</v>
      </c>
      <c r="H31" s="66">
        <f t="shared" si="1"/>
        <v>9</v>
      </c>
      <c r="I31" s="65">
        <f t="shared" si="2"/>
        <v>9207008496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6</v>
      </c>
      <c r="G32" s="65">
        <f t="shared" si="0"/>
        <v>-5</v>
      </c>
      <c r="H32" s="66">
        <f t="shared" si="1"/>
        <v>1</v>
      </c>
      <c r="I32" s="65">
        <f t="shared" si="2"/>
        <v>1195001412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1</v>
      </c>
      <c r="F33" s="65">
        <f>IF(ISNUMBER('Apostas - Grupos'!CJ5),'Apostas - Grupos'!CK5,0)+IF(ISNUMBER('Apostas - Grupos'!CL5),'Apostas - Grupos'!CL5,0)+IF(ISNUMBER('Apostas - Grupos'!CP5),'Apostas - Grupos'!CP5,0)</f>
        <v>6</v>
      </c>
      <c r="G33" s="65">
        <f t="shared" si="0"/>
        <v>-5</v>
      </c>
      <c r="H33" s="66">
        <f t="shared" si="1"/>
        <v>1</v>
      </c>
      <c r="I33" s="65">
        <f t="shared" si="2"/>
        <v>1195001443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3</v>
      </c>
      <c r="H34" s="66">
        <f t="shared" si="1"/>
        <v>6</v>
      </c>
      <c r="I34" s="65">
        <f t="shared" si="2"/>
        <v>6203005483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1</v>
      </c>
      <c r="G35" s="69">
        <f t="shared" si="0"/>
        <v>6</v>
      </c>
      <c r="H35" s="70">
        <f t="shared" si="1"/>
        <v>9</v>
      </c>
      <c r="I35" s="69">
        <f t="shared" si="2"/>
        <v>9206007498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3</v>
      </c>
      <c r="F36" s="69">
        <f>IF(ISNUMBER('Apostas - Grupos'!CT5),'Apostas - Grupos'!CT5,0)+IF(ISNUMBER('Apostas - Grupos'!CZ5),'Apostas - Grupos'!CZ5,0)+IF(ISNUMBER('Apostas - Grupos'!DD5),'Apostas - Grupos'!DE5,0)</f>
        <v>3</v>
      </c>
      <c r="G36" s="69">
        <f t="shared" si="0"/>
        <v>0</v>
      </c>
      <c r="H36" s="70">
        <f t="shared" si="1"/>
        <v>4</v>
      </c>
      <c r="I36" s="69">
        <f t="shared" si="2"/>
        <v>4200003479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-7</v>
      </c>
      <c r="H37" s="70">
        <f t="shared" si="1"/>
        <v>0</v>
      </c>
      <c r="I37" s="69">
        <f t="shared" si="2"/>
        <v>193000435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1</v>
      </c>
      <c r="H38" s="70">
        <f t="shared" si="1"/>
        <v>4</v>
      </c>
      <c r="I38" s="69">
        <f t="shared" si="2"/>
        <v>4201004472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0</v>
      </c>
      <c r="G39" s="73">
        <f t="shared" si="0"/>
        <v>7</v>
      </c>
      <c r="H39" s="74">
        <f t="shared" si="1"/>
        <v>9</v>
      </c>
      <c r="I39" s="73">
        <f t="shared" si="2"/>
        <v>9207007499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3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0</v>
      </c>
      <c r="H40" s="74">
        <f t="shared" si="1"/>
        <v>4</v>
      </c>
      <c r="I40" s="73">
        <f t="shared" si="2"/>
        <v>4200003468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0</v>
      </c>
      <c r="H41" s="74">
        <f t="shared" si="1"/>
        <v>4</v>
      </c>
      <c r="I41" s="73">
        <f t="shared" si="2"/>
        <v>4200003476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-7</v>
      </c>
      <c r="H42" s="74">
        <f t="shared" si="1"/>
        <v>0</v>
      </c>
      <c r="I42" s="73">
        <f t="shared" si="2"/>
        <v>193000414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6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5</v>
      </c>
      <c r="H43" s="78">
        <f t="shared" si="1"/>
        <v>9</v>
      </c>
      <c r="I43" s="77">
        <f t="shared" si="2"/>
        <v>9205006494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-3</v>
      </c>
      <c r="H44" s="78">
        <f t="shared" si="1"/>
        <v>3</v>
      </c>
      <c r="I44" s="77">
        <f t="shared" si="2"/>
        <v>3197002443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6</v>
      </c>
      <c r="G45" s="77">
        <f t="shared" si="0"/>
        <v>-5</v>
      </c>
      <c r="H45" s="78">
        <f t="shared" si="1"/>
        <v>0</v>
      </c>
      <c r="I45" s="77">
        <f t="shared" si="2"/>
        <v>195001426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3</v>
      </c>
      <c r="H46" s="78">
        <f t="shared" si="1"/>
        <v>6</v>
      </c>
      <c r="I46" s="77">
        <f t="shared" si="2"/>
        <v>6203005482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5</v>
      </c>
      <c r="H47" s="82">
        <f t="shared" si="1"/>
        <v>9</v>
      </c>
      <c r="I47" s="81">
        <f t="shared" si="2"/>
        <v>9205006491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5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2</v>
      </c>
      <c r="H48" s="82">
        <f t="shared" si="1"/>
        <v>6</v>
      </c>
      <c r="I48" s="81">
        <f t="shared" si="2"/>
        <v>6202005490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-1</v>
      </c>
      <c r="H49" s="82">
        <f t="shared" si="1"/>
        <v>3</v>
      </c>
      <c r="I49" s="81">
        <f t="shared" si="2"/>
        <v>3199003448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-6</v>
      </c>
      <c r="H50" s="82">
        <f t="shared" si="1"/>
        <v>0</v>
      </c>
      <c r="I50" s="81">
        <f t="shared" si="2"/>
        <v>194000428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Coreia do Sul</v>
      </c>
      <c r="C53" s="84" t="str">
        <f>IFERROR(INDEX($B$3:$B$6,MATCH(2,$J$3:$J$6,0)),"?")</f>
        <v>Mexico</v>
      </c>
      <c r="D53" s="84" t="str">
        <f>IFERROR(INDEX($B$3:$B$6,MATCH(3,$J$3:$J$6,0)),"?")</f>
        <v>Africa do Sul</v>
      </c>
      <c r="E53" s="84" t="str">
        <f>IFERROR(INDEX($B$3:$B$6,MATCH(4,$J$3:$J$6,0)),"?")</f>
        <v>Tchequia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Africa do Sul</v>
      </c>
      <c r="C66" s="97">
        <f>IFERROR(INDEX($I$3:$I$6,MATCH(3,$J$3:$J$6,0)),0)</f>
        <v>1198003437</v>
      </c>
      <c r="D66" s="98">
        <f t="shared" ref="D66:D77" si="4">RANK(C66,$C$66:$C$77,0)</f>
        <v>11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3197002445</v>
      </c>
      <c r="D67" s="98">
        <f t="shared" si="4"/>
        <v>9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3199003473</v>
      </c>
      <c r="D68" s="98">
        <f t="shared" si="4"/>
        <v>7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3199004449</v>
      </c>
      <c r="D69" s="98">
        <f t="shared" si="4"/>
        <v>5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3201005459</v>
      </c>
      <c r="D70" s="98">
        <f t="shared" si="4"/>
        <v>4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4200003474</v>
      </c>
      <c r="D71" s="98">
        <f t="shared" si="4"/>
        <v>2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3199003475</v>
      </c>
      <c r="D72" s="98">
        <f t="shared" si="4"/>
        <v>6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1195001443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4200003479</v>
      </c>
      <c r="D74" s="98">
        <f t="shared" si="4"/>
        <v>1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4200003468</v>
      </c>
      <c r="D75" s="98">
        <f t="shared" si="4"/>
        <v>3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3197002443</v>
      </c>
      <c r="D76" s="98">
        <f t="shared" si="4"/>
        <v>10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3199003448</v>
      </c>
      <c r="D77" s="98">
        <f t="shared" si="4"/>
        <v>8</v>
      </c>
    </row>
    <row r="79" spans="1:4">
      <c r="A79" s="110">
        <v>1</v>
      </c>
      <c r="B79" s="111" t="str">
        <f>IFERROR(INDEX($B$66:$B$77,MATCH(1,$D$66:$D$77,0)),"?")</f>
        <v>Senegal</v>
      </c>
    </row>
    <row r="80" spans="1:4">
      <c r="A80" s="110">
        <v>2</v>
      </c>
      <c r="B80" s="111" t="str">
        <f>IFERROR(INDEX($B$66:$B$77,MATCH(2,$D$66:$D$77,0)),"?")</f>
        <v>Suecia</v>
      </c>
    </row>
    <row r="81" spans="1:2">
      <c r="A81" s="110">
        <v>3</v>
      </c>
      <c r="B81" s="111" t="str">
        <f>IFERROR(INDEX($B$66:$B$77,MATCH(3,$D$66:$D$77,0)),"?")</f>
        <v>Argelia</v>
      </c>
    </row>
    <row r="82" spans="1:2">
      <c r="A82" s="110">
        <v>4</v>
      </c>
      <c r="B82" s="111" t="str">
        <f>IFERROR(INDEX($B$66:$B$77,MATCH(4,$D$66:$D$77,0)),"?")</f>
        <v>Costa do Marfim</v>
      </c>
    </row>
    <row r="83" spans="1:2">
      <c r="A83" s="110">
        <v>5</v>
      </c>
      <c r="B83" s="111" t="str">
        <f>IFERROR(INDEX($B$66:$B$77,MATCH(5,$D$66:$D$77,0)),"?")</f>
        <v>Paraguai</v>
      </c>
    </row>
    <row r="84" spans="1:2">
      <c r="A84" s="110">
        <v>6</v>
      </c>
      <c r="B84" s="111" t="str">
        <f>IFERROR(INDEX($B$66:$B$77,MATCH(6,$D$66:$D$77,0)),"?")</f>
        <v>Ira</v>
      </c>
    </row>
    <row r="85" spans="1:2">
      <c r="A85" s="110">
        <v>7</v>
      </c>
      <c r="B85" s="111" t="str">
        <f>IFERROR(INDEX($B$66:$B$77,MATCH(7,$D$66:$D$77,0)),"?")</f>
        <v>Escocia</v>
      </c>
    </row>
    <row r="86" spans="1:2">
      <c r="A86" s="110">
        <v>8</v>
      </c>
      <c r="B86" s="111" t="str">
        <f>IFERROR(INDEX($B$66:$B$77,MATCH(8,$D$66:$D$77,0)),"?")</f>
        <v>Gana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CDEFGIJL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58" t="s">
        <v>192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10" sqref="C10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58" t="s">
        <v>1595</v>
      </c>
      <c r="B1" s="147"/>
      <c r="C1" s="147"/>
    </row>
    <row r="2" spans="1:3" ht="27" customHeight="1">
      <c r="A2" s="172" t="s">
        <v>1597</v>
      </c>
      <c r="B2" s="147"/>
      <c r="C2" s="147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Natalia Hollanda</v>
      </c>
      <c r="B5" s="20" t="s">
        <v>1424</v>
      </c>
      <c r="C5" s="20" t="s">
        <v>136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G17" sqref="G17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58" t="s">
        <v>1591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</row>
    <row r="2" spans="1:65" ht="20.100000000000001" customHeight="1">
      <c r="A2" s="172" t="s">
        <v>1599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3"/>
      <c r="AH2" s="169" t="s">
        <v>19</v>
      </c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1"/>
      <c r="AX2" s="169" t="s">
        <v>21</v>
      </c>
      <c r="AY2" s="170"/>
      <c r="AZ2" s="170"/>
      <c r="BA2" s="170"/>
      <c r="BB2" s="170"/>
      <c r="BC2" s="170"/>
      <c r="BD2" s="170"/>
      <c r="BE2" s="171"/>
      <c r="BF2" s="169" t="s">
        <v>23</v>
      </c>
      <c r="BG2" s="170"/>
      <c r="BH2" s="170"/>
      <c r="BI2" s="171"/>
      <c r="BJ2" s="165" t="s">
        <v>1614</v>
      </c>
      <c r="BK2" s="166"/>
      <c r="BL2" s="167" t="s">
        <v>1613</v>
      </c>
      <c r="BM2" s="168"/>
    </row>
    <row r="3" spans="1:65" ht="21.9" customHeight="1">
      <c r="A3" s="119" t="s">
        <v>709</v>
      </c>
      <c r="B3" s="151" t="s">
        <v>710</v>
      </c>
      <c r="C3" s="147"/>
      <c r="D3" s="151" t="s">
        <v>711</v>
      </c>
      <c r="E3" s="147"/>
      <c r="F3" s="151" t="s">
        <v>712</v>
      </c>
      <c r="G3" s="147"/>
      <c r="H3" s="151" t="s">
        <v>713</v>
      </c>
      <c r="I3" s="147"/>
      <c r="J3" s="151" t="s">
        <v>714</v>
      </c>
      <c r="K3" s="147"/>
      <c r="L3" s="151" t="s">
        <v>715</v>
      </c>
      <c r="M3" s="147"/>
      <c r="N3" s="151" t="s">
        <v>716</v>
      </c>
      <c r="O3" s="147"/>
      <c r="P3" s="151" t="s">
        <v>717</v>
      </c>
      <c r="Q3" s="147"/>
      <c r="R3" s="151" t="s">
        <v>718</v>
      </c>
      <c r="S3" s="147"/>
      <c r="T3" s="151" t="s">
        <v>719</v>
      </c>
      <c r="U3" s="147"/>
      <c r="V3" s="151" t="s">
        <v>720</v>
      </c>
      <c r="W3" s="147"/>
      <c r="X3" s="151" t="s">
        <v>721</v>
      </c>
      <c r="Y3" s="147"/>
      <c r="Z3" s="151" t="s">
        <v>722</v>
      </c>
      <c r="AA3" s="147"/>
      <c r="AB3" s="151" t="s">
        <v>723</v>
      </c>
      <c r="AC3" s="147"/>
      <c r="AD3" s="151" t="s">
        <v>724</v>
      </c>
      <c r="AE3" s="147"/>
      <c r="AF3" s="151" t="s">
        <v>725</v>
      </c>
      <c r="AG3" s="147"/>
      <c r="AH3" s="163" t="s">
        <v>726</v>
      </c>
      <c r="AI3" s="147"/>
      <c r="AJ3" s="156" t="s">
        <v>727</v>
      </c>
      <c r="AK3" s="147"/>
      <c r="AL3" s="156" t="s">
        <v>728</v>
      </c>
      <c r="AM3" s="147"/>
      <c r="AN3" s="156" t="s">
        <v>729</v>
      </c>
      <c r="AO3" s="147"/>
      <c r="AP3" s="156" t="s">
        <v>730</v>
      </c>
      <c r="AQ3" s="147"/>
      <c r="AR3" s="156" t="s">
        <v>731</v>
      </c>
      <c r="AS3" s="147"/>
      <c r="AT3" s="156" t="s">
        <v>732</v>
      </c>
      <c r="AU3" s="147"/>
      <c r="AV3" s="156" t="s">
        <v>733</v>
      </c>
      <c r="AW3" s="145"/>
      <c r="AX3" s="164" t="s">
        <v>734</v>
      </c>
      <c r="AY3" s="147"/>
      <c r="AZ3" s="153" t="s">
        <v>735</v>
      </c>
      <c r="BA3" s="147"/>
      <c r="BB3" s="153" t="s">
        <v>736</v>
      </c>
      <c r="BC3" s="147"/>
      <c r="BD3" s="153" t="s">
        <v>737</v>
      </c>
      <c r="BE3" s="145"/>
      <c r="BF3" s="148" t="s">
        <v>738</v>
      </c>
      <c r="BG3" s="147"/>
      <c r="BH3" s="149" t="s">
        <v>739</v>
      </c>
      <c r="BI3" s="145"/>
      <c r="BJ3" s="152" t="s">
        <v>740</v>
      </c>
      <c r="BK3" s="145"/>
      <c r="BL3" s="144" t="s">
        <v>741</v>
      </c>
      <c r="BM3" s="145"/>
    </row>
    <row r="4" spans="1:65" ht="15.9" customHeight="1">
      <c r="A4" s="120" t="s">
        <v>742</v>
      </c>
      <c r="B4" s="150">
        <v>46201</v>
      </c>
      <c r="C4" s="147"/>
      <c r="D4" s="150">
        <v>46202</v>
      </c>
      <c r="E4" s="147"/>
      <c r="F4" s="150">
        <v>46202</v>
      </c>
      <c r="G4" s="147"/>
      <c r="H4" s="150">
        <v>46202</v>
      </c>
      <c r="I4" s="147"/>
      <c r="J4" s="150">
        <v>46203</v>
      </c>
      <c r="K4" s="147"/>
      <c r="L4" s="150">
        <v>46203</v>
      </c>
      <c r="M4" s="147"/>
      <c r="N4" s="150">
        <v>46203</v>
      </c>
      <c r="O4" s="147"/>
      <c r="P4" s="150">
        <v>46204</v>
      </c>
      <c r="Q4" s="147"/>
      <c r="R4" s="150">
        <v>46204</v>
      </c>
      <c r="S4" s="147"/>
      <c r="T4" s="150">
        <v>46204</v>
      </c>
      <c r="U4" s="147"/>
      <c r="V4" s="150">
        <v>46205</v>
      </c>
      <c r="W4" s="147"/>
      <c r="X4" s="150">
        <v>46205</v>
      </c>
      <c r="Y4" s="147"/>
      <c r="Z4" s="150">
        <v>46205</v>
      </c>
      <c r="AA4" s="147"/>
      <c r="AB4" s="150">
        <v>46206</v>
      </c>
      <c r="AC4" s="147"/>
      <c r="AD4" s="150">
        <v>46206</v>
      </c>
      <c r="AE4" s="147"/>
      <c r="AF4" s="150">
        <v>46206</v>
      </c>
      <c r="AG4" s="147"/>
      <c r="AH4" s="155">
        <v>46207</v>
      </c>
      <c r="AI4" s="147"/>
      <c r="AJ4" s="146">
        <v>46207</v>
      </c>
      <c r="AK4" s="147"/>
      <c r="AL4" s="146">
        <v>46208</v>
      </c>
      <c r="AM4" s="147"/>
      <c r="AN4" s="146">
        <v>46208</v>
      </c>
      <c r="AO4" s="147"/>
      <c r="AP4" s="146">
        <v>46209</v>
      </c>
      <c r="AQ4" s="147"/>
      <c r="AR4" s="146">
        <v>46209</v>
      </c>
      <c r="AS4" s="147"/>
      <c r="AT4" s="146">
        <v>46210</v>
      </c>
      <c r="AU4" s="147"/>
      <c r="AV4" s="146">
        <v>46210</v>
      </c>
      <c r="AW4" s="145"/>
      <c r="AX4" s="162">
        <v>46212</v>
      </c>
      <c r="AY4" s="147"/>
      <c r="AZ4" s="159">
        <v>46213</v>
      </c>
      <c r="BA4" s="147"/>
      <c r="BB4" s="159">
        <v>46214</v>
      </c>
      <c r="BC4" s="147"/>
      <c r="BD4" s="159">
        <v>46214</v>
      </c>
      <c r="BE4" s="145"/>
      <c r="BF4" s="160">
        <v>46217</v>
      </c>
      <c r="BG4" s="147"/>
      <c r="BH4" s="154">
        <v>46218</v>
      </c>
      <c r="BI4" s="145"/>
      <c r="BJ4" s="157">
        <v>46221</v>
      </c>
      <c r="BK4" s="145"/>
      <c r="BL4" s="161">
        <v>46222</v>
      </c>
      <c r="BM4" s="145"/>
    </row>
    <row r="5" spans="1:65" ht="21.9" customHeight="1">
      <c r="A5" s="34" t="str">
        <f>'Apostas - Grupos'!A5</f>
        <v>Natalia Hollanda</v>
      </c>
      <c r="B5" s="121" t="str">
        <f>IFERROR(Calc!C53,"?")</f>
        <v>Mexico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Paraguai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Coreia do Sul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Costa do Marfim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Argelia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Turquia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Mexico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Coreia do Sul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Croacia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Costa do Marfim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Inglaterra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Espanha</v>
      </c>
      <c r="BK5" s="140" t="str">
        <f>IF('Apostas - Mata-Mata'!BH6="X",'Apostas - Mata-Mata'!BI5,IF('Apostas - Mata-Mata'!BI6="X",'Apostas - Mata-Mata'!BH5,"Aguardando"))</f>
        <v>Inglaterra</v>
      </c>
      <c r="BL5" s="139" t="str">
        <f>IF('Apostas - Mata-Mata'!BF6="X",'Apostas - Mata-Mata'!BF5,IF('Apostas - Mata-Mata'!BG6="X",'Apostas - Mata-Mata'!BG5,"Aguardando"))</f>
        <v>Franca</v>
      </c>
      <c r="BM5" s="140" t="str">
        <f>IF('Apostas - Mata-Mata'!BH6="X",'Apostas - Mata-Mata'!BH5,IF('Apostas - Mata-Mata'!BI6="X",'Apostas - Mata-Mata'!BI5,"Aguardando"))</f>
        <v>Argentina</v>
      </c>
    </row>
    <row r="6" spans="1:65" ht="24" customHeight="1" thickBot="1">
      <c r="A6" s="122" t="s">
        <v>743</v>
      </c>
      <c r="B6" s="123" t="s">
        <v>1617</v>
      </c>
      <c r="C6" s="123"/>
      <c r="D6" s="123" t="s">
        <v>1617</v>
      </c>
      <c r="E6" s="123"/>
      <c r="F6" s="123"/>
      <c r="G6" s="123" t="s">
        <v>1617</v>
      </c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/>
      <c r="S6" s="123" t="s">
        <v>1617</v>
      </c>
      <c r="T6" s="123" t="s">
        <v>1617</v>
      </c>
      <c r="U6" s="123"/>
      <c r="V6" s="123"/>
      <c r="W6" s="123" t="s">
        <v>1617</v>
      </c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/>
      <c r="BC6" s="142" t="s">
        <v>1617</v>
      </c>
      <c r="BD6" s="142" t="s">
        <v>1617</v>
      </c>
      <c r="BE6" s="143"/>
      <c r="BF6" s="141" t="s">
        <v>1617</v>
      </c>
      <c r="BG6" s="142"/>
      <c r="BH6" s="142"/>
      <c r="BI6" s="142" t="s">
        <v>1617</v>
      </c>
      <c r="BJ6" s="141" t="s">
        <v>1617</v>
      </c>
      <c r="BK6" s="143"/>
      <c r="BL6" s="141" t="s">
        <v>1617</v>
      </c>
      <c r="BM6" s="143"/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Natalia Hollanda</cp:lastModifiedBy>
  <dcterms:created xsi:type="dcterms:W3CDTF">2026-05-13T21:26:19Z</dcterms:created>
  <dcterms:modified xsi:type="dcterms:W3CDTF">2026-06-09T01:21:08Z</dcterms:modified>
</cp:coreProperties>
</file>