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2F29273-DF61-4671-B833-7B66AF5B5626}" xr6:coauthVersionLast="47" xr6:coauthVersionMax="47" xr10:uidLastSave="{00000000-0000-0000-0000-000000000000}"/>
  <bookViews>
    <workbookView xWindow="28680" yWindow="-90" windowWidth="29040" windowHeight="1572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G25" i="4" s="1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G39" i="4"/>
  <c r="H40" i="4"/>
  <c r="G20" i="4"/>
  <c r="H8" i="4"/>
  <c r="G8" i="4"/>
  <c r="I8" i="4" s="1"/>
  <c r="G48" i="4"/>
  <c r="H48" i="4"/>
  <c r="G46" i="4"/>
  <c r="H35" i="4"/>
  <c r="G34" i="4"/>
  <c r="H34" i="4"/>
  <c r="I34" i="4" s="1"/>
  <c r="G31" i="4"/>
  <c r="G26" i="4"/>
  <c r="H26" i="4"/>
  <c r="I26" i="4" s="1"/>
  <c r="G23" i="4"/>
  <c r="H24" i="4"/>
  <c r="H21" i="4"/>
  <c r="H13" i="4"/>
  <c r="G14" i="4"/>
  <c r="H14" i="4"/>
  <c r="I14" i="4" s="1"/>
  <c r="G11" i="4"/>
  <c r="H11" i="4"/>
  <c r="G7" i="4"/>
  <c r="H3" i="4"/>
  <c r="G3" i="4"/>
  <c r="I3" i="4" s="1"/>
  <c r="G12" i="4"/>
  <c r="G9" i="4"/>
  <c r="I9" i="4" s="1"/>
  <c r="H15" i="4"/>
  <c r="G40" i="4"/>
  <c r="I40" i="4" s="1"/>
  <c r="H43" i="4"/>
  <c r="H44" i="4"/>
  <c r="H33" i="4"/>
  <c r="G24" i="4"/>
  <c r="I24" i="4" s="1"/>
  <c r="H30" i="4"/>
  <c r="G21" i="4"/>
  <c r="I21" i="4" s="1"/>
  <c r="H27" i="4"/>
  <c r="G28" i="4"/>
  <c r="H25" i="4"/>
  <c r="I25" i="4" s="1"/>
  <c r="H47" i="4"/>
  <c r="I47" i="4" s="1"/>
  <c r="H12" i="4"/>
  <c r="H50" i="4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I39" i="4" s="1"/>
  <c r="G19" i="4"/>
  <c r="I19" i="4" s="1"/>
  <c r="G29" i="4"/>
  <c r="I29" i="4" s="1"/>
  <c r="L14" i="4"/>
  <c r="L19" i="4"/>
  <c r="L29" i="4"/>
  <c r="G5" i="4"/>
  <c r="G35" i="4"/>
  <c r="I35" i="4" s="1"/>
  <c r="G15" i="4"/>
  <c r="I15" i="4" s="1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50" i="4" l="1"/>
  <c r="I31" i="4"/>
  <c r="I23" i="4"/>
  <c r="I48" i="4"/>
  <c r="J48" i="4" s="1"/>
  <c r="I43" i="4"/>
  <c r="I30" i="4"/>
  <c r="I28" i="4"/>
  <c r="I13" i="4"/>
  <c r="J13" i="4" s="1"/>
  <c r="I12" i="4"/>
  <c r="I11" i="4"/>
  <c r="I7" i="4"/>
  <c r="I5" i="4"/>
  <c r="I33" i="4"/>
  <c r="I42" i="4"/>
  <c r="J40" i="4" s="1"/>
  <c r="J26" i="4"/>
  <c r="I44" i="4"/>
  <c r="I27" i="4"/>
  <c r="J25" i="4"/>
  <c r="J24" i="4"/>
  <c r="AT19" i="2" s="1"/>
  <c r="I6" i="4"/>
  <c r="J23" i="4"/>
  <c r="I49" i="4"/>
  <c r="J47" i="4" s="1"/>
  <c r="I16" i="4"/>
  <c r="I36" i="4"/>
  <c r="J10" i="4"/>
  <c r="I4" i="4"/>
  <c r="J3" i="4" s="1"/>
  <c r="I38" i="4"/>
  <c r="AU17" i="2"/>
  <c r="J9" i="4"/>
  <c r="I37" i="4"/>
  <c r="J8" i="4"/>
  <c r="J7" i="4"/>
  <c r="I17" i="4"/>
  <c r="I32" i="4"/>
  <c r="I22" i="4"/>
  <c r="J22" i="4" s="1"/>
  <c r="I18" i="4"/>
  <c r="I45" i="4"/>
  <c r="J31" i="4" l="1"/>
  <c r="J30" i="4"/>
  <c r="AP19" i="2"/>
  <c r="AH18" i="2"/>
  <c r="C71" i="4"/>
  <c r="J12" i="4"/>
  <c r="J43" i="4"/>
  <c r="AA31" i="2" s="1"/>
  <c r="J41" i="4"/>
  <c r="J39" i="4"/>
  <c r="B31" i="2" s="1"/>
  <c r="J42" i="4"/>
  <c r="M32" i="2" s="1"/>
  <c r="J27" i="4"/>
  <c r="N24" i="2" s="1"/>
  <c r="AO18" i="2"/>
  <c r="AP20" i="2"/>
  <c r="AT20" i="2"/>
  <c r="AV19" i="2"/>
  <c r="AH20" i="2"/>
  <c r="AQ20" i="2"/>
  <c r="AO19" i="2"/>
  <c r="AR19" i="2"/>
  <c r="AR18" i="2"/>
  <c r="AH19" i="2"/>
  <c r="AT17" i="2"/>
  <c r="AR20" i="2"/>
  <c r="AV17" i="2"/>
  <c r="J18" i="4"/>
  <c r="J14" i="4"/>
  <c r="J11" i="4"/>
  <c r="AP10" i="2" s="1"/>
  <c r="AF12" i="2"/>
  <c r="B71" i="4"/>
  <c r="AP18" i="2"/>
  <c r="AU18" i="2"/>
  <c r="AN17" i="2"/>
  <c r="AN19" i="2"/>
  <c r="AQ17" i="2"/>
  <c r="J29" i="4"/>
  <c r="J28" i="4"/>
  <c r="AO17" i="2"/>
  <c r="AO20" i="2"/>
  <c r="AS17" i="2"/>
  <c r="AV20" i="2"/>
  <c r="AQ19" i="2"/>
  <c r="AV18" i="2"/>
  <c r="B58" i="4"/>
  <c r="F5" i="6" s="1"/>
  <c r="AK5" i="6" s="1"/>
  <c r="AY5" i="6" s="1"/>
  <c r="AN18" i="2"/>
  <c r="AP17" i="2"/>
  <c r="AQ18" i="2"/>
  <c r="AU20" i="2"/>
  <c r="D58" i="4"/>
  <c r="C58" i="4"/>
  <c r="I5" i="6" s="1"/>
  <c r="AR17" i="2"/>
  <c r="AS18" i="2"/>
  <c r="AS20" i="2"/>
  <c r="AS19" i="2"/>
  <c r="AU19" i="2"/>
  <c r="J49" i="4"/>
  <c r="AO31" i="2" s="1"/>
  <c r="E58" i="4"/>
  <c r="AN20" i="2"/>
  <c r="J36" i="4"/>
  <c r="J4" i="4"/>
  <c r="E53" i="4" s="1"/>
  <c r="J50" i="4"/>
  <c r="J35" i="4"/>
  <c r="AQ24" i="2" s="1"/>
  <c r="J6" i="4"/>
  <c r="AT18" i="2"/>
  <c r="AH17" i="2"/>
  <c r="J5" i="4"/>
  <c r="J37" i="4"/>
  <c r="J32" i="4"/>
  <c r="Y27" i="2" s="1"/>
  <c r="AP33" i="2"/>
  <c r="J34" i="4"/>
  <c r="J33" i="4"/>
  <c r="J19" i="4"/>
  <c r="J21" i="4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AV5" i="6" s="1"/>
  <c r="Z10" i="2"/>
  <c r="X11" i="2"/>
  <c r="AB11" i="2"/>
  <c r="AN31" i="2"/>
  <c r="AT31" i="2"/>
  <c r="X12" i="2"/>
  <c r="AE11" i="2"/>
  <c r="R12" i="2"/>
  <c r="AF10" i="2"/>
  <c r="AA12" i="2"/>
  <c r="R10" i="2"/>
  <c r="C54" i="4"/>
  <c r="C5" i="6" s="1"/>
  <c r="AJ5" i="6" s="1"/>
  <c r="AH31" i="2"/>
  <c r="AV31" i="2"/>
  <c r="D54" i="4"/>
  <c r="J16" i="4"/>
  <c r="AR31" i="2"/>
  <c r="AC12" i="2"/>
  <c r="AP32" i="2"/>
  <c r="AF11" i="2"/>
  <c r="AN32" i="2"/>
  <c r="AQ31" i="2"/>
  <c r="AD12" i="2"/>
  <c r="AU31" i="2"/>
  <c r="Y12" i="2"/>
  <c r="AC13" i="2"/>
  <c r="Z11" i="2"/>
  <c r="AD10" i="2"/>
  <c r="AB12" i="2"/>
  <c r="AD13" i="2"/>
  <c r="AP31" i="2"/>
  <c r="AB10" i="2"/>
  <c r="AE10" i="2"/>
  <c r="AS31" i="2"/>
  <c r="C67" i="4"/>
  <c r="AD11" i="2"/>
  <c r="B67" i="4"/>
  <c r="AB13" i="2"/>
  <c r="B64" i="4"/>
  <c r="P5" i="6" s="1"/>
  <c r="AO5" i="6" s="1"/>
  <c r="BC5" i="6" s="1"/>
  <c r="AC10" i="2"/>
  <c r="Z13" i="2"/>
  <c r="R13" i="2"/>
  <c r="J38" i="4"/>
  <c r="AE12" i="2"/>
  <c r="E54" i="4"/>
  <c r="AA11" i="2"/>
  <c r="J15" i="4"/>
  <c r="AR32" i="2"/>
  <c r="J45" i="4"/>
  <c r="AS32" i="2"/>
  <c r="AV32" i="2"/>
  <c r="J44" i="4"/>
  <c r="AH32" i="2"/>
  <c r="AO32" i="2"/>
  <c r="AT32" i="2"/>
  <c r="AU32" i="2"/>
  <c r="J46" i="4"/>
  <c r="AQ32" i="2"/>
  <c r="C64" i="4"/>
  <c r="W5" i="6" s="1"/>
  <c r="J17" i="4"/>
  <c r="O10" i="2"/>
  <c r="P10" i="2"/>
  <c r="B53" i="4"/>
  <c r="N5" i="6" s="1"/>
  <c r="AN5" i="6" s="1"/>
  <c r="B10" i="2"/>
  <c r="K10" i="2"/>
  <c r="N10" i="2"/>
  <c r="M10" i="2"/>
  <c r="L10" i="2"/>
  <c r="I10" i="2"/>
  <c r="H10" i="2"/>
  <c r="J10" i="2"/>
  <c r="B60" i="4"/>
  <c r="X5" i="6" s="1"/>
  <c r="AQ5" i="6" s="1"/>
  <c r="AZ5" i="6" s="1"/>
  <c r="BG5" i="6" s="1"/>
  <c r="BL5" i="6" s="1"/>
  <c r="R24" i="2"/>
  <c r="AE24" i="2"/>
  <c r="AF24" i="2"/>
  <c r="R27" i="2"/>
  <c r="AC24" i="2"/>
  <c r="Z24" i="2"/>
  <c r="AD24" i="2"/>
  <c r="AB24" i="2"/>
  <c r="AA24" i="2"/>
  <c r="Y24" i="2"/>
  <c r="X24" i="2"/>
  <c r="C77" i="4"/>
  <c r="J32" i="2"/>
  <c r="AR33" i="2"/>
  <c r="AU33" i="2"/>
  <c r="D64" i="4"/>
  <c r="AT33" i="2" l="1"/>
  <c r="AO33" i="2"/>
  <c r="AQ34" i="2"/>
  <c r="AE31" i="2"/>
  <c r="B63" i="4"/>
  <c r="AD5" i="6" s="1"/>
  <c r="AW5" i="6" s="1"/>
  <c r="BE5" i="6" s="1"/>
  <c r="L31" i="2"/>
  <c r="M34" i="2"/>
  <c r="K34" i="2"/>
  <c r="B34" i="2"/>
  <c r="O32" i="2"/>
  <c r="C75" i="4"/>
  <c r="P34" i="2"/>
  <c r="O31" i="2"/>
  <c r="H34" i="2"/>
  <c r="O34" i="2"/>
  <c r="C62" i="4"/>
  <c r="Y5" i="6" s="1"/>
  <c r="L32" i="2"/>
  <c r="N32" i="2"/>
  <c r="L34" i="2"/>
  <c r="L33" i="2"/>
  <c r="N33" i="2"/>
  <c r="M31" i="2"/>
  <c r="B32" i="2"/>
  <c r="I34" i="2"/>
  <c r="I32" i="2"/>
  <c r="P32" i="2"/>
  <c r="O33" i="2"/>
  <c r="B75" i="4"/>
  <c r="H31" i="2"/>
  <c r="I33" i="2"/>
  <c r="J34" i="2"/>
  <c r="N34" i="2"/>
  <c r="B33" i="2"/>
  <c r="K31" i="2"/>
  <c r="H32" i="2"/>
  <c r="H33" i="2"/>
  <c r="P33" i="2"/>
  <c r="K32" i="2"/>
  <c r="K33" i="2"/>
  <c r="J31" i="2"/>
  <c r="B59" i="4"/>
  <c r="T5" i="6" s="1"/>
  <c r="K24" i="2"/>
  <c r="J24" i="2"/>
  <c r="P27" i="2"/>
  <c r="P24" i="2"/>
  <c r="I24" i="2"/>
  <c r="O24" i="2"/>
  <c r="H24" i="2"/>
  <c r="B24" i="2"/>
  <c r="M24" i="2"/>
  <c r="AT12" i="2"/>
  <c r="AP12" i="2"/>
  <c r="AU12" i="2"/>
  <c r="AO12" i="2"/>
  <c r="AQ11" i="2"/>
  <c r="AH34" i="2"/>
  <c r="AP34" i="2"/>
  <c r="AQ33" i="2"/>
  <c r="AN33" i="2"/>
  <c r="R31" i="2"/>
  <c r="X31" i="2"/>
  <c r="AC33" i="2"/>
  <c r="AF31" i="2"/>
  <c r="AB31" i="2"/>
  <c r="AC31" i="2"/>
  <c r="AD31" i="2"/>
  <c r="Y31" i="2"/>
  <c r="Z31" i="2"/>
  <c r="E62" i="4"/>
  <c r="B62" i="4"/>
  <c r="AB5" i="6" s="1"/>
  <c r="AT5" i="6" s="1"/>
  <c r="BD5" i="6" s="1"/>
  <c r="BI5" i="6" s="1"/>
  <c r="D62" i="4"/>
  <c r="M33" i="2"/>
  <c r="I31" i="2"/>
  <c r="N31" i="2"/>
  <c r="J33" i="2"/>
  <c r="P31" i="2"/>
  <c r="L24" i="2"/>
  <c r="H27" i="2"/>
  <c r="J26" i="2"/>
  <c r="L27" i="2"/>
  <c r="L25" i="2"/>
  <c r="M26" i="2"/>
  <c r="E59" i="4"/>
  <c r="K26" i="2"/>
  <c r="B26" i="2"/>
  <c r="N25" i="2"/>
  <c r="N26" i="2"/>
  <c r="K25" i="2"/>
  <c r="D59" i="4"/>
  <c r="I26" i="2"/>
  <c r="P25" i="2"/>
  <c r="P26" i="2"/>
  <c r="K27" i="2"/>
  <c r="H26" i="2"/>
  <c r="B27" i="2"/>
  <c r="C59" i="4"/>
  <c r="AG5" i="6" s="1"/>
  <c r="J25" i="2"/>
  <c r="N27" i="2"/>
  <c r="B72" i="4"/>
  <c r="Y17" i="2"/>
  <c r="AO11" i="2"/>
  <c r="AO13" i="2"/>
  <c r="B55" i="4"/>
  <c r="H5" i="6" s="1"/>
  <c r="AL5" i="6" s="1"/>
  <c r="BB5" i="6" s="1"/>
  <c r="BH5" i="6" s="1"/>
  <c r="AH10" i="2"/>
  <c r="AO10" i="2"/>
  <c r="D55" i="4"/>
  <c r="AH13" i="2"/>
  <c r="AP13" i="2"/>
  <c r="AT10" i="2"/>
  <c r="AV12" i="2"/>
  <c r="AU11" i="2"/>
  <c r="AS13" i="2"/>
  <c r="AT13" i="2"/>
  <c r="AN12" i="2"/>
  <c r="B68" i="4"/>
  <c r="AQ12" i="2"/>
  <c r="AR12" i="2"/>
  <c r="AQ13" i="2"/>
  <c r="AS10" i="2"/>
  <c r="C55" i="4"/>
  <c r="G5" i="6" s="1"/>
  <c r="AT11" i="2"/>
  <c r="AR13" i="2"/>
  <c r="AH11" i="2"/>
  <c r="AR10" i="2"/>
  <c r="C68" i="4"/>
  <c r="AR11" i="2"/>
  <c r="AS12" i="2"/>
  <c r="AN13" i="2"/>
  <c r="AS11" i="2"/>
  <c r="AV10" i="2"/>
  <c r="AV13" i="2"/>
  <c r="AH12" i="2"/>
  <c r="AU13" i="2"/>
  <c r="AQ10" i="2"/>
  <c r="AP11" i="2"/>
  <c r="AN11" i="2"/>
  <c r="AV11" i="2"/>
  <c r="E55" i="4"/>
  <c r="AN10" i="2"/>
  <c r="AU10" i="2"/>
  <c r="P13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P5" i="6" s="1"/>
  <c r="AA32" i="2"/>
  <c r="R34" i="2"/>
  <c r="Z33" i="2"/>
  <c r="Y34" i="2"/>
  <c r="AD32" i="2"/>
  <c r="M19" i="2"/>
  <c r="BM5" i="6" l="1"/>
  <c r="BK5" i="6"/>
  <c r="D67" i="4"/>
  <c r="D75" i="4"/>
  <c r="D76" i="4"/>
  <c r="D68" i="4"/>
  <c r="D73" i="4"/>
  <c r="D72" i="4"/>
  <c r="D69" i="4"/>
  <c r="D71" i="4"/>
  <c r="D66" i="4"/>
  <c r="D77" i="4"/>
  <c r="D70" i="4"/>
  <c r="D74" i="4"/>
  <c r="B88" i="4" l="1"/>
  <c r="AA5" i="6" s="1"/>
  <c r="B85" i="4"/>
  <c r="B80" i="4"/>
  <c r="B86" i="4"/>
  <c r="B81" i="4"/>
  <c r="B82" i="4"/>
  <c r="B79" i="4"/>
  <c r="B83" i="4"/>
  <c r="B84" i="4"/>
  <c r="K5" i="6" l="1"/>
  <c r="Q5" i="6"/>
  <c r="E5" i="6"/>
  <c r="O5" i="6"/>
  <c r="AE5" i="6"/>
  <c r="S5" i="6"/>
  <c r="U5" i="6"/>
  <c r="AS5" i="6" s="1"/>
  <c r="BA5" i="6" s="1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<sst xmlns="http://schemas.openxmlformats.org/spreadsheetml/2006/main" count="6771" uniqueCount="1618">
  <si>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</si>
  <si>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</si>
  <si>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</si>
  <si>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</si>
  <si>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</si>
  <si>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</si>
  <si>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</si>
  <si>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</si>
  <si>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</si>
  <si>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</si>
  <si>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</si>
  <si>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</si>
  <si>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</si>
  <si>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</si>
  <si>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</si>
  <si>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</si>
  <si>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</si>
  <si>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</si>
  <si>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</si>
  <si>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</si>
  <si>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</si>
  <si>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</si>
  <si>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</si>
  <si>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</si>
  <si>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</si>
  <si>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</si>
  <si>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</si>
  <si>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</si>
  <si>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</si>
  <si>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</si>
  <si>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</si>
  <si>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</si>
  <si>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</si>
  <si>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</si>
  <si>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</si>
  <si>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</si>
  <si>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</si>
  <si>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</si>
  <si>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</si>
  <si>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</si>
  <si>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</si>
  <si>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</si>
  <si>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</si>
  <si>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</si>
  <si>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</si>
  <si>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</si>
  <si>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</si>
  <si>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</si>
  <si>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</si>
  <si>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</si>
  <si>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</si>
  <si>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</si>
  <si>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</si>
  <si>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</si>
  <si>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</si>
  <si>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</si>
  <si>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</si>
  <si>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</si>
  <si>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</si>
  <si>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</si>
  <si>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</si>
  <si>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</si>
  <si>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</si>
  <si>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</si>
  <si>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</si>
  <si>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</si>
  <si>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</si>
  <si>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</si>
  <si>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</si>
  <si>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</si>
  <si>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</si>
  <si>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</si>
  <si>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</si>
  <si>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</si>
  <si>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</si>
  <si>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</si>
  <si>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</si>
  <si>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</si>
  <si>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</si>
  <si>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</si>
  <si>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</si>
  <si>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</si>
  <si>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</si>
  <si>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</si>
  <si>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</si>
  <si>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</si>
  <si>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</si>
  <si>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</si>
  <si>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</si>
  <si>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</si>
  <si>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</si>
  <si>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</si>
  <si>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</si>
  <si>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</si>
  <si>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</si>
  <si>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</si>
  <si>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</si>
  <si>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</si>
  <si>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</si>
  <si>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</si>
  <si>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</si>
  <si>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</si>
  <si>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</si>
  <si>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</si>
  <si>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</si>
  <si>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</si>
  <si>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</si>
  <si>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</si>
  <si>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</si>
  <si>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</si>
  <si>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</si>
  <si>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</si>
  <si>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</si>
  <si>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</si>
  <si>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</si>
  <si>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</si>
  <si>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</si>
  <si>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</si>
  <si>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</si>
  <si>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</si>
  <si>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</si>
  <si>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</si>
  <si>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</si>
  <si>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</si>
  <si>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</si>
  <si>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</si>
  <si>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</si>
  <si>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</si>
  <si>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</si>
  <si>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</si>
  <si>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</si>
  <si>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</si>
  <si>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</si>
  <si>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</si>
  <si>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</si>
  <si>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</si>
  <si>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</si>
  <si>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</si>
  <si>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</si>
  <si>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</si>
  <si>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</si>
  <si>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</si>
  <si>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</si>
  <si>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</si>
  <si>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</si>
  <si>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</si>
  <si>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</si>
  <si>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</si>
  <si>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</si>
  <si>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</si>
  <si>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</si>
  <si>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</si>
  <si>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</si>
  <si>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</si>
  <si>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</si>
  <si>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</si>
  <si>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</si>
  <si>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</si>
  <si>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</si>
  <si>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</si>
  <si>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</si>
  <si>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</si>
  <si>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</si>
  <si>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</si>
  <si>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</si>
  <si>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</si>
  <si>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</si>
  <si>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</si>
  <si>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</si>
  <si>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</si>
  <si>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</si>
  <si>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</si>
  <si>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</si>
  <si>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</si>
  <si>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</si>
  <si>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</si>
  <si>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</si>
  <si>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</si>
  <si>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</si>
  <si>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</si>
  <si>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</si>
  <si>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</si>
  <si>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</si>
  <si>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</si>
  <si>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</si>
  <si>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</si>
  <si>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</si>
  <si>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</si>
  <si>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</si>
  <si>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</si>
  <si>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</si>
  <si>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</si>
  <si>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</si>
  <si>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</si>
  <si>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</si>
  <si>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</si>
  <si>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</si>
  <si>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</si>
  <si>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</si>
  <si>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</si>
  <si>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</si>
  <si>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</si>
  <si>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</si>
  <si>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</si>
  <si>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</si>
  <si>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</si>
  <si>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</si>
  <si>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</si>
  <si>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</si>
  <si>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</si>
  <si>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</si>
  <si>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</si>
  <si>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</si>
  <si>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</si>
  <si>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</si>
  <si>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</si>
  <si>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</si>
  <si>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</si>
  <si>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</si>
  <si>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</si>
  <si>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</si>
  <si>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</si>
  <si>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</si>
  <si>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</si>
  <si>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</si>
  <si>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</si>
  <si>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</si>
  <si>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</si>
  <si>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</si>
  <si>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</si>
  <si>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</si>
  <si>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</si>
  <si>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</si>
  <si>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</si>
  <si>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</si>
  <si>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</si>
  <si>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</si>
  <si>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</si>
  <si>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</si>
  <si>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</si>
  <si>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</si>
  <si>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</si>
  <si>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</si>
  <si>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</si>
  <si>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</si>
  <si>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</si>
  <si>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</si>
  <si>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</si>
  <si>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</si>
  <si>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</si>
  <si>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</si>
  <si>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</si>
  <si>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</si>
  <si>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</si>
  <si>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</si>
  <si>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</si>
  <si>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</si>
  <si>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</si>
  <si>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</si>
  <si>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</si>
  <si>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</si>
  <si>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</si>
  <si>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</si>
  <si>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</si>
  <si>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</si>
  <si>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</si>
  <si>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</si>
  <si>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</si>
  <si>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</si>
  <si>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</si>
  <si>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</si>
  <si>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</si>
  <si>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</si>
  <si>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</si>
  <si>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</si>
  <si>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</si>
  <si>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</si>
  <si>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</si>
  <si>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</si>
  <si>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</si>
  <si>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</si>
  <si>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</si>
  <si>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</si>
  <si>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</si>
  <si>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</si>
  <si>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</si>
  <si>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</si>
  <si>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</si>
  <si>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</si>
  <si>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</si>
  <si>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</si>
  <si>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</si>
  <si>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</si>
  <si>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</si>
  <si>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</si>
  <si>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</si>
  <si>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</si>
  <si>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</si>
  <si>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</si>
  <si>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</si>
  <si>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</si>
  <si>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</si>
  <si>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</si>
  <si>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</si>
  <si>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</si>
  <si>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</si>
  <si>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</si>
  <si>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</si>
  <si>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</si>
  <si>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</si>
  <si>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</si>
  <si>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</si>
  <si>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</si>
  <si>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</si>
  <si>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</si>
  <si>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</si>
  <si>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</si>
  <si>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</si>
  <si>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</si>
  <si>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</si>
  <si>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</si>
  <si>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</si>
  <si>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</si>
  <si>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</si>
  <si>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</si>
  <si>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</si>
  <si>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</si>
  <si>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</si>
  <si>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</si>
  <si>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</si>
  <si>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</si>
  <si>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</si>
  <si>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</si>
  <si>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</si>
  <si>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</si>
  <si>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</si>
  <si>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</si>
  <si>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</si>
  <si>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</si>
  <si>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</si>
  <si>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</si>
  <si>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</si>
  <si>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</si>
  <si>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</si>
  <si>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</si>
  <si>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</si>
  <si>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</si>
  <si>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</si>
  <si>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</si>
  <si>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</si>
  <si>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</si>
  <si>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</si>
  <si>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</si>
  <si>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</si>
  <si>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</si>
  <si>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</si>
  <si>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</si>
  <si>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</si>
  <si>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</si>
  <si>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</si>
  <si>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</si>
  <si>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</si>
  <si>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</si>
  <si>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</si>
  <si>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</si>
  <si>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</si>
  <si>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</si>
  <si>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</si>
  <si>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</si>
  <si>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</si>
  <si>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</si>
  <si>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</si>
  <si>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</si>
  <si>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</si>
  <si>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</si>
  <si>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</si>
  <si>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</si>
  <si>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</si>
  <si>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</si>
  <si>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</si>
  <si>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</si>
  <si>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</si>
  <si>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</si>
  <si>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</si>
  <si>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</si>
  <si>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</si>
  <si>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</si>
  <si>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</si>
  <si>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</si>
  <si>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</si>
  <si>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</si>
  <si>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</si>
  <si>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</si>
  <si>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</si>
  <si>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</si>
  <si>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</si>
  <si>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</si>
  <si>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</si>
  <si>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</si>
  <si>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</si>
  <si>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</si>
  <si>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</si>
  <si>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</si>
  <si>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</si>
  <si>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</si>
  <si>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</si>
  <si>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</si>
  <si>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</si>
  <si>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</si>
  <si>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</si>
  <si>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</si>
  <si>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</si>
  <si>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</si>
  <si>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</si>
  <si>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</si>
  <si>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</si>
  <si>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</si>
  <si>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</si>
  <si>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</si>
  <si>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</si>
  <si>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</si>
  <si>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</si>
  <si>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</si>
  <si>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</si>
  <si>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</si>
  <si>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</si>
  <si>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</si>
  <si>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</si>
  <si>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</si>
  <si>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</si>
  <si>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</si>
  <si>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</si>
  <si>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</si>
  <si>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</si>
  <si>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</si>
  <si>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</si>
  <si>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</si>
  <si>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</si>
  <si>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</si>
  <si>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</si>
  <si>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</si>
  <si>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</si>
  <si>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</si>
  <si>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</si>
  <si>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</si>
  <si>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</si>
  <si>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</si>
  <si>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</si>
  <si>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</si>
  <si>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</si>
  <si>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</si>
  <si>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</si>
  <si>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</si>
  <si>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</si>
  <si>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</si>
  <si>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</si>
  <si>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</si>
  <si>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</si>
  <si>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</si>
  <si>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</si>
  <si>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</si>
  <si>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</si>
  <si>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</si>
  <si>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</si>
  <si>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</si>
  <si>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</si>
  <si>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</si>
  <si>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</si>
  <si>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</si>
  <si>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</si>
  <si>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</si>
  <si>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</si>
  <si>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</si>
  <si>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</si>
  <si>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</si>
  <si>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</si>
  <si>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</si>
  <si>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</si>
  <si>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</si>
  <si>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</si>
  <si>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</si>
  <si>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</si>
  <si>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</si>
  <si>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</si>
  <si>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</si>
  <si>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</si>
  <si>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</si>
  <si>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</si>
  <si>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</si>
  <si>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</si>
  <si>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</si>
  <si>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</si>
  <si>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</si>
  <si>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</si>
  <si>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</si>
  <si>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</si>
  <si>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</si>
  <si>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</si>
  <si>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</si>
  <si>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</si>
  <si>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</si>
  <si>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</si>
  <si>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</si>
  <si>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</si>
  <si>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</si>
  <si>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</si>
  <si>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</si>
  <si>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</si>
  <si>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</si>
  <si>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</si>
  <si>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</si>
  <si>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</si>
  <si>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</si>
  <si>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</si>
  <si>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</si>
  <si>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</si>
  <si>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</si>
  <si>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</si>
  <si>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</si>
  <si>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</si>
  <si>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</si>
  <si>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</si>
  <si>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</si>
  <si>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</si>
  <si>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</si>
  <si>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</si>
  <si>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</si>
  <si>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</si>
  <si>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</si>
  <si>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</si>
  <si>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</si>
  <si>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</si>
  <si>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</si>
  <si>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</si>
  <si>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</si>
  <si>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</si>
  <si>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</si>
  <si>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</si>
  <si>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</si>
  <si>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</si>
  <si>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</si>
  <si>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</si>
  <si>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</si>
  <si>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</si>
  <si>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</si>
  <si>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</si>
  <si>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</si>
  <si>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</si>
  <si>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</si>
  <si>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</si>
  <si>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</si>
  <si>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</si>
  <si>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</si>
  <si>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</si>
  <si>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</si>
  <si>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</si>
  <si>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</si>
  <si>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</si>
  <si>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</si>
  <si>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</si>
  <si>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</si>
  <si>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</si>
  <si>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</si>
  <si>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</si>
  <si>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</si>
  <si>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</si>
  <si>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</si>
  <si>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</si>
  <si>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</si>
  <si>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</si>
  <si>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</si>
  <si>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</si>
  <si>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</si>
  <si>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</si>
  <si>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</si>
  <si>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</si>
  <si>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</si>
  <si>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</si>
  <si>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</si>
  <si>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</si>
  <si>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</si>
  <si>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</si>
  <si>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</si>
  <si>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</si>
  <si>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</si>
  <si>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</si>
  <si>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</si>
  <si>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</si>
  <si>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</si>
  <si>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</si>
  <si>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</si>
  <si>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</si>
  <si>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</si>
  <si>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</si>
  <si>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</si>
  <si>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</si>
  <si>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</si>
  <si>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</si>
  <si>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</si>
  <si>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</si>
  <si>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</si>
  <si>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</si>
  <si>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</si>
  <si>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</si>
  <si>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</si>
  <si>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</si>
  <si>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</si>
  <si>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</si>
  <si>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</si>
  <si>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</si>
  <si>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</si>
  <si>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</si>
  <si>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</si>
  <si>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</si>
  <si>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</si>
  <si>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</si>
  <si>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</si>
  <si>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</si>
  <si>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</si>
  <si>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</si>
  <si>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</si>
  <si>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</si>
  <si>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</si>
  <si>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</si>
  <si>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</si>
  <si>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</si>
  <si>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</si>
  <si>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</si>
  <si>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</si>
  <si>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</si>
  <si>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</si>
  <si>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</si>
  <si>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</si>
  <si>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</si>
  <si>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</si>
  <si>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</si>
  <si>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</si>
  <si>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</si>
  <si>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</si>
  <si>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</si>
  <si>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</si>
  <si>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</si>
  <si>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</si>
  <si>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</si>
  <si>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</si>
  <si>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</si>
  <si>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</si>
  <si>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</si>
  <si>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</si>
  <si>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</si>
  <si>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</si>
  <si>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</si>
  <si>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</si>
  <si>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</si>
  <si>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</si>
  <si>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</si>
  <si>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</si>
  <si>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</si>
  <si>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</si>
  <si>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</si>
  <si>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</si>
  <si>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</si>
  <si>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</si>
  <si>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</si>
  <si>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</si>
  <si>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</si>
  <si>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</si>
  <si>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</si>
  <si>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</si>
  <si>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</si>
  <si>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</si>
  <si>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</si>
  <si>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</si>
  <si>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</si>
  <si>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</si>
  <si>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</si>
  <si>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</si>
  <si>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</si>
  <si>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</si>
  <si>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</si>
  <si>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</si>
  <si>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</si>
  <si>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</si>
  <si>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</si>
  <si>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</si>
  <si>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</si>
  <si>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</si>
  <si>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</si>
  <si>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</si>
  <si>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</si>
  <si>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</si>
  <si>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</si>
  <si>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</si>
  <si>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</si>
  <si>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</si>
  <si>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</si>
  <si>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</si>
  <si>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</si>
  <si>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</si>
  <si>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</si>
  <si>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</si>
  <si>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</si>
  <si>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</si>
  <si>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</si>
  <si>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</si>
  <si>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</si>
  <si>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</si>
  <si>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</si>
  <si>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</si>
  <si>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</si>
  <si>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</si>
  <si>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</si>
  <si>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</si>
  <si>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</si>
  <si>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</si>
  <si>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</si>
  <si>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</si>
  <si>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</si>
  <si>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</si>
  <si>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</si>
  <si>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</si>
  <si>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</si>
  <si>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</si>
  <si>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</si>
  <si>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</si>
  <si>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</si>
  <si>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</si>
  <si>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</si>
  <si>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</si>
  <si>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</si>
  <si>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</si>
  <si>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</si>
  <si>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</si>
  <si>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</si>
  <si>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</si>
  <si>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</si>
  <si>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</si>
  <si>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</si>
  <si>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</si>
  <si>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</si>
  <si>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</si>
  <si>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</si>
  <si>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</si>
  <si>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</si>
  <si>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</si>
  <si>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</si>
  <si>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</si>
  <si>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</si>
  <si>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</si>
  <si>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</si>
  <si>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</si>
  <si>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</si>
  <si>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</si>
  <si>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</si>
  <si>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</si>
  <si>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</si>
  <si>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</si>
  <si>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</si>
  <si>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</si>
  <si>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</si>
  <si>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</si>
  <si>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</si>
  <si>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</si>
  <si>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</si>
  <si>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</si>
  <si>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</si>
  <si>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</si>
  <si>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</si>
  <si>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</si>
  <si>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</si>
  <si>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</si>
  <si>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</si>
  <si>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</si>
  <si>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</si>
  <si>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</si>
  <si>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</si>
  <si>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</si>
  <si>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</si>
  <si>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</si>
  <si>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</si>
  <si>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</si>
  <si>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</si>
  <si>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</si>
  <si>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</si>
  <si>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</si>
  <si>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</si>
  <si>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</si>
  <si>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</si>
  <si>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</si>
  <si>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</si>
  <si>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</si>
  <si>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</si>
  <si>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</si>
  <si>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</si>
  <si>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</si>
  <si>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</si>
  <si>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</si>
  <si>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</si>
  <si>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</si>
  <si>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</si>
  <si>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</si>
  <si>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</si>
  <si>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</si>
  <si>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</si>
  <si>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</si>
  <si>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</si>
  <si>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</si>
  <si>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</si>
  <si>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</si>
  <si>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</si>
  <si>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</si>
  <si>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</si>
  <si>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</si>
  <si>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</si>
  <si>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</si>
  <si>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</si>
  <si>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</si>
  <si>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</si>
  <si>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</si>
  <si>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</si>
  <si>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</si>
  <si>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</si>
  <si>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</si>
  <si>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</si>
  <si>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</si>
  <si>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</si>
  <si>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</si>
  <si>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</si>
  <si>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</si>
  <si>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</si>
  <si>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</si>
  <si>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</si>
  <si>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</si>
  <si>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</si>
  <si>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</si>
  <si>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</si>
  <si>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</si>
  <si>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</si>
  <si>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</si>
  <si>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</si>
  <si>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</si>
  <si>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</si>
  <si>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</si>
  <si>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</si>
  <si>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</si>
  <si>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</si>
  <si>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</si>
  <si>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</si>
  <si>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</si>
  <si>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</si>
  <si>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</si>
  <si>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</si>
  <si>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</si>
  <si>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</si>
  <si>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</si>
  <si>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</si>
  <si>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</si>
  <si>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</si>
  <si>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</si>
  <si>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</si>
  <si>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</si>
  <si>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</si>
  <si>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</si>
  <si>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</si>
  <si>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</si>
  <si>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</si>
  <si>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</si>
  <si>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</si>
  <si>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</si>
  <si>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</si>
  <si>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</si>
  <si>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</si>
  <si>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</si>
  <si>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</si>
  <si>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</si>
  <si>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</si>
  <si>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</si>
  <si>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</si>
  <si>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</si>
  <si>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</si>
  <si>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</si>
  <si>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</si>
  <si>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</si>
  <si>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</si>
  <si>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</si>
  <si>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</si>
  <si>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</si>
  <si>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</si>
  <si>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</si>
  <si>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</si>
  <si>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</si>
  <si>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</si>
  <si>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</si>
  <si>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</si>
  <si>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</si>
  <si>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</si>
  <si>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</si>
  <si>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</si>
  <si>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</si>
  <si>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</si>
  <si>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</si>
  <si>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</si>
  <si>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</si>
  <si>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</si>
  <si>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</si>
  <si>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</si>
  <si>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</si>
  <si>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</si>
  <si>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</si>
  <si>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</si>
  <si>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</si>
  <si>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</si>
  <si>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</si>
  <si>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</si>
  <si>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</si>
  <si>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</si>
  <si>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</si>
  <si>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</si>
  <si>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</si>
  <si>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</si>
  <si>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</si>
  <si>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</si>
  <si>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</si>
  <si>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</si>
  <si>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</si>
  <si>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</si>
  <si>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</si>
  <si>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</si>
  <si>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</si>
  <si>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</si>
  <si>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</si>
  <si>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</si>
  <si>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</si>
  <si>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</si>
  <si>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</si>
  <si>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</si>
  <si>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</si>
  <si>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</si>
  <si>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</si>
  <si>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</si>
  <si>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</si>
  <si>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</si>
  <si>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</si>
  <si>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</si>
  <si>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</si>
  <si>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</si>
  <si>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</si>
  <si>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</si>
  <si>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</si>
  <si>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</si>
  <si>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</si>
  <si>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</si>
  <si>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</si>
  <si>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</si>
  <si>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</si>
  <si>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</si>
  <si>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</si>
  <si>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</si>
  <si>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</si>
  <si>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</si>
  <si>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</si>
  <si>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</si>
  <si>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</si>
  <si>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</si>
  <si>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</si>
  <si>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</si>
  <si>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</si>
  <si>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</si>
  <si>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</si>
  <si>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</si>
  <si>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</si>
  <si>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</si>
  <si>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</si>
  <si>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</si>
  <si>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</si>
  <si>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</si>
  <si>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</si>
  <si>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</si>
  <si>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</si>
  <si>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</si>
  <si>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</si>
  <si>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</si>
  <si>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</si>
  <si>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</si>
  <si>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</si>
  <si>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</si>
  <si>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</si>
  <si>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</si>
  <si>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</si>
  <si>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</si>
  <si>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</si>
  <si>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</si>
  <si>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</si>
  <si>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</si>
  <si>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</si>
  <si>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</si>
  <si>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</si>
  <si>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</si>
  <si>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</si>
  <si>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</si>
  <si>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</si>
  <si>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</si>
  <si>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</si>
  <si>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</si>
  <si>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</si>
  <si>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</si>
  <si>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</si>
  <si>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</si>
  <si>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</si>
  <si>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</si>
  <si>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</si>
  <si>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</si>
  <si>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</si>
  <si>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</si>
  <si>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</si>
  <si>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</si>
  <si>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</si>
  <si>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</si>
  <si>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</si>
  <si>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</si>
  <si>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</si>
  <si>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</si>
  <si>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</si>
  <si>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</si>
  <si>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</si>
  <si>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</si>
  <si>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</si>
  <si>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</si>
  <si>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</si>
  <si>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</si>
  <si>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</si>
  <si>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</si>
  <si>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</si>
  <si>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</si>
  <si>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</si>
  <si>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</si>
  <si>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</si>
  <si>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</si>
  <si>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</si>
  <si>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</si>
  <si>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</si>
  <si>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</si>
  <si>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</si>
  <si>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</si>
  <si>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</si>
  <si>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</si>
  <si>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</si>
  <si>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</si>
  <si>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</si>
  <si>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</si>
  <si>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</si>
  <si>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</si>
  <si>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</si>
  <si>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</si>
  <si>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</si>
  <si>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</si>
  <si>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</si>
  <si>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</si>
  <si>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</si>
  <si>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</si>
  <si>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</si>
  <si>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</si>
  <si>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</si>
  <si>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</si>
  <si>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</si>
  <si>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</si>
  <si>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</si>
  <si>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</si>
  <si>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</si>
  <si>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</si>
  <si>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</si>
  <si>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</si>
  <si>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</si>
  <si>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</si>
  <si>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</si>
  <si>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</si>
  <si>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</si>
  <si>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</si>
  <si>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</si>
  <si>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</si>
  <si>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</si>
  <si>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</si>
  <si>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</si>
  <si>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</si>
  <si>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</si>
  <si>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</si>
  <si>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</si>
  <si>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</si>
  <si>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</si>
  <si>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</si>
  <si>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</si>
  <si>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</si>
  <si>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</si>
  <si>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</si>
  <si>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</si>
  <si>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</si>
  <si>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</si>
  <si>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</si>
  <si>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</si>
  <si>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</si>
  <si>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</si>
  <si>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</si>
  <si>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</si>
  <si>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</si>
  <si>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</si>
  <si>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</si>
  <si>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</si>
  <si>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</si>
  <si>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</si>
  <si>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</si>
  <si>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</si>
  <si>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</si>
  <si>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</si>
  <si>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</si>
  <si>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</si>
  <si>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</si>
  <si>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</si>
  <si>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</si>
  <si>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</si>
  <si>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</si>
  <si>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</si>
  <si>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</si>
  <si>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</si>
  <si>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</si>
  <si>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</si>
  <si>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</si>
  <si>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</si>
  <si>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</si>
  <si>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</si>
  <si>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</si>
  <si>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</si>
  <si>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</si>
  <si>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</si>
  <si>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</si>
  <si>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</si>
  <si>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</si>
  <si>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</si>
  <si>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</si>
  <si>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</si>
  <si>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</si>
  <si>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</si>
  <si>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</si>
  <si>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</si>
  <si>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</si>
  <si>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</si>
  <si>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</si>
  <si>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</si>
  <si>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</si>
  <si>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</si>
  <si>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</si>
  <si>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</si>
  <si>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</si>
  <si>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</si>
  <si>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</si>
  <si>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</si>
  <si>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</si>
  <si>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</si>
  <si>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</si>
  <si>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</si>
  <si>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</si>
  <si>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</si>
  <si>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</si>
  <si>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</si>
  <si>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</si>
  <si>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</si>
  <si>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</si>
  <si>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</si>
  <si>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</si>
  <si>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</si>
  <si>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</si>
  <si>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</si>
  <si>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</si>
  <si>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</si>
  <si>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</si>
  <si>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</si>
  <si>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</si>
  <si>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</si>
  <si>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</si>
  <si>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</si>
  <si>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</si>
  <si>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</si>
  <si>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</si>
  <si>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</si>
  <si>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</si>
  <si>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</si>
  <si>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</si>
  <si>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</si>
  <si>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</si>
  <si>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</si>
  <si>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</si>
  <si>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</si>
  <si>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</si>
  <si>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</si>
  <si>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</si>
  <si>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</si>
  <si>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</si>
  <si>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</si>
  <si>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</si>
  <si>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</si>
  <si>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</si>
  <si>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</si>
  <si>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</si>
  <si>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</si>
  <si>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</si>
  <si>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</si>
  <si>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</si>
  <si>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</si>
  <si>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</si>
  <si>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</si>
  <si>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</si>
  <si>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</si>
  <si>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</si>
  <si>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</si>
  <si>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</si>
  <si>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</si>
  <si>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</si>
  <si>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</si>
  <si>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</si>
  <si>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</si>
  <si>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</si>
  <si>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</si>
  <si>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</si>
  <si>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</si>
  <si>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</si>
  <si>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</si>
  <si>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</si>
  <si>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</si>
  <si>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</si>
  <si>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</si>
  <si>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</si>
  <si>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</si>
  <si>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</si>
  <si>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</si>
  <si>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</si>
  <si>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</si>
  <si>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</si>
  <si>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</si>
  <si>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</si>
  <si>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</si>
  <si>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</si>
  <si>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</si>
  <si>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</si>
  <si>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</si>
  <si>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</si>
  <si>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</si>
  <si>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</si>
  <si>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</si>
  <si>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</si>
  <si>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</si>
  <si>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</si>
  <si>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</si>
  <si>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</si>
  <si>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</si>
  <si>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</si>
  <si>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</si>
  <si>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</si>
  <si>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</si>
  <si>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</si>
  <si>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</si>
  <si>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</si>
  <si>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</si>
  <si>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</si>
  <si>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</si>
  <si>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</si>
  <si>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</si>
  <si>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</si>
  <si>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</si>
  <si>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</si>
  <si>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</si>
  <si>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</si>
  <si>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</si>
  <si>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</si>
  <si>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</si>
  <si>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</si>
  <si>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</si>
  <si>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</si>
  <si>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</si>
  <si>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</si>
  <si>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</si>
  <si>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</si>
  <si>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</si>
  <si>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</si>
  <si>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</si>
  <si>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</si>
  <si>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</si>
  <si>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</si>
  <si>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</si>
  <si>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</si>
  <si>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</si>
  <si>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</si>
  <si>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</si>
  <si>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</si>
  <si>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</si>
  <si>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</si>
  <si>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</si>
  <si>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</si>
  <si>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</si>
  <si>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</si>
  <si>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</si>
  <si>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</si>
  <si>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</si>
  <si>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</si>
  <si>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</si>
  <si>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</si>
  <si>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</si>
  <si>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</si>
  <si>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</si>
  <si>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</si>
  <si>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</si>
  <si>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</si>
  <si>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</si>
  <si>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</si>
  <si>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</si>
  <si>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</si>
  <si>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</si>
  <si>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</si>
  <si>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</si>
  <si>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</si>
  <si>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</si>
  <si>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</si>
  <si>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</si>
  <si>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</si>
  <si>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</si>
  <si>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</si>
  <si>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</si>
  <si>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</si>
  <si>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</si>
  <si>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</si>
  <si>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</si>
  <si>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</si>
  <si>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</si>
  <si>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</si>
  <si>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</si>
  <si>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</si>
  <si>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</si>
  <si>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</si>
  <si>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</si>
  <si>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</si>
  <si>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</si>
  <si>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</si>
  <si>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</si>
  <si>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</si>
  <si>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</si>
  <si>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</si>
  <si>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</si>
  <si>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</si>
  <si>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</si>
  <si>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</si>
  <si>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</si>
  <si>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</si>
  <si>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</si>
  <si>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</si>
  <si>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</si>
  <si>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</si>
  <si>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</si>
  <si>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</si>
  <si>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</si>
  <si>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</si>
  <si>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</si>
  <si>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</si>
  <si>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</si>
  <si>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</si>
  <si>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</si>
  <si>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</si>
  <si>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</si>
  <si>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</si>
  <si>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</si>
  <si>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</si>
  <si>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</si>
  <si>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</si>
  <si>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</si>
  <si>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</si>
  <si>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</si>
  <si>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</si>
  <si>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</si>
  <si>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</si>
  <si>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</si>
  <si>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</si>
  <si>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</si>
  <si>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</si>
  <si>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</si>
  <si>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</si>
  <si>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</si>
  <si>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</si>
  <si>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</si>
  <si>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</si>
  <si>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</si>
  <si>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</si>
  <si>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</si>
  <si>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</si>
  <si>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</si>
  <si>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</si>
  <si>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</si>
  <si>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</si>
  <si>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</si>
  <si>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</si>
  <si>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</si>
  <si>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</si>
  <si>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</si>
  <si>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</si>
  <si>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</si>
  <si>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</si>
  <si>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</si>
  <si>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</si>
  <si>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</si>
  <si>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</si>
  <si>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</si>
  <si>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</si>
  <si>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</si>
  <si>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</si>
  <si>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</si>
  <si>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</si>
  <si>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</si>
  <si>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</si>
  <si>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</si>
  <si>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</si>
  <si>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</si>
  <si>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</si>
  <si>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</si>
  <si>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</si>
  <si>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</si>
  <si>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</si>
  <si>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</si>
  <si>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</si>
  <si>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</si>
  <si>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</si>
  <si>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</si>
  <si>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</si>
  <si>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</si>
  <si>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</si>
  <si>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</si>
  <si>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</si>
  <si>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</si>
  <si>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</si>
  <si>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</si>
  <si>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</si>
  <si>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</si>
  <si>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</si>
  <si>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</si>
  <si>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</si>
  <si>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</si>
  <si>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</si>
  <si>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</si>
  <si>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</si>
  <si>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</si>
  <si>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</si>
  <si>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</si>
  <si>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</si>
  <si>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</si>
  <si>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</si>
  <si>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</si>
  <si>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</si>
  <si>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</si>
  <si>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</si>
  <si>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</si>
  <si>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</si>
  <si>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</si>
  <si>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</si>
  <si>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</si>
  <si>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</si>
  <si>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</si>
  <si>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</si>
  <si>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</si>
  <si>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</si>
  <si>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</si>
  <si>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</si>
  <si>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</si>
  <si>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</si>
  <si>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</si>
  <si>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</si>
  <si>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</si>
  <si>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</si>
  <si>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</si>
  <si>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</si>
  <si>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</si>
  <si>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</si>
  <si>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</si>
  <si>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</si>
  <si>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</si>
  <si>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</si>
  <si>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</si>
  <si>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</si>
  <si>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</si>
  <si>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</si>
  <si>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</si>
  <si>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</si>
  <si>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</si>
  <si>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</si>
  <si>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</si>
  <si>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</si>
  <si>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</si>
  <si>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</si>
  <si>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</si>
  <si>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</si>
  <si>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</si>
  <si>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</si>
  <si>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</si>
  <si>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</si>
  <si>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</si>
  <si>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</si>
  <si>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</si>
  <si>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</si>
  <si>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</si>
  <si>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</si>
  <si>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</si>
  <si>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</si>
  <si>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</si>
  <si>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</si>
  <si>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</si>
  <si>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</si>
  <si>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</si>
  <si>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</si>
  <si>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</si>
  <si>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</si>
  <si>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</si>
  <si>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</si>
  <si>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</si>
  <si>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</si>
  <si>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</si>
  <si>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</si>
  <si>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</si>
  <si>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</si>
  <si>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</si>
  <si>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</si>
  <si>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</si>
  <si>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</si>
  <si>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</si>
  <si>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</si>
  <si>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</si>
  <si>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</si>
  <si>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</si>
  <si>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</si>
  <si>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</si>
  <si>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</si>
  <si>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</si>
  <si>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</si>
  <si>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</si>
  <si>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</si>
  <si>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</si>
  <si>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</si>
  <si>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</si>
  <si>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</si>
  <si>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</si>
  <si>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</si>
  <si>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</si>
  <si>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</si>
  <si>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</si>
  <si>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</si>
  <si>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</si>
  <si>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</si>
  <si>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</si>
  <si>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</si>
  <si>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</si>
  <si>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</si>
  <si>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</si>
  <si>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</si>
  <si>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</si>
  <si>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</si>
  <si>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</si>
  <si>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</si>
  <si>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</si>
  <si>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</si>
  <si>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</si>
  <si>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</si>
  <si>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</si>
  <si>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</si>
  <si>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</si>
  <si>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</si>
  <si>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</si>
  <si>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</si>
  <si>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</si>
  <si>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</si>
  <si>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</si>
  <si>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</si>
  <si>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</si>
  <si>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</si>
  <si>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</si>
  <si>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</si>
  <si>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</si>
  <si>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</si>
  <si>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</si>
  <si>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</si>
  <si>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</si>
  <si>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</si>
  <si>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</si>
  <si>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</si>
  <si>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</si>
  <si>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</si>
  <si>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</si>
  <si>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</si>
  <si>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</si>
  <si>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</si>
  <si>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</si>
  <si>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</si>
  <si>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</si>
  <si>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</si>
  <si>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</si>
  <si>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</si>
  <si>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</si>
  <si>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</si>
  <si>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</si>
  <si>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</si>
  <si>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</si>
  <si>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</si>
  <si>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</si>
  <si>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</si>
  <si>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</si>
  <si>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</si>
  <si>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</si>
  <si>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</si>
  <si>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</si>
  <si>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</si>
  <si>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</si>
  <si>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</si>
  <si>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</si>
  <si>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</si>
  <si>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Eduardo Almeida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</si>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</sst>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5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EC9" sqref="EC9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1</v>
      </c>
      <c r="E5" s="126">
        <v>1</v>
      </c>
      <c r="F5" s="126">
        <v>2</v>
      </c>
      <c r="G5" s="126">
        <v>1</v>
      </c>
      <c r="H5" s="126">
        <v>2</v>
      </c>
      <c r="I5" s="126">
        <v>1</v>
      </c>
      <c r="J5" s="126">
        <v>1</v>
      </c>
      <c r="K5" s="126">
        <v>2</v>
      </c>
      <c r="L5" s="126">
        <v>1</v>
      </c>
      <c r="M5" s="126">
        <v>1</v>
      </c>
      <c r="N5" s="126">
        <v>2</v>
      </c>
      <c r="O5" s="126">
        <v>2</v>
      </c>
      <c r="P5" s="126">
        <v>0</v>
      </c>
      <c r="Q5" s="126">
        <v>2</v>
      </c>
      <c r="R5" s="126">
        <v>1</v>
      </c>
      <c r="S5" s="126">
        <v>1</v>
      </c>
      <c r="T5" s="126">
        <v>2</v>
      </c>
      <c r="U5" s="126">
        <v>1</v>
      </c>
      <c r="V5" s="126">
        <v>1</v>
      </c>
      <c r="W5" s="126">
        <v>1</v>
      </c>
      <c r="X5" s="126">
        <v>2</v>
      </c>
      <c r="Y5" s="126">
        <v>1</v>
      </c>
      <c r="Z5" s="126">
        <v>2</v>
      </c>
      <c r="AA5" s="126">
        <v>2</v>
      </c>
      <c r="AB5" s="126">
        <v>1</v>
      </c>
      <c r="AC5" s="126">
        <v>1</v>
      </c>
      <c r="AD5" s="126">
        <v>1</v>
      </c>
      <c r="AE5" s="126">
        <v>2</v>
      </c>
      <c r="AF5" s="126">
        <v>3</v>
      </c>
      <c r="AG5" s="126">
        <v>1</v>
      </c>
      <c r="AH5" s="126">
        <v>0</v>
      </c>
      <c r="AI5" s="126">
        <v>2</v>
      </c>
      <c r="AJ5" s="126">
        <v>3</v>
      </c>
      <c r="AK5" s="126">
        <v>1</v>
      </c>
      <c r="AL5" s="126">
        <v>1</v>
      </c>
      <c r="AM5" s="126">
        <v>0</v>
      </c>
      <c r="AN5" s="126">
        <v>0</v>
      </c>
      <c r="AO5" s="126">
        <v>2</v>
      </c>
      <c r="AP5" s="126">
        <v>1</v>
      </c>
      <c r="AQ5" s="126">
        <v>0</v>
      </c>
      <c r="AR5" s="126">
        <v>1</v>
      </c>
      <c r="AS5" s="126">
        <v>2</v>
      </c>
      <c r="AT5" s="126">
        <v>0</v>
      </c>
      <c r="AU5" s="126">
        <v>2</v>
      </c>
      <c r="AV5" s="126">
        <v>1</v>
      </c>
      <c r="AW5" s="126">
        <v>0</v>
      </c>
      <c r="AX5" s="126">
        <v>3</v>
      </c>
      <c r="AY5" s="126">
        <v>1</v>
      </c>
      <c r="AZ5" s="126">
        <v>1</v>
      </c>
      <c r="BA5" s="126">
        <v>2</v>
      </c>
      <c r="BB5" s="126">
        <v>2</v>
      </c>
      <c r="BC5" s="126">
        <v>0</v>
      </c>
      <c r="BD5" s="126">
        <v>2</v>
      </c>
      <c r="BE5" s="126">
        <v>1</v>
      </c>
      <c r="BF5" s="126">
        <v>1</v>
      </c>
      <c r="BG5" s="126">
        <v>3</v>
      </c>
      <c r="BH5" s="126">
        <v>1</v>
      </c>
      <c r="BI5" s="126">
        <v>1</v>
      </c>
      <c r="BJ5" s="126">
        <v>2</v>
      </c>
      <c r="BK5" s="126">
        <v>1</v>
      </c>
      <c r="BL5" s="126">
        <v>2</v>
      </c>
      <c r="BM5" s="126">
        <v>1</v>
      </c>
      <c r="BN5" s="126">
        <v>2</v>
      </c>
      <c r="BO5" s="126">
        <v>1</v>
      </c>
      <c r="BP5" s="126">
        <v>0</v>
      </c>
      <c r="BQ5" s="126">
        <v>1</v>
      </c>
      <c r="BR5" s="126">
        <v>1</v>
      </c>
      <c r="BS5" s="126">
        <v>2</v>
      </c>
      <c r="BT5" s="126">
        <v>0</v>
      </c>
      <c r="BU5" s="126">
        <v>2</v>
      </c>
      <c r="BV5" s="126">
        <v>2</v>
      </c>
      <c r="BW5" s="126">
        <v>0</v>
      </c>
      <c r="BX5" s="126">
        <v>1</v>
      </c>
      <c r="BY5" s="126">
        <v>0</v>
      </c>
      <c r="BZ5" s="126">
        <v>2</v>
      </c>
      <c r="CA5" s="126">
        <v>1</v>
      </c>
      <c r="CB5" s="126">
        <v>1</v>
      </c>
      <c r="CC5" s="126">
        <v>2</v>
      </c>
      <c r="CD5" s="126">
        <v>2</v>
      </c>
      <c r="CE5" s="126">
        <v>1</v>
      </c>
      <c r="CF5" s="126">
        <v>0</v>
      </c>
      <c r="CG5" s="126">
        <v>2</v>
      </c>
      <c r="CH5" s="126">
        <v>4</v>
      </c>
      <c r="CI5" s="126">
        <v>0</v>
      </c>
      <c r="CJ5" s="126">
        <v>1</v>
      </c>
      <c r="CK5" s="126">
        <v>2</v>
      </c>
      <c r="CL5" s="126">
        <v>3</v>
      </c>
      <c r="CM5" s="126">
        <v>0</v>
      </c>
      <c r="CN5" s="126">
        <v>3</v>
      </c>
      <c r="CO5" s="126">
        <v>0</v>
      </c>
      <c r="CP5" s="126">
        <v>1</v>
      </c>
      <c r="CQ5" s="126">
        <v>1</v>
      </c>
      <c r="CR5" s="126">
        <v>1</v>
      </c>
      <c r="CS5" s="126">
        <v>3</v>
      </c>
      <c r="CT5" s="126">
        <v>4</v>
      </c>
      <c r="CU5" s="126">
        <v>1</v>
      </c>
      <c r="CV5" s="126">
        <v>1</v>
      </c>
      <c r="CW5" s="126">
        <v>4</v>
      </c>
      <c r="CX5" s="126">
        <v>3</v>
      </c>
      <c r="CY5" s="126">
        <v>0</v>
      </c>
      <c r="CZ5" s="126">
        <v>2</v>
      </c>
      <c r="DA5" s="126">
        <v>1</v>
      </c>
      <c r="DB5" s="126">
        <v>1</v>
      </c>
      <c r="DC5" s="126">
        <v>2</v>
      </c>
      <c r="DD5" s="126">
        <v>2</v>
      </c>
      <c r="DE5" s="126">
        <v>0</v>
      </c>
      <c r="DF5" s="126">
        <v>3</v>
      </c>
      <c r="DG5" s="126">
        <v>1</v>
      </c>
      <c r="DH5" s="126">
        <v>2</v>
      </c>
      <c r="DI5" s="126">
        <v>1</v>
      </c>
      <c r="DJ5" s="126">
        <v>3</v>
      </c>
      <c r="DK5" s="126">
        <v>1</v>
      </c>
      <c r="DL5" s="126">
        <v>1</v>
      </c>
      <c r="DM5" s="126">
        <v>1</v>
      </c>
      <c r="DN5" s="126">
        <v>0</v>
      </c>
      <c r="DO5" s="126">
        <v>2</v>
      </c>
      <c r="DP5" s="126">
        <v>1</v>
      </c>
      <c r="DQ5" s="126">
        <v>3</v>
      </c>
      <c r="DR5" s="126">
        <v>3</v>
      </c>
      <c r="DS5" s="126">
        <v>1</v>
      </c>
      <c r="DT5" s="126">
        <v>1</v>
      </c>
      <c r="DU5" s="126">
        <v>2</v>
      </c>
      <c r="DV5" s="126">
        <v>3</v>
      </c>
      <c r="DW5" s="126">
        <v>1</v>
      </c>
      <c r="DX5" s="126">
        <v>2</v>
      </c>
      <c r="DY5" s="126">
        <v>1</v>
      </c>
      <c r="DZ5" s="126">
        <v>1</v>
      </c>
      <c r="EA5" s="126">
        <v>2</v>
      </c>
      <c r="EB5" s="126">
        <v>1</v>
      </c>
      <c r="EC5" s="126">
        <v>2</v>
      </c>
      <c r="ED5" s="126">
        <v>1</v>
      </c>
      <c r="EE5" s="126">
        <v>1</v>
      </c>
      <c r="EF5" s="126">
        <v>1</v>
      </c>
      <c r="EG5" s="126">
        <v>1</v>
      </c>
      <c r="EH5" s="126">
        <v>2</v>
      </c>
      <c r="EI5" s="126">
        <v>0</v>
      </c>
      <c r="EJ5" s="126">
        <v>1</v>
      </c>
      <c r="EK5" s="126">
        <v>3</v>
      </c>
      <c r="EL5" s="126">
        <v>0</v>
      </c>
      <c r="EM5" s="126">
        <v>2</v>
      </c>
      <c r="EN5" s="126">
        <v>2</v>
      </c>
      <c r="EO5" s="126">
        <v>0</v>
      </c>
    </row>
    <row r="7" spans="1:145" ht="21.95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6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6</v>
      </c>
      <c r="N10" s="23">
        <f>IFERROR(INDEX(Calc!$F$3:$F$6,MATCH(1,Calc!$J$3:$J$6,0)),0)</f>
        <v>2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6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5</v>
      </c>
      <c r="Y10" s="23">
        <f>IFERROR(INDEX(Calc!$K$7:$K$10,MATCH(1,Calc!$J$7:$J$10,0)),0)</f>
        <v>3</v>
      </c>
      <c r="Z10" s="23">
        <f>IFERROR(INDEX(Calc!$C$7:$C$10,MATCH(1,Calc!$J$7:$J$10,0)),0)</f>
        <v>1</v>
      </c>
      <c r="AA10" s="23">
        <f>IFERROR(INDEX(Calc!$D$7:$D$10,MATCH(1,Calc!$J$7:$J$10,0)),0)</f>
        <v>2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2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56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3</v>
      </c>
      <c r="AU10" s="23">
        <f>IFERROR(INDEX(Calc!$G$11:$G$14,MATCH(1,Calc!$J$11:$J$14,0)),0)</f>
        <v>4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59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4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9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5</v>
      </c>
      <c r="AD11" s="25">
        <f>IFERROR(INDEX(Calc!$F$7:$F$10,MATCH(2,Calc!$J$7:$J$10,0)),0)</f>
        <v>4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9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7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1</v>
      </c>
      <c r="AR11" s="25">
        <f>IFERROR(INDEX(Calc!$L$11:$L$14,MATCH(2,Calc!$J$11:$J$14,0)),0)</f>
        <v>0</v>
      </c>
      <c r="AS11" s="25">
        <f>IFERROR(INDEX(Calc!$E$11:$E$14,MATCH(2,Calc!$J$11:$J$14,0)),0)</f>
        <v>7</v>
      </c>
      <c r="AT11" s="25">
        <f>IFERROR(INDEX(Calc!$F$11:$F$14,MATCH(2,Calc!$J$11:$J$14,0)),0)</f>
        <v>4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78</v>
      </c>
    </row>
    <row r="12" spans="1:145" ht="18" customHeight="1">
      <c r="A12" s="26">
        <v>3</v>
      </c>
      <c r="B12" s="150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3</v>
      </c>
      <c r="N12" s="27">
        <f>IFERROR(INDEX(Calc!$F$3:$F$6,MATCH(3,Calc!$J$3:$J$6,0)),0)</f>
        <v>4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50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5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2</v>
      </c>
      <c r="AB12" s="27">
        <f>IFERROR(INDEX(Calc!$L$7:$L$10,MATCH(3,Calc!$J$7:$J$10,0)),0)</f>
        <v>0</v>
      </c>
      <c r="AC12" s="27">
        <f>IFERROR(INDEX(Calc!$E$7:$E$10,MATCH(3,Calc!$J$7:$J$10,0)),0)</f>
        <v>5</v>
      </c>
      <c r="AD12" s="27">
        <f>IFERROR(INDEX(Calc!$F$7:$F$10,MATCH(3,Calc!$J$7:$J$10,0)),0)</f>
        <v>4</v>
      </c>
      <c r="AE12" s="27">
        <f>IFERROR(INDEX(Calc!$G$7:$G$10,MATCH(3,Calc!$J$7:$J$10,0)),0)</f>
        <v>1</v>
      </c>
      <c r="AF12" s="27">
        <f>IFERROR(ROUND(INDEX(Calc!$H$7:$H$10,MATCH(3,Calc!$J$7:$J$10,0))/(INDEX(Calc!$K$7:$K$10,MATCH(3,Calc!$J$7:$J$10,0))*3)*100,0),0)</f>
        <v>56</v>
      </c>
      <c r="AG12" s="26">
        <v>3</v>
      </c>
      <c r="AH12" s="150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1</v>
      </c>
      <c r="AO12" s="27">
        <f>IFERROR(INDEX(Calc!$K$11:$K$14,MATCH(3,Calc!$J$11:$J$14,0)),0)</f>
        <v>3</v>
      </c>
      <c r="AP12" s="27">
        <f>IFERROR(INDEX(Calc!$C$11:$C$14,MATCH(3,Calc!$J$11:$J$14,0)),0)</f>
        <v>0</v>
      </c>
      <c r="AQ12" s="27">
        <f>IFERROR(INDEX(Calc!$D$11:$D$14,MATCH(3,Calc!$J$11:$J$14,0)),0)</f>
        <v>1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5</v>
      </c>
      <c r="AU12" s="27">
        <f>IFERROR(INDEX(Calc!$G$11:$G$14,MATCH(3,Calc!$J$11:$J$14,0)),0)</f>
        <v>-3</v>
      </c>
      <c r="AV12" s="27">
        <f>IFERROR(ROUND(INDEX(Calc!$H$11:$H$14,MATCH(3,Calc!$J$11:$J$14,0))/(INDEX(Calc!$K$11:$K$14,MATCH(3,Calc!$J$11:$J$14,0))*3)*100,0),0)</f>
        <v>11</v>
      </c>
    </row>
    <row r="13" spans="1:145" ht="18" customHeight="1">
      <c r="A13" s="28">
        <v>4</v>
      </c>
      <c r="B13" s="148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2</v>
      </c>
      <c r="N13" s="29">
        <f>IFERROR(INDEX(Calc!$F$3:$F$6,MATCH(4,Calc!$J$3:$J$6,0)),0)</f>
        <v>5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48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2</v>
      </c>
      <c r="AD13" s="29">
        <f>IFERROR(INDEX(Calc!$F$7:$F$10,MATCH(4,Calc!$J$7:$J$10,0)),0)</f>
        <v>6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1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1</v>
      </c>
      <c r="AR13" s="29">
        <f>IFERROR(INDEX(Calc!$L$11:$L$14,MATCH(4,Calc!$J$11:$J$14,0)),0)</f>
        <v>2</v>
      </c>
      <c r="AS13" s="29">
        <f>IFERROR(INDEX(Calc!$E$11:$E$14,MATCH(4,Calc!$J$11:$J$14,0)),0)</f>
        <v>3</v>
      </c>
      <c r="AT13" s="29">
        <f>IFERROR(INDEX(Calc!$F$11:$F$14,MATCH(4,Calc!$J$11:$J$14,0)),0)</f>
        <v>7</v>
      </c>
      <c r="AU13" s="29">
        <f>IFERROR(INDEX(Calc!$G$11:$G$14,MATCH(4,Calc!$J$11:$J$14,0)),0)</f>
        <v>-4</v>
      </c>
      <c r="AV13" s="29">
        <f>IFERROR(ROUND(INDEX(Calc!$H$11:$H$14,MATCH(4,Calc!$J$11:$J$14,0))/(INDEX(Calc!$K$11:$K$14,MATCH(4,Calc!$J$11:$J$14,0))*3)*100,0),0)</f>
        <v>11</v>
      </c>
    </row>
    <row r="15" spans="1:145" ht="21.95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5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0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2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6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2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9" t="str">
        <f>IFERROR(INDEX(Calc!$B$15:$B$18,MATCH(2,Calc!$J$15:$J$18,0)),"?")</f>
        <v>Paraguai</v>
      </c>
      <c r="C18" s="145"/>
      <c r="D18" s="145"/>
      <c r="E18" s="145"/>
      <c r="F18" s="145"/>
      <c r="G18" s="145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2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59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5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9" t="str">
        <f>IFERROR(INDEX(Calc!$B$23:$B$26,MATCH(2,Calc!$J$23:$J$26,0)),"?")</f>
        <v>Suecia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4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50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3</v>
      </c>
      <c r="N19" s="27">
        <f>IFERROR(INDEX(Calc!$F$15:$F$18,MATCH(3,Calc!$J$15:$J$18,0)),0)</f>
        <v>4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50" t="str">
        <f>IFERROR(INDEX(Calc!$B$19:$B$22,MATCH(3,Calc!$J$19:$J$22,0)),"?")</f>
        <v>Curacao</v>
      </c>
      <c r="S19" s="145"/>
      <c r="T19" s="145"/>
      <c r="U19" s="145"/>
      <c r="V19" s="145"/>
      <c r="W19" s="145"/>
      <c r="X19" s="27">
        <f>IFERROR(INDEX(Calc!$H$19:$H$22,MATCH(3,Calc!$J$19:$J$22,0)),0)</f>
        <v>1</v>
      </c>
      <c r="Y19" s="27">
        <f>IFERROR(INDEX(Calc!$K$19:$K$22,MATCH(3,Calc!$J$19:$J$22,0)),0)</f>
        <v>3</v>
      </c>
      <c r="Z19" s="27">
        <f>IFERROR(INDEX(Calc!$C$19:$C$22,MATCH(3,Calc!$J$19:$J$22,0)),0)</f>
        <v>0</v>
      </c>
      <c r="AA19" s="27">
        <f>IFERROR(INDEX(Calc!$D$19:$D$22,MATCH(3,Calc!$J$19:$J$22,0)),0)</f>
        <v>1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6</v>
      </c>
      <c r="AE19" s="27">
        <f>IFERROR(INDEX(Calc!$G$19:$G$22,MATCH(3,Calc!$J$19:$J$22,0)),0)</f>
        <v>-3</v>
      </c>
      <c r="AF19" s="27">
        <f>IFERROR(ROUND(INDEX(Calc!$H$19:$H$22,MATCH(3,Calc!$J$19:$J$22,0))/(INDEX(Calc!$K$19:$K$22,MATCH(3,Calc!$J$19:$J$22,0))*3)*100,0),0)</f>
        <v>11</v>
      </c>
      <c r="AG19" s="26">
        <v>3</v>
      </c>
      <c r="AH19" s="150" t="str">
        <f>IFERROR(INDEX(Calc!$B$23:$B$26,MATCH(3,Calc!$J$23:$J$26,0)),"?")</f>
        <v>Japao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3</v>
      </c>
      <c r="AT19" s="27">
        <f>IFERROR(INDEX(Calc!$F$23:$F$26,MATCH(3,Calc!$J$23:$J$26,0)),0)</f>
        <v>4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48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0</v>
      </c>
      <c r="N20" s="29">
        <f>IFERROR(INDEX(Calc!$F$15:$F$18,MATCH(4,Calc!$J$15:$J$18,0)),0)</f>
        <v>4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8" t="str">
        <f>IFERROR(INDEX(Calc!$B$19:$B$22,MATCH(4,Calc!$J$19:$J$22,0)),"?")</f>
        <v>Costa do Marfim</v>
      </c>
      <c r="S20" s="145"/>
      <c r="T20" s="145"/>
      <c r="U20" s="145"/>
      <c r="V20" s="145"/>
      <c r="W20" s="145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2</v>
      </c>
      <c r="AD20" s="29">
        <f>IFERROR(INDEX(Calc!$F$19:$F$22,MATCH(4,Calc!$J$19:$J$22,0)),0)</f>
        <v>5</v>
      </c>
      <c r="AE20" s="29">
        <f>IFERROR(INDEX(Calc!$G$19:$G$22,MATCH(4,Calc!$J$19:$J$22,0)),0)</f>
        <v>-3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5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1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10</v>
      </c>
      <c r="AD24" s="23">
        <f>IFERROR(INDEX(Calc!$F$31:$F$34,MATCH(1,Calc!$J$31:$J$34,0)),0)</f>
        <v>1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2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9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4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9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4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9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7</v>
      </c>
      <c r="AT25" s="25">
        <f>IFERROR(INDEX(Calc!$F$35:$F$38,MATCH(2,Calc!$J$35:$J$38,0)),0)</f>
        <v>4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0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4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50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6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0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6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8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5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8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8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9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9</v>
      </c>
      <c r="N31" s="23">
        <f>IFERROR(INDEX(Calc!$F$39:$F$42,MATCH(1,Calc!$J$39:$J$42,0)),0)</f>
        <v>3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3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6" t="str">
        <f>IFERROR(INDEX(Calc!$B$47:$B$50,MATCH(1,Calc!$J$47:$J$50,0)),"?")</f>
        <v>Croacia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2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9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5</v>
      </c>
      <c r="N32" s="25">
        <f>IFERROR(INDEX(Calc!$F$39:$F$42,MATCH(2,Calc!$J$39:$J$42,0)),0)</f>
        <v>4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4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9" t="str">
        <f>IFERROR(INDEX(Calc!$B$47:$B$50,MATCH(2,Calc!$J$47:$J$50,0)),"?")</f>
        <v>Inglaterra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5</v>
      </c>
      <c r="AT32" s="25">
        <f>IFERROR(INDEX(Calc!$F$47:$F$50,MATCH(2,Calc!$J$47:$J$50,0)),0)</f>
        <v>1</v>
      </c>
      <c r="AU32" s="25">
        <f>IFERROR(INDEX(Calc!$G$47:$G$50,MATCH(2,Calc!$J$47:$J$50,0)),0)</f>
        <v>4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50" t="str">
        <f>IFERROR(INDEX(Calc!$B$39:$B$42,MATCH(3,Calc!$J$39:$J$42,0)),"?")</f>
        <v>Jordania</v>
      </c>
      <c r="C33" s="145"/>
      <c r="D33" s="145"/>
      <c r="E33" s="145"/>
      <c r="F33" s="145"/>
      <c r="G33" s="145"/>
      <c r="H33" s="27">
        <f>IFERROR(INDEX(Calc!$H$39:$H$42,MATCH(3,Calc!$J$39:$J$42,0)),0)</f>
        <v>1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1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6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11</v>
      </c>
      <c r="Q33" s="26">
        <v>3</v>
      </c>
      <c r="R33" s="150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4</v>
      </c>
      <c r="AD33" s="27">
        <f>IFERROR(INDEX(Calc!$F$43:$F$46,MATCH(3,Calc!$J$43:$J$46,0)),0)</f>
        <v>6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0" t="str">
        <f>IFERROR(INDEX(Calc!$B$47:$B$50,MATCH(3,Calc!$J$47:$J$50,0)),"?")</f>
        <v>Panama</v>
      </c>
      <c r="AI33" s="145"/>
      <c r="AJ33" s="145"/>
      <c r="AK33" s="145"/>
      <c r="AL33" s="145"/>
      <c r="AM33" s="145"/>
      <c r="AN33" s="27">
        <f>IFERROR(INDEX(Calc!$H$47:$H$50,MATCH(3,Calc!$J$47:$J$50,0)),0)</f>
        <v>1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1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6</v>
      </c>
      <c r="AU33" s="27">
        <f>IFERROR(INDEX(Calc!$G$47:$G$50,MATCH(3,Calc!$J$47:$J$50,0)),0)</f>
        <v>-4</v>
      </c>
      <c r="AV33" s="27">
        <f>IFERROR(ROUND(INDEX(Calc!$H$47:$H$50,MATCH(3,Calc!$J$47:$J$50,0))/(INDEX(Calc!$K$47:$K$50,MATCH(3,Calc!$J$47:$J$50,0))*3)*100,0),0)</f>
        <v>11</v>
      </c>
    </row>
    <row r="34" spans="1:48" ht="18" customHeight="1">
      <c r="A34" s="28">
        <v>4</v>
      </c>
      <c r="B34" s="148" t="str">
        <f>IFERROR(INDEX(Calc!$B$39:$B$42,MATCH(4,Calc!$J$39:$J$42,0)),"?")</f>
        <v>Argelia</v>
      </c>
      <c r="C34" s="145"/>
      <c r="D34" s="145"/>
      <c r="E34" s="145"/>
      <c r="F34" s="145"/>
      <c r="G34" s="145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2</v>
      </c>
      <c r="N34" s="29">
        <f>IFERROR(INDEX(Calc!$F$39:$F$42,MATCH(4,Calc!$J$39:$J$42,0)),0)</f>
        <v>6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48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3</v>
      </c>
      <c r="AD34" s="29">
        <f>IFERROR(INDEX(Calc!$F$43:$F$46,MATCH(4,Calc!$J$43:$J$46,0)),0)</f>
        <v>7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48" t="str">
        <f>IFERROR(INDEX(Calc!$B$47:$B$50,MATCH(4,Calc!$J$47:$J$50,0)),"?")</f>
        <v>Gana</v>
      </c>
      <c r="AI34" s="145"/>
      <c r="AJ34" s="145"/>
      <c r="AK34" s="145"/>
      <c r="AL34" s="145"/>
      <c r="AM34" s="145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1</v>
      </c>
      <c r="AT34" s="29">
        <f>IFERROR(INDEX(Calc!$F$47:$F$50,MATCH(4,Calc!$J$47:$J$50,0)),0)</f>
        <v>5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6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9204006484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-3</v>
      </c>
      <c r="H4" s="38">
        <f t="shared" si="1"/>
        <v>1</v>
      </c>
      <c r="I4" s="37">
        <f t="shared" si="2"/>
        <v>1197002437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-1</v>
      </c>
      <c r="H5" s="38">
        <f t="shared" si="1"/>
        <v>2</v>
      </c>
      <c r="I5" s="37">
        <f t="shared" si="2"/>
        <v>2199003477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0</v>
      </c>
      <c r="H6" s="38">
        <f t="shared" si="1"/>
        <v>4</v>
      </c>
      <c r="I6" s="37">
        <f t="shared" si="2"/>
        <v>4200004462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1</v>
      </c>
      <c r="H7" s="42">
        <f t="shared" si="1"/>
        <v>5</v>
      </c>
      <c r="I7" s="41">
        <f t="shared" si="2"/>
        <v>5201005456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5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1</v>
      </c>
      <c r="H8" s="42">
        <f t="shared" si="1"/>
        <v>5</v>
      </c>
      <c r="I8" s="41">
        <f t="shared" si="2"/>
        <v>5201005445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2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-4</v>
      </c>
      <c r="H9" s="42">
        <f t="shared" si="1"/>
        <v>0</v>
      </c>
      <c r="I9" s="41">
        <f t="shared" si="2"/>
        <v>196002462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2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2</v>
      </c>
      <c r="H10" s="42">
        <f t="shared" si="1"/>
        <v>5</v>
      </c>
      <c r="I10" s="41">
        <f t="shared" si="2"/>
        <v>5202004480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3</v>
      </c>
      <c r="G11" s="45">
        <f t="shared" si="0"/>
        <v>4</v>
      </c>
      <c r="H11" s="46">
        <f t="shared" si="1"/>
        <v>7</v>
      </c>
      <c r="I11" s="45">
        <f t="shared" si="2"/>
        <v>7204007495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7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3</v>
      </c>
      <c r="H12" s="46">
        <f t="shared" si="1"/>
        <v>7</v>
      </c>
      <c r="I12" s="45">
        <f t="shared" si="2"/>
        <v>7203007486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1</v>
      </c>
      <c r="E13" s="45">
        <f>IF(ISNUMBER('Apostas - Grupos'!AB5),'Apostas - Grupos'!AB5,0)+IF(ISNUMBER('Apostas - Grupos'!AF5),'Apostas - Grupos'!AG5,0)+IF(ISNUMBER('Apostas - Grupos'!AJ5),'Apostas - Grupos'!AK5,0)</f>
        <v>3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-4</v>
      </c>
      <c r="H13" s="46">
        <f t="shared" si="1"/>
        <v>1</v>
      </c>
      <c r="I13" s="45">
        <f t="shared" si="2"/>
        <v>1196003414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2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-3</v>
      </c>
      <c r="H14" s="46">
        <f t="shared" si="1"/>
        <v>1</v>
      </c>
      <c r="I14" s="45">
        <f t="shared" si="2"/>
        <v>1197002473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0</v>
      </c>
      <c r="G15" s="49">
        <f t="shared" si="0"/>
        <v>4</v>
      </c>
      <c r="H15" s="50">
        <f t="shared" si="1"/>
        <v>9</v>
      </c>
      <c r="I15" s="49">
        <f t="shared" si="2"/>
        <v>9204004489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2</v>
      </c>
      <c r="G16" s="49">
        <f t="shared" si="0"/>
        <v>1</v>
      </c>
      <c r="H16" s="50">
        <f t="shared" si="1"/>
        <v>6</v>
      </c>
      <c r="I16" s="49">
        <f t="shared" si="2"/>
        <v>6201003449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0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-4</v>
      </c>
      <c r="H17" s="50">
        <f t="shared" si="1"/>
        <v>0</v>
      </c>
      <c r="I17" s="49">
        <f t="shared" si="2"/>
        <v>196000477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4</v>
      </c>
      <c r="G18" s="49">
        <f t="shared" si="0"/>
        <v>-1</v>
      </c>
      <c r="H18" s="50">
        <f t="shared" si="1"/>
        <v>3</v>
      </c>
      <c r="I18" s="49">
        <f t="shared" si="2"/>
        <v>3199003464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2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6</v>
      </c>
      <c r="H19" s="54">
        <f t="shared" si="1"/>
        <v>9</v>
      </c>
      <c r="I19" s="53">
        <f t="shared" si="2"/>
        <v>9206008488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3</v>
      </c>
      <c r="F20" s="53">
        <f>IF(ISNUMBER('Apostas - Grupos'!AX5),'Apostas - Grupos'!AX5,0)+IF(ISNUMBER('Apostas - Grupos'!BD5),'Apostas - Grupos'!BD5,0)+IF(ISNUMBER('Apostas - Grupos'!BH5),'Apostas - Grupos'!BI5,0)</f>
        <v>6</v>
      </c>
      <c r="G20" s="53">
        <f t="shared" si="0"/>
        <v>-3</v>
      </c>
      <c r="H20" s="54">
        <f t="shared" si="1"/>
        <v>1</v>
      </c>
      <c r="I20" s="53">
        <f t="shared" si="2"/>
        <v>1197003417</v>
      </c>
      <c r="J20" s="54">
        <f>RANK(I20,$I$19:$I$22,0)</f>
        <v>3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2</v>
      </c>
      <c r="F21" s="53">
        <f>IF(ISNUMBER('Apostas - Grupos'!AZ5),'Apostas - Grupos'!BA5,0)+IF(ISNUMBER('Apostas - Grupos'!BB5),'Apostas - Grupos'!BB5,0)+IF(ISNUMBER('Apostas - Grupos'!BH5),'Apostas - Grupos'!BH5,0)</f>
        <v>5</v>
      </c>
      <c r="G21" s="53">
        <f t="shared" si="0"/>
        <v>-3</v>
      </c>
      <c r="H21" s="54">
        <f t="shared" si="1"/>
        <v>1</v>
      </c>
      <c r="I21" s="53">
        <f t="shared" si="2"/>
        <v>1197002459</v>
      </c>
      <c r="J21" s="54">
        <f>RANK(I21,$I$19:$I$22,0)</f>
        <v>4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5</v>
      </c>
      <c r="G22" s="53">
        <f t="shared" si="0"/>
        <v>0</v>
      </c>
      <c r="H22" s="54">
        <f t="shared" si="1"/>
        <v>6</v>
      </c>
      <c r="I22" s="53">
        <f t="shared" si="2"/>
        <v>6200005461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4</v>
      </c>
      <c r="H23" s="58">
        <f t="shared" si="1"/>
        <v>9</v>
      </c>
      <c r="I23" s="57">
        <f t="shared" si="2"/>
        <v>9204006492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-1</v>
      </c>
      <c r="H24" s="58">
        <f t="shared" si="1"/>
        <v>3</v>
      </c>
      <c r="I24" s="57">
        <f t="shared" si="2"/>
        <v>3199003485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2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2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1</v>
      </c>
      <c r="H25" s="58">
        <f t="shared" si="1"/>
        <v>6</v>
      </c>
      <c r="I25" s="57">
        <f t="shared" si="2"/>
        <v>6201005474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-4</v>
      </c>
      <c r="H26" s="58">
        <f t="shared" si="1"/>
        <v>0</v>
      </c>
      <c r="I26" s="57">
        <f t="shared" si="2"/>
        <v>196001470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5</v>
      </c>
      <c r="H27" s="62">
        <f t="shared" si="1"/>
        <v>9</v>
      </c>
      <c r="I27" s="61">
        <f t="shared" si="2"/>
        <v>9205006497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4</v>
      </c>
      <c r="G28" s="61">
        <f t="shared" si="0"/>
        <v>0</v>
      </c>
      <c r="H28" s="62">
        <f t="shared" si="1"/>
        <v>6</v>
      </c>
      <c r="I28" s="61">
        <f t="shared" si="2"/>
        <v>6200004464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-1</v>
      </c>
      <c r="H29" s="62">
        <f t="shared" si="1"/>
        <v>3</v>
      </c>
      <c r="I29" s="61">
        <f t="shared" si="2"/>
        <v>3199003475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-4</v>
      </c>
      <c r="H30" s="62">
        <f t="shared" si="1"/>
        <v>0</v>
      </c>
      <c r="I30" s="61">
        <f t="shared" si="2"/>
        <v>196001402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10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9</v>
      </c>
      <c r="H31" s="66">
        <f t="shared" si="1"/>
        <v>9</v>
      </c>
      <c r="I31" s="65">
        <f t="shared" si="2"/>
        <v>9209010496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-7</v>
      </c>
      <c r="H32" s="66">
        <f t="shared" si="1"/>
        <v>1</v>
      </c>
      <c r="I32" s="65">
        <f t="shared" si="2"/>
        <v>1193001412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-4</v>
      </c>
      <c r="H33" s="66">
        <f t="shared" si="1"/>
        <v>1</v>
      </c>
      <c r="I33" s="65">
        <f t="shared" si="2"/>
        <v>1196002443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2</v>
      </c>
      <c r="H34" s="66">
        <f t="shared" si="1"/>
        <v>6</v>
      </c>
      <c r="I34" s="65">
        <f t="shared" si="2"/>
        <v>6202006483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7</v>
      </c>
      <c r="H35" s="70">
        <f t="shared" si="1"/>
        <v>9</v>
      </c>
      <c r="I35" s="69">
        <f t="shared" si="2"/>
        <v>9207009498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6</v>
      </c>
      <c r="G36" s="69">
        <f t="shared" si="0"/>
        <v>-2</v>
      </c>
      <c r="H36" s="70">
        <f t="shared" si="1"/>
        <v>3</v>
      </c>
      <c r="I36" s="69">
        <f t="shared" si="2"/>
        <v>3198004479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-8</v>
      </c>
      <c r="H37" s="70">
        <f t="shared" si="1"/>
        <v>0</v>
      </c>
      <c r="I37" s="69">
        <f t="shared" si="2"/>
        <v>192001435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7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3</v>
      </c>
      <c r="H38" s="70">
        <f t="shared" si="1"/>
        <v>6</v>
      </c>
      <c r="I38" s="69">
        <f t="shared" si="2"/>
        <v>6203007472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9</v>
      </c>
      <c r="F39" s="73">
        <f>IF(ISNUMBER('Apostas - Grupos'!DF5),'Apostas - Grupos'!DG5,0)+IF(ISNUMBER('Apostas - Grupos'!DJ5),'Apostas - Grupos'!DK5,0)+IF(ISNUMBER('Apostas - Grupos'!DP5),'Apostas - Grupos'!DP5,0)</f>
        <v>3</v>
      </c>
      <c r="G39" s="73">
        <f t="shared" si="0"/>
        <v>6</v>
      </c>
      <c r="H39" s="74">
        <f t="shared" si="1"/>
        <v>9</v>
      </c>
      <c r="I39" s="73">
        <f t="shared" si="2"/>
        <v>9206009499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-4</v>
      </c>
      <c r="H40" s="74">
        <f t="shared" si="1"/>
        <v>1</v>
      </c>
      <c r="I40" s="73">
        <f t="shared" si="2"/>
        <v>1196002468</v>
      </c>
      <c r="J40" s="74">
        <f>RANK(I40,$I$39:$I$42,0)</f>
        <v>4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1</v>
      </c>
      <c r="H41" s="74">
        <f t="shared" si="1"/>
        <v>6</v>
      </c>
      <c r="I41" s="73">
        <f t="shared" si="2"/>
        <v>6201005476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3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-3</v>
      </c>
      <c r="H42" s="74">
        <f t="shared" si="1"/>
        <v>1</v>
      </c>
      <c r="I42" s="73">
        <f t="shared" si="2"/>
        <v>1197003414</v>
      </c>
      <c r="J42" s="74">
        <f>RANK(I42,$I$39:$I$42,0)</f>
        <v>3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3</v>
      </c>
      <c r="G43" s="77">
        <f t="shared" si="0"/>
        <v>5</v>
      </c>
      <c r="H43" s="78">
        <f t="shared" si="1"/>
        <v>9</v>
      </c>
      <c r="I43" s="77">
        <f t="shared" si="2"/>
        <v>9205008494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3</v>
      </c>
      <c r="F44" s="77">
        <f>IF(ISNUMBER('Apostas - Grupos'!DR5),'Apostas - Grupos'!DR5,0)+IF(ISNUMBER('Apostas - Grupos'!DX5),'Apostas - Grupos'!DX5,0)+IF(ISNUMBER('Apostas - Grupos'!EB5),'Apostas - Grupos'!EC5,0)</f>
        <v>7</v>
      </c>
      <c r="G44" s="77">
        <f t="shared" si="0"/>
        <v>-4</v>
      </c>
      <c r="H44" s="78">
        <f t="shared" si="1"/>
        <v>0</v>
      </c>
      <c r="I44" s="77">
        <f t="shared" si="2"/>
        <v>196003443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4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-2</v>
      </c>
      <c r="H45" s="78">
        <f t="shared" si="1"/>
        <v>3</v>
      </c>
      <c r="I45" s="77">
        <f t="shared" si="2"/>
        <v>3198004426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1</v>
      </c>
      <c r="H46" s="78">
        <f t="shared" si="1"/>
        <v>6</v>
      </c>
      <c r="I46" s="77">
        <f t="shared" si="2"/>
        <v>6201005482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4</v>
      </c>
      <c r="H47" s="82">
        <f t="shared" si="1"/>
        <v>7</v>
      </c>
      <c r="I47" s="81">
        <f t="shared" si="2"/>
        <v>7204005491</v>
      </c>
      <c r="J47" s="82">
        <f>RANK(I47,$I$47:$I$50,0)</f>
        <v>2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6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4</v>
      </c>
      <c r="H48" s="82">
        <f t="shared" si="1"/>
        <v>7</v>
      </c>
      <c r="I48" s="81">
        <f t="shared" si="2"/>
        <v>7204006490</v>
      </c>
      <c r="J48" s="82">
        <f>RANK(I48,$I$47:$I$50,0)</f>
        <v>1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-4</v>
      </c>
      <c r="H49" s="82">
        <f t="shared" si="1"/>
        <v>1</v>
      </c>
      <c r="I49" s="81">
        <f t="shared" si="2"/>
        <v>1196001448</v>
      </c>
      <c r="J49" s="82">
        <f>RANK(I49,$I$47:$I$50,0)</f>
        <v>4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-4</v>
      </c>
      <c r="H50" s="82">
        <f t="shared" si="1"/>
        <v>1</v>
      </c>
      <c r="I50" s="81">
        <f t="shared" si="2"/>
        <v>1196002428</v>
      </c>
      <c r="J50" s="82">
        <f>RANK(I50,$I$47:$I$50,0)</f>
        <v>3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Turquia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Curacao</v>
      </c>
      <c r="E57" s="84" t="str">
        <f>IFERROR(INDEX($B$19:$B$22,MATCH(4,$J$19:$J$22,0)),"?")</f>
        <v>Costa do Marfim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Jordania</v>
      </c>
      <c r="E62" s="84" t="str">
        <f>IFERROR(INDEX($B$39:$B$42,MATCH(4,$J$39:$J$42,0)),"?")</f>
        <v>Argelia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Croacia</v>
      </c>
      <c r="C64" s="84" t="str">
        <f>IFERROR(INDEX($B$47:$B$50,MATCH(2,$J$47:$J$50,0)),"?")</f>
        <v>Inglaterra</v>
      </c>
      <c r="D64" s="84" t="str">
        <f>IFERROR(INDEX($B$47:$B$50,MATCH(3,$J$47:$J$50,0)),"?")</f>
        <v>Panama</v>
      </c>
      <c r="E64" s="84" t="str">
        <f>IFERROR(INDEX($B$47:$B$50,MATCH(4,$J$47:$J$50,0)),"?")</f>
        <v>Gana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2199003477</v>
      </c>
      <c r="D66" s="98">
        <f t="shared" ref="D66:D77" si="4">RANK(C66,$C$66:$C$77,0)</f>
        <v>7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5201005445</v>
      </c>
      <c r="D67" s="98">
        <f t="shared" si="4"/>
        <v>1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1197002473</v>
      </c>
      <c r="D68" s="98">
        <f t="shared" si="4"/>
        <v>10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3199003464</v>
      </c>
      <c r="D69" s="98">
        <f t="shared" si="4"/>
        <v>4</v>
      </c>
    </row>
    <row r="70" spans="1:4">
      <c r="A70" s="102" t="s">
        <v>163</v>
      </c>
      <c r="B70" s="97" t="str">
        <f>IFERROR(INDEX($B$19:$B$22,MATCH(3,$J$19:$J$22,0)),"?")</f>
        <v>Curacao</v>
      </c>
      <c r="C70" s="97">
        <f>IFERROR(INDEX($I$19:$I$22,MATCH(3,$J$19:$J$22,0)),0)</f>
        <v>1197003417</v>
      </c>
      <c r="D70" s="98">
        <f t="shared" si="4"/>
        <v>8</v>
      </c>
    </row>
    <row r="71" spans="1:4">
      <c r="A71" s="103" t="s">
        <v>185</v>
      </c>
      <c r="B71" s="97" t="str">
        <f>IFERROR(INDEX($B$23:$B$26,MATCH(3,$J$23:$J$26,0)),"?")</f>
        <v>Japao</v>
      </c>
      <c r="C71" s="97">
        <f>IFERROR(INDEX($I$23:$I$26,MATCH(3,$J$23:$J$26,0)),0)</f>
        <v>3199003485</v>
      </c>
      <c r="D71" s="98">
        <f t="shared" si="4"/>
        <v>2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3199003475</v>
      </c>
      <c r="D72" s="98">
        <f t="shared" si="4"/>
        <v>3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1196002443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3198004479</v>
      </c>
      <c r="D74" s="98">
        <f t="shared" si="4"/>
        <v>5</v>
      </c>
    </row>
    <row r="75" spans="1:4">
      <c r="A75" s="107" t="s">
        <v>161</v>
      </c>
      <c r="B75" s="97" t="str">
        <f>IFERROR(INDEX($B$39:$B$42,MATCH(3,$J$39:$J$42,0)),"?")</f>
        <v>Jordania</v>
      </c>
      <c r="C75" s="97">
        <f>IFERROR(INDEX($I$39:$I$42,MATCH(3,$J$39:$J$42,0)),0)</f>
        <v>1197003414</v>
      </c>
      <c r="D75" s="98">
        <f t="shared" si="4"/>
        <v>9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3198004426</v>
      </c>
      <c r="D76" s="98">
        <f t="shared" si="4"/>
        <v>6</v>
      </c>
    </row>
    <row r="77" spans="1:4">
      <c r="A77" s="109" t="s">
        <v>190</v>
      </c>
      <c r="B77" s="97" t="str">
        <f>IFERROR(INDEX($B$47:$B$50,MATCH(3,$J$47:$J$50,0)),"?")</f>
        <v>Panama</v>
      </c>
      <c r="C77" s="97">
        <f>IFERROR(INDEX($I$47:$I$50,MATCH(3,$J$47:$J$50,0)),0)</f>
        <v>1196002428</v>
      </c>
      <c r="D77" s="98">
        <f t="shared" si="4"/>
        <v>12</v>
      </c>
    </row>
    <row r="79" spans="1:4">
      <c r="A79" s="110">
        <v>1</v>
      </c>
      <c r="B79" s="111" t="str">
        <f>IFERROR(INDEX($B$66:$B$77,MATCH(1,$D$66:$D$77,0)),"?")</f>
        <v>Bosnia e Herzegovina</v>
      </c>
    </row>
    <row r="80" spans="1:4">
      <c r="A80" s="110">
        <v>2</v>
      </c>
      <c r="B80" s="111" t="str">
        <f>IFERROR(INDEX($B$66:$B$77,MATCH(2,$D$66:$D$77,0)),"?")</f>
        <v>Japao</v>
      </c>
    </row>
    <row r="81" spans="1:2">
      <c r="A81" s="110">
        <v>3</v>
      </c>
      <c r="B81" s="111" t="str">
        <f>IFERROR(INDEX($B$66:$B$77,MATCH(3,$D$66:$D$77,0)),"?")</f>
        <v>Ira</v>
      </c>
    </row>
    <row r="82" spans="1:2">
      <c r="A82" s="110">
        <v>4</v>
      </c>
      <c r="B82" s="111" t="str">
        <f>IFERROR(INDEX($B$66:$B$77,MATCH(4,$D$66:$D$77,0)),"?")</f>
        <v>Turquia</v>
      </c>
    </row>
    <row r="83" spans="1:2">
      <c r="A83" s="110">
        <v>5</v>
      </c>
      <c r="B83" s="111" t="str">
        <f>IFERROR(INDEX($B$66:$B$77,MATCH(5,$D$66:$D$77,0)),"?")</f>
        <v>Senegal</v>
      </c>
    </row>
    <row r="84" spans="1:2">
      <c r="A84" s="110">
        <v>6</v>
      </c>
      <c r="B84" s="111" t="str">
        <f>IFERROR(INDEX($B$66:$B$77,MATCH(6,$D$66:$D$77,0)),"?")</f>
        <v>Uzbequistao</v>
      </c>
    </row>
    <row r="85" spans="1:2">
      <c r="A85" s="110">
        <v>7</v>
      </c>
      <c r="B85" s="111" t="str">
        <f>IFERROR(INDEX($B$66:$B$77,MATCH(7,$D$66:$D$77,0)),"?")</f>
        <v>Coreia do Sul</v>
      </c>
    </row>
    <row r="86" spans="1:2">
      <c r="A86" s="110">
        <v>8</v>
      </c>
      <c r="B86" s="111" t="str">
        <f>IFERROR(INDEX($B$66:$B$77,MATCH(8,$D$66:$D$77,0)),"?")</f>
        <v>Curacao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ABDEFGIK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Eduardo Almeida</v>
      </c>
      <c r="B5" s="20" t="s">
        <v>1424</v>
      </c>
      <c r="C5" s="20" t="s">
        <v>140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I12" sqref="BI12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5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5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5" customHeight="1">
      <c r="A5" s="34" t="str">
        <f>'Apostas - Grupos'!A5</f>
        <v>Eduardo Almeida</v>
      </c>
      <c r="B5" s="121" t="str">
        <f>IFERROR(Calc!C53,"?")</f>
        <v>Tchequia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Turquia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Suecia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Japao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Curacao</v>
      </c>
      <c r="P5" s="121" t="str">
        <f>IFERROR(Calc!B64,"?")</f>
        <v>Croacia</v>
      </c>
      <c r="Q5" s="121" t="str">
        <f>IFERROR(IFERROR(INDEX(Calc!$B$66:$B$77,MATCH(MID(IFERROR(VLOOKUP(Calc!B88,'T495'!$A$2:$I$496,9,FALSE),""),2,1),Calc!$A$66:$A$77,0)),"Aguardando"),"Aguardando")</f>
        <v>Uzbequistao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Inglaterra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Senegal</v>
      </c>
      <c r="AF5" s="121" t="str">
        <f>IFERROR(Calc!C56,"?")</f>
        <v>Paraguai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Tchequia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Croacia</v>
      </c>
      <c r="AP5" s="121" t="str">
        <f>IF('Apostas - Mata-Mata'!V6="X",'Apostas - Mata-Mata'!V5,IF('Apostas - Mata-Mata'!W6="X",'Apostas - Mata-Mata'!W5,"Aguardando"))</f>
        <v>Inglaterra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Croacia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Argentina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 t="s">
        <v>1617</v>
      </c>
      <c r="BE6" s="143"/>
      <c r="BF6" s="141" t="s">
        <v>1617</v>
      </c>
      <c r="BG6" s="142"/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E3CE708328BE4ABE16574AD2D96154" ma:contentTypeVersion="13" ma:contentTypeDescription="Crie um novo documento." ma:contentTypeScope="" ma:versionID="06c333280a9d6c781a0ec81eb0440ae2">
  <xsd:schema xmlns:xsd="http://www.w3.org/2001/XMLSchema" xmlns:xs="http://www.w3.org/2001/XMLSchema" xmlns:p="http://schemas.microsoft.com/office/2006/metadata/properties" xmlns:ns3="0a241970-db82-4956-9e22-2d89fed005ec" xmlns:ns4="22d00619-a825-4f8c-8147-79aba11ad08b" targetNamespace="http://schemas.microsoft.com/office/2006/metadata/properties" ma:root="true" ma:fieldsID="c031b36a214817bf93273f3ac234cb3f" ns3:_="" ns4:_="">
    <xsd:import namespace="0a241970-db82-4956-9e22-2d89fed005ec"/>
    <xsd:import namespace="22d00619-a825-4f8c-8147-79aba11ad0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41970-db82-4956-9e22-2d89fed005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d00619-a825-4f8c-8147-79aba11ad08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241970-db82-4956-9e22-2d89fed005ec" xsi:nil="true"/>
  </documentManagement>
</p:properties>
</file>

<file path=customXml/itemProps1.xml><?xml version="1.0" encoding="utf-8"?>
<ds:datastoreItem xmlns:ds="http://schemas.openxmlformats.org/officeDocument/2006/customXml" ds:itemID="{9112BEE5-F25C-4CFD-8393-5DB195E8A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241970-db82-4956-9e22-2d89fed005ec"/>
    <ds:schemaRef ds:uri="22d00619-a825-4f8c-8147-79aba11ad0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26E608-96FC-42C2-A333-D89A7235E3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B072F7-5E35-4268-92F3-C2CDA53056BD}">
  <ds:schemaRefs>
    <ds:schemaRef ds:uri="0a241970-db82-4956-9e22-2d89fed005ec"/>
    <ds:schemaRef ds:uri="http://purl.org/dc/terms/"/>
    <ds:schemaRef ds:uri="22d00619-a825-4f8c-8147-79aba11ad08b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Almeida</cp:lastModifiedBy>
  <dcterms:created xsi:type="dcterms:W3CDTF">2026-05-13T21:26:19Z</dcterms:created>
  <dcterms:modified xsi:type="dcterms:W3CDTF">2026-06-09T17:05:31Z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0x0101008CE3CE708328BE4ABE16574AD2D96154</vt:lpwstr>
  </property>
</Properties>
</file>