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460" yWindow="2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" i="1" l="1"/>
  <c r="Z9" i="1"/>
  <c r="Z7" i="1"/>
  <c r="Z3" i="1"/>
  <c r="H10" i="1"/>
  <c r="H3" i="1"/>
  <c r="H4" i="1"/>
  <c r="H5" i="1"/>
  <c r="H6" i="1"/>
  <c r="H7" i="1"/>
  <c r="H8" i="1"/>
  <c r="H9" i="1"/>
  <c r="H2" i="1"/>
  <c r="S3" i="1"/>
  <c r="S4" i="1"/>
  <c r="S5" i="1"/>
  <c r="S6" i="1"/>
  <c r="S7" i="1"/>
  <c r="S8" i="1"/>
  <c r="S9" i="1"/>
  <c r="S2" i="1"/>
  <c r="E3" i="1"/>
  <c r="G3" i="1"/>
  <c r="J3" i="1"/>
  <c r="E4" i="1"/>
  <c r="J4" i="1"/>
  <c r="E5" i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J2" i="1"/>
  <c r="W3" i="1"/>
  <c r="AA3" i="1"/>
  <c r="W7" i="1"/>
  <c r="AA7" i="1"/>
  <c r="W9" i="1"/>
  <c r="AA9" i="1"/>
  <c r="AA10" i="1"/>
  <c r="AB3" i="1"/>
  <c r="AB4" i="1"/>
  <c r="AB5" i="1"/>
  <c r="AB6" i="1"/>
  <c r="AB7" i="1"/>
  <c r="AB8" i="1"/>
  <c r="AB9" i="1"/>
  <c r="AB2" i="1"/>
  <c r="AB10" i="1"/>
  <c r="S10" i="1"/>
  <c r="I3" i="1"/>
  <c r="I4" i="1"/>
  <c r="I5" i="1"/>
  <c r="I6" i="1"/>
  <c r="I7" i="1"/>
  <c r="I8" i="1"/>
  <c r="I9" i="1"/>
  <c r="J10" i="1"/>
  <c r="Y10" i="1"/>
  <c r="W10" i="1"/>
  <c r="R10" i="1"/>
  <c r="P10" i="1"/>
  <c r="N10" i="1"/>
  <c r="I10" i="1"/>
  <c r="G10" i="1"/>
  <c r="E10" i="1"/>
  <c r="L2" i="1"/>
  <c r="L3" i="1"/>
  <c r="L4" i="1"/>
  <c r="L5" i="1"/>
  <c r="L6" i="1"/>
  <c r="L7" i="1"/>
  <c r="L8" i="1"/>
  <c r="L9" i="1"/>
  <c r="L10" i="1"/>
  <c r="U2" i="1"/>
  <c r="U3" i="1"/>
  <c r="U4" i="1"/>
  <c r="U5" i="1"/>
  <c r="U6" i="1"/>
  <c r="U7" i="1"/>
  <c r="U8" i="1"/>
  <c r="U9" i="1"/>
  <c r="U10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<sst xmlns="http://schemas.openxmlformats.org/spreadsheetml/2006/main" count="124" uniqueCount="77">
  <si>
    <t>ID</t>
  </si>
  <si>
    <t>RS-Pass</t>
  </si>
  <si>
    <t>RS-Guess_1</t>
  </si>
  <si>
    <t>RS-Guess_2</t>
  </si>
  <si>
    <t>RS-Sim_1</t>
  </si>
  <si>
    <t>RS-Sim_2</t>
  </si>
  <si>
    <t>MPM-Guess_1</t>
  </si>
  <si>
    <t>MPM-Sim_1</t>
  </si>
  <si>
    <t>MPM-Guess_2</t>
  </si>
  <si>
    <t>MPM-Sim_2</t>
  </si>
  <si>
    <t>RS-Sim_AVG</t>
  </si>
  <si>
    <t>MPM-Sim_AVG</t>
  </si>
  <si>
    <t>MPM-Pass</t>
  </si>
  <si>
    <t>MX-Pass</t>
  </si>
  <si>
    <t>MX-Guess_1</t>
  </si>
  <si>
    <t>MX-Sim_1</t>
  </si>
  <si>
    <t>MX-Guess_2</t>
  </si>
  <si>
    <t>MX-Sim_2</t>
  </si>
  <si>
    <t>MX-Sim_AVG</t>
  </si>
  <si>
    <t>Exp Order</t>
  </si>
  <si>
    <t>MPM, MX, RS</t>
  </si>
  <si>
    <t>alotbsol85</t>
  </si>
  <si>
    <t>evildolphinbitesuglyshoe</t>
  </si>
  <si>
    <t>JUs9l^@6t$</t>
  </si>
  <si>
    <t>RS, MX, MPM</t>
  </si>
  <si>
    <t>f,K~ym:}7j</t>
  </si>
  <si>
    <t>MX RS MPM</t>
  </si>
  <si>
    <t>dulldollarshaveshortscience</t>
  </si>
  <si>
    <t>f.K0~n:)7j</t>
  </si>
  <si>
    <t>nastyknightschangepoliteanteater</t>
  </si>
  <si>
    <t>f,K~ym:]7j</t>
  </si>
  <si>
    <t>nastyknightschangetastyanteater</t>
  </si>
  <si>
    <t>\fRRWMM&gt;2,</t>
  </si>
  <si>
    <t>\frrwmm&gt;2,</t>
  </si>
  <si>
    <t>hbty1205</t>
  </si>
  <si>
    <t>tmwt1988</t>
  </si>
  <si>
    <t>MPM MX RS</t>
  </si>
  <si>
    <t>mait10</t>
  </si>
  <si>
    <t xml:space="preserve">intelligentballoonsharessillyviolin </t>
  </si>
  <si>
    <t xml:space="preserve">englishrulerunloudwitness </t>
  </si>
  <si>
    <t>Mhm@ujAPOZ</t>
  </si>
  <si>
    <t>Mhm@mjuAPOZ</t>
  </si>
  <si>
    <t>T\YJKwj3Ab</t>
  </si>
  <si>
    <t>Mhm@mujAPOZ</t>
  </si>
  <si>
    <t>V\WYZh13ab</t>
  </si>
  <si>
    <t>mciagb5722</t>
  </si>
  <si>
    <t>T\YZw7j3ab</t>
  </si>
  <si>
    <t>RS MPM MX</t>
  </si>
  <si>
    <t>"?za\HNy\n</t>
  </si>
  <si>
    <t>/H/</t>
  </si>
  <si>
    <t>/HNy/</t>
  </si>
  <si>
    <t>sapf11</t>
  </si>
  <si>
    <t>casualpiebecomesonlyprofit</t>
  </si>
  <si>
    <t>plannedaardvarkdrinksbloodyriverbed</t>
  </si>
  <si>
    <t>otherpiebecomesonlyprofit</t>
  </si>
  <si>
    <t>MX MPM RS</t>
  </si>
  <si>
    <t>tirwh31</t>
  </si>
  <si>
    <t>m!WA,SJBPZ</t>
  </si>
  <si>
    <t>*,SJBP</t>
  </si>
  <si>
    <t>!WA,SJBPZ</t>
  </si>
  <si>
    <t>tcsam16</t>
  </si>
  <si>
    <t>unemployedshoemakersignorechangingviolin</t>
  </si>
  <si>
    <t>correctshoemakersignorebrokenviolen</t>
  </si>
  <si>
    <t>);\U)dn&gt;3^</t>
  </si>
  <si>
    <t>);\U)&gt;N^</t>
  </si>
  <si>
    <t>);\U)nd&gt;N^</t>
  </si>
  <si>
    <t>RS-Entropy</t>
  </si>
  <si>
    <t>MX-Entropy</t>
  </si>
  <si>
    <t>AVG</t>
  </si>
  <si>
    <t>MPM-Entropy</t>
  </si>
  <si>
    <t>RS-Sim_STD</t>
  </si>
  <si>
    <t>MPM-Sim_STD</t>
  </si>
  <si>
    <t>MX-Sim-STD</t>
  </si>
  <si>
    <t>RS-Imprv</t>
  </si>
  <si>
    <t>MPM-Imprv</t>
  </si>
  <si>
    <t>N/A</t>
  </si>
  <si>
    <t>MX-Imprv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</si>
</sst>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workbookViewId="0">
      <selection activeCell="Z10" sqref="Z10"/>
    </sheetView>
  </sheetViews>
  <sheetFormatPr baseColWidth="10" defaultRowHeight="15" x14ac:dyDescent="0"/>
  <cols>
    <col min="2" max="2" width="13.33203125" bestFit="1" customWidth="1"/>
    <col min="3" max="3" width="13.33203125" customWidth="1"/>
    <col min="4" max="4" width="15" bestFit="1" customWidth="1"/>
    <col min="5" max="5" width="13.1640625" bestFit="1" customWidth="1"/>
    <col min="6" max="6" width="15" bestFit="1" customWidth="1"/>
    <col min="9" max="9" width="11.6640625" bestFit="1" customWidth="1"/>
    <col min="10" max="11" width="11.6640625" customWidth="1"/>
    <col min="12" max="12" width="13" bestFit="1" customWidth="1"/>
    <col min="13" max="13" width="13.33203125" bestFit="1" customWidth="1"/>
    <col min="15" max="15" width="13.33203125" customWidth="1"/>
    <col min="16" max="16" width="11.5" bestFit="1" customWidth="1"/>
    <col min="17" max="17" width="11.5" customWidth="1"/>
    <col min="18" max="18" width="14.1640625" bestFit="1" customWidth="1"/>
    <col min="19" max="19" width="14.1640625" customWidth="1"/>
    <col min="20" max="20" width="38.1640625" bestFit="1" customWidth="1"/>
    <col min="21" max="21" width="38.1640625" customWidth="1"/>
    <col min="22" max="22" width="32.33203125" bestFit="1" customWidth="1"/>
    <col min="24" max="24" width="38.1640625" bestFit="1" customWidth="1"/>
    <col min="27" max="27" width="12.5" bestFit="1" customWidth="1"/>
    <col min="28" max="28" width="12.5" customWidth="1"/>
    <col min="29" max="29" width="12.33203125" bestFit="1" customWidth="1"/>
  </cols>
  <sheetData>
    <row r="1" spans="1:29" s="1" customFormat="1">
      <c r="A1" s="1" t="s">
        <v>0</v>
      </c>
      <c r="B1" s="1" t="s">
        <v>1</v>
      </c>
      <c r="C1" s="1" t="s">
        <v>66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73</v>
      </c>
      <c r="I1" s="1" t="s">
        <v>10</v>
      </c>
      <c r="J1" s="1" t="s">
        <v>70</v>
      </c>
      <c r="K1" s="1" t="s">
        <v>12</v>
      </c>
      <c r="L1" s="1" t="s">
        <v>69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74</v>
      </c>
      <c r="R1" s="1" t="s">
        <v>11</v>
      </c>
      <c r="S1" s="1" t="s">
        <v>71</v>
      </c>
      <c r="T1" s="1" t="s">
        <v>13</v>
      </c>
      <c r="U1" s="1" t="s">
        <v>67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76</v>
      </c>
      <c r="AA1" s="1" t="s">
        <v>18</v>
      </c>
      <c r="AB1" s="1" t="s">
        <v>72</v>
      </c>
      <c r="AC1" s="1" t="s">
        <v>19</v>
      </c>
    </row>
    <row r="2" spans="1:29">
      <c r="A2">
        <v>0</v>
      </c>
      <c r="B2" t="s">
        <v>23</v>
      </c>
      <c r="C2">
        <f>94^10</f>
        <v>5.3861511409489969E+19</v>
      </c>
      <c r="D2" t="s">
        <v>23</v>
      </c>
      <c r="E2">
        <v>1</v>
      </c>
      <c r="F2" t="s">
        <v>23</v>
      </c>
      <c r="G2">
        <v>1</v>
      </c>
      <c r="H2">
        <f>G2-E2</f>
        <v>0</v>
      </c>
      <c r="I2">
        <v>1</v>
      </c>
      <c r="J2">
        <f>STDEV(E2,G2)</f>
        <v>0</v>
      </c>
      <c r="K2" t="s">
        <v>21</v>
      </c>
      <c r="L2">
        <f>(26^8)*(10^2)</f>
        <v>20882706457600</v>
      </c>
      <c r="M2" t="s">
        <v>21</v>
      </c>
      <c r="N2">
        <v>1</v>
      </c>
      <c r="O2" t="s">
        <v>21</v>
      </c>
      <c r="P2">
        <v>1</v>
      </c>
      <c r="Q2" t="s">
        <v>75</v>
      </c>
      <c r="R2">
        <v>1</v>
      </c>
      <c r="S2">
        <f>STDEV(N2,P2)</f>
        <v>0</v>
      </c>
      <c r="T2" t="s">
        <v>22</v>
      </c>
      <c r="U2">
        <f>26^LEN(T2)</f>
        <v>9.1066857695372161E+33</v>
      </c>
      <c r="V2" t="s">
        <v>22</v>
      </c>
      <c r="W2">
        <v>1</v>
      </c>
      <c r="X2" t="s">
        <v>22</v>
      </c>
      <c r="Y2">
        <v>1</v>
      </c>
      <c r="Z2" t="s">
        <v>75</v>
      </c>
      <c r="AA2">
        <v>1</v>
      </c>
      <c r="AB2">
        <f>STDEV(W2, Y2)</f>
        <v>0</v>
      </c>
      <c r="AC2" t="s">
        <v>20</v>
      </c>
    </row>
    <row r="3" spans="1:29">
      <c r="A3">
        <v>1</v>
      </c>
      <c r="B3" t="s">
        <v>25</v>
      </c>
      <c r="C3">
        <f t="shared" ref="C3:C9" si="0">94^10</f>
        <v>5.3861511409489969E+19</v>
      </c>
      <c r="D3" t="s">
        <v>28</v>
      </c>
      <c r="E3">
        <f>(0.43 + 0.5) / 2</f>
        <v>0.46499999999999997</v>
      </c>
      <c r="F3" t="s">
        <v>30</v>
      </c>
      <c r="G3">
        <f>(0.9 + 0.82)/2</f>
        <v>0.86</v>
      </c>
      <c r="H3">
        <f t="shared" ref="H3:H9" si="1">G3-E3</f>
        <v>0.39500000000000002</v>
      </c>
      <c r="I3">
        <f>(E3+G3)/2</f>
        <v>0.66249999999999998</v>
      </c>
      <c r="J3">
        <f>STDEV(E3,G3)</f>
        <v>0.27930717856868614</v>
      </c>
      <c r="K3" t="s">
        <v>35</v>
      </c>
      <c r="L3">
        <f>(26^4)*(10^4)</f>
        <v>4569760000</v>
      </c>
      <c r="M3" t="s">
        <v>35</v>
      </c>
      <c r="N3">
        <v>1</v>
      </c>
      <c r="O3" t="s">
        <v>35</v>
      </c>
      <c r="P3">
        <v>1</v>
      </c>
      <c r="Q3" t="s">
        <v>75</v>
      </c>
      <c r="R3">
        <v>1</v>
      </c>
      <c r="S3">
        <f t="shared" ref="S3:S9" si="2">STDEV(N3,P3)</f>
        <v>0</v>
      </c>
      <c r="T3" t="s">
        <v>29</v>
      </c>
      <c r="U3">
        <f t="shared" ref="U3:U9" si="3">26^LEN(T3)</f>
        <v>1.9017224572684885E+45</v>
      </c>
      <c r="V3" t="s">
        <v>31</v>
      </c>
      <c r="W3">
        <f>(0.42 + 0.75)/2</f>
        <v>0.58499999999999996</v>
      </c>
      <c r="X3" t="s">
        <v>29</v>
      </c>
      <c r="Y3">
        <v>1</v>
      </c>
      <c r="Z3">
        <f>Y3-W3</f>
        <v>0.41500000000000004</v>
      </c>
      <c r="AA3">
        <f>(W3+Y3)/2</f>
        <v>0.79249999999999998</v>
      </c>
      <c r="AB3">
        <f t="shared" ref="AB3:AB9" si="4">STDEV(W3, Y3)</f>
        <v>0.29344931419241727</v>
      </c>
      <c r="AC3" t="s">
        <v>24</v>
      </c>
    </row>
    <row r="4" spans="1:29">
      <c r="A4">
        <v>2</v>
      </c>
      <c r="B4" t="s">
        <v>32</v>
      </c>
      <c r="C4">
        <f t="shared" si="0"/>
        <v>5.3861511409489969E+19</v>
      </c>
      <c r="D4" t="s">
        <v>33</v>
      </c>
      <c r="E4">
        <f>(0.45+0.5)/2</f>
        <v>0.47499999999999998</v>
      </c>
      <c r="F4" t="s">
        <v>32</v>
      </c>
      <c r="G4">
        <v>1</v>
      </c>
      <c r="H4">
        <f t="shared" si="1"/>
        <v>0.52500000000000002</v>
      </c>
      <c r="I4">
        <f>(E4+G4)/2</f>
        <v>0.73750000000000004</v>
      </c>
      <c r="J4">
        <f>STDEV(E4,G4)</f>
        <v>0.37123106012293733</v>
      </c>
      <c r="K4" t="s">
        <v>34</v>
      </c>
      <c r="L4">
        <f>(26^4)*(10^4)</f>
        <v>4569760000</v>
      </c>
      <c r="M4" t="s">
        <v>34</v>
      </c>
      <c r="N4">
        <v>1</v>
      </c>
      <c r="O4" t="s">
        <v>34</v>
      </c>
      <c r="P4">
        <v>1</v>
      </c>
      <c r="Q4" t="s">
        <v>75</v>
      </c>
      <c r="R4">
        <v>1</v>
      </c>
      <c r="S4">
        <f t="shared" si="2"/>
        <v>0</v>
      </c>
      <c r="T4" t="s">
        <v>27</v>
      </c>
      <c r="U4">
        <f t="shared" si="3"/>
        <v>1.6005910908538611E+38</v>
      </c>
      <c r="V4" t="s">
        <v>27</v>
      </c>
      <c r="W4">
        <v>1</v>
      </c>
      <c r="X4" t="s">
        <v>27</v>
      </c>
      <c r="Y4">
        <v>1</v>
      </c>
      <c r="Z4" t="s">
        <v>75</v>
      </c>
      <c r="AA4">
        <v>1</v>
      </c>
      <c r="AB4">
        <f t="shared" si="4"/>
        <v>0</v>
      </c>
      <c r="AC4" t="s">
        <v>26</v>
      </c>
    </row>
    <row r="5" spans="1:29">
      <c r="A5">
        <v>3</v>
      </c>
      <c r="B5" t="s">
        <v>42</v>
      </c>
      <c r="C5">
        <f t="shared" si="0"/>
        <v>5.3861511409489969E+19</v>
      </c>
      <c r="D5" t="s">
        <v>44</v>
      </c>
      <c r="E5">
        <f>(0.25 + 0.3)/2</f>
        <v>0.27500000000000002</v>
      </c>
      <c r="F5" t="s">
        <v>46</v>
      </c>
      <c r="G5">
        <f>(0.6+0.54)/2</f>
        <v>0.57000000000000006</v>
      </c>
      <c r="H5">
        <f t="shared" si="1"/>
        <v>0.29500000000000004</v>
      </c>
      <c r="I5">
        <f>(E5+G5)/2</f>
        <v>0.42250000000000004</v>
      </c>
      <c r="J5">
        <f>STDEV(E5,G5)</f>
        <v>0.20859650045003153</v>
      </c>
      <c r="K5" t="s">
        <v>37</v>
      </c>
      <c r="L5">
        <f>(26^4)*(10^2)</f>
        <v>45697600</v>
      </c>
      <c r="M5" t="s">
        <v>37</v>
      </c>
      <c r="N5">
        <v>1</v>
      </c>
      <c r="O5" t="s">
        <v>37</v>
      </c>
      <c r="P5">
        <v>1</v>
      </c>
      <c r="Q5" t="s">
        <v>75</v>
      </c>
      <c r="R5">
        <v>1</v>
      </c>
      <c r="S5">
        <f t="shared" si="2"/>
        <v>0</v>
      </c>
      <c r="T5" t="s">
        <v>39</v>
      </c>
      <c r="U5">
        <f t="shared" si="3"/>
        <v>6.1561195802071578E+36</v>
      </c>
      <c r="V5" t="s">
        <v>39</v>
      </c>
      <c r="W5">
        <v>1</v>
      </c>
      <c r="X5" t="s">
        <v>39</v>
      </c>
      <c r="Y5">
        <v>1</v>
      </c>
      <c r="Z5" t="s">
        <v>75</v>
      </c>
      <c r="AA5">
        <v>1</v>
      </c>
      <c r="AB5">
        <f t="shared" si="4"/>
        <v>0</v>
      </c>
      <c r="AC5" t="s">
        <v>36</v>
      </c>
    </row>
    <row r="6" spans="1:29">
      <c r="A6">
        <v>4</v>
      </c>
      <c r="B6" s="2" t="s">
        <v>40</v>
      </c>
      <c r="C6">
        <f t="shared" si="0"/>
        <v>5.3861511409489969E+19</v>
      </c>
      <c r="D6" t="s">
        <v>41</v>
      </c>
      <c r="E6">
        <f>(0.95 + 0.41)/2</f>
        <v>0.67999999999999994</v>
      </c>
      <c r="F6" t="s">
        <v>43</v>
      </c>
      <c r="G6">
        <f>(0.95 + 0.45)/2</f>
        <v>0.7</v>
      </c>
      <c r="H6">
        <f t="shared" si="1"/>
        <v>2.0000000000000018E-2</v>
      </c>
      <c r="I6">
        <f>(E6+G6)/2</f>
        <v>0.69</v>
      </c>
      <c r="J6">
        <f>STDEV(E6,G6)</f>
        <v>1.4142135623730963E-2</v>
      </c>
      <c r="K6" t="s">
        <v>45</v>
      </c>
      <c r="L6">
        <f>(26^6)*(10^4)</f>
        <v>3089157760000</v>
      </c>
      <c r="M6" t="s">
        <v>45</v>
      </c>
      <c r="N6">
        <v>1</v>
      </c>
      <c r="O6" t="s">
        <v>45</v>
      </c>
      <c r="P6">
        <v>1</v>
      </c>
      <c r="Q6" t="s">
        <v>75</v>
      </c>
      <c r="R6">
        <v>1</v>
      </c>
      <c r="S6">
        <f t="shared" si="2"/>
        <v>0</v>
      </c>
      <c r="T6" t="s">
        <v>38</v>
      </c>
      <c r="U6">
        <f t="shared" si="3"/>
        <v>8.6904152163272471E+50</v>
      </c>
      <c r="V6" t="s">
        <v>38</v>
      </c>
      <c r="W6">
        <v>1</v>
      </c>
      <c r="X6" t="s">
        <v>38</v>
      </c>
      <c r="Y6">
        <v>1</v>
      </c>
      <c r="Z6" t="s">
        <v>75</v>
      </c>
      <c r="AA6">
        <v>1</v>
      </c>
      <c r="AB6">
        <f t="shared" si="4"/>
        <v>0</v>
      </c>
      <c r="AC6" t="s">
        <v>26</v>
      </c>
    </row>
    <row r="7" spans="1:29">
      <c r="A7">
        <v>5</v>
      </c>
      <c r="B7" t="s">
        <v>48</v>
      </c>
      <c r="C7">
        <f t="shared" si="0"/>
        <v>5.3861511409489969E+19</v>
      </c>
      <c r="D7" t="s">
        <v>49</v>
      </c>
      <c r="E7">
        <f>0.1/2</f>
        <v>0.05</v>
      </c>
      <c r="F7" t="s">
        <v>50</v>
      </c>
      <c r="G7">
        <f>0.3/2</f>
        <v>0.15</v>
      </c>
      <c r="H7">
        <f t="shared" si="1"/>
        <v>9.9999999999999992E-2</v>
      </c>
      <c r="I7">
        <f>(E7+G7)/2</f>
        <v>0.1</v>
      </c>
      <c r="J7">
        <f>STDEV(E7,G7)</f>
        <v>7.0710678118654738E-2</v>
      </c>
      <c r="K7" t="s">
        <v>51</v>
      </c>
      <c r="L7">
        <f>(26^4)*(10^2)</f>
        <v>45697600</v>
      </c>
      <c r="M7" t="s">
        <v>51</v>
      </c>
      <c r="N7">
        <v>1</v>
      </c>
      <c r="O7" t="s">
        <v>51</v>
      </c>
      <c r="P7">
        <v>1</v>
      </c>
      <c r="Q7" t="s">
        <v>75</v>
      </c>
      <c r="R7">
        <v>1</v>
      </c>
      <c r="S7">
        <f t="shared" si="2"/>
        <v>0</v>
      </c>
      <c r="T7" s="3" t="s">
        <v>52</v>
      </c>
      <c r="U7">
        <f t="shared" si="3"/>
        <v>6.1561195802071578E+36</v>
      </c>
      <c r="V7" t="s">
        <v>54</v>
      </c>
      <c r="W7">
        <f>(0.38 + 0.75)/2</f>
        <v>0.56499999999999995</v>
      </c>
      <c r="X7" s="3" t="s">
        <v>52</v>
      </c>
      <c r="Y7">
        <v>1</v>
      </c>
      <c r="Z7">
        <f>Y7-W7</f>
        <v>0.43500000000000005</v>
      </c>
      <c r="AA7">
        <f>(W7+Y7)/2</f>
        <v>0.78249999999999997</v>
      </c>
      <c r="AB7">
        <f t="shared" si="4"/>
        <v>0.30759144981614817</v>
      </c>
      <c r="AC7" t="s">
        <v>47</v>
      </c>
    </row>
    <row r="8" spans="1:29">
      <c r="A8">
        <v>6</v>
      </c>
      <c r="B8" t="s">
        <v>57</v>
      </c>
      <c r="C8">
        <f t="shared" si="0"/>
        <v>5.3861511409489969E+19</v>
      </c>
      <c r="D8" t="s">
        <v>58</v>
      </c>
      <c r="E8">
        <f>0.45/2</f>
        <v>0.22500000000000001</v>
      </c>
      <c r="F8" t="s">
        <v>59</v>
      </c>
      <c r="G8">
        <f>(0.9+0.45)/2</f>
        <v>0.67500000000000004</v>
      </c>
      <c r="H8">
        <f t="shared" si="1"/>
        <v>0.45000000000000007</v>
      </c>
      <c r="I8">
        <f>(E8+G8)/2</f>
        <v>0.45</v>
      </c>
      <c r="J8">
        <f>STDEV(E8,G8)</f>
        <v>0.31819805153394648</v>
      </c>
      <c r="K8" t="s">
        <v>56</v>
      </c>
      <c r="L8">
        <f>(26^6)*(10^2)</f>
        <v>30891577600</v>
      </c>
      <c r="M8" t="s">
        <v>56</v>
      </c>
      <c r="N8">
        <v>1</v>
      </c>
      <c r="O8" t="s">
        <v>56</v>
      </c>
      <c r="P8">
        <v>1</v>
      </c>
      <c r="Q8" t="s">
        <v>75</v>
      </c>
      <c r="R8">
        <v>1</v>
      </c>
      <c r="S8">
        <f t="shared" si="2"/>
        <v>0</v>
      </c>
      <c r="T8" t="s">
        <v>53</v>
      </c>
      <c r="U8">
        <f t="shared" si="3"/>
        <v>3.3424673908950952E+49</v>
      </c>
      <c r="V8" t="s">
        <v>53</v>
      </c>
      <c r="W8">
        <v>1</v>
      </c>
      <c r="X8" t="s">
        <v>53</v>
      </c>
      <c r="Y8">
        <v>1</v>
      </c>
      <c r="Z8" t="s">
        <v>75</v>
      </c>
      <c r="AA8">
        <v>1</v>
      </c>
      <c r="AB8">
        <f t="shared" si="4"/>
        <v>0</v>
      </c>
      <c r="AC8" t="s">
        <v>55</v>
      </c>
    </row>
    <row r="9" spans="1:29">
      <c r="A9">
        <v>7</v>
      </c>
      <c r="B9" t="s">
        <v>63</v>
      </c>
      <c r="C9">
        <f t="shared" si="0"/>
        <v>5.3861511409489969E+19</v>
      </c>
      <c r="D9" t="s">
        <v>64</v>
      </c>
      <c r="E9">
        <f>(0.6 + 0.35)/2</f>
        <v>0.47499999999999998</v>
      </c>
      <c r="F9" t="s">
        <v>65</v>
      </c>
      <c r="G9">
        <f>(0.7+0.8)/2</f>
        <v>0.75</v>
      </c>
      <c r="H9">
        <f t="shared" si="1"/>
        <v>0.27500000000000002</v>
      </c>
      <c r="I9">
        <f>(E9+G9)/2</f>
        <v>0.61250000000000004</v>
      </c>
      <c r="J9">
        <f>STDEV(E9,G9)</f>
        <v>0.19445436482630007</v>
      </c>
      <c r="K9" t="s">
        <v>60</v>
      </c>
      <c r="L9">
        <f>(26^5)*(10^4)</f>
        <v>118813760000</v>
      </c>
      <c r="M9" t="s">
        <v>60</v>
      </c>
      <c r="N9">
        <v>1</v>
      </c>
      <c r="O9" t="s">
        <v>60</v>
      </c>
      <c r="P9">
        <v>1</v>
      </c>
      <c r="Q9" t="s">
        <v>75</v>
      </c>
      <c r="R9">
        <v>1</v>
      </c>
      <c r="S9">
        <f t="shared" si="2"/>
        <v>0</v>
      </c>
      <c r="T9" s="2" t="s">
        <v>61</v>
      </c>
      <c r="U9">
        <f t="shared" si="3"/>
        <v>3.9713111838963607E+56</v>
      </c>
      <c r="V9" t="s">
        <v>62</v>
      </c>
      <c r="W9">
        <f>(0.5 + 0.09)/2</f>
        <v>0.29499999999999998</v>
      </c>
      <c r="X9" s="2" t="s">
        <v>61</v>
      </c>
      <c r="Y9">
        <v>1</v>
      </c>
      <c r="Z9">
        <f>Y9-W9</f>
        <v>0.70500000000000007</v>
      </c>
      <c r="AA9">
        <f>(W9+Y9)/2</f>
        <v>0.64749999999999996</v>
      </c>
      <c r="AB9">
        <f t="shared" si="4"/>
        <v>0.49851028073651604</v>
      </c>
      <c r="AC9" t="s">
        <v>36</v>
      </c>
    </row>
    <row r="10" spans="1:29">
      <c r="A10" t="s">
        <v>68</v>
      </c>
      <c r="C10">
        <f>AVERAGE(C2:C9)</f>
        <v>5.3861511409489969E+19</v>
      </c>
      <c r="E10">
        <f>AVERAGE(E2:E9)</f>
        <v>0.45562499999999995</v>
      </c>
      <c r="G10">
        <f>AVERAGE(G2:G9)</f>
        <v>0.71312500000000001</v>
      </c>
      <c r="H10">
        <f>AVERAGE(H2:H9)</f>
        <v>0.25750000000000001</v>
      </c>
      <c r="I10">
        <f>AVERAGE(I2:I9)</f>
        <v>0.58437499999999998</v>
      </c>
      <c r="J10">
        <f>AVERAGE(J2:J9)</f>
        <v>0.18207999615553588</v>
      </c>
      <c r="L10">
        <f>AVERAGE(L2:L9)</f>
        <v>3016350058800</v>
      </c>
      <c r="N10">
        <f>AVERAGE(N2:N9)</f>
        <v>1</v>
      </c>
      <c r="P10">
        <f>AVERAGE(P2:P9)</f>
        <v>1</v>
      </c>
      <c r="Q10" t="s">
        <v>75</v>
      </c>
      <c r="R10">
        <f>AVERAGE(R2:R9)</f>
        <v>1</v>
      </c>
      <c r="S10">
        <f>AVERAGE(S2:S9)</f>
        <v>0</v>
      </c>
      <c r="U10">
        <f>AVERAGE(U2:U9)</f>
        <v>4.9641502607216668E+55</v>
      </c>
      <c r="W10">
        <f>AVERAGE(W2:W9)</f>
        <v>0.80562500000000004</v>
      </c>
      <c r="Y10">
        <f>AVERAGE(Y2:Y9)</f>
        <v>1</v>
      </c>
      <c r="Z10">
        <f>AVERAGE(Z3,Z7,Z9)</f>
        <v>0.51833333333333342</v>
      </c>
      <c r="AA10">
        <f>AVERAGE(AA2:AA9)</f>
        <v>0.90281250000000002</v>
      </c>
      <c r="AB10">
        <f>AVERAGE(AB2:AB9)</f>
        <v>0.13744388059313517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Braunstein</dc:creator>
  <cp:lastModifiedBy>Philip Braunstein</cp:lastModifiedBy>
  <dcterms:created xsi:type="dcterms:W3CDTF">2015-12-02T14:35:46Z</dcterms:created>
  <dcterms:modified xsi:type="dcterms:W3CDTF">2015-12-04T17:41:20Z</dcterms:modified>
</cp:coreProperties>
</file>