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1460" yWindow="240" windowWidth="25600" windowHeight="16060" tabRatio="500"/>
  </bookViews>
  <sheets>
    <sheet name="Data" sheetId="1" r:id="rId1"/>
    <sheet name="Entropy Graph" sheetId="2" r:id="rId2"/>
    <sheet name="Avg Tests" sheetId="3" r:id="rId3"/>
    <sheet name="Learning Gains" sheetId="4" r:id="rId4"/>
    <sheet name="Password Cracking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3" i="2" l="1"/>
  <c r="L4" i="2"/>
  <c r="K5" i="2"/>
  <c r="K3" i="2"/>
  <c r="J5" i="2"/>
  <c r="J4" i="2"/>
  <c r="L5" i="2"/>
  <c r="K4" i="2"/>
  <c r="J3" i="2"/>
  <c r="G2" i="1"/>
  <c r="G4" i="1"/>
  <c r="G5" i="1"/>
  <c r="G6" i="1"/>
  <c r="G7" i="1"/>
  <c r="G8" i="1"/>
  <c r="G10" i="1"/>
  <c r="E2" i="1"/>
  <c r="E3" i="1"/>
  <c r="E4" i="1"/>
  <c r="E5" i="1"/>
  <c r="E6" i="1"/>
  <c r="E7" i="1"/>
  <c r="E8" i="1"/>
  <c r="E10" i="1"/>
  <c r="H2" i="1"/>
  <c r="H3" i="1"/>
  <c r="H4" i="1"/>
  <c r="H5" i="1"/>
  <c r="H6" i="1"/>
  <c r="H7" i="1"/>
  <c r="H8" i="1"/>
  <c r="H9" i="1"/>
  <c r="C3" i="2"/>
  <c r="C4" i="2"/>
  <c r="C2" i="2"/>
  <c r="W2" i="1"/>
  <c r="Z2" i="1"/>
  <c r="W6" i="1"/>
  <c r="Z6" i="1"/>
  <c r="W8" i="1"/>
  <c r="Z8" i="1"/>
  <c r="Z9" i="1"/>
  <c r="S2" i="1"/>
  <c r="S3" i="1"/>
  <c r="S4" i="1"/>
  <c r="S5" i="1"/>
  <c r="S6" i="1"/>
  <c r="S7" i="1"/>
  <c r="S8" i="1"/>
  <c r="J2" i="1"/>
  <c r="J3" i="1"/>
  <c r="J4" i="1"/>
  <c r="J5" i="1"/>
  <c r="J6" i="1"/>
  <c r="J7" i="1"/>
  <c r="J8" i="1"/>
  <c r="AA2" i="1"/>
  <c r="AA6" i="1"/>
  <c r="AA8" i="1"/>
  <c r="AA9" i="1"/>
  <c r="AB2" i="1"/>
  <c r="AB3" i="1"/>
  <c r="AB4" i="1"/>
  <c r="AB5" i="1"/>
  <c r="AB6" i="1"/>
  <c r="AB7" i="1"/>
  <c r="AB8" i="1"/>
  <c r="AB9" i="1"/>
  <c r="S9" i="1"/>
  <c r="I2" i="1"/>
  <c r="I3" i="1"/>
  <c r="I4" i="1"/>
  <c r="I5" i="1"/>
  <c r="I6" i="1"/>
  <c r="I7" i="1"/>
  <c r="I8" i="1"/>
  <c r="J9" i="1"/>
  <c r="Y9" i="1"/>
  <c r="W9" i="1"/>
  <c r="R9" i="1"/>
  <c r="P9" i="1"/>
  <c r="N9" i="1"/>
  <c r="I9" i="1"/>
  <c r="G9" i="1"/>
  <c r="E9" i="1"/>
  <c r="L2" i="1"/>
  <c r="L3" i="1"/>
  <c r="L4" i="1"/>
  <c r="L5" i="1"/>
  <c r="L6" i="1"/>
  <c r="L7" i="1"/>
  <c r="L8" i="1"/>
  <c r="L9" i="1"/>
  <c r="U2" i="1"/>
  <c r="U3" i="1"/>
  <c r="U4" i="1"/>
  <c r="U5" i="1"/>
  <c r="U6" i="1"/>
  <c r="U7" i="1"/>
  <c r="U8" i="1"/>
  <c r="U9" i="1"/>
  <c r="C2" i="1"/>
  <c r="C3" i="1"/>
  <c r="C4" i="1"/>
  <c r="C5" i="1"/>
  <c r="C6" i="1"/>
  <c r="C7" i="1"/>
  <c r="C8" i="1"/>
  <c r="C9" i="1"/>
</calcChain>
</file>

<file path=xl/sharedStrings.xml><?xml version="1.0" encoding="utf-8"?>
<sst xmlns="http://schemas.openxmlformats.org/spreadsheetml/2006/main" count="149" uniqueCount="99">
  <si>
    <t>ID</t>
  </si>
  <si>
    <t>RS-Pass</t>
  </si>
  <si>
    <t>RS-Guess_1</t>
  </si>
  <si>
    <t>RS-Guess_2</t>
  </si>
  <si>
    <t>RS-Sim_1</t>
  </si>
  <si>
    <t>RS-Sim_2</t>
  </si>
  <si>
    <t>MPM-Guess_1</t>
  </si>
  <si>
    <t>MPM-Sim_1</t>
  </si>
  <si>
    <t>MPM-Guess_2</t>
  </si>
  <si>
    <t>MPM-Sim_2</t>
  </si>
  <si>
    <t>RS-Sim_AVG</t>
  </si>
  <si>
    <t>MPM-Sim_AVG</t>
  </si>
  <si>
    <t>MPM-Pass</t>
  </si>
  <si>
    <t>MX-Pass</t>
  </si>
  <si>
    <t>MX-Guess_1</t>
  </si>
  <si>
    <t>MX-Sim_1</t>
  </si>
  <si>
    <t>MX-Guess_2</t>
  </si>
  <si>
    <t>MX-Sim_2</t>
  </si>
  <si>
    <t>MX-Sim_AVG</t>
  </si>
  <si>
    <t>Exp Order</t>
  </si>
  <si>
    <t>RS, MX, MPM</t>
  </si>
  <si>
    <t>f,K~ym:}7j</t>
  </si>
  <si>
    <t>MX RS MPM</t>
  </si>
  <si>
    <t>dulldollarshaveshortscience</t>
  </si>
  <si>
    <t>f.K0~n:)7j</t>
  </si>
  <si>
    <t>nastyknightschangepoliteanteater</t>
  </si>
  <si>
    <t>f,K~ym:]7j</t>
  </si>
  <si>
    <t>nastyknightschangetastyanteater</t>
  </si>
  <si>
    <t>\fRRWMM&gt;2,</t>
  </si>
  <si>
    <t>\frrwmm&gt;2,</t>
  </si>
  <si>
    <t>hbty1205</t>
  </si>
  <si>
    <t>tmwt1988</t>
  </si>
  <si>
    <t>MPM MX RS</t>
  </si>
  <si>
    <t>mait10</t>
  </si>
  <si>
    <t xml:space="preserve">intelligentballoonsharessillyviolin </t>
  </si>
  <si>
    <t xml:space="preserve">englishrulerunloudwitness </t>
  </si>
  <si>
    <t>Mhm@ujAPOZ</t>
  </si>
  <si>
    <t>Mhm@mjuAPOZ</t>
  </si>
  <si>
    <t>T\YJKwj3Ab</t>
  </si>
  <si>
    <t>Mhm@mujAPOZ</t>
  </si>
  <si>
    <t>V\WYZh13ab</t>
  </si>
  <si>
    <t>mciagb5722</t>
  </si>
  <si>
    <t>T\YZw7j3ab</t>
  </si>
  <si>
    <t>RS MPM MX</t>
  </si>
  <si>
    <t>"?za\HNy\n</t>
  </si>
  <si>
    <t>/H/</t>
  </si>
  <si>
    <t>/HNy/</t>
  </si>
  <si>
    <t>sapf11</t>
  </si>
  <si>
    <t>casualpiebecomesonlyprofit</t>
  </si>
  <si>
    <t>plannedaardvarkdrinksbloodyriverbed</t>
  </si>
  <si>
    <t>otherpiebecomesonlyprofit</t>
  </si>
  <si>
    <t>MX MPM RS</t>
  </si>
  <si>
    <t>tirwh31</t>
  </si>
  <si>
    <t>m!WA,SJBPZ</t>
  </si>
  <si>
    <t>*,SJBP</t>
  </si>
  <si>
    <t>!WA,SJBPZ</t>
  </si>
  <si>
    <t>tcsam16</t>
  </si>
  <si>
    <t>unemployedshoemakersignorechangingviolin</t>
  </si>
  <si>
    <t>correctshoemakersignorebrokenviolen</t>
  </si>
  <si>
    <t>);\U)dn&gt;3^</t>
  </si>
  <si>
    <t>);\U)&gt;N^</t>
  </si>
  <si>
    <t>);\U)nd&gt;N^</t>
  </si>
  <si>
    <t>RS-Entropy</t>
  </si>
  <si>
    <t>MX-Entropy</t>
  </si>
  <si>
    <t>AVG</t>
  </si>
  <si>
    <t>MPM-Entropy</t>
  </si>
  <si>
    <t>RS-Sim_STD</t>
  </si>
  <si>
    <t>MPM-Sim_STD</t>
  </si>
  <si>
    <t>MX-Sim-STD</t>
  </si>
  <si>
    <t>RS-Imprv</t>
  </si>
  <si>
    <t>MPM-Imprv</t>
  </si>
  <si>
    <t>N/A</t>
  </si>
  <si>
    <t>MX-Imprv</t>
  </si>
  <si>
    <t>Password Type</t>
  </si>
  <si>
    <t>RS</t>
  </si>
  <si>
    <t>MPM</t>
  </si>
  <si>
    <t>MX</t>
  </si>
  <si>
    <t>log_10 Entropy</t>
  </si>
  <si>
    <t>Entropy</t>
  </si>
  <si>
    <t xml:space="preserve">Password </t>
  </si>
  <si>
    <t>Second Trial</t>
  </si>
  <si>
    <t>First Trial</t>
  </si>
  <si>
    <t>Password</t>
  </si>
  <si>
    <t>Improvement</t>
  </si>
  <si>
    <t>Attack Mask</t>
  </si>
  <si>
    <t>?l?l?l?l?d?d?d?d</t>
  </si>
  <si>
    <t>Passes cracked</t>
  </si>
  <si>
    <t>?l?l?l?l?d?d</t>
  </si>
  <si>
    <t>MS-3,MS-5</t>
  </si>
  <si>
    <t>Attacking with pw-min set to the right number mask attack</t>
  </si>
  <si>
    <t>User Time (hh:mm:ss)</t>
  </si>
  <si>
    <t>MS-1,MS-2</t>
  </si>
  <si>
    <t>?a*10</t>
  </si>
  <si>
    <t>&gt; 10 years (predicted)</t>
  </si>
  <si>
    <t>?l?l?l?l?l?d?d</t>
  </si>
  <si>
    <t>?l?l?l?l?l?l?d?d?d?d</t>
  </si>
  <si>
    <t>approx 5 days (pred.)</t>
  </si>
  <si>
    <t>2:41.21</t>
  </si>
  <si>
    <t>MS-6, MS-7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</si>
</sst>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2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1" fillId="0" borderId="0" xfId="0" applyFont="1"/>
    <xf numFmtId="20" fontId="0" fillId="0" borderId="0" xfId="0" applyNumberFormat="1"/>
    <xf numFmtId="11" fontId="0" fillId="0" borderId="0" xfId="0" applyNumberFormat="1"/>
  </cellXfs>
  <cellStyles count="3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Log Entropy</a:t>
            </a:r>
            <a:r>
              <a:rPr lang="en-US" baseline="0"/>
              <a:t> of Passwords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'Entropy Graph'!$C$1</c:f>
              <c:strCache>
                <c:ptCount val="1"/>
                <c:pt idx="0">
                  <c:v>log_10 Entropy</c:v>
                </c:pt>
              </c:strCache>
            </c:strRef>
          </c:tx>
          <c:invertIfNegative val="0"/>
          <c:cat>
            <c:strRef>
              <c:f>'Entropy Graph'!$A$2:$A$4</c:f>
              <c:strCache>
                <c:ptCount val="3"/>
                <c:pt idx="0">
                  <c:v>RS</c:v>
                </c:pt>
                <c:pt idx="1">
                  <c:v>MPM</c:v>
                </c:pt>
                <c:pt idx="2">
                  <c:v>MX</c:v>
                </c:pt>
              </c:strCache>
            </c:strRef>
          </c:cat>
          <c:val>
            <c:numRef>
              <c:f>'Entropy Graph'!$C$2:$C$4</c:f>
              <c:numCache>
                <c:formatCode>General</c:formatCode>
                <c:ptCount val="3"/>
                <c:pt idx="0">
                  <c:v>19.73127853599699</c:v>
                </c:pt>
                <c:pt idx="1">
                  <c:v>11.66653055095186</c:v>
                </c:pt>
                <c:pt idx="2">
                  <c:v>55.75383686573802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11578952"/>
        <c:axId val="2111589144"/>
      </c:barChart>
      <c:catAx>
        <c:axId val="2111578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400"/>
                  <a:t>Password</a:t>
                </a:r>
                <a:r>
                  <a:rPr lang="en-US" sz="1400" baseline="0"/>
                  <a:t> Method</a:t>
                </a:r>
                <a:endParaRPr lang="en-US" sz="1400"/>
              </a:p>
            </c:rich>
          </c:tx>
          <c:layout/>
          <c:overlay val="0"/>
        </c:title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589144"/>
        <c:crosses val="autoZero"/>
        <c:auto val="1"/>
        <c:lblAlgn val="ctr"/>
        <c:lblOffset val="100"/>
        <c:noMultiLvlLbl val="0"/>
      </c:catAx>
      <c:valAx>
        <c:axId val="211158914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Log_10</a:t>
                </a:r>
                <a:r>
                  <a:rPr lang="en-US" sz="1400" baseline="0"/>
                  <a:t> Average Entropy</a:t>
                </a:r>
                <a:endParaRPr lang="en-US" sz="1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157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</a:t>
            </a:r>
            <a:r>
              <a:rPr lang="en-US" baseline="0"/>
              <a:t> Results by Trial</a:t>
            </a:r>
            <a:endParaRPr lang="en-US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7416079569001"/>
          <c:y val="0.0436716473432947"/>
          <c:w val="0.709607174103237"/>
          <c:h val="0.822469378827647"/>
        </c:manualLayout>
      </c:layout>
      <c:lineChart>
        <c:grouping val="standard"/>
        <c:varyColors val="0"/>
        <c:ser>
          <c:idx val="0"/>
          <c:order val="0"/>
          <c:tx>
            <c:v>RS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Tests'!$B$2:$B$3</c:f>
              <c:numCache>
                <c:formatCode>General</c:formatCode>
                <c:ptCount val="2"/>
                <c:pt idx="0">
                  <c:v>0.377857142857143</c:v>
                </c:pt>
                <c:pt idx="1">
                  <c:v>0.672142857142857</c:v>
                </c:pt>
              </c:numCache>
            </c:numRef>
          </c:val>
          <c:smooth val="0"/>
        </c:ser>
        <c:ser>
          <c:idx val="1"/>
          <c:order val="1"/>
          <c:tx>
            <c:v>MPM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Tests'!$C$2:$C$3</c:f>
              <c:numCache>
                <c:formatCode>General</c:formatCod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v>MX</c:v>
          </c:tx>
          <c:cat>
            <c:strRef>
              <c:f>'Avg Tests'!$A$2:$A$3</c:f>
              <c:strCache>
                <c:ptCount val="2"/>
                <c:pt idx="0">
                  <c:v>First Trial</c:v>
                </c:pt>
                <c:pt idx="1">
                  <c:v>Second Trial</c:v>
                </c:pt>
              </c:strCache>
            </c:strRef>
          </c:cat>
          <c:val>
            <c:numRef>
              <c:f>'Avg Tests'!$D$2:$D$3</c:f>
              <c:numCache>
                <c:formatCode>General</c:formatCode>
                <c:ptCount val="2"/>
                <c:pt idx="0">
                  <c:v>0.777857142857143</c:v>
                </c:pt>
                <c:pt idx="1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296728"/>
        <c:axId val="2106299704"/>
      </c:lineChart>
      <c:catAx>
        <c:axId val="2106296728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6299704"/>
        <c:crosses val="autoZero"/>
        <c:auto val="1"/>
        <c:lblAlgn val="ctr"/>
        <c:lblOffset val="100"/>
        <c:noMultiLvlLbl val="0"/>
      </c:catAx>
      <c:valAx>
        <c:axId val="210629970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/>
                  <a:t>Average</a:t>
                </a:r>
                <a:r>
                  <a:rPr lang="en-US" sz="1400" baseline="0"/>
                  <a:t> </a:t>
                </a:r>
                <a:r>
                  <a:rPr lang="en-US" sz="1400"/>
                  <a:t>SImilarity</a:t>
                </a:r>
              </a:p>
            </c:rich>
          </c:tx>
          <c:layout>
            <c:manualLayout>
              <c:xMode val="edge"/>
              <c:yMode val="edge"/>
              <c:x val="0.0169165531940086"/>
              <c:y val="0.30529997726662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0629672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Learning</a:t>
            </a:r>
            <a:r>
              <a:rPr lang="en-US" baseline="0"/>
              <a:t> Gains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'Learning Gains'!$B$1</c:f>
              <c:strCache>
                <c:ptCount val="1"/>
                <c:pt idx="0">
                  <c:v>Improvement</c:v>
                </c:pt>
              </c:strCache>
            </c:strRef>
          </c:tx>
          <c:invertIfNegative val="0"/>
          <c:cat>
            <c:strRef>
              <c:f>'Learning Gains'!$A$2:$A$3</c:f>
              <c:strCache>
                <c:ptCount val="2"/>
                <c:pt idx="0">
                  <c:v>RS</c:v>
                </c:pt>
                <c:pt idx="1">
                  <c:v>MX</c:v>
                </c:pt>
              </c:strCache>
            </c:strRef>
          </c:cat>
          <c:val>
            <c:numRef>
              <c:f>'Learning Gains'!$B$2:$B$3</c:f>
              <c:numCache>
                <c:formatCode>General</c:formatCode>
                <c:ptCount val="2"/>
                <c:pt idx="0">
                  <c:v>0.294285714285714</c:v>
                </c:pt>
                <c:pt idx="1">
                  <c:v>0.518333333333333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5570024"/>
        <c:axId val="2105572968"/>
      </c:barChart>
      <c:catAx>
        <c:axId val="2105570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05572968"/>
        <c:crosses val="autoZero"/>
        <c:auto val="1"/>
        <c:lblAlgn val="ctr"/>
        <c:lblOffset val="100"/>
        <c:noMultiLvlLbl val="0"/>
      </c:catAx>
      <c:valAx>
        <c:axId val="210557296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Average</a:t>
                </a:r>
                <a:r>
                  <a:rPr lang="en-US" baseline="0"/>
                  <a:t> Percent Change Similarity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5570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101600</xdr:colOff>
      <xdr:row>5</xdr:row>
      <xdr:rowOff>127000</xdr:rowOff>
    </xdr:from>
    <xdr:to>
      <xdr:col>7</xdr:col>
      <xdr:colOff>800100</xdr:colOff>
      <xdr:row>28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5</xdr:row>
      <xdr:rowOff>63500</xdr:rowOff>
    </xdr:from>
    <xdr:to>
      <xdr:col>15</xdr:col>
      <xdr:colOff>190500</xdr:colOff>
      <xdr:row>30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4</xdr:row>
      <xdr:rowOff>177800</xdr:rowOff>
    </xdr:from>
    <xdr:to>
      <xdr:col>12</xdr:col>
      <xdr:colOff>292100</xdr:colOff>
      <xdr:row>28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"/>
  <sheetViews>
    <sheetView tabSelected="1" topLeftCell="S1" workbookViewId="0">
      <selection activeCell="Z9" sqref="Z9"/>
    </sheetView>
  </sheetViews>
  <sheetFormatPr baseColWidth="10" defaultRowHeight="15" x14ac:dyDescent="0"/>
  <cols>
    <col min="2" max="2" width="13.33203125" bestFit="1" customWidth="1"/>
    <col min="3" max="3" width="13.33203125" customWidth="1"/>
    <col min="4" max="4" width="15" bestFit="1" customWidth="1"/>
    <col min="5" max="5" width="13.1640625" bestFit="1" customWidth="1"/>
    <col min="6" max="6" width="15" bestFit="1" customWidth="1"/>
    <col min="9" max="9" width="11.6640625" bestFit="1" customWidth="1"/>
    <col min="10" max="11" width="11.6640625" customWidth="1"/>
    <col min="12" max="12" width="13" bestFit="1" customWidth="1"/>
    <col min="13" max="13" width="13.33203125" bestFit="1" customWidth="1"/>
    <col min="15" max="15" width="13.33203125" customWidth="1"/>
    <col min="16" max="16" width="11.5" bestFit="1" customWidth="1"/>
    <col min="17" max="17" width="11.5" customWidth="1"/>
    <col min="18" max="18" width="14.1640625" bestFit="1" customWidth="1"/>
    <col min="19" max="19" width="14.1640625" customWidth="1"/>
    <col min="20" max="20" width="38.1640625" bestFit="1" customWidth="1"/>
    <col min="21" max="21" width="38.1640625" customWidth="1"/>
    <col min="22" max="22" width="32.33203125" bestFit="1" customWidth="1"/>
    <col min="24" max="24" width="38.1640625" bestFit="1" customWidth="1"/>
    <col min="27" max="27" width="12.5" bestFit="1" customWidth="1"/>
    <col min="28" max="28" width="12.5" customWidth="1"/>
    <col min="29" max="29" width="12.33203125" bestFit="1" customWidth="1"/>
  </cols>
  <sheetData>
    <row r="1" spans="1:29" s="1" customFormat="1">
      <c r="A1" s="1" t="s">
        <v>0</v>
      </c>
      <c r="B1" s="1" t="s">
        <v>1</v>
      </c>
      <c r="C1" s="1" t="s">
        <v>62</v>
      </c>
      <c r="D1" s="1" t="s">
        <v>2</v>
      </c>
      <c r="E1" s="1" t="s">
        <v>4</v>
      </c>
      <c r="F1" s="1" t="s">
        <v>3</v>
      </c>
      <c r="G1" s="1" t="s">
        <v>5</v>
      </c>
      <c r="H1" s="1" t="s">
        <v>69</v>
      </c>
      <c r="I1" s="1" t="s">
        <v>10</v>
      </c>
      <c r="J1" s="1" t="s">
        <v>66</v>
      </c>
      <c r="K1" s="1" t="s">
        <v>12</v>
      </c>
      <c r="L1" s="1" t="s">
        <v>65</v>
      </c>
      <c r="M1" s="1" t="s">
        <v>6</v>
      </c>
      <c r="N1" s="1" t="s">
        <v>7</v>
      </c>
      <c r="O1" s="1" t="s">
        <v>8</v>
      </c>
      <c r="P1" s="1" t="s">
        <v>9</v>
      </c>
      <c r="Q1" s="1" t="s">
        <v>70</v>
      </c>
      <c r="R1" s="1" t="s">
        <v>11</v>
      </c>
      <c r="S1" s="1" t="s">
        <v>67</v>
      </c>
      <c r="T1" s="1" t="s">
        <v>13</v>
      </c>
      <c r="U1" s="1" t="s">
        <v>63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72</v>
      </c>
      <c r="AA1" s="1" t="s">
        <v>18</v>
      </c>
      <c r="AB1" s="1" t="s">
        <v>68</v>
      </c>
      <c r="AC1" s="1" t="s">
        <v>19</v>
      </c>
    </row>
    <row r="2" spans="1:29">
      <c r="A2">
        <v>1</v>
      </c>
      <c r="B2" t="s">
        <v>21</v>
      </c>
      <c r="C2">
        <f t="shared" ref="C2:C8" si="0">94^10</f>
        <v>5.3861511409489969E+19</v>
      </c>
      <c r="D2" t="s">
        <v>24</v>
      </c>
      <c r="E2">
        <f>(0.43 + 0.5) / 2</f>
        <v>0.46499999999999997</v>
      </c>
      <c r="F2" t="s">
        <v>26</v>
      </c>
      <c r="G2">
        <f>(0.9 + 0.82)/2</f>
        <v>0.86</v>
      </c>
      <c r="H2">
        <f t="shared" ref="H2:H8" si="1">G2-E2</f>
        <v>0.39500000000000002</v>
      </c>
      <c r="I2">
        <f t="shared" ref="I2:I8" si="2">(E2+G2)/2</f>
        <v>0.66249999999999998</v>
      </c>
      <c r="J2">
        <f t="shared" ref="J2:J8" si="3">STDEV(E2,G2)</f>
        <v>0.27930717856868614</v>
      </c>
      <c r="K2" t="s">
        <v>31</v>
      </c>
      <c r="L2">
        <f>(26^4)*(10^4)</f>
        <v>4569760000</v>
      </c>
      <c r="M2" t="s">
        <v>31</v>
      </c>
      <c r="N2">
        <v>1</v>
      </c>
      <c r="O2" t="s">
        <v>31</v>
      </c>
      <c r="P2">
        <v>1</v>
      </c>
      <c r="Q2" t="s">
        <v>71</v>
      </c>
      <c r="R2">
        <v>1</v>
      </c>
      <c r="S2">
        <f t="shared" ref="S2:S8" si="4">STDEV(N2,P2)</f>
        <v>0</v>
      </c>
      <c r="T2" t="s">
        <v>25</v>
      </c>
      <c r="U2">
        <f t="shared" ref="U2:U8" si="5">26^LEN(T2)</f>
        <v>1.9017224572684885E+45</v>
      </c>
      <c r="V2" t="s">
        <v>27</v>
      </c>
      <c r="W2">
        <f>(0.42 + 0.75)/2</f>
        <v>0.58499999999999996</v>
      </c>
      <c r="X2" t="s">
        <v>25</v>
      </c>
      <c r="Y2">
        <v>1</v>
      </c>
      <c r="Z2">
        <f>Y2-W2</f>
        <v>0.41500000000000004</v>
      </c>
      <c r="AA2">
        <f>(W2+Y2)/2</f>
        <v>0.79249999999999998</v>
      </c>
      <c r="AB2">
        <f t="shared" ref="AB2:AB8" si="6">STDEV(W2, Y2)</f>
        <v>0.29344931419241727</v>
      </c>
      <c r="AC2" t="s">
        <v>20</v>
      </c>
    </row>
    <row r="3" spans="1:29">
      <c r="A3">
        <v>2</v>
      </c>
      <c r="B3" t="s">
        <v>28</v>
      </c>
      <c r="C3">
        <f t="shared" si="0"/>
        <v>5.3861511409489969E+19</v>
      </c>
      <c r="D3" t="s">
        <v>29</v>
      </c>
      <c r="E3">
        <f>(0.45+0.5)/2</f>
        <v>0.47499999999999998</v>
      </c>
      <c r="F3" t="s">
        <v>28</v>
      </c>
      <c r="G3">
        <v>1</v>
      </c>
      <c r="H3">
        <f t="shared" si="1"/>
        <v>0.52500000000000002</v>
      </c>
      <c r="I3">
        <f t="shared" si="2"/>
        <v>0.73750000000000004</v>
      </c>
      <c r="J3">
        <f t="shared" si="3"/>
        <v>0.37123106012293733</v>
      </c>
      <c r="K3" t="s">
        <v>30</v>
      </c>
      <c r="L3">
        <f>(26^4)*(10^4)</f>
        <v>4569760000</v>
      </c>
      <c r="M3" t="s">
        <v>30</v>
      </c>
      <c r="N3">
        <v>1</v>
      </c>
      <c r="O3" t="s">
        <v>30</v>
      </c>
      <c r="P3">
        <v>1</v>
      </c>
      <c r="Q3" t="s">
        <v>71</v>
      </c>
      <c r="R3">
        <v>1</v>
      </c>
      <c r="S3">
        <f t="shared" si="4"/>
        <v>0</v>
      </c>
      <c r="T3" t="s">
        <v>23</v>
      </c>
      <c r="U3">
        <f t="shared" si="5"/>
        <v>1.6005910908538611E+38</v>
      </c>
      <c r="V3" t="s">
        <v>23</v>
      </c>
      <c r="W3">
        <v>1</v>
      </c>
      <c r="X3" t="s">
        <v>23</v>
      </c>
      <c r="Y3">
        <v>1</v>
      </c>
      <c r="Z3" t="s">
        <v>71</v>
      </c>
      <c r="AA3">
        <v>1</v>
      </c>
      <c r="AB3">
        <f t="shared" si="6"/>
        <v>0</v>
      </c>
      <c r="AC3" t="s">
        <v>22</v>
      </c>
    </row>
    <row r="4" spans="1:29">
      <c r="A4">
        <v>3</v>
      </c>
      <c r="B4" t="s">
        <v>38</v>
      </c>
      <c r="C4">
        <f t="shared" si="0"/>
        <v>5.3861511409489969E+19</v>
      </c>
      <c r="D4" t="s">
        <v>40</v>
      </c>
      <c r="E4">
        <f>(0.25 + 0.3)/2</f>
        <v>0.27500000000000002</v>
      </c>
      <c r="F4" t="s">
        <v>42</v>
      </c>
      <c r="G4">
        <f>(0.6+0.54)/2</f>
        <v>0.57000000000000006</v>
      </c>
      <c r="H4">
        <f t="shared" si="1"/>
        <v>0.29500000000000004</v>
      </c>
      <c r="I4">
        <f t="shared" si="2"/>
        <v>0.42250000000000004</v>
      </c>
      <c r="J4">
        <f t="shared" si="3"/>
        <v>0.20859650045003153</v>
      </c>
      <c r="K4" t="s">
        <v>33</v>
      </c>
      <c r="L4">
        <f>(26^4)*(10^2)</f>
        <v>45697600</v>
      </c>
      <c r="M4" t="s">
        <v>33</v>
      </c>
      <c r="N4">
        <v>1</v>
      </c>
      <c r="O4" t="s">
        <v>33</v>
      </c>
      <c r="P4">
        <v>1</v>
      </c>
      <c r="Q4" t="s">
        <v>71</v>
      </c>
      <c r="R4">
        <v>1</v>
      </c>
      <c r="S4">
        <f t="shared" si="4"/>
        <v>0</v>
      </c>
      <c r="T4" t="s">
        <v>35</v>
      </c>
      <c r="U4">
        <f t="shared" si="5"/>
        <v>6.1561195802071578E+36</v>
      </c>
      <c r="V4" t="s">
        <v>35</v>
      </c>
      <c r="W4">
        <v>1</v>
      </c>
      <c r="X4" t="s">
        <v>35</v>
      </c>
      <c r="Y4">
        <v>1</v>
      </c>
      <c r="Z4" t="s">
        <v>71</v>
      </c>
      <c r="AA4">
        <v>1</v>
      </c>
      <c r="AB4">
        <f t="shared" si="6"/>
        <v>0</v>
      </c>
      <c r="AC4" t="s">
        <v>32</v>
      </c>
    </row>
    <row r="5" spans="1:29">
      <c r="A5">
        <v>4</v>
      </c>
      <c r="B5" s="2" t="s">
        <v>36</v>
      </c>
      <c r="C5">
        <f t="shared" si="0"/>
        <v>5.3861511409489969E+19</v>
      </c>
      <c r="D5" t="s">
        <v>37</v>
      </c>
      <c r="E5">
        <f>(0.95 + 0.41)/2</f>
        <v>0.67999999999999994</v>
      </c>
      <c r="F5" t="s">
        <v>39</v>
      </c>
      <c r="G5">
        <f>(0.95 + 0.45)/2</f>
        <v>0.7</v>
      </c>
      <c r="H5">
        <f t="shared" si="1"/>
        <v>2.0000000000000018E-2</v>
      </c>
      <c r="I5">
        <f t="shared" si="2"/>
        <v>0.69</v>
      </c>
      <c r="J5">
        <f t="shared" si="3"/>
        <v>1.4142135623730963E-2</v>
      </c>
      <c r="K5" t="s">
        <v>41</v>
      </c>
      <c r="L5">
        <f>(26^6)*(10^4)</f>
        <v>3089157760000</v>
      </c>
      <c r="M5" t="s">
        <v>41</v>
      </c>
      <c r="N5">
        <v>1</v>
      </c>
      <c r="O5" t="s">
        <v>41</v>
      </c>
      <c r="P5">
        <v>1</v>
      </c>
      <c r="Q5" t="s">
        <v>71</v>
      </c>
      <c r="R5">
        <v>1</v>
      </c>
      <c r="S5">
        <f t="shared" si="4"/>
        <v>0</v>
      </c>
      <c r="T5" t="s">
        <v>34</v>
      </c>
      <c r="U5">
        <f t="shared" si="5"/>
        <v>8.6904152163272471E+50</v>
      </c>
      <c r="V5" t="s">
        <v>34</v>
      </c>
      <c r="W5">
        <v>1</v>
      </c>
      <c r="X5" t="s">
        <v>34</v>
      </c>
      <c r="Y5">
        <v>1</v>
      </c>
      <c r="Z5" t="s">
        <v>71</v>
      </c>
      <c r="AA5">
        <v>1</v>
      </c>
      <c r="AB5">
        <f t="shared" si="6"/>
        <v>0</v>
      </c>
      <c r="AC5" t="s">
        <v>22</v>
      </c>
    </row>
    <row r="6" spans="1:29">
      <c r="A6">
        <v>5</v>
      </c>
      <c r="B6" t="s">
        <v>44</v>
      </c>
      <c r="C6">
        <f t="shared" si="0"/>
        <v>5.3861511409489969E+19</v>
      </c>
      <c r="D6" t="s">
        <v>45</v>
      </c>
      <c r="E6">
        <f>0.1/2</f>
        <v>0.05</v>
      </c>
      <c r="F6" t="s">
        <v>46</v>
      </c>
      <c r="G6">
        <f>0.3/2</f>
        <v>0.15</v>
      </c>
      <c r="H6">
        <f t="shared" si="1"/>
        <v>9.9999999999999992E-2</v>
      </c>
      <c r="I6">
        <f t="shared" si="2"/>
        <v>0.1</v>
      </c>
      <c r="J6">
        <f t="shared" si="3"/>
        <v>7.0710678118654738E-2</v>
      </c>
      <c r="K6" t="s">
        <v>47</v>
      </c>
      <c r="L6">
        <f>(26^4)*(10^2)</f>
        <v>45697600</v>
      </c>
      <c r="M6" t="s">
        <v>47</v>
      </c>
      <c r="N6">
        <v>1</v>
      </c>
      <c r="O6" t="s">
        <v>47</v>
      </c>
      <c r="P6">
        <v>1</v>
      </c>
      <c r="Q6" t="s">
        <v>71</v>
      </c>
      <c r="R6">
        <v>1</v>
      </c>
      <c r="S6">
        <f t="shared" si="4"/>
        <v>0</v>
      </c>
      <c r="T6" s="3" t="s">
        <v>48</v>
      </c>
      <c r="U6">
        <f t="shared" si="5"/>
        <v>6.1561195802071578E+36</v>
      </c>
      <c r="V6" t="s">
        <v>50</v>
      </c>
      <c r="W6">
        <f>(0.38 + 0.75)/2</f>
        <v>0.56499999999999995</v>
      </c>
      <c r="X6" s="3" t="s">
        <v>48</v>
      </c>
      <c r="Y6">
        <v>1</v>
      </c>
      <c r="Z6">
        <f>Y6-W6</f>
        <v>0.43500000000000005</v>
      </c>
      <c r="AA6">
        <f>(W6+Y6)/2</f>
        <v>0.78249999999999997</v>
      </c>
      <c r="AB6">
        <f t="shared" si="6"/>
        <v>0.30759144981614817</v>
      </c>
      <c r="AC6" t="s">
        <v>43</v>
      </c>
    </row>
    <row r="7" spans="1:29">
      <c r="A7">
        <v>6</v>
      </c>
      <c r="B7" t="s">
        <v>53</v>
      </c>
      <c r="C7">
        <f t="shared" si="0"/>
        <v>5.3861511409489969E+19</v>
      </c>
      <c r="D7" t="s">
        <v>54</v>
      </c>
      <c r="E7">
        <f>0.45/2</f>
        <v>0.22500000000000001</v>
      </c>
      <c r="F7" t="s">
        <v>55</v>
      </c>
      <c r="G7">
        <f>(0.9+0.45)/2</f>
        <v>0.67500000000000004</v>
      </c>
      <c r="H7">
        <f t="shared" si="1"/>
        <v>0.45000000000000007</v>
      </c>
      <c r="I7">
        <f t="shared" si="2"/>
        <v>0.45</v>
      </c>
      <c r="J7">
        <f t="shared" si="3"/>
        <v>0.31819805153394648</v>
      </c>
      <c r="K7" t="s">
        <v>52</v>
      </c>
      <c r="L7">
        <f>(26^6)*(10^2)</f>
        <v>30891577600</v>
      </c>
      <c r="M7" t="s">
        <v>52</v>
      </c>
      <c r="N7">
        <v>1</v>
      </c>
      <c r="O7" t="s">
        <v>52</v>
      </c>
      <c r="P7">
        <v>1</v>
      </c>
      <c r="Q7" t="s">
        <v>71</v>
      </c>
      <c r="R7">
        <v>1</v>
      </c>
      <c r="S7">
        <f t="shared" si="4"/>
        <v>0</v>
      </c>
      <c r="T7" t="s">
        <v>49</v>
      </c>
      <c r="U7">
        <f t="shared" si="5"/>
        <v>3.3424673908950952E+49</v>
      </c>
      <c r="V7" t="s">
        <v>49</v>
      </c>
      <c r="W7">
        <v>1</v>
      </c>
      <c r="X7" t="s">
        <v>49</v>
      </c>
      <c r="Y7">
        <v>1</v>
      </c>
      <c r="Z7" t="s">
        <v>71</v>
      </c>
      <c r="AA7">
        <v>1</v>
      </c>
      <c r="AB7">
        <f t="shared" si="6"/>
        <v>0</v>
      </c>
      <c r="AC7" t="s">
        <v>51</v>
      </c>
    </row>
    <row r="8" spans="1:29">
      <c r="A8">
        <v>7</v>
      </c>
      <c r="B8" t="s">
        <v>59</v>
      </c>
      <c r="C8">
        <f t="shared" si="0"/>
        <v>5.3861511409489969E+19</v>
      </c>
      <c r="D8" t="s">
        <v>60</v>
      </c>
      <c r="E8">
        <f>(0.6 + 0.35)/2</f>
        <v>0.47499999999999998</v>
      </c>
      <c r="F8" t="s">
        <v>61</v>
      </c>
      <c r="G8">
        <f>(0.7+0.8)/2</f>
        <v>0.75</v>
      </c>
      <c r="H8">
        <f t="shared" si="1"/>
        <v>0.27500000000000002</v>
      </c>
      <c r="I8">
        <f t="shared" si="2"/>
        <v>0.61250000000000004</v>
      </c>
      <c r="J8">
        <f t="shared" si="3"/>
        <v>0.19445436482630007</v>
      </c>
      <c r="K8" t="s">
        <v>56</v>
      </c>
      <c r="L8">
        <f>(26^5)*(10^4)</f>
        <v>118813760000</v>
      </c>
      <c r="M8" t="s">
        <v>56</v>
      </c>
      <c r="N8">
        <v>1</v>
      </c>
      <c r="O8" t="s">
        <v>56</v>
      </c>
      <c r="P8">
        <v>1</v>
      </c>
      <c r="Q8" t="s">
        <v>71</v>
      </c>
      <c r="R8">
        <v>1</v>
      </c>
      <c r="S8">
        <f t="shared" si="4"/>
        <v>0</v>
      </c>
      <c r="T8" s="2" t="s">
        <v>57</v>
      </c>
      <c r="U8">
        <f t="shared" si="5"/>
        <v>3.9713111838963607E+56</v>
      </c>
      <c r="V8" t="s">
        <v>58</v>
      </c>
      <c r="W8">
        <f>(0.5 + 0.09)/2</f>
        <v>0.29499999999999998</v>
      </c>
      <c r="X8" s="2" t="s">
        <v>57</v>
      </c>
      <c r="Y8">
        <v>1</v>
      </c>
      <c r="Z8">
        <f>Y8-W8</f>
        <v>0.70500000000000007</v>
      </c>
      <c r="AA8">
        <f>(W8+Y8)/2</f>
        <v>0.64749999999999996</v>
      </c>
      <c r="AB8">
        <f t="shared" si="6"/>
        <v>0.49851028073651604</v>
      </c>
      <c r="AC8" t="s">
        <v>32</v>
      </c>
    </row>
    <row r="9" spans="1:29">
      <c r="A9" t="s">
        <v>64</v>
      </c>
      <c r="C9">
        <f>AVERAGE(C2:C8)</f>
        <v>5.3861511409489977E+19</v>
      </c>
      <c r="E9">
        <f>AVERAGE(E2:E8)</f>
        <v>0.37785714285714284</v>
      </c>
      <c r="G9">
        <f>AVERAGE(G2:G8)</f>
        <v>0.67214285714285715</v>
      </c>
      <c r="H9">
        <f>AVERAGE(H2:H8)</f>
        <v>0.29428571428571432</v>
      </c>
      <c r="I9">
        <f>AVERAGE(I2:I8)</f>
        <v>0.52500000000000013</v>
      </c>
      <c r="J9">
        <f>AVERAGE(J2:J8)</f>
        <v>0.20809142417775531</v>
      </c>
      <c r="L9">
        <f>AVERAGE(L2:L8)</f>
        <v>464013430400</v>
      </c>
      <c r="N9">
        <f>AVERAGE(N2:N8)</f>
        <v>1</v>
      </c>
      <c r="P9">
        <f>AVERAGE(P2:P8)</f>
        <v>1</v>
      </c>
      <c r="Q9" t="s">
        <v>71</v>
      </c>
      <c r="R9">
        <f>AVERAGE(R2:R8)</f>
        <v>1</v>
      </c>
      <c r="S9">
        <f>AVERAGE(S2:S8)</f>
        <v>0</v>
      </c>
      <c r="U9">
        <f>AVERAGE(U2:U8)</f>
        <v>5.673314583681905E+55</v>
      </c>
      <c r="W9">
        <f>AVERAGE(W2:W8)</f>
        <v>0.77785714285714291</v>
      </c>
      <c r="Y9">
        <f>AVERAGE(Y2:Y8)</f>
        <v>1</v>
      </c>
      <c r="Z9">
        <f>AVERAGE(Z2,Z6,Z8)</f>
        <v>0.51833333333333342</v>
      </c>
      <c r="AA9">
        <f>AVERAGE(AA2:AA8)</f>
        <v>0.8889285714285714</v>
      </c>
      <c r="AB9">
        <f>AVERAGE(AB2:AB8)</f>
        <v>0.15707872067786877</v>
      </c>
    </row>
    <row r="10" spans="1:29">
      <c r="E10">
        <f>STDEV(E2:E8)</f>
        <v>0.20784323304791402</v>
      </c>
      <c r="G10">
        <f>STDEV(G2:G8)</f>
        <v>0.26854324826827447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selection activeCell="J4" sqref="J4"/>
    </sheetView>
  </sheetViews>
  <sheetFormatPr baseColWidth="10" defaultRowHeight="15" x14ac:dyDescent="0"/>
  <cols>
    <col min="1" max="1" width="13.33203125" bestFit="1" customWidth="1"/>
    <col min="2" max="2" width="11.6640625" bestFit="1" customWidth="1"/>
    <col min="3" max="3" width="13.6640625" bestFit="1" customWidth="1"/>
    <col min="4" max="4" width="12.1640625" bestFit="1" customWidth="1"/>
    <col min="10" max="12" width="12.1640625" bestFit="1" customWidth="1"/>
  </cols>
  <sheetData>
    <row r="1" spans="1:12">
      <c r="A1" t="s">
        <v>73</v>
      </c>
      <c r="B1" t="s">
        <v>78</v>
      </c>
      <c r="C1" t="s">
        <v>77</v>
      </c>
    </row>
    <row r="2" spans="1:12">
      <c r="A2" t="s">
        <v>74</v>
      </c>
      <c r="B2">
        <v>5.3861511409489969E+19</v>
      </c>
      <c r="C2">
        <f>LOG10(B2)</f>
        <v>19.731278535996985</v>
      </c>
      <c r="J2" t="s">
        <v>74</v>
      </c>
      <c r="K2" t="s">
        <v>75</v>
      </c>
      <c r="L2" t="s">
        <v>76</v>
      </c>
    </row>
    <row r="3" spans="1:12">
      <c r="A3" t="s">
        <v>75</v>
      </c>
      <c r="B3">
        <v>464013430400</v>
      </c>
      <c r="C3">
        <f t="shared" ref="C3:C4" si="0">LOG10(B3)</f>
        <v>11.666530550951858</v>
      </c>
      <c r="I3" t="s">
        <v>74</v>
      </c>
      <c r="J3">
        <f>B2/B2</f>
        <v>1</v>
      </c>
      <c r="K3">
        <f>B3/B2</f>
        <v>8.6149351969028577E-9</v>
      </c>
      <c r="L3">
        <f>B4/B2</f>
        <v>1.0533151475363745E+36</v>
      </c>
    </row>
    <row r="4" spans="1:12">
      <c r="A4" t="s">
        <v>76</v>
      </c>
      <c r="B4">
        <v>5.673314583681905E+55</v>
      </c>
      <c r="C4">
        <f t="shared" si="0"/>
        <v>55.753836865738023</v>
      </c>
      <c r="I4" t="s">
        <v>75</v>
      </c>
      <c r="J4" s="6">
        <f>B2/B3</f>
        <v>116077483.71218258</v>
      </c>
      <c r="K4">
        <f>B3/B3</f>
        <v>1</v>
      </c>
      <c r="L4">
        <f>B4/B3</f>
        <v>1.2226617188194872E+44</v>
      </c>
    </row>
    <row r="5" spans="1:12">
      <c r="I5" t="s">
        <v>76</v>
      </c>
      <c r="J5">
        <f>B2/B4</f>
        <v>9.4938347971063104E-37</v>
      </c>
      <c r="K5">
        <f>B3/B4</f>
        <v>8.1788771547172259E-45</v>
      </c>
      <c r="L5">
        <f>B4/B4</f>
        <v>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28" sqref="D28"/>
    </sheetView>
  </sheetViews>
  <sheetFormatPr baseColWidth="10" defaultRowHeight="15" x14ac:dyDescent="0"/>
  <cols>
    <col min="2" max="2" width="12.33203125" bestFit="1" customWidth="1"/>
  </cols>
  <sheetData>
    <row r="1" spans="1:4">
      <c r="A1" t="s">
        <v>79</v>
      </c>
      <c r="B1" t="s">
        <v>74</v>
      </c>
      <c r="C1" t="s">
        <v>75</v>
      </c>
      <c r="D1" t="s">
        <v>76</v>
      </c>
    </row>
    <row r="2" spans="1:4">
      <c r="A2" t="s">
        <v>81</v>
      </c>
      <c r="B2">
        <v>0.37785714285714284</v>
      </c>
      <c r="C2">
        <v>1</v>
      </c>
      <c r="D2">
        <v>0.77785714285714291</v>
      </c>
    </row>
    <row r="3" spans="1:4">
      <c r="A3" t="s">
        <v>80</v>
      </c>
      <c r="B3">
        <v>0.67214285714285715</v>
      </c>
      <c r="C3">
        <v>1</v>
      </c>
      <c r="D3">
        <v>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6" sqref="C36"/>
    </sheetView>
  </sheetViews>
  <sheetFormatPr baseColWidth="10" defaultRowHeight="15" x14ac:dyDescent="0"/>
  <cols>
    <col min="2" max="2" width="12.33203125" bestFit="1" customWidth="1"/>
  </cols>
  <sheetData>
    <row r="1" spans="1:2">
      <c r="A1" t="s">
        <v>82</v>
      </c>
      <c r="B1" t="s">
        <v>83</v>
      </c>
    </row>
    <row r="2" spans="1:2">
      <c r="A2" t="s">
        <v>74</v>
      </c>
      <c r="B2">
        <v>0.29428571428571432</v>
      </c>
    </row>
    <row r="3" spans="1:2">
      <c r="A3" t="s">
        <v>76</v>
      </c>
      <c r="B3">
        <v>0.51833333333333342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A5" sqref="A5"/>
    </sheetView>
  </sheetViews>
  <sheetFormatPr baseColWidth="10" defaultRowHeight="15" x14ac:dyDescent="0"/>
  <cols>
    <col min="1" max="1" width="17.5" bestFit="1" customWidth="1"/>
    <col min="2" max="2" width="18.83203125" customWidth="1"/>
    <col min="3" max="3" width="13.33203125" bestFit="1" customWidth="1"/>
  </cols>
  <sheetData>
    <row r="1" spans="1:7" s="4" customFormat="1">
      <c r="A1" s="4" t="s">
        <v>84</v>
      </c>
      <c r="B1" s="4" t="s">
        <v>90</v>
      </c>
      <c r="C1" s="4" t="s">
        <v>86</v>
      </c>
    </row>
    <row r="2" spans="1:7">
      <c r="A2" t="s">
        <v>87</v>
      </c>
      <c r="B2">
        <v>5.88</v>
      </c>
      <c r="C2" t="s">
        <v>88</v>
      </c>
    </row>
    <row r="3" spans="1:7">
      <c r="A3" t="s">
        <v>85</v>
      </c>
      <c r="B3" s="5">
        <v>0.3979166666666667</v>
      </c>
      <c r="C3" t="s">
        <v>91</v>
      </c>
    </row>
    <row r="4" spans="1:7">
      <c r="A4" t="s">
        <v>94</v>
      </c>
      <c r="B4" s="5" t="s">
        <v>97</v>
      </c>
      <c r="C4" t="s">
        <v>98</v>
      </c>
    </row>
    <row r="5" spans="1:7">
      <c r="A5" t="s">
        <v>95</v>
      </c>
      <c r="B5" s="5" t="s">
        <v>96</v>
      </c>
    </row>
    <row r="6" spans="1:7">
      <c r="A6" t="s">
        <v>92</v>
      </c>
      <c r="B6" t="s">
        <v>93</v>
      </c>
    </row>
    <row r="12" spans="1:7">
      <c r="G12" t="s">
        <v>89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Entropy Graph</vt:lpstr>
      <vt:lpstr>Avg Tests</vt:lpstr>
      <vt:lpstr>Learning Gains</vt:lpstr>
      <vt:lpstr>Password Cracking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Braunstein</dc:creator>
  <cp:lastModifiedBy>Philip Braunstein</cp:lastModifiedBy>
  <dcterms:created xsi:type="dcterms:W3CDTF">2015-12-02T14:35:46Z</dcterms:created>
  <dcterms:modified xsi:type="dcterms:W3CDTF">2015-12-06T01:45:20Z</dcterms:modified>
</cp:coreProperties>
</file>