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Paul/Desktop/CodeBases/Freedom/inputs/"/>
    </mc:Choice>
  </mc:AlternateContent>
  <bookViews>
    <workbookView xWindow="960" yWindow="460" windowWidth="23040" windowHeight="16120" tabRatio="884"/>
  </bookViews>
  <sheets>
    <sheet name="SFR ANALYSIS" sheetId="2" r:id="rId1"/>
    <sheet name="SFR PROPERTY REPORT" sheetId="7" r:id="rId2"/>
  </sheets>
  <externalReferences>
    <externalReference r:id="rId3"/>
  </externalReferences>
  <definedNames>
    <definedName name="Manager_List">'[1]VLookup Table'!$B$4:$F$36</definedName>
    <definedName name="Monthly_Goal">'[1]IF Function Practice'!$I$3</definedName>
    <definedName name="_xlnm.Print_Area" localSheetId="1">'SFR PROPERTY REPORT'!$A$1:$F$49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7" l="1"/>
  <c r="C22" i="7"/>
  <c r="D40" i="7"/>
  <c r="B51" i="2"/>
  <c r="C51" i="2"/>
  <c r="D51" i="2"/>
  <c r="B57" i="2"/>
  <c r="B54" i="2"/>
  <c r="B74" i="2"/>
  <c r="A93" i="2"/>
  <c r="B62" i="2"/>
  <c r="B63" i="2"/>
  <c r="E93" i="2"/>
  <c r="E95" i="2"/>
  <c r="B75" i="2"/>
  <c r="C75" i="2"/>
  <c r="C76" i="2"/>
  <c r="C77" i="2"/>
  <c r="C78" i="2"/>
  <c r="C81" i="2"/>
  <c r="C80" i="2"/>
  <c r="B84" i="2"/>
  <c r="B101" i="2"/>
  <c r="B119" i="2"/>
  <c r="B100" i="2"/>
  <c r="B116" i="2"/>
  <c r="D119" i="2"/>
  <c r="B103" i="2"/>
  <c r="B118" i="2"/>
  <c r="D118" i="2"/>
  <c r="C79" i="2"/>
  <c r="B82" i="2"/>
  <c r="B102" i="2"/>
  <c r="B117" i="2"/>
  <c r="D117" i="2"/>
  <c r="C100" i="2"/>
  <c r="C116" i="2"/>
  <c r="F27" i="7"/>
  <c r="E45" i="7"/>
  <c r="C11" i="2"/>
  <c r="C36" i="7"/>
  <c r="D18" i="7"/>
  <c r="D32" i="7"/>
  <c r="C33" i="7"/>
  <c r="C23" i="7"/>
  <c r="D33" i="7"/>
  <c r="C34" i="7"/>
  <c r="D34" i="7"/>
  <c r="C35" i="7"/>
  <c r="D35" i="7"/>
  <c r="D36" i="7"/>
  <c r="D37" i="7"/>
  <c r="D41" i="7"/>
  <c r="F29" i="7"/>
  <c r="F28" i="7"/>
  <c r="F26" i="7"/>
  <c r="C29" i="7"/>
  <c r="C28" i="7"/>
  <c r="C27" i="7"/>
  <c r="C26" i="7"/>
  <c r="F22" i="7"/>
  <c r="F21" i="7"/>
  <c r="D49" i="2"/>
  <c r="E16" i="7"/>
  <c r="D40" i="2"/>
  <c r="E7" i="7"/>
  <c r="D41" i="2"/>
  <c r="E8" i="7"/>
  <c r="D42" i="2"/>
  <c r="E9" i="7"/>
  <c r="D43" i="2"/>
  <c r="E10" i="7"/>
  <c r="D44" i="2"/>
  <c r="E11" i="7"/>
  <c r="D45" i="2"/>
  <c r="E12" i="7"/>
  <c r="D46" i="2"/>
  <c r="E13" i="7"/>
  <c r="D47" i="2"/>
  <c r="E14" i="7"/>
  <c r="D48" i="2"/>
  <c r="E15" i="7"/>
  <c r="F7" i="7"/>
  <c r="F8" i="7"/>
  <c r="F9" i="7"/>
  <c r="F10" i="7"/>
  <c r="F11" i="7"/>
  <c r="F12" i="7"/>
  <c r="F13" i="7"/>
  <c r="F14" i="7"/>
  <c r="F15" i="7"/>
  <c r="F16" i="7"/>
  <c r="F6" i="7"/>
  <c r="A7" i="7"/>
  <c r="A8" i="7"/>
  <c r="A9" i="7"/>
  <c r="A10" i="7"/>
  <c r="A11" i="7"/>
  <c r="A12" i="7"/>
  <c r="A13" i="7"/>
  <c r="A14" i="7"/>
  <c r="A15" i="7"/>
  <c r="A16" i="7"/>
  <c r="A6" i="7"/>
  <c r="B68" i="2"/>
  <c r="B69" i="2"/>
  <c r="F51" i="2"/>
  <c r="E51" i="2"/>
  <c r="F3" i="7"/>
  <c r="G51" i="2"/>
  <c r="F23" i="7"/>
  <c r="B3" i="7"/>
  <c r="B114" i="2"/>
  <c r="C114" i="2"/>
  <c r="B93" i="2"/>
  <c r="B29" i="2"/>
  <c r="B31" i="2"/>
  <c r="B32" i="2"/>
  <c r="B35" i="2"/>
  <c r="B34" i="2"/>
  <c r="A3" i="7"/>
  <c r="D6" i="7"/>
  <c r="C6" i="7"/>
  <c r="D7" i="7"/>
  <c r="C7" i="7"/>
  <c r="D8" i="7"/>
  <c r="C8" i="7"/>
  <c r="D9" i="7"/>
  <c r="C9" i="7"/>
  <c r="D10" i="7"/>
  <c r="C10" i="7"/>
  <c r="D11" i="7"/>
  <c r="C11" i="7"/>
  <c r="D12" i="7"/>
  <c r="C12" i="7"/>
  <c r="D13" i="7"/>
  <c r="C13" i="7"/>
  <c r="D14" i="7"/>
  <c r="C14" i="7"/>
  <c r="D15" i="7"/>
  <c r="C15" i="7"/>
  <c r="D16" i="7"/>
  <c r="C16" i="7"/>
  <c r="E33" i="7"/>
  <c r="E34" i="7"/>
  <c r="E35" i="7"/>
  <c r="D39" i="2"/>
  <c r="E6" i="7"/>
  <c r="B56" i="2"/>
  <c r="B85" i="2"/>
  <c r="B28" i="2"/>
  <c r="B55" i="2"/>
  <c r="C18" i="7"/>
  <c r="E18" i="7"/>
  <c r="C21" i="7"/>
  <c r="F93" i="2"/>
  <c r="D75" i="2"/>
  <c r="D76" i="2"/>
  <c r="D77" i="2"/>
  <c r="D78" i="2"/>
  <c r="D79" i="2"/>
  <c r="D80" i="2"/>
  <c r="D81" i="2"/>
  <c r="B83" i="2"/>
  <c r="F45" i="7"/>
  <c r="C40" i="7"/>
  <c r="C82" i="2"/>
  <c r="E94" i="2"/>
  <c r="F94" i="2"/>
  <c r="B110" i="2"/>
  <c r="C32" i="7"/>
  <c r="B112" i="2"/>
  <c r="C112" i="2"/>
  <c r="C110" i="2"/>
  <c r="B111" i="2"/>
  <c r="C111" i="2"/>
  <c r="F95" i="2"/>
  <c r="C42" i="7"/>
  <c r="D42" i="7"/>
  <c r="B105" i="2"/>
  <c r="C103" i="2"/>
  <c r="C37" i="7"/>
  <c r="C102" i="2"/>
  <c r="C101" i="2"/>
  <c r="C118" i="2"/>
  <c r="C41" i="7"/>
  <c r="C43" i="7"/>
  <c r="D43" i="7"/>
  <c r="C105" i="2"/>
  <c r="B108" i="2"/>
  <c r="C108" i="2"/>
  <c r="B106" i="2"/>
  <c r="C119" i="2"/>
  <c r="B107" i="2"/>
  <c r="C107" i="2"/>
  <c r="C106" i="2"/>
  <c r="C117" i="2"/>
</calcChain>
</file>

<file path=xl/sharedStrings.xml><?xml version="1.0" encoding="utf-8"?>
<sst xmlns="http://schemas.openxmlformats.org/spreadsheetml/2006/main" count="186" uniqueCount="146">
  <si>
    <t>Holding Costs</t>
  </si>
  <si>
    <t>AFTER REPAIR VALUE</t>
  </si>
  <si>
    <t>Repair Costs</t>
  </si>
  <si>
    <t>Total Formula Percentage</t>
  </si>
  <si>
    <t>Factor 30% for slow markets</t>
  </si>
  <si>
    <t>Factor approximately 22% for fast markets</t>
  </si>
  <si>
    <t>Cash Buyer's Profit</t>
  </si>
  <si>
    <t>Assignment Fee</t>
  </si>
  <si>
    <t>Realtor Costs</t>
  </si>
  <si>
    <t>Closing Costs</t>
  </si>
  <si>
    <t xml:space="preserve"> </t>
  </si>
  <si>
    <t>ARV</t>
  </si>
  <si>
    <t>% of ARV</t>
  </si>
  <si>
    <t>AMOUNT</t>
  </si>
  <si>
    <t>Repair Cost Per/SQF</t>
  </si>
  <si>
    <t>Repair Budget Estimate</t>
  </si>
  <si>
    <t>SQUARE FOOT OF COMP</t>
  </si>
  <si>
    <t>SALE PRICE OF COMP</t>
  </si>
  <si>
    <t>NOTES:</t>
  </si>
  <si>
    <t>ADDRESS</t>
  </si>
  <si>
    <t>SALES PRICE</t>
  </si>
  <si>
    <t>$ PER SQF</t>
  </si>
  <si>
    <t>AVG SQF</t>
  </si>
  <si>
    <t>AVG SOLD PRICE</t>
  </si>
  <si>
    <t>SOLD PRICE SQF</t>
  </si>
  <si>
    <t>SQF</t>
  </si>
  <si>
    <t>AVG SALE PRICE</t>
  </si>
  <si>
    <t>AVG COST/SQF</t>
  </si>
  <si>
    <t>COE</t>
  </si>
  <si>
    <t>FINAL NUMBERS</t>
  </si>
  <si>
    <t>TOTAL PROJECT COST</t>
  </si>
  <si>
    <t>Individual Costs</t>
  </si>
  <si>
    <t>Livable SQF</t>
  </si>
  <si>
    <t>Sacramento use 65%-70% of the ARV</t>
  </si>
  <si>
    <t>STEP 1</t>
  </si>
  <si>
    <t>STEP 2</t>
  </si>
  <si>
    <t>STEP 3</t>
  </si>
  <si>
    <t>STEP 4</t>
  </si>
  <si>
    <t>STEP 5</t>
  </si>
  <si>
    <t>Can offer between MAO and Target Purchase Price</t>
  </si>
  <si>
    <t>STEP 6</t>
  </si>
  <si>
    <t>Repair Estimate</t>
  </si>
  <si>
    <t>LOT SQF</t>
  </si>
  <si>
    <t>AGE</t>
  </si>
  <si>
    <t>SUBJECT PROPERTY</t>
  </si>
  <si>
    <t>Minus</t>
  </si>
  <si>
    <t>Plus</t>
  </si>
  <si>
    <t xml:space="preserve"> Your MAO</t>
  </si>
  <si>
    <t>TARGET WHOLESALE FEE</t>
  </si>
  <si>
    <t>AGE IN YEARS</t>
  </si>
  <si>
    <t>COMPARABLE PARAMETERS</t>
  </si>
  <si>
    <t>DOM</t>
  </si>
  <si>
    <t>AVG DOM</t>
  </si>
  <si>
    <t>MLS/OFF MARKET:</t>
  </si>
  <si>
    <t>MAXIUM ALLOWABLE OFFER</t>
  </si>
  <si>
    <t>AVG LOT SQF</t>
  </si>
  <si>
    <t>AVG AGE</t>
  </si>
  <si>
    <t>Cost Per SQF</t>
  </si>
  <si>
    <t>TARGET AT 10% DISCOUNT (90%)</t>
  </si>
  <si>
    <t>TARGET AT 10% DISCOUNT</t>
  </si>
  <si>
    <t>BUYER'S NET PROFIT AT MAO</t>
  </si>
  <si>
    <t>MAO AT 10% DISCOUNT</t>
  </si>
  <si>
    <t>TARGET ACQUISITION PRICE</t>
  </si>
  <si>
    <t xml:space="preserve">TARGET PROFIT   </t>
  </si>
  <si>
    <t>MAO PROFIT AT 10% DISCOUNT</t>
  </si>
  <si>
    <t>DATE:</t>
  </si>
  <si>
    <t>MILES FROM SUBJECT</t>
  </si>
  <si>
    <t>N/A</t>
  </si>
  <si>
    <t>ARV / FMV</t>
  </si>
  <si>
    <t>MIDDLE TARGET</t>
  </si>
  <si>
    <t>SINGLE FAMILY RESIDENTIAL PROPERTY REPORT</t>
  </si>
  <si>
    <t>Repair Estimate / Cost SQF</t>
  </si>
  <si>
    <t>COST / SQF</t>
  </si>
  <si>
    <t>COST/SQF</t>
  </si>
  <si>
    <t>Average DOM</t>
  </si>
  <si>
    <t>PROPERTY ANALYSIS</t>
  </si>
  <si>
    <t>Median Living Area</t>
  </si>
  <si>
    <t>Median # Beds</t>
  </si>
  <si>
    <t>Median # Baths</t>
  </si>
  <si>
    <t>Median Value</t>
  </si>
  <si>
    <t>Median Lot Size</t>
  </si>
  <si>
    <t>Median Age</t>
  </si>
  <si>
    <t>PROPERTY &amp; COMPARABLE SALES ANALYSIS</t>
  </si>
  <si>
    <t>AVG Sold SQF</t>
  </si>
  <si>
    <t>AREA SALES ANALYSIS</t>
  </si>
  <si>
    <t>Median Home Value</t>
  </si>
  <si>
    <t>Median Year Built</t>
  </si>
  <si>
    <t>Subject Living SQF</t>
  </si>
  <si>
    <t>Subject Lot SQF</t>
  </si>
  <si>
    <t>Subject Age</t>
  </si>
  <si>
    <t>Total Project Cost</t>
  </si>
  <si>
    <t>MAO Acquisition Cost</t>
  </si>
  <si>
    <t>AMOUNT PER SQF</t>
  </si>
  <si>
    <t>Interior SQF</t>
  </si>
  <si>
    <t>Exterior Lot SQF</t>
  </si>
  <si>
    <t>Round Repair Budgets Up</t>
  </si>
  <si>
    <t>AVG Sold Per SQF</t>
  </si>
  <si>
    <t>TARGET PUCHASE PRICE</t>
  </si>
  <si>
    <t xml:space="preserve">MAXIMUM ALLOWABLE OFFER </t>
  </si>
  <si>
    <t>SFR AND MULTI UNIT (1 to 4 Units)</t>
  </si>
  <si>
    <t>Target Price</t>
  </si>
  <si>
    <t>REPAIR ESTIMATE CALCULATOR</t>
  </si>
  <si>
    <t>COST PER SQF CALCULATOR</t>
  </si>
  <si>
    <t>Costs From ARV</t>
  </si>
  <si>
    <t>Notes:</t>
  </si>
  <si>
    <t>AVG SFR SQF</t>
  </si>
  <si>
    <t>AVG Sale Price</t>
  </si>
  <si>
    <t xml:space="preserve">ADDRESS:  </t>
  </si>
  <si>
    <t>COSTS FOR PROJECT:</t>
  </si>
  <si>
    <t xml:space="preserve"> % OF COST</t>
  </si>
  <si>
    <t>% OF PROFIT</t>
  </si>
  <si>
    <t>AVERAGES</t>
  </si>
  <si>
    <t xml:space="preserve">Total Project &amp; Acquistion  </t>
  </si>
  <si>
    <t>PROJECT COST ANALYSIS</t>
  </si>
  <si>
    <t>For Financing, See Amortization Tab</t>
  </si>
  <si>
    <t>PROPERTY DETAILS</t>
  </si>
  <si>
    <t>Financing Costs (See Schedule)</t>
  </si>
  <si>
    <t>Realty Costs</t>
  </si>
  <si>
    <t>Total Project Costs</t>
  </si>
  <si>
    <t>NET PROFIT</t>
  </si>
  <si>
    <t>Year Built</t>
  </si>
  <si>
    <t>Off Market</t>
  </si>
  <si>
    <t>123 Main St, Anywhere CA 91234</t>
  </si>
  <si>
    <t>Condition</t>
  </si>
  <si>
    <t>Beds:</t>
  </si>
  <si>
    <t>Baths:</t>
  </si>
  <si>
    <t xml:space="preserve">MLS # or off market:  </t>
  </si>
  <si>
    <t>List price / Cost per SQF:</t>
  </si>
  <si>
    <t>FMV</t>
  </si>
  <si>
    <t>TOTAL MAO &amp; PROJECT COSTS</t>
  </si>
  <si>
    <t>TOTAL TARGET &amp; PROJECT COSTS</t>
  </si>
  <si>
    <r>
      <t>TOTAL TARGET &amp; COSTS (</t>
    </r>
    <r>
      <rPr>
        <b/>
        <i/>
        <sz val="11"/>
        <color indexed="17"/>
        <rFont val="Arial"/>
        <family val="2"/>
      </rPr>
      <t>at 10%</t>
    </r>
    <r>
      <rPr>
        <b/>
        <i/>
        <sz val="12"/>
        <color indexed="17"/>
        <rFont val="Arial"/>
        <family val="2"/>
      </rPr>
      <t>)</t>
    </r>
  </si>
  <si>
    <r>
      <rPr>
        <b/>
        <sz val="12"/>
        <rFont val="Arial"/>
        <family val="2"/>
      </rPr>
      <t>COMPARABLE PROPERTIES</t>
    </r>
    <r>
      <rPr>
        <b/>
        <sz val="12"/>
        <color indexed="56"/>
        <rFont val="Arial"/>
        <family val="2"/>
      </rPr>
      <t/>
    </r>
  </si>
  <si>
    <t>RESIDENTIAL PROPERTY CALCULATOR</t>
  </si>
  <si>
    <t>TYPE</t>
  </si>
  <si>
    <t>Price Range (2 yrs)</t>
  </si>
  <si>
    <t>Median # Bed</t>
  </si>
  <si>
    <t>Median Year Blt.</t>
  </si>
  <si>
    <t>365K - 600K</t>
  </si>
  <si>
    <t>Price Range (2 yrs.) in K</t>
  </si>
  <si>
    <t>MARGIN</t>
  </si>
  <si>
    <t>LISTING INFORMATION</t>
  </si>
  <si>
    <t xml:space="preserve">SINGLE FAMILY COMPARABLE PROPERTIES </t>
  </si>
  <si>
    <t>AREA ANALYSIS (INPUT FROM TITLE PROPERTY REPORT)</t>
  </si>
  <si>
    <t>NET PROFIT AT MAO</t>
  </si>
  <si>
    <t>Current Bed/Bath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</si>
</sst>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%"/>
    <numFmt numFmtId="166" formatCode="[$-F800]dddd\,\ mmmm\ dd\,\ yyyy"/>
    <numFmt numFmtId="167" formatCode="&quot;$&quot;#,##0"/>
  </numFmts>
  <fonts count="5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2"/>
      <color indexed="10"/>
      <name val="Arial"/>
      <family val="2"/>
    </font>
    <font>
      <sz val="18"/>
      <name val="Arial"/>
      <family val="2"/>
    </font>
    <font>
      <b/>
      <sz val="12"/>
      <color indexed="56"/>
      <name val="Arial"/>
      <family val="2"/>
    </font>
    <font>
      <sz val="10.5"/>
      <name val="Arial"/>
      <family val="2"/>
    </font>
    <font>
      <b/>
      <i/>
      <sz val="12"/>
      <color indexed="17"/>
      <name val="Arial"/>
      <family val="2"/>
    </font>
    <font>
      <b/>
      <i/>
      <sz val="11"/>
      <color indexed="17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9C0006"/>
      <name val="Arial"/>
      <family val="2"/>
    </font>
    <font>
      <b/>
      <sz val="12"/>
      <color rgb="FFFF0000"/>
      <name val="Arial"/>
      <family val="2"/>
    </font>
    <font>
      <b/>
      <sz val="12"/>
      <color rgb="FF9C0006"/>
      <name val="Arial"/>
      <family val="2"/>
    </font>
    <font>
      <b/>
      <i/>
      <sz val="12"/>
      <color rgb="FFFF0000"/>
      <name val="Arial"/>
      <family val="2"/>
    </font>
    <font>
      <sz val="12"/>
      <color rgb="FF00610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8000"/>
      <name val="Arial"/>
      <family val="2"/>
    </font>
    <font>
      <sz val="12"/>
      <color theme="9" tint="-0.249977111117893"/>
      <name val="Arial"/>
      <family val="2"/>
    </font>
    <font>
      <b/>
      <sz val="18"/>
      <color rgb="FFFF0000"/>
      <name val="Arial"/>
      <family val="2"/>
    </font>
    <font>
      <sz val="12"/>
      <color theme="3"/>
      <name val="Arial"/>
      <family val="2"/>
    </font>
    <font>
      <sz val="12"/>
      <color rgb="FFC00000"/>
      <name val="Arial"/>
      <family val="2"/>
    </font>
    <font>
      <sz val="10"/>
      <color rgb="FFC00000"/>
      <name val="Arial"/>
      <family val="2"/>
    </font>
    <font>
      <sz val="12"/>
      <color rgb="FF006600"/>
      <name val="Arial"/>
      <family val="2"/>
    </font>
    <font>
      <sz val="11"/>
      <color theme="3"/>
      <name val="Arial"/>
      <family val="2"/>
    </font>
    <font>
      <b/>
      <u/>
      <sz val="12"/>
      <color rgb="FF9C0006"/>
      <name val="Arial"/>
      <family val="2"/>
    </font>
    <font>
      <i/>
      <sz val="12"/>
      <color rgb="FF006600"/>
      <name val="Arial"/>
      <family val="2"/>
    </font>
    <font>
      <b/>
      <sz val="12"/>
      <color theme="3"/>
      <name val="Arial"/>
      <family val="2"/>
    </font>
    <font>
      <b/>
      <sz val="11"/>
      <color theme="3"/>
      <name val="Arial"/>
      <family val="2"/>
    </font>
    <font>
      <sz val="10"/>
      <color theme="3"/>
      <name val="Arial"/>
      <family val="2"/>
    </font>
    <font>
      <b/>
      <sz val="10"/>
      <color theme="3"/>
      <name val="Arial"/>
      <family val="2"/>
    </font>
    <font>
      <b/>
      <i/>
      <sz val="12"/>
      <color rgb="FFC00000"/>
      <name val="Arial"/>
      <family val="2"/>
    </font>
    <font>
      <b/>
      <i/>
      <sz val="12"/>
      <color theme="3"/>
      <name val="Arial"/>
      <family val="2"/>
    </font>
    <font>
      <b/>
      <sz val="12"/>
      <color rgb="FFC00000"/>
      <name val="Arial"/>
      <family val="2"/>
    </font>
    <font>
      <b/>
      <i/>
      <u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2"/>
      <color theme="9" tint="-0.249977111117893"/>
      <name val="Arial"/>
      <family val="2"/>
    </font>
    <font>
      <b/>
      <sz val="12"/>
      <color rgb="FF008000"/>
      <name val="Arial"/>
      <family val="2"/>
    </font>
    <font>
      <b/>
      <i/>
      <sz val="12"/>
      <color rgb="FF008000"/>
      <name val="Arial"/>
      <family val="2"/>
    </font>
    <font>
      <u/>
      <sz val="12"/>
      <color rgb="FF008000"/>
      <name val="Arial"/>
      <family val="2"/>
    </font>
    <font>
      <b/>
      <i/>
      <sz val="12"/>
      <color theme="9" tint="-0.249977111117893"/>
      <name val="Arial"/>
      <family val="2"/>
    </font>
    <font>
      <b/>
      <i/>
      <sz val="12"/>
      <color rgb="FF006600"/>
      <name val="Arial"/>
      <family val="2"/>
    </font>
    <font>
      <b/>
      <i/>
      <sz val="11"/>
      <color theme="9" tint="-0.249977111117893"/>
      <name val="Arial"/>
      <family val="2"/>
    </font>
    <font>
      <b/>
      <sz val="12"/>
      <color rgb="FF006600"/>
      <name val="Arial"/>
      <family val="2"/>
    </font>
    <font>
      <b/>
      <i/>
      <sz val="10.5"/>
      <color rgb="FFFF0000"/>
      <name val="Arial"/>
      <family val="2"/>
    </font>
    <font>
      <sz val="12"/>
      <color theme="8" tint="-0.499984740745262"/>
      <name val="Arial"/>
      <family val="2"/>
    </font>
    <font>
      <b/>
      <sz val="22"/>
      <color rgb="FFFF0000"/>
      <name val="Arial"/>
      <family val="2"/>
    </font>
    <font>
      <b/>
      <sz val="11"/>
      <color rgb="FFFF0000"/>
      <name val="Arial"/>
      <family val="2"/>
    </font>
    <font>
      <sz val="9"/>
      <color theme="3"/>
      <name val="Arial"/>
      <family val="2"/>
    </font>
    <font>
      <b/>
      <sz val="14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4" borderId="0" applyNumberFormat="0" applyBorder="0" applyAlignment="0" applyProtection="0"/>
    <xf numFmtId="0" fontId="17" fillId="5" borderId="61" applyNumberFormat="0" applyAlignment="0" applyProtection="0"/>
    <xf numFmtId="0" fontId="18" fillId="6" borderId="0" applyNumberFormat="0" applyBorder="0" applyAlignment="0" applyProtection="0"/>
    <xf numFmtId="0" fontId="3" fillId="0" borderId="0"/>
    <xf numFmtId="9" fontId="1" fillId="0" borderId="0" applyFont="0" applyFill="0" applyBorder="0" applyAlignment="0" applyProtection="0"/>
  </cellStyleXfs>
  <cellXfs count="40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9" fontId="4" fillId="5" borderId="62" xfId="10" applyFont="1" applyFill="1" applyBorder="1" applyAlignment="1">
      <alignment horizontal="center" vertical="center"/>
    </xf>
    <xf numFmtId="0" fontId="19" fillId="7" borderId="6" xfId="2" applyFont="1" applyFill="1" applyBorder="1" applyAlignment="1">
      <alignment horizontal="left" vertical="center"/>
    </xf>
    <xf numFmtId="9" fontId="4" fillId="5" borderId="7" xfId="7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4" fillId="7" borderId="6" xfId="2" applyFont="1" applyFill="1" applyBorder="1" applyAlignment="1">
      <alignment horizontal="left" vertical="center"/>
    </xf>
    <xf numFmtId="0" fontId="19" fillId="7" borderId="6" xfId="2" applyFont="1" applyFill="1" applyBorder="1" applyAlignment="1">
      <alignment vertical="center"/>
    </xf>
    <xf numFmtId="0" fontId="21" fillId="7" borderId="8" xfId="2" applyFont="1" applyFill="1" applyBorder="1" applyAlignment="1">
      <alignment horizontal="left" vertical="center"/>
    </xf>
    <xf numFmtId="0" fontId="22" fillId="7" borderId="6" xfId="2" applyFont="1" applyFill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20" fillId="7" borderId="6" xfId="6" applyFont="1" applyFill="1" applyBorder="1" applyAlignment="1">
      <alignment horizontal="left" vertical="center"/>
    </xf>
    <xf numFmtId="0" fontId="19" fillId="7" borderId="7" xfId="2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5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vertical="center"/>
    </xf>
    <xf numFmtId="0" fontId="4" fillId="8" borderId="12" xfId="0" applyFont="1" applyFill="1" applyBorder="1" applyAlignment="1">
      <alignment vertical="center"/>
    </xf>
    <xf numFmtId="0" fontId="5" fillId="7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" fontId="4" fillId="5" borderId="15" xfId="7" applyNumberFormat="1" applyFont="1" applyBorder="1" applyAlignment="1">
      <alignment horizontal="left" vertical="center"/>
    </xf>
    <xf numFmtId="0" fontId="4" fillId="5" borderId="16" xfId="7" applyFont="1" applyBorder="1" applyAlignment="1">
      <alignment horizontal="left" vertical="center"/>
    </xf>
    <xf numFmtId="0" fontId="4" fillId="5" borderId="17" xfId="7" applyFont="1" applyBorder="1" applyAlignment="1">
      <alignment horizontal="left" vertical="center"/>
    </xf>
    <xf numFmtId="9" fontId="5" fillId="5" borderId="15" xfId="7" applyNumberFormat="1" applyFont="1" applyBorder="1" applyAlignment="1">
      <alignment horizontal="center" vertical="center"/>
    </xf>
    <xf numFmtId="164" fontId="19" fillId="7" borderId="8" xfId="2" applyNumberFormat="1" applyFont="1" applyFill="1" applyBorder="1" applyAlignment="1">
      <alignment horizontal="left" vertical="center"/>
    </xf>
    <xf numFmtId="0" fontId="19" fillId="7" borderId="63" xfId="2" applyNumberFormat="1" applyFont="1" applyFill="1" applyBorder="1" applyAlignment="1">
      <alignment horizontal="left" vertical="center"/>
    </xf>
    <xf numFmtId="2" fontId="19" fillId="7" borderId="6" xfId="2" applyNumberFormat="1" applyFont="1" applyFill="1" applyBorder="1" applyAlignment="1">
      <alignment horizontal="left" vertical="center"/>
    </xf>
    <xf numFmtId="164" fontId="19" fillId="7" borderId="18" xfId="2" applyNumberFormat="1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19" fillId="7" borderId="8" xfId="2" applyFont="1" applyFill="1" applyBorder="1" applyAlignment="1">
      <alignment vertical="center"/>
    </xf>
    <xf numFmtId="0" fontId="19" fillId="7" borderId="19" xfId="2" applyFont="1" applyFill="1" applyBorder="1" applyAlignment="1">
      <alignment vertical="center"/>
    </xf>
    <xf numFmtId="0" fontId="5" fillId="6" borderId="8" xfId="8" applyFont="1" applyBorder="1" applyAlignment="1">
      <alignment vertical="center"/>
    </xf>
    <xf numFmtId="0" fontId="23" fillId="7" borderId="6" xfId="6" applyFont="1" applyFill="1" applyBorder="1" applyAlignment="1">
      <alignment vertical="center"/>
    </xf>
    <xf numFmtId="0" fontId="23" fillId="7" borderId="16" xfId="6" applyFont="1" applyFill="1" applyBorder="1" applyAlignment="1">
      <alignment horizontal="left" vertical="center"/>
    </xf>
    <xf numFmtId="0" fontId="5" fillId="6" borderId="6" xfId="8" applyFont="1" applyBorder="1" applyAlignment="1">
      <alignment vertical="center"/>
    </xf>
    <xf numFmtId="9" fontId="5" fillId="5" borderId="16" xfId="7" applyNumberFormat="1" applyFont="1" applyBorder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19" fillId="7" borderId="16" xfId="2" applyNumberFormat="1" applyFont="1" applyFill="1" applyBorder="1" applyAlignment="1">
      <alignment horizontal="left" vertical="center"/>
    </xf>
    <xf numFmtId="0" fontId="5" fillId="5" borderId="16" xfId="7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9" fontId="4" fillId="7" borderId="7" xfId="2" applyNumberFormat="1" applyFont="1" applyFill="1" applyBorder="1" applyAlignment="1">
      <alignment horizontal="left" vertical="center"/>
    </xf>
    <xf numFmtId="0" fontId="5" fillId="7" borderId="20" xfId="0" applyFont="1" applyFill="1" applyBorder="1" applyAlignment="1">
      <alignment horizontal="left" vertical="center"/>
    </xf>
    <xf numFmtId="0" fontId="24" fillId="7" borderId="8" xfId="0" applyFont="1" applyFill="1" applyBorder="1" applyAlignment="1">
      <alignment horizontal="center" vertical="center"/>
    </xf>
    <xf numFmtId="0" fontId="24" fillId="7" borderId="2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7" borderId="22" xfId="0" applyFont="1" applyFill="1" applyBorder="1" applyAlignment="1">
      <alignment horizontal="center" vertical="center"/>
    </xf>
    <xf numFmtId="0" fontId="21" fillId="7" borderId="0" xfId="2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0" fontId="25" fillId="7" borderId="9" xfId="2" applyFont="1" applyFill="1" applyBorder="1" applyAlignment="1">
      <alignment vertical="center"/>
    </xf>
    <xf numFmtId="0" fontId="26" fillId="7" borderId="6" xfId="2" applyFont="1" applyFill="1" applyBorder="1" applyAlignment="1">
      <alignment vertical="center"/>
    </xf>
    <xf numFmtId="0" fontId="26" fillId="7" borderId="6" xfId="6" applyFont="1" applyFill="1" applyBorder="1" applyAlignment="1">
      <alignment vertical="center"/>
    </xf>
    <xf numFmtId="0" fontId="5" fillId="9" borderId="23" xfId="0" applyFont="1" applyFill="1" applyBorder="1" applyAlignment="1">
      <alignment horizontal="left" vertical="center"/>
    </xf>
    <xf numFmtId="0" fontId="5" fillId="0" borderId="24" xfId="0" applyFont="1" applyBorder="1" applyAlignment="1">
      <alignment horizontal="center" vertical="center"/>
    </xf>
    <xf numFmtId="0" fontId="4" fillId="5" borderId="25" xfId="7" applyFont="1" applyBorder="1" applyAlignment="1">
      <alignment horizontal="left" vertical="center"/>
    </xf>
    <xf numFmtId="0" fontId="4" fillId="5" borderId="7" xfId="7" applyFont="1" applyBorder="1" applyAlignment="1">
      <alignment horizontal="left" vertical="center"/>
    </xf>
    <xf numFmtId="0" fontId="21" fillId="7" borderId="7" xfId="2" applyFont="1" applyFill="1" applyBorder="1" applyAlignment="1">
      <alignment horizontal="center" vertical="center"/>
    </xf>
    <xf numFmtId="0" fontId="19" fillId="7" borderId="7" xfId="2" applyFont="1" applyFill="1" applyBorder="1" applyAlignment="1">
      <alignment vertical="center"/>
    </xf>
    <xf numFmtId="0" fontId="19" fillId="7" borderId="26" xfId="2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4" fillId="5" borderId="24" xfId="7" applyNumberFormat="1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" fillId="10" borderId="9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164" fontId="25" fillId="7" borderId="27" xfId="2" applyNumberFormat="1" applyFont="1" applyFill="1" applyBorder="1" applyAlignment="1">
      <alignment horizontal="left" vertical="center"/>
    </xf>
    <xf numFmtId="0" fontId="19" fillId="7" borderId="28" xfId="2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vertical="center"/>
    </xf>
    <xf numFmtId="1" fontId="4" fillId="10" borderId="16" xfId="7" applyNumberFormat="1" applyFont="1" applyFill="1" applyBorder="1" applyAlignment="1">
      <alignment horizontal="left" vertical="center"/>
    </xf>
    <xf numFmtId="0" fontId="21" fillId="7" borderId="7" xfId="2" applyNumberFormat="1" applyFont="1" applyFill="1" applyBorder="1" applyAlignment="1">
      <alignment horizontal="center" vertical="center"/>
    </xf>
    <xf numFmtId="14" fontId="4" fillId="5" borderId="25" xfId="7" applyNumberFormat="1" applyFont="1" applyBorder="1" applyAlignment="1">
      <alignment horizontal="left" vertical="center"/>
    </xf>
    <xf numFmtId="14" fontId="4" fillId="5" borderId="7" xfId="7" applyNumberFormat="1" applyFont="1" applyBorder="1" applyAlignment="1">
      <alignment horizontal="left" vertical="center"/>
    </xf>
    <xf numFmtId="0" fontId="6" fillId="0" borderId="12" xfId="7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29" fillId="12" borderId="30" xfId="0" applyFont="1" applyFill="1" applyBorder="1" applyAlignment="1">
      <alignment horizontal="left" vertical="center"/>
    </xf>
    <xf numFmtId="0" fontId="29" fillId="12" borderId="2" xfId="0" applyFont="1" applyFill="1" applyBorder="1" applyAlignment="1">
      <alignment horizontal="left" vertical="center"/>
    </xf>
    <xf numFmtId="164" fontId="21" fillId="7" borderId="3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9" borderId="3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0" fillId="11" borderId="0" xfId="2" applyFont="1" applyFill="1" applyBorder="1" applyAlignment="1">
      <alignment horizontal="left" vertical="center"/>
    </xf>
    <xf numFmtId="0" fontId="30" fillId="7" borderId="1" xfId="2" applyFont="1" applyFill="1" applyBorder="1" applyAlignment="1">
      <alignment horizontal="left" vertical="center"/>
    </xf>
    <xf numFmtId="0" fontId="30" fillId="7" borderId="0" xfId="2" applyFont="1" applyFill="1" applyBorder="1" applyAlignment="1">
      <alignment horizontal="left" vertical="center"/>
    </xf>
    <xf numFmtId="9" fontId="30" fillId="7" borderId="30" xfId="2" applyNumberFormat="1" applyFont="1" applyFill="1" applyBorder="1" applyAlignment="1">
      <alignment horizontal="left" vertical="center"/>
    </xf>
    <xf numFmtId="0" fontId="30" fillId="11" borderId="1" xfId="2" applyFont="1" applyFill="1" applyBorder="1" applyAlignment="1">
      <alignment horizontal="left" vertical="center"/>
    </xf>
    <xf numFmtId="9" fontId="30" fillId="11" borderId="30" xfId="2" applyNumberFormat="1" applyFont="1" applyFill="1" applyBorder="1" applyAlignment="1">
      <alignment horizontal="left" vertical="center"/>
    </xf>
    <xf numFmtId="0" fontId="30" fillId="11" borderId="1" xfId="2" applyFont="1" applyFill="1" applyBorder="1" applyAlignment="1">
      <alignment vertical="center"/>
    </xf>
    <xf numFmtId="0" fontId="31" fillId="11" borderId="0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8" borderId="32" xfId="0" applyFont="1" applyFill="1" applyBorder="1" applyAlignment="1">
      <alignment horizontal="center" vertical="center"/>
    </xf>
    <xf numFmtId="0" fontId="32" fillId="13" borderId="1" xfId="6" applyFont="1" applyFill="1" applyBorder="1" applyAlignment="1">
      <alignment vertical="center"/>
    </xf>
    <xf numFmtId="0" fontId="32" fillId="7" borderId="1" xfId="6" applyFont="1" applyFill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4" fillId="5" borderId="7" xfId="7" applyFont="1" applyBorder="1" applyAlignment="1">
      <alignment vertical="center"/>
    </xf>
    <xf numFmtId="0" fontId="4" fillId="5" borderId="8" xfId="7" applyFont="1" applyBorder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5" borderId="26" xfId="7" applyFont="1" applyBorder="1" applyAlignment="1">
      <alignment horizontal="left" vertical="center"/>
    </xf>
    <xf numFmtId="0" fontId="33" fillId="0" borderId="0" xfId="0" applyFont="1" applyBorder="1" applyAlignment="1">
      <alignment vertical="center"/>
    </xf>
    <xf numFmtId="0" fontId="29" fillId="0" borderId="2" xfId="0" applyFont="1" applyBorder="1" applyAlignment="1">
      <alignment horizontal="left" vertical="center"/>
    </xf>
    <xf numFmtId="0" fontId="29" fillId="0" borderId="30" xfId="0" applyFont="1" applyBorder="1" applyAlignment="1">
      <alignment horizontal="left" vertical="center"/>
    </xf>
    <xf numFmtId="0" fontId="29" fillId="7" borderId="30" xfId="0" applyFont="1" applyFill="1" applyBorder="1" applyAlignment="1">
      <alignment horizontal="left" vertical="center"/>
    </xf>
    <xf numFmtId="0" fontId="29" fillId="7" borderId="2" xfId="0" applyFont="1" applyFill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29" fillId="12" borderId="5" xfId="0" applyFont="1" applyFill="1" applyBorder="1" applyAlignment="1">
      <alignment horizontal="left" vertical="center"/>
    </xf>
    <xf numFmtId="0" fontId="29" fillId="12" borderId="33" xfId="0" applyFont="1" applyFill="1" applyBorder="1" applyAlignment="1">
      <alignment horizontal="left" vertical="center"/>
    </xf>
    <xf numFmtId="0" fontId="29" fillId="12" borderId="34" xfId="0" applyFont="1" applyFill="1" applyBorder="1" applyAlignment="1">
      <alignment horizontal="left" vertical="center"/>
    </xf>
    <xf numFmtId="0" fontId="29" fillId="12" borderId="35" xfId="0" applyFont="1" applyFill="1" applyBorder="1" applyAlignment="1">
      <alignment horizontal="left" vertical="center"/>
    </xf>
    <xf numFmtId="0" fontId="29" fillId="12" borderId="36" xfId="0" applyFont="1" applyFill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9" fillId="0" borderId="37" xfId="0" applyFont="1" applyBorder="1" applyAlignment="1">
      <alignment horizontal="left" vertical="center"/>
    </xf>
    <xf numFmtId="0" fontId="29" fillId="12" borderId="1" xfId="0" applyFont="1" applyFill="1" applyBorder="1" applyAlignment="1">
      <alignment horizontal="left" vertical="center"/>
    </xf>
    <xf numFmtId="0" fontId="29" fillId="12" borderId="37" xfId="0" applyFont="1" applyFill="1" applyBorder="1" applyAlignment="1">
      <alignment horizontal="left" vertical="center"/>
    </xf>
    <xf numFmtId="0" fontId="29" fillId="0" borderId="4" xfId="0" applyFont="1" applyBorder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29" fillId="0" borderId="39" xfId="0" applyFont="1" applyBorder="1" applyAlignment="1">
      <alignment horizontal="left" vertical="center"/>
    </xf>
    <xf numFmtId="0" fontId="32" fillId="13" borderId="1" xfId="0" applyFont="1" applyFill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4" fontId="4" fillId="0" borderId="16" xfId="4" applyNumberFormat="1" applyFont="1" applyBorder="1" applyAlignment="1">
      <alignment horizontal="left" vertical="center"/>
    </xf>
    <xf numFmtId="1" fontId="4" fillId="5" borderId="7" xfId="7" applyNumberFormat="1" applyFont="1" applyBorder="1" applyAlignment="1">
      <alignment horizontal="left" vertical="center"/>
    </xf>
    <xf numFmtId="1" fontId="21" fillId="7" borderId="7" xfId="2" applyNumberFormat="1" applyFont="1" applyFill="1" applyBorder="1" applyAlignment="1">
      <alignment horizontal="center" vertical="center"/>
    </xf>
    <xf numFmtId="165" fontId="4" fillId="5" borderId="7" xfId="7" applyNumberFormat="1" applyFont="1" applyBorder="1" applyAlignment="1">
      <alignment horizontal="left" vertical="center"/>
    </xf>
    <xf numFmtId="167" fontId="4" fillId="5" borderId="15" xfId="7" applyNumberFormat="1" applyFont="1" applyBorder="1" applyAlignment="1">
      <alignment horizontal="left" vertical="center"/>
    </xf>
    <xf numFmtId="167" fontId="19" fillId="7" borderId="16" xfId="2" applyNumberFormat="1" applyFont="1" applyFill="1" applyBorder="1" applyAlignment="1">
      <alignment horizontal="left" vertical="center"/>
    </xf>
    <xf numFmtId="0" fontId="21" fillId="7" borderId="22" xfId="2" applyNumberFormat="1" applyFont="1" applyFill="1" applyBorder="1" applyAlignment="1">
      <alignment horizontal="center" vertical="center"/>
    </xf>
    <xf numFmtId="164" fontId="4" fillId="7" borderId="0" xfId="0" applyNumberFormat="1" applyFont="1" applyFill="1" applyBorder="1" applyAlignment="1">
      <alignment horizontal="left" vertical="center"/>
    </xf>
    <xf numFmtId="164" fontId="5" fillId="7" borderId="0" xfId="0" applyNumberFormat="1" applyFont="1" applyFill="1" applyBorder="1" applyAlignment="1">
      <alignment horizontal="left" vertical="center"/>
    </xf>
    <xf numFmtId="0" fontId="4" fillId="0" borderId="40" xfId="0" applyFont="1" applyBorder="1" applyAlignment="1">
      <alignment vertical="center"/>
    </xf>
    <xf numFmtId="167" fontId="21" fillId="7" borderId="21" xfId="2" applyNumberFormat="1" applyFont="1" applyFill="1" applyBorder="1" applyAlignment="1">
      <alignment horizontal="left" vertical="center"/>
    </xf>
    <xf numFmtId="167" fontId="19" fillId="7" borderId="31" xfId="2" applyNumberFormat="1" applyFont="1" applyFill="1" applyBorder="1" applyAlignment="1">
      <alignment horizontal="left" vertical="center"/>
    </xf>
    <xf numFmtId="167" fontId="34" fillId="7" borderId="25" xfId="2" applyNumberFormat="1" applyFont="1" applyFill="1" applyBorder="1" applyAlignment="1">
      <alignment horizontal="left" vertical="center"/>
    </xf>
    <xf numFmtId="167" fontId="4" fillId="5" borderId="7" xfId="7" applyNumberFormat="1" applyFont="1" applyBorder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167" fontId="4" fillId="7" borderId="7" xfId="0" applyNumberFormat="1" applyFont="1" applyFill="1" applyBorder="1" applyAlignment="1">
      <alignment horizontal="left" vertical="center"/>
    </xf>
    <xf numFmtId="167" fontId="19" fillId="7" borderId="7" xfId="2" applyNumberFormat="1" applyFont="1" applyFill="1" applyBorder="1" applyAlignment="1">
      <alignment horizontal="left" vertical="center"/>
    </xf>
    <xf numFmtId="167" fontId="34" fillId="7" borderId="16" xfId="2" applyNumberFormat="1" applyFont="1" applyFill="1" applyBorder="1" applyAlignment="1">
      <alignment horizontal="left" vertical="center"/>
    </xf>
    <xf numFmtId="0" fontId="21" fillId="7" borderId="15" xfId="2" applyFont="1" applyFill="1" applyBorder="1" applyAlignment="1">
      <alignment horizontal="center" vertical="center"/>
    </xf>
    <xf numFmtId="167" fontId="20" fillId="7" borderId="7" xfId="6" applyNumberFormat="1" applyFont="1" applyFill="1" applyBorder="1" applyAlignment="1">
      <alignment horizontal="left" vertical="center"/>
    </xf>
    <xf numFmtId="167" fontId="4" fillId="5" borderId="31" xfId="7" applyNumberFormat="1" applyFont="1" applyBorder="1" applyAlignment="1">
      <alignment horizontal="left" vertical="center"/>
    </xf>
    <xf numFmtId="167" fontId="21" fillId="7" borderId="31" xfId="2" applyNumberFormat="1" applyFont="1" applyFill="1" applyBorder="1" applyAlignment="1">
      <alignment horizontal="center" vertical="center"/>
    </xf>
    <xf numFmtId="1" fontId="19" fillId="7" borderId="7" xfId="2" applyNumberFormat="1" applyFont="1" applyFill="1" applyBorder="1" applyAlignment="1">
      <alignment horizontal="left" vertical="center"/>
    </xf>
    <xf numFmtId="167" fontId="19" fillId="7" borderId="64" xfId="2" applyNumberFormat="1" applyFont="1" applyFill="1" applyBorder="1" applyAlignment="1">
      <alignment horizontal="left" vertical="center"/>
    </xf>
    <xf numFmtId="167" fontId="4" fillId="5" borderId="65" xfId="7" applyNumberFormat="1" applyFont="1" applyBorder="1" applyAlignment="1">
      <alignment horizontal="left" vertical="center"/>
    </xf>
    <xf numFmtId="167" fontId="30" fillId="10" borderId="17" xfId="0" applyNumberFormat="1" applyFont="1" applyFill="1" applyBorder="1" applyAlignment="1">
      <alignment horizontal="left" vertical="center"/>
    </xf>
    <xf numFmtId="167" fontId="19" fillId="7" borderId="7" xfId="2" applyNumberFormat="1" applyFont="1" applyFill="1" applyBorder="1" applyAlignment="1">
      <alignment horizontal="center" vertical="center"/>
    </xf>
    <xf numFmtId="167" fontId="4" fillId="5" borderId="7" xfId="7" applyNumberFormat="1" applyFont="1" applyBorder="1" applyAlignment="1">
      <alignment horizontal="center" vertical="center"/>
    </xf>
    <xf numFmtId="167" fontId="19" fillId="7" borderId="6" xfId="2" applyNumberFormat="1" applyFont="1" applyFill="1" applyBorder="1" applyAlignment="1">
      <alignment horizontal="center" vertical="center"/>
    </xf>
    <xf numFmtId="167" fontId="25" fillId="7" borderId="7" xfId="2" applyNumberFormat="1" applyFont="1" applyFill="1" applyBorder="1" applyAlignment="1">
      <alignment horizontal="left" vertical="center"/>
    </xf>
    <xf numFmtId="167" fontId="4" fillId="0" borderId="37" xfId="0" applyNumberFormat="1" applyFont="1" applyBorder="1" applyAlignment="1">
      <alignment vertical="center"/>
    </xf>
    <xf numFmtId="167" fontId="27" fillId="0" borderId="7" xfId="0" applyNumberFormat="1" applyFont="1" applyBorder="1" applyAlignment="1">
      <alignment horizontal="left" vertical="center"/>
    </xf>
    <xf numFmtId="167" fontId="26" fillId="7" borderId="7" xfId="6" applyNumberFormat="1" applyFont="1" applyFill="1" applyBorder="1" applyAlignment="1">
      <alignment horizontal="left" vertical="center"/>
    </xf>
    <xf numFmtId="167" fontId="29" fillId="0" borderId="39" xfId="4" applyNumberFormat="1" applyFont="1" applyBorder="1" applyAlignment="1">
      <alignment horizontal="left" vertical="center"/>
    </xf>
    <xf numFmtId="167" fontId="30" fillId="11" borderId="30" xfId="2" applyNumberFormat="1" applyFont="1" applyFill="1" applyBorder="1" applyAlignment="1">
      <alignment horizontal="left" vertical="center"/>
    </xf>
    <xf numFmtId="167" fontId="30" fillId="11" borderId="21" xfId="0" applyNumberFormat="1" applyFont="1" applyFill="1" applyBorder="1" applyAlignment="1">
      <alignment horizontal="left" vertical="center"/>
    </xf>
    <xf numFmtId="167" fontId="30" fillId="7" borderId="41" xfId="2" applyNumberFormat="1" applyFont="1" applyFill="1" applyBorder="1" applyAlignment="1">
      <alignment horizontal="left" vertical="center"/>
    </xf>
    <xf numFmtId="167" fontId="30" fillId="11" borderId="41" xfId="2" applyNumberFormat="1" applyFont="1" applyFill="1" applyBorder="1" applyAlignment="1">
      <alignment horizontal="left" vertical="center"/>
    </xf>
    <xf numFmtId="167" fontId="30" fillId="11" borderId="30" xfId="0" applyNumberFormat="1" applyFont="1" applyFill="1" applyBorder="1" applyAlignment="1">
      <alignment horizontal="left" vertical="center"/>
    </xf>
    <xf numFmtId="167" fontId="30" fillId="0" borderId="30" xfId="0" applyNumberFormat="1" applyFont="1" applyBorder="1" applyAlignment="1">
      <alignment horizontal="left" vertical="center"/>
    </xf>
    <xf numFmtId="167" fontId="32" fillId="13" borderId="30" xfId="6" applyNumberFormat="1" applyFont="1" applyFill="1" applyBorder="1" applyAlignment="1">
      <alignment horizontal="left" vertical="center"/>
    </xf>
    <xf numFmtId="167" fontId="32" fillId="13" borderId="30" xfId="0" applyNumberFormat="1" applyFont="1" applyFill="1" applyBorder="1" applyAlignment="1">
      <alignment horizontal="left" vertical="center"/>
    </xf>
    <xf numFmtId="167" fontId="32" fillId="7" borderId="30" xfId="6" applyNumberFormat="1" applyFont="1" applyFill="1" applyBorder="1" applyAlignment="1">
      <alignment horizontal="left" vertical="center"/>
    </xf>
    <xf numFmtId="167" fontId="32" fillId="7" borderId="30" xfId="0" applyNumberFormat="1" applyFont="1" applyFill="1" applyBorder="1" applyAlignment="1">
      <alignment horizontal="left" vertical="center"/>
    </xf>
    <xf numFmtId="0" fontId="19" fillId="7" borderId="42" xfId="2" applyFont="1" applyFill="1" applyBorder="1" applyAlignment="1">
      <alignment horizontal="left" vertical="center"/>
    </xf>
    <xf numFmtId="167" fontId="19" fillId="7" borderId="39" xfId="2" applyNumberFormat="1" applyFont="1" applyFill="1" applyBorder="1" applyAlignment="1">
      <alignment horizontal="left" vertical="center"/>
    </xf>
    <xf numFmtId="0" fontId="35" fillId="7" borderId="1" xfId="6" applyFont="1" applyFill="1" applyBorder="1" applyAlignment="1">
      <alignment vertical="center"/>
    </xf>
    <xf numFmtId="167" fontId="35" fillId="7" borderId="30" xfId="6" applyNumberFormat="1" applyFont="1" applyFill="1" applyBorder="1" applyAlignment="1">
      <alignment horizontal="left" vertical="center"/>
    </xf>
    <xf numFmtId="167" fontId="35" fillId="7" borderId="30" xfId="0" applyNumberFormat="1" applyFont="1" applyFill="1" applyBorder="1" applyAlignment="1">
      <alignment horizontal="left" vertical="center"/>
    </xf>
    <xf numFmtId="0" fontId="35" fillId="7" borderId="37" xfId="6" applyFont="1" applyFill="1" applyBorder="1" applyAlignment="1">
      <alignment vertical="center"/>
    </xf>
    <xf numFmtId="0" fontId="0" fillId="13" borderId="37" xfId="0" applyFill="1" applyBorder="1" applyAlignment="1">
      <alignment vertical="center"/>
    </xf>
    <xf numFmtId="167" fontId="32" fillId="13" borderId="37" xfId="0" applyNumberFormat="1" applyFont="1" applyFill="1" applyBorder="1" applyAlignment="1">
      <alignment horizontal="left" vertical="center"/>
    </xf>
    <xf numFmtId="0" fontId="0" fillId="13" borderId="30" xfId="0" applyFill="1" applyBorder="1" applyAlignment="1">
      <alignment vertical="center"/>
    </xf>
    <xf numFmtId="0" fontId="5" fillId="9" borderId="43" xfId="0" applyFont="1" applyFill="1" applyBorder="1" applyAlignment="1">
      <alignment horizontal="left" vertical="center"/>
    </xf>
    <xf numFmtId="0" fontId="0" fillId="11" borderId="37" xfId="0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11" borderId="37" xfId="0" applyFill="1" applyBorder="1" applyAlignment="1">
      <alignment vertical="center"/>
    </xf>
    <xf numFmtId="0" fontId="5" fillId="8" borderId="43" xfId="0" applyFont="1" applyFill="1" applyBorder="1" applyAlignment="1">
      <alignment horizontal="left" vertical="center"/>
    </xf>
    <xf numFmtId="0" fontId="0" fillId="13" borderId="37" xfId="0" applyFill="1" applyBorder="1" applyAlignment="1">
      <alignment horizontal="left" vertical="center"/>
    </xf>
    <xf numFmtId="0" fontId="32" fillId="7" borderId="37" xfId="6" applyFont="1" applyFill="1" applyBorder="1" applyAlignment="1">
      <alignment vertical="center"/>
    </xf>
    <xf numFmtId="0" fontId="30" fillId="13" borderId="37" xfId="6" applyFont="1" applyFill="1" applyBorder="1" applyAlignment="1">
      <alignment vertical="center"/>
    </xf>
    <xf numFmtId="0" fontId="0" fillId="13" borderId="21" xfId="0" applyFill="1" applyBorder="1" applyAlignment="1">
      <alignment vertical="center"/>
    </xf>
    <xf numFmtId="0" fontId="2" fillId="0" borderId="32" xfId="7" applyFont="1" applyFill="1" applyBorder="1" applyAlignment="1">
      <alignment horizontal="right" vertical="center"/>
    </xf>
    <xf numFmtId="0" fontId="36" fillId="7" borderId="21" xfId="8" applyFont="1" applyFill="1" applyBorder="1" applyAlignment="1">
      <alignment horizontal="center" vertical="center"/>
    </xf>
    <xf numFmtId="167" fontId="29" fillId="12" borderId="30" xfId="8" applyNumberFormat="1" applyFont="1" applyFill="1" applyBorder="1" applyAlignment="1">
      <alignment horizontal="left" vertical="center"/>
    </xf>
    <xf numFmtId="167" fontId="29" fillId="12" borderId="41" xfId="8" applyNumberFormat="1" applyFont="1" applyFill="1" applyBorder="1" applyAlignment="1">
      <alignment horizontal="left" vertical="center"/>
    </xf>
    <xf numFmtId="167" fontId="29" fillId="7" borderId="30" xfId="8" applyNumberFormat="1" applyFont="1" applyFill="1" applyBorder="1" applyAlignment="1">
      <alignment horizontal="left" vertical="center"/>
    </xf>
    <xf numFmtId="167" fontId="29" fillId="7" borderId="41" xfId="8" applyNumberFormat="1" applyFont="1" applyFill="1" applyBorder="1" applyAlignment="1">
      <alignment horizontal="left" vertical="center"/>
    </xf>
    <xf numFmtId="0" fontId="37" fillId="7" borderId="7" xfId="0" applyFont="1" applyFill="1" applyBorder="1" applyAlignment="1">
      <alignment horizontal="center" vertical="center"/>
    </xf>
    <xf numFmtId="0" fontId="38" fillId="0" borderId="0" xfId="0" applyFont="1" applyBorder="1" applyAlignment="1">
      <alignment vertical="center"/>
    </xf>
    <xf numFmtId="0" fontId="38" fillId="14" borderId="13" xfId="0" applyFont="1" applyFill="1" applyBorder="1" applyAlignment="1">
      <alignment vertical="center"/>
    </xf>
    <xf numFmtId="0" fontId="29" fillId="12" borderId="34" xfId="8" applyFont="1" applyFill="1" applyBorder="1" applyAlignment="1">
      <alignment horizontal="left" vertical="center"/>
    </xf>
    <xf numFmtId="0" fontId="29" fillId="7" borderId="37" xfId="8" applyFont="1" applyFill="1" applyBorder="1" applyAlignment="1">
      <alignment horizontal="left" vertical="center"/>
    </xf>
    <xf numFmtId="0" fontId="29" fillId="12" borderId="38" xfId="8" applyFont="1" applyFill="1" applyBorder="1" applyAlignment="1">
      <alignment horizontal="left" vertical="center"/>
    </xf>
    <xf numFmtId="1" fontId="29" fillId="12" borderId="3" xfId="8" applyNumberFormat="1" applyFont="1" applyFill="1" applyBorder="1" applyAlignment="1">
      <alignment horizontal="left" vertical="center"/>
    </xf>
    <xf numFmtId="164" fontId="29" fillId="12" borderId="39" xfId="8" applyNumberFormat="1" applyFont="1" applyFill="1" applyBorder="1" applyAlignment="1">
      <alignment horizontal="left" vertical="center"/>
    </xf>
    <xf numFmtId="0" fontId="29" fillId="7" borderId="0" xfId="8" applyFont="1" applyFill="1" applyBorder="1" applyAlignment="1">
      <alignment horizontal="left" vertical="center"/>
    </xf>
    <xf numFmtId="164" fontId="29" fillId="7" borderId="0" xfId="8" applyNumberFormat="1" applyFont="1" applyFill="1" applyBorder="1" applyAlignment="1">
      <alignment horizontal="left" vertical="center"/>
    </xf>
    <xf numFmtId="0" fontId="6" fillId="0" borderId="44" xfId="7" applyFont="1" applyFill="1" applyBorder="1" applyAlignment="1">
      <alignment horizontal="left" vertical="center"/>
    </xf>
    <xf numFmtId="0" fontId="39" fillId="0" borderId="45" xfId="0" applyFont="1" applyBorder="1" applyAlignment="1">
      <alignment horizontal="center" vertical="center"/>
    </xf>
    <xf numFmtId="2" fontId="38" fillId="12" borderId="40" xfId="0" applyNumberFormat="1" applyFont="1" applyFill="1" applyBorder="1" applyAlignment="1">
      <alignment horizontal="center" vertical="center"/>
    </xf>
    <xf numFmtId="2" fontId="38" fillId="7" borderId="45" xfId="0" applyNumberFormat="1" applyFont="1" applyFill="1" applyBorder="1" applyAlignment="1">
      <alignment horizontal="center" vertical="center"/>
    </xf>
    <xf numFmtId="2" fontId="38" fillId="12" borderId="45" xfId="0" applyNumberFormat="1" applyFont="1" applyFill="1" applyBorder="1" applyAlignment="1">
      <alignment horizontal="center" vertical="center"/>
    </xf>
    <xf numFmtId="2" fontId="38" fillId="12" borderId="15" xfId="0" applyNumberFormat="1" applyFont="1" applyFill="1" applyBorder="1" applyAlignment="1">
      <alignment horizontal="center" vertical="center"/>
    </xf>
    <xf numFmtId="0" fontId="38" fillId="0" borderId="16" xfId="0" applyFont="1" applyBorder="1" applyAlignment="1">
      <alignment vertical="center"/>
    </xf>
    <xf numFmtId="0" fontId="38" fillId="14" borderId="16" xfId="0" applyFont="1" applyFill="1" applyBorder="1" applyAlignment="1">
      <alignment vertical="center"/>
    </xf>
    <xf numFmtId="0" fontId="38" fillId="0" borderId="1" xfId="0" applyFont="1" applyBorder="1" applyAlignment="1">
      <alignment vertical="center"/>
    </xf>
    <xf numFmtId="0" fontId="38" fillId="0" borderId="2" xfId="0" applyFont="1" applyBorder="1" applyAlignment="1">
      <alignment vertical="center"/>
    </xf>
    <xf numFmtId="0" fontId="38" fillId="14" borderId="12" xfId="0" applyFont="1" applyFill="1" applyBorder="1" applyAlignment="1">
      <alignment vertical="center"/>
    </xf>
    <xf numFmtId="0" fontId="29" fillId="7" borderId="1" xfId="8" applyFont="1" applyFill="1" applyBorder="1" applyAlignment="1">
      <alignment horizontal="left" vertical="center"/>
    </xf>
    <xf numFmtId="0" fontId="29" fillId="12" borderId="4" xfId="8" applyFont="1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32" fillId="13" borderId="37" xfId="6" applyFont="1" applyFill="1" applyBorder="1" applyAlignment="1">
      <alignment vertical="center"/>
    </xf>
    <xf numFmtId="0" fontId="5" fillId="14" borderId="23" xfId="0" applyFont="1" applyFill="1" applyBorder="1" applyAlignment="1">
      <alignment vertical="center"/>
    </xf>
    <xf numFmtId="0" fontId="0" fillId="9" borderId="12" xfId="0" applyFill="1" applyBorder="1" applyAlignment="1">
      <alignment vertical="center"/>
    </xf>
    <xf numFmtId="0" fontId="0" fillId="11" borderId="15" xfId="0" applyFill="1" applyBorder="1" applyAlignment="1">
      <alignment vertical="center"/>
    </xf>
    <xf numFmtId="0" fontId="0" fillId="13" borderId="15" xfId="0" applyFill="1" applyBorder="1" applyAlignment="1">
      <alignment vertical="center"/>
    </xf>
    <xf numFmtId="0" fontId="0" fillId="13" borderId="2" xfId="0" applyFill="1" applyBorder="1" applyAlignment="1">
      <alignment vertical="center"/>
    </xf>
    <xf numFmtId="0" fontId="40" fillId="11" borderId="10" xfId="2" applyFont="1" applyFill="1" applyBorder="1" applyAlignment="1">
      <alignment vertical="center"/>
    </xf>
    <xf numFmtId="0" fontId="40" fillId="11" borderId="46" xfId="2" applyFont="1" applyFill="1" applyBorder="1" applyAlignment="1">
      <alignment vertical="center"/>
    </xf>
    <xf numFmtId="167" fontId="40" fillId="11" borderId="47" xfId="2" applyNumberFormat="1" applyFont="1" applyFill="1" applyBorder="1" applyAlignment="1">
      <alignment horizontal="left" vertical="center"/>
    </xf>
    <xf numFmtId="167" fontId="40" fillId="11" borderId="26" xfId="0" applyNumberFormat="1" applyFont="1" applyFill="1" applyBorder="1" applyAlignment="1">
      <alignment horizontal="left" vertical="center"/>
    </xf>
    <xf numFmtId="0" fontId="0" fillId="11" borderId="11" xfId="0" applyFill="1" applyBorder="1" applyAlignment="1">
      <alignment horizontal="left" vertical="center"/>
    </xf>
    <xf numFmtId="0" fontId="0" fillId="11" borderId="17" xfId="0" applyFill="1" applyBorder="1" applyAlignment="1">
      <alignment vertical="center"/>
    </xf>
    <xf numFmtId="0" fontId="5" fillId="9" borderId="13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9" borderId="43" xfId="0" applyFont="1" applyFill="1" applyBorder="1" applyAlignment="1">
      <alignment horizontal="center" vertical="center"/>
    </xf>
    <xf numFmtId="167" fontId="41" fillId="14" borderId="21" xfId="8" applyNumberFormat="1" applyFont="1" applyFill="1" applyBorder="1" applyAlignment="1">
      <alignment horizontal="center" vertical="center"/>
    </xf>
    <xf numFmtId="167" fontId="41" fillId="14" borderId="24" xfId="8" applyNumberFormat="1" applyFont="1" applyFill="1" applyBorder="1" applyAlignment="1">
      <alignment horizontal="center" vertical="center"/>
    </xf>
    <xf numFmtId="1" fontId="29" fillId="12" borderId="30" xfId="8" applyNumberFormat="1" applyFont="1" applyFill="1" applyBorder="1" applyAlignment="1">
      <alignment horizontal="left" vertical="center"/>
    </xf>
    <xf numFmtId="1" fontId="29" fillId="7" borderId="30" xfId="8" applyNumberFormat="1" applyFont="1" applyFill="1" applyBorder="1" applyAlignment="1">
      <alignment horizontal="left" vertical="center"/>
    </xf>
    <xf numFmtId="0" fontId="25" fillId="0" borderId="27" xfId="0" applyFont="1" applyBorder="1" applyAlignment="1">
      <alignment horizontal="left" vertical="top"/>
    </xf>
    <xf numFmtId="0" fontId="25" fillId="0" borderId="48" xfId="0" applyFont="1" applyBorder="1" applyAlignment="1">
      <alignment horizontal="left" vertical="top"/>
    </xf>
    <xf numFmtId="0" fontId="25" fillId="0" borderId="28" xfId="0" applyFon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5" fillId="0" borderId="0" xfId="0" applyFont="1" applyBorder="1" applyAlignment="1">
      <alignment horizontal="left" vertical="top"/>
    </xf>
    <xf numFmtId="0" fontId="25" fillId="0" borderId="2" xfId="0" applyFont="1" applyBorder="1" applyAlignment="1">
      <alignment horizontal="left" vertical="top"/>
    </xf>
    <xf numFmtId="0" fontId="25" fillId="0" borderId="4" xfId="0" applyFont="1" applyBorder="1" applyAlignment="1">
      <alignment horizontal="left" vertical="top"/>
    </xf>
    <xf numFmtId="0" fontId="25" fillId="0" borderId="3" xfId="0" applyFont="1" applyBorder="1" applyAlignment="1">
      <alignment horizontal="left" vertical="top"/>
    </xf>
    <xf numFmtId="0" fontId="25" fillId="0" borderId="5" xfId="0" applyFont="1" applyBorder="1" applyAlignment="1">
      <alignment horizontal="left" vertical="top"/>
    </xf>
    <xf numFmtId="0" fontId="5" fillId="8" borderId="23" xfId="0" applyFont="1" applyFill="1" applyBorder="1" applyAlignment="1">
      <alignment vertical="center"/>
    </xf>
    <xf numFmtId="0" fontId="42" fillId="8" borderId="9" xfId="2" applyFont="1" applyFill="1" applyBorder="1" applyAlignment="1">
      <alignment horizontal="center" vertical="center"/>
    </xf>
    <xf numFmtId="0" fontId="42" fillId="8" borderId="20" xfId="2" applyFont="1" applyFill="1" applyBorder="1" applyAlignment="1">
      <alignment horizontal="center" vertical="center"/>
    </xf>
    <xf numFmtId="164" fontId="20" fillId="7" borderId="0" xfId="2" applyNumberFormat="1" applyFont="1" applyFill="1" applyBorder="1" applyAlignment="1">
      <alignment horizontal="left" vertical="center"/>
    </xf>
    <xf numFmtId="0" fontId="4" fillId="0" borderId="2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5" borderId="49" xfId="7" applyFont="1" applyBorder="1" applyAlignment="1">
      <alignment horizontal="left" vertical="center"/>
    </xf>
    <xf numFmtId="0" fontId="4" fillId="8" borderId="29" xfId="1" applyFont="1" applyFill="1" applyBorder="1" applyAlignment="1">
      <alignment horizontal="left" vertical="center"/>
    </xf>
    <xf numFmtId="0" fontId="5" fillId="8" borderId="50" xfId="1" applyFont="1" applyFill="1" applyBorder="1" applyAlignment="1">
      <alignment horizontal="left" vertical="center"/>
    </xf>
    <xf numFmtId="0" fontId="4" fillId="8" borderId="51" xfId="1" applyFont="1" applyFill="1" applyBorder="1" applyAlignment="1">
      <alignment horizontal="left" vertical="center"/>
    </xf>
    <xf numFmtId="0" fontId="5" fillId="8" borderId="52" xfId="1" applyFont="1" applyFill="1" applyBorder="1" applyAlignment="1">
      <alignment horizontal="left" vertical="center"/>
    </xf>
    <xf numFmtId="0" fontId="4" fillId="5" borderId="21" xfId="7" applyFont="1" applyBorder="1" applyAlignment="1">
      <alignment horizontal="left" vertical="center"/>
    </xf>
    <xf numFmtId="0" fontId="4" fillId="5" borderId="15" xfId="7" applyFont="1" applyBorder="1" applyAlignment="1">
      <alignment horizontal="left" vertical="center"/>
    </xf>
    <xf numFmtId="167" fontId="43" fillId="7" borderId="7" xfId="2" applyNumberFormat="1" applyFont="1" applyFill="1" applyBorder="1" applyAlignment="1">
      <alignment horizontal="left" vertical="center"/>
    </xf>
    <xf numFmtId="167" fontId="44" fillId="7" borderId="7" xfId="6" applyNumberFormat="1" applyFont="1" applyFill="1" applyBorder="1" applyAlignment="1">
      <alignment horizontal="center" vertical="center"/>
    </xf>
    <xf numFmtId="167" fontId="45" fillId="7" borderId="7" xfId="6" applyNumberFormat="1" applyFont="1" applyFill="1" applyBorder="1" applyAlignment="1">
      <alignment horizontal="center" vertical="center"/>
    </xf>
    <xf numFmtId="0" fontId="20" fillId="7" borderId="21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167" fontId="46" fillId="7" borderId="26" xfId="6" applyNumberFormat="1" applyFont="1" applyFill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45" fillId="0" borderId="16" xfId="0" applyNumberFormat="1" applyFont="1" applyBorder="1" applyAlignment="1">
      <alignment horizontal="center" vertical="center"/>
    </xf>
    <xf numFmtId="164" fontId="46" fillId="0" borderId="17" xfId="0" applyNumberFormat="1" applyFont="1" applyBorder="1" applyAlignment="1">
      <alignment horizontal="center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43" xfId="0" applyFont="1" applyFill="1" applyBorder="1" applyAlignment="1">
      <alignment horizontal="center" vertical="center"/>
    </xf>
    <xf numFmtId="0" fontId="36" fillId="7" borderId="24" xfId="8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left"/>
    </xf>
    <xf numFmtId="0" fontId="4" fillId="8" borderId="43" xfId="0" applyFont="1" applyFill="1" applyBorder="1" applyAlignment="1"/>
    <xf numFmtId="164" fontId="19" fillId="7" borderId="25" xfId="2" applyNumberFormat="1" applyFont="1" applyFill="1" applyBorder="1" applyAlignment="1">
      <alignment horizontal="left" vertical="center"/>
    </xf>
    <xf numFmtId="164" fontId="21" fillId="7" borderId="25" xfId="2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left" vertical="center"/>
    </xf>
    <xf numFmtId="167" fontId="4" fillId="0" borderId="0" xfId="0" applyNumberFormat="1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20" fillId="8" borderId="53" xfId="0" applyFont="1" applyFill="1" applyBorder="1" applyAlignment="1"/>
    <xf numFmtId="0" fontId="47" fillId="0" borderId="8" xfId="0" applyFont="1" applyBorder="1" applyAlignment="1">
      <alignment horizontal="left" vertical="center"/>
    </xf>
    <xf numFmtId="0" fontId="20" fillId="7" borderId="54" xfId="0" applyFont="1" applyFill="1" applyBorder="1" applyAlignment="1">
      <alignment vertical="center"/>
    </xf>
    <xf numFmtId="167" fontId="20" fillId="7" borderId="55" xfId="0" applyNumberFormat="1" applyFont="1" applyFill="1" applyBorder="1" applyAlignment="1">
      <alignment horizontal="left" vertical="center"/>
    </xf>
    <xf numFmtId="167" fontId="19" fillId="7" borderId="20" xfId="2" applyNumberFormat="1" applyFont="1" applyFill="1" applyBorder="1" applyAlignment="1">
      <alignment horizontal="left" vertical="center"/>
    </xf>
    <xf numFmtId="0" fontId="19" fillId="7" borderId="26" xfId="2" applyFont="1" applyFill="1" applyBorder="1" applyAlignment="1">
      <alignment horizontal="left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4" fillId="7" borderId="40" xfId="7" applyFont="1" applyFill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1" fontId="41" fillId="14" borderId="21" xfId="8" applyNumberFormat="1" applyFont="1" applyFill="1" applyBorder="1" applyAlignment="1">
      <alignment horizontal="center" vertical="center"/>
    </xf>
    <xf numFmtId="2" fontId="4" fillId="5" borderId="25" xfId="7" applyNumberFormat="1" applyFont="1" applyBorder="1" applyAlignment="1">
      <alignment horizontal="left" vertical="center"/>
    </xf>
    <xf numFmtId="1" fontId="19" fillId="7" borderId="16" xfId="2" applyNumberFormat="1" applyFont="1" applyFill="1" applyBorder="1" applyAlignment="1">
      <alignment horizontal="left" vertical="center"/>
    </xf>
    <xf numFmtId="0" fontId="23" fillId="7" borderId="42" xfId="6" applyFont="1" applyFill="1" applyBorder="1" applyAlignment="1">
      <alignment vertical="center"/>
    </xf>
    <xf numFmtId="1" fontId="23" fillId="7" borderId="56" xfId="6" applyNumberFormat="1" applyFont="1" applyFill="1" applyBorder="1" applyAlignment="1">
      <alignment horizontal="left" vertical="center"/>
    </xf>
    <xf numFmtId="0" fontId="29" fillId="12" borderId="39" xfId="0" applyFont="1" applyFill="1" applyBorder="1" applyAlignment="1">
      <alignment vertical="center"/>
    </xf>
    <xf numFmtId="0" fontId="29" fillId="12" borderId="33" xfId="8" applyFont="1" applyFill="1" applyBorder="1" applyAlignment="1">
      <alignment horizontal="left" vertical="center"/>
    </xf>
    <xf numFmtId="167" fontId="29" fillId="12" borderId="57" xfId="8" applyNumberFormat="1" applyFont="1" applyFill="1" applyBorder="1" applyAlignment="1">
      <alignment horizontal="left" vertical="center"/>
    </xf>
    <xf numFmtId="1" fontId="29" fillId="12" borderId="35" xfId="0" applyNumberFormat="1" applyFont="1" applyFill="1" applyBorder="1" applyAlignment="1">
      <alignment horizontal="left" vertical="center"/>
    </xf>
    <xf numFmtId="167" fontId="4" fillId="5" borderId="26" xfId="7" applyNumberFormat="1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167" fontId="48" fillId="7" borderId="0" xfId="6" applyNumberFormat="1" applyFont="1" applyFill="1" applyBorder="1" applyAlignment="1">
      <alignment horizontal="left" vertical="center"/>
    </xf>
    <xf numFmtId="164" fontId="32" fillId="0" borderId="2" xfId="4" applyNumberFormat="1" applyFont="1" applyBorder="1" applyAlignment="1">
      <alignment horizontal="left" vertical="center"/>
    </xf>
    <xf numFmtId="1" fontId="23" fillId="7" borderId="16" xfId="6" applyNumberFormat="1" applyFont="1" applyFill="1" applyBorder="1" applyAlignment="1">
      <alignment horizontal="left" vertical="center"/>
    </xf>
    <xf numFmtId="167" fontId="4" fillId="0" borderId="2" xfId="0" applyNumberFormat="1" applyFont="1" applyBorder="1" applyAlignment="1">
      <alignment horizontal="left" vertical="center"/>
    </xf>
    <xf numFmtId="0" fontId="25" fillId="0" borderId="6" xfId="0" applyFont="1" applyBorder="1" applyAlignment="1">
      <alignment vertical="center"/>
    </xf>
    <xf numFmtId="167" fontId="25" fillId="0" borderId="7" xfId="0" applyNumberFormat="1" applyFont="1" applyBorder="1" applyAlignment="1">
      <alignment horizontal="left" vertical="center"/>
    </xf>
    <xf numFmtId="0" fontId="25" fillId="7" borderId="9" xfId="6" applyFont="1" applyFill="1" applyBorder="1" applyAlignment="1">
      <alignment vertical="center"/>
    </xf>
    <xf numFmtId="167" fontId="25" fillId="7" borderId="7" xfId="7" applyNumberFormat="1" applyFont="1" applyFill="1" applyBorder="1" applyAlignment="1" applyProtection="1">
      <alignment horizontal="left" vertical="center"/>
    </xf>
    <xf numFmtId="167" fontId="25" fillId="0" borderId="16" xfId="4" applyNumberFormat="1" applyFont="1" applyBorder="1" applyAlignment="1">
      <alignment horizontal="left" vertical="center"/>
    </xf>
    <xf numFmtId="167" fontId="20" fillId="0" borderId="58" xfId="4" applyNumberFormat="1" applyFont="1" applyBorder="1" applyAlignment="1">
      <alignment horizontal="left" vertical="center"/>
    </xf>
    <xf numFmtId="0" fontId="45" fillId="0" borderId="6" xfId="0" applyFont="1" applyBorder="1" applyAlignment="1">
      <alignment vertical="center"/>
    </xf>
    <xf numFmtId="167" fontId="45" fillId="0" borderId="7" xfId="0" applyNumberFormat="1" applyFont="1" applyBorder="1" applyAlignment="1">
      <alignment horizontal="left" vertical="center"/>
    </xf>
    <xf numFmtId="0" fontId="46" fillId="7" borderId="9" xfId="6" applyFont="1" applyFill="1" applyBorder="1" applyAlignment="1">
      <alignment vertical="center"/>
    </xf>
    <xf numFmtId="167" fontId="46" fillId="7" borderId="7" xfId="7" applyNumberFormat="1" applyFont="1" applyFill="1" applyBorder="1" applyAlignment="1" applyProtection="1">
      <alignment horizontal="left" vertical="center"/>
    </xf>
    <xf numFmtId="167" fontId="49" fillId="0" borderId="7" xfId="0" applyNumberFormat="1" applyFont="1" applyBorder="1" applyAlignment="1">
      <alignment horizontal="left" vertical="center"/>
    </xf>
    <xf numFmtId="167" fontId="50" fillId="0" borderId="16" xfId="4" applyNumberFormat="1" applyFont="1" applyBorder="1" applyAlignment="1">
      <alignment horizontal="left" vertical="center"/>
    </xf>
    <xf numFmtId="0" fontId="22" fillId="0" borderId="6" xfId="0" applyFont="1" applyBorder="1" applyAlignment="1">
      <alignment vertical="center"/>
    </xf>
    <xf numFmtId="167" fontId="22" fillId="0" borderId="7" xfId="0" applyNumberFormat="1" applyFont="1" applyBorder="1" applyAlignment="1">
      <alignment horizontal="left" vertical="center"/>
    </xf>
    <xf numFmtId="167" fontId="22" fillId="0" borderId="16" xfId="0" applyNumberFormat="1" applyFont="1" applyBorder="1" applyAlignment="1">
      <alignment horizontal="left" vertical="center"/>
    </xf>
    <xf numFmtId="0" fontId="51" fillId="0" borderId="6" xfId="0" applyFont="1" applyBorder="1" applyAlignment="1">
      <alignment horizontal="left" vertical="center"/>
    </xf>
    <xf numFmtId="167" fontId="49" fillId="0" borderId="16" xfId="4" applyNumberFormat="1" applyFont="1" applyBorder="1" applyAlignment="1">
      <alignment horizontal="left" vertical="center"/>
    </xf>
    <xf numFmtId="167" fontId="47" fillId="0" borderId="21" xfId="10" applyNumberFormat="1" applyFont="1" applyBorder="1" applyAlignment="1">
      <alignment horizontal="left" vertical="center"/>
    </xf>
    <xf numFmtId="0" fontId="26" fillId="7" borderId="1" xfId="6" applyFont="1" applyFill="1" applyBorder="1" applyAlignment="1">
      <alignment vertical="center"/>
    </xf>
    <xf numFmtId="167" fontId="26" fillId="7" borderId="0" xfId="6" applyNumberFormat="1" applyFont="1" applyFill="1" applyBorder="1" applyAlignment="1">
      <alignment horizontal="left" vertical="center"/>
    </xf>
    <xf numFmtId="0" fontId="22" fillId="7" borderId="54" xfId="0" applyFont="1" applyFill="1" applyBorder="1" applyAlignment="1">
      <alignment vertical="center"/>
    </xf>
    <xf numFmtId="167" fontId="22" fillId="7" borderId="55" xfId="0" applyNumberFormat="1" applyFont="1" applyFill="1" applyBorder="1" applyAlignment="1">
      <alignment horizontal="left" vertical="center"/>
    </xf>
    <xf numFmtId="167" fontId="22" fillId="0" borderId="58" xfId="4" applyNumberFormat="1" applyFont="1" applyBorder="1" applyAlignment="1">
      <alignment horizontal="left" vertical="center"/>
    </xf>
    <xf numFmtId="167" fontId="45" fillId="0" borderId="16" xfId="4" applyNumberFormat="1" applyFont="1" applyBorder="1" applyAlignment="1">
      <alignment horizontal="left" vertical="center"/>
    </xf>
    <xf numFmtId="167" fontId="27" fillId="0" borderId="16" xfId="4" applyNumberFormat="1" applyFont="1" applyBorder="1" applyAlignment="1">
      <alignment horizontal="left" vertical="center"/>
    </xf>
    <xf numFmtId="167" fontId="4" fillId="0" borderId="16" xfId="4" applyNumberFormat="1" applyFont="1" applyBorder="1" applyAlignment="1">
      <alignment horizontal="left" vertical="center"/>
    </xf>
    <xf numFmtId="167" fontId="52" fillId="0" borderId="16" xfId="4" applyNumberFormat="1" applyFont="1" applyBorder="1" applyAlignment="1">
      <alignment horizontal="left" vertical="center"/>
    </xf>
    <xf numFmtId="167" fontId="32" fillId="0" borderId="16" xfId="4" applyNumberFormat="1" applyFont="1" applyBorder="1" applyAlignment="1">
      <alignment horizontal="left" vertical="center"/>
    </xf>
    <xf numFmtId="167" fontId="32" fillId="0" borderId="2" xfId="4" applyNumberFormat="1" applyFont="1" applyBorder="1" applyAlignment="1">
      <alignment horizontal="left" vertical="center"/>
    </xf>
    <xf numFmtId="0" fontId="53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4" fillId="5" borderId="16" xfId="7" applyFont="1" applyBorder="1" applyAlignment="1">
      <alignment vertical="center"/>
    </xf>
    <xf numFmtId="0" fontId="54" fillId="0" borderId="2" xfId="0" applyFont="1" applyBorder="1" applyAlignment="1">
      <alignment horizontal="left" vertical="center"/>
    </xf>
    <xf numFmtId="0" fontId="20" fillId="8" borderId="59" xfId="0" applyFont="1" applyFill="1" applyBorder="1" applyAlignment="1">
      <alignment horizontal="left" vertical="center"/>
    </xf>
    <xf numFmtId="167" fontId="20" fillId="0" borderId="16" xfId="0" applyNumberFormat="1" applyFont="1" applyBorder="1" applyAlignment="1">
      <alignment horizontal="left" vertical="center"/>
    </xf>
    <xf numFmtId="167" fontId="45" fillId="0" borderId="16" xfId="0" applyNumberFormat="1" applyFont="1" applyBorder="1" applyAlignment="1">
      <alignment horizontal="left" vertical="center"/>
    </xf>
    <xf numFmtId="167" fontId="52" fillId="0" borderId="16" xfId="0" applyNumberFormat="1" applyFont="1" applyBorder="1" applyAlignment="1">
      <alignment horizontal="left" vertical="center"/>
    </xf>
    <xf numFmtId="0" fontId="5" fillId="8" borderId="23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19" fillId="7" borderId="1" xfId="2" applyFont="1" applyFill="1" applyBorder="1" applyAlignment="1">
      <alignment vertical="center"/>
    </xf>
    <xf numFmtId="167" fontId="19" fillId="7" borderId="2" xfId="2" applyNumberFormat="1" applyFont="1" applyFill="1" applyBorder="1" applyAlignment="1">
      <alignment horizontal="left" vertical="center"/>
    </xf>
    <xf numFmtId="9" fontId="20" fillId="8" borderId="7" xfId="6" applyNumberFormat="1" applyFont="1" applyFill="1" applyBorder="1" applyAlignment="1">
      <alignment horizontal="center" vertical="center"/>
    </xf>
    <xf numFmtId="167" fontId="20" fillId="8" borderId="50" xfId="6" applyNumberFormat="1" applyFont="1" applyFill="1" applyBorder="1" applyAlignment="1">
      <alignment horizontal="center" vertical="center"/>
    </xf>
    <xf numFmtId="1" fontId="29" fillId="7" borderId="0" xfId="8" applyNumberFormat="1" applyFont="1" applyFill="1" applyBorder="1" applyAlignment="1">
      <alignment horizontal="left" vertical="center"/>
    </xf>
    <xf numFmtId="0" fontId="55" fillId="0" borderId="0" xfId="0" applyFont="1" applyAlignment="1">
      <alignment horizontal="left" vertical="center"/>
    </xf>
    <xf numFmtId="0" fontId="46" fillId="7" borderId="47" xfId="2" applyFont="1" applyFill="1" applyBorder="1" applyAlignment="1">
      <alignment horizontal="right" vertical="center"/>
    </xf>
    <xf numFmtId="0" fontId="46" fillId="7" borderId="11" xfId="2" applyFont="1" applyFill="1" applyBorder="1" applyAlignment="1">
      <alignment horizontal="right" vertical="center"/>
    </xf>
    <xf numFmtId="0" fontId="45" fillId="7" borderId="25" xfId="2" applyFont="1" applyFill="1" applyBorder="1" applyAlignment="1">
      <alignment horizontal="right" vertical="center"/>
    </xf>
    <xf numFmtId="0" fontId="45" fillId="7" borderId="20" xfId="2" applyFont="1" applyFill="1" applyBorder="1" applyAlignment="1">
      <alignment horizontal="right" vertical="center"/>
    </xf>
    <xf numFmtId="0" fontId="0" fillId="0" borderId="0" xfId="0"/>
    <xf numFmtId="0" fontId="28" fillId="0" borderId="0" xfId="0" applyFont="1" applyBorder="1" applyAlignment="1">
      <alignment horizontal="left" vertical="center"/>
    </xf>
    <xf numFmtId="166" fontId="4" fillId="5" borderId="47" xfId="7" applyNumberFormat="1" applyFont="1" applyBorder="1" applyAlignment="1">
      <alignment horizontal="left" vertical="center"/>
    </xf>
    <xf numFmtId="166" fontId="4" fillId="5" borderId="60" xfId="7" applyNumberFormat="1" applyFont="1" applyBorder="1" applyAlignment="1">
      <alignment horizontal="left" vertical="center"/>
    </xf>
    <xf numFmtId="0" fontId="42" fillId="8" borderId="25" xfId="0" applyFont="1" applyFill="1" applyBorder="1" applyAlignment="1">
      <alignment horizontal="center"/>
    </xf>
    <xf numFmtId="0" fontId="42" fillId="8" borderId="31" xfId="0" applyFont="1" applyFill="1" applyBorder="1" applyAlignment="1">
      <alignment horizontal="center"/>
    </xf>
    <xf numFmtId="0" fontId="42" fillId="8" borderId="20" xfId="0" applyFont="1" applyFill="1" applyBorder="1" applyAlignment="1">
      <alignment horizontal="center"/>
    </xf>
    <xf numFmtId="0" fontId="5" fillId="8" borderId="23" xfId="0" applyFont="1" applyFill="1" applyBorder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8" borderId="12" xfId="0" applyFont="1" applyFill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3" xfId="0" applyFont="1" applyBorder="1" applyAlignment="1">
      <alignment horizontal="left" vertical="center"/>
    </xf>
    <xf numFmtId="0" fontId="41" fillId="14" borderId="9" xfId="7" applyFont="1" applyFill="1" applyBorder="1" applyAlignment="1">
      <alignment horizontal="left" vertical="center"/>
    </xf>
    <xf numFmtId="0" fontId="41" fillId="14" borderId="20" xfId="7" applyFont="1" applyFill="1" applyBorder="1" applyAlignment="1">
      <alignment horizontal="left" vertical="center"/>
    </xf>
    <xf numFmtId="44" fontId="56" fillId="8" borderId="9" xfId="6" applyNumberFormat="1" applyFont="1" applyFill="1" applyBorder="1" applyAlignment="1">
      <alignment horizontal="right" vertical="center"/>
    </xf>
    <xf numFmtId="44" fontId="56" fillId="8" borderId="31" xfId="6" applyNumberFormat="1" applyFont="1" applyFill="1" applyBorder="1" applyAlignment="1">
      <alignment horizontal="right" vertical="center"/>
    </xf>
    <xf numFmtId="44" fontId="56" fillId="8" borderId="20" xfId="6" applyNumberFormat="1" applyFont="1" applyFill="1" applyBorder="1" applyAlignment="1">
      <alignment horizontal="right" vertical="center"/>
    </xf>
    <xf numFmtId="0" fontId="36" fillId="15" borderId="4" xfId="0" applyFont="1" applyFill="1" applyBorder="1" applyAlignment="1">
      <alignment horizontal="left" vertical="center"/>
    </xf>
    <xf numFmtId="0" fontId="36" fillId="15" borderId="3" xfId="0" applyFont="1" applyFill="1" applyBorder="1" applyAlignment="1">
      <alignment horizontal="left" vertical="center"/>
    </xf>
    <xf numFmtId="0" fontId="36" fillId="15" borderId="5" xfId="0" applyFont="1" applyFill="1" applyBorder="1" applyAlignment="1">
      <alignment horizontal="left" vertical="center"/>
    </xf>
    <xf numFmtId="0" fontId="57" fillId="12" borderId="1" xfId="7" applyFont="1" applyFill="1" applyBorder="1" applyAlignment="1">
      <alignment horizontal="left" vertical="center"/>
    </xf>
    <xf numFmtId="0" fontId="57" fillId="12" borderId="0" xfId="7" applyFont="1" applyFill="1" applyBorder="1" applyAlignment="1">
      <alignment horizontal="left" vertical="center"/>
    </xf>
    <xf numFmtId="0" fontId="57" fillId="7" borderId="1" xfId="7" applyFont="1" applyFill="1" applyBorder="1" applyAlignment="1">
      <alignment horizontal="left" vertical="center"/>
    </xf>
    <xf numFmtId="0" fontId="57" fillId="7" borderId="0" xfId="7" applyFont="1" applyFill="1" applyBorder="1" applyAlignment="1">
      <alignment horizontal="left" vertical="center"/>
    </xf>
    <xf numFmtId="0" fontId="58" fillId="0" borderId="33" xfId="0" applyFont="1" applyBorder="1" applyAlignment="1">
      <alignment horizontal="center" vertical="center"/>
    </xf>
    <xf numFmtId="0" fontId="58" fillId="0" borderId="57" xfId="0" applyFont="1" applyBorder="1" applyAlignment="1">
      <alignment horizontal="center" vertical="center"/>
    </xf>
    <xf numFmtId="0" fontId="58" fillId="0" borderId="36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8" fillId="0" borderId="0" xfId="0" applyFont="1" applyBorder="1" applyAlignment="1">
      <alignment horizontal="center" vertical="center"/>
    </xf>
    <xf numFmtId="0" fontId="58" fillId="0" borderId="2" xfId="0" applyFont="1" applyBorder="1" applyAlignment="1">
      <alignment horizontal="center" vertical="center"/>
    </xf>
    <xf numFmtId="0" fontId="57" fillId="7" borderId="6" xfId="7" applyFont="1" applyFill="1" applyBorder="1" applyAlignment="1">
      <alignment horizontal="left" vertical="center"/>
    </xf>
    <xf numFmtId="0" fontId="57" fillId="7" borderId="25" xfId="7" applyFont="1" applyFill="1" applyBorder="1" applyAlignment="1">
      <alignment horizontal="left" vertical="center"/>
    </xf>
    <xf numFmtId="0" fontId="36" fillId="7" borderId="8" xfId="8" applyFont="1" applyFill="1" applyBorder="1" applyAlignment="1">
      <alignment horizontal="center" vertical="center"/>
    </xf>
    <xf numFmtId="0" fontId="36" fillId="7" borderId="24" xfId="8" applyFont="1" applyFill="1" applyBorder="1" applyAlignment="1">
      <alignment horizontal="center" vertical="center"/>
    </xf>
    <xf numFmtId="0" fontId="2" fillId="0" borderId="13" xfId="7" applyFont="1" applyFill="1" applyBorder="1" applyAlignment="1">
      <alignment horizontal="left" vertical="center"/>
    </xf>
    <xf numFmtId="0" fontId="2" fillId="0" borderId="43" xfId="7" applyFont="1" applyFill="1" applyBorder="1" applyAlignment="1">
      <alignment horizontal="left" vertical="center"/>
    </xf>
  </cellXfs>
  <cellStyles count="11">
    <cellStyle name="60% - Accent4" xfId="1" builtinId="44"/>
    <cellStyle name="Bad" xfId="2" builtinId="27"/>
    <cellStyle name="Comma 2" xfId="3"/>
    <cellStyle name="Currency" xfId="4" builtinId="4"/>
    <cellStyle name="Currency 2" xfId="5"/>
    <cellStyle name="Good" xfId="6" builtinId="26"/>
    <cellStyle name="Input" xfId="7" builtinId="20"/>
    <cellStyle name="Neutral" xfId="8" builtinId="28"/>
    <cellStyle name="Normal" xfId="0" builtinId="0"/>
    <cellStyle name="Normal 2" xfId="9"/>
    <cellStyle name="Percent" xfId="10" builtinId="5"/>
  </cellStyles>
  <dxfs count="12"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Jason/AppData/Roaming/Microsoft/Excel/Excel%20Sample%20Files/Excel%20Level%2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F Function Practice"/>
      <sheetName val="Addtl. IF Function and Nesting"/>
      <sheetName val="Complete"/>
      <sheetName val="Date and Time"/>
      <sheetName val="Dates &amp; #s stored as text"/>
      <sheetName val="VLookup"/>
      <sheetName val="VLookup Table"/>
      <sheetName val="Wine Sales Data"/>
      <sheetName val="Database Functions"/>
      <sheetName val="Database Functions Data"/>
      <sheetName val="More Database Functions"/>
      <sheetName val="Text-Part Functions"/>
      <sheetName val="Concatenate"/>
      <sheetName val="New Summary Functions"/>
      <sheetName val="SumIF Function"/>
      <sheetName val="ROUND Function"/>
      <sheetName val="COUNT Functions"/>
      <sheetName val="Rank &amp; User Defined Function"/>
      <sheetName val="More User Defined Function"/>
      <sheetName val="Consolidate SC"/>
      <sheetName val="Consolidate LA"/>
      <sheetName val="Consolidate SF"/>
      <sheetName val="Consolidate Summary"/>
      <sheetName val="Goal Seek and Data Table"/>
      <sheetName val="Multi Var Data Table"/>
      <sheetName val="SOLVER"/>
      <sheetName val="Scenario Summary"/>
      <sheetName val="Scenarios"/>
      <sheetName val="Macro"/>
      <sheetName val="Macro (2)"/>
      <sheetName val="Macro (3)"/>
      <sheetName val="Macro (4)"/>
      <sheetName val="Macro (5)"/>
      <sheetName val="Macro (6)"/>
      <sheetName val="Sheet2"/>
    </sheetNames>
    <sheetDataSet>
      <sheetData sheetId="0">
        <row r="3">
          <cell r="I3">
            <v>35000</v>
          </cell>
        </row>
      </sheetData>
      <sheetData sheetId="1"/>
      <sheetData sheetId="2"/>
      <sheetData sheetId="3"/>
      <sheetData sheetId="4"/>
      <sheetData sheetId="5"/>
      <sheetData sheetId="6">
        <row r="4">
          <cell r="B4" t="str">
            <v>Zip</v>
          </cell>
          <cell r="C4" t="str">
            <v>CITY</v>
          </cell>
          <cell r="D4" t="str">
            <v>STATE</v>
          </cell>
          <cell r="E4" t="str">
            <v>AGENT</v>
          </cell>
          <cell r="F4" t="str">
            <v>PHONE #</v>
          </cell>
        </row>
        <row r="5">
          <cell r="B5">
            <v>10992</v>
          </cell>
          <cell r="C5" t="str">
            <v>New York</v>
          </cell>
          <cell r="D5" t="str">
            <v>NY</v>
          </cell>
          <cell r="E5" t="str">
            <v>Irish Mills</v>
          </cell>
          <cell r="F5">
            <v>2125556948</v>
          </cell>
        </row>
        <row r="6">
          <cell r="B6">
            <v>11001</v>
          </cell>
          <cell r="C6" t="str">
            <v>Phoenix</v>
          </cell>
          <cell r="D6" t="str">
            <v>AZ</v>
          </cell>
          <cell r="E6" t="str">
            <v>Susan Bensons</v>
          </cell>
          <cell r="F6">
            <v>6025556307</v>
          </cell>
        </row>
        <row r="7">
          <cell r="B7">
            <v>12072</v>
          </cell>
          <cell r="C7" t="str">
            <v>Chicago</v>
          </cell>
          <cell r="D7" t="str">
            <v>IL</v>
          </cell>
          <cell r="E7" t="str">
            <v>Brittany Johnson</v>
          </cell>
          <cell r="F7">
            <v>7735558825</v>
          </cell>
        </row>
        <row r="8">
          <cell r="B8">
            <v>12188</v>
          </cell>
          <cell r="C8" t="str">
            <v>Orlando</v>
          </cell>
          <cell r="D8" t="str">
            <v>FL</v>
          </cell>
          <cell r="E8" t="str">
            <v>Yvette Perkins</v>
          </cell>
          <cell r="F8">
            <v>4075556158</v>
          </cell>
        </row>
        <row r="9">
          <cell r="B9">
            <v>13386</v>
          </cell>
          <cell r="C9" t="str">
            <v>San Francisco</v>
          </cell>
          <cell r="D9" t="str">
            <v>CA</v>
          </cell>
          <cell r="E9" t="str">
            <v>George Davis</v>
          </cell>
          <cell r="F9">
            <v>4155559836</v>
          </cell>
        </row>
        <row r="10">
          <cell r="B10">
            <v>13825</v>
          </cell>
          <cell r="C10" t="str">
            <v>New York</v>
          </cell>
          <cell r="D10" t="str">
            <v>NY</v>
          </cell>
          <cell r="E10" t="str">
            <v>William Shakepere</v>
          </cell>
          <cell r="F10">
            <v>2125556932</v>
          </cell>
        </row>
        <row r="11">
          <cell r="B11">
            <v>15414</v>
          </cell>
          <cell r="C11" t="str">
            <v>Miami</v>
          </cell>
          <cell r="D11" t="str">
            <v>FL</v>
          </cell>
          <cell r="E11" t="str">
            <v>Venston Rushington</v>
          </cell>
          <cell r="F11">
            <v>3055557866</v>
          </cell>
        </row>
        <row r="12">
          <cell r="B12">
            <v>18494</v>
          </cell>
          <cell r="C12" t="str">
            <v>Miami</v>
          </cell>
          <cell r="D12" t="str">
            <v>FL</v>
          </cell>
          <cell r="E12" t="str">
            <v xml:space="preserve">Omar Jefferson </v>
          </cell>
          <cell r="F12">
            <v>3055557818</v>
          </cell>
        </row>
        <row r="13">
          <cell r="B13">
            <v>23128</v>
          </cell>
          <cell r="C13" t="str">
            <v>Chicago</v>
          </cell>
          <cell r="D13" t="str">
            <v>IL</v>
          </cell>
          <cell r="E13" t="str">
            <v>Kevin Robinson</v>
          </cell>
          <cell r="F13">
            <v>7735558857</v>
          </cell>
        </row>
        <row r="14">
          <cell r="B14">
            <v>29414</v>
          </cell>
          <cell r="C14" t="str">
            <v>Chicago</v>
          </cell>
          <cell r="D14" t="str">
            <v>IL</v>
          </cell>
          <cell r="E14" t="str">
            <v>Georgia Rice</v>
          </cell>
          <cell r="F14">
            <v>7735558841</v>
          </cell>
        </row>
        <row r="15">
          <cell r="B15">
            <v>30086</v>
          </cell>
          <cell r="C15" t="str">
            <v>Dallas</v>
          </cell>
          <cell r="D15" t="str">
            <v>TX</v>
          </cell>
          <cell r="E15" t="str">
            <v>Luke Washington</v>
          </cell>
          <cell r="F15">
            <v>9725556131</v>
          </cell>
        </row>
        <row r="16">
          <cell r="B16">
            <v>30156</v>
          </cell>
          <cell r="C16" t="str">
            <v>Las Angeles</v>
          </cell>
          <cell r="D16" t="str">
            <v>CA</v>
          </cell>
          <cell r="E16" t="str">
            <v>Debra McGill</v>
          </cell>
          <cell r="F16">
            <v>3105553244</v>
          </cell>
        </row>
        <row r="17">
          <cell r="B17">
            <v>32984</v>
          </cell>
          <cell r="C17" t="str">
            <v>New York</v>
          </cell>
          <cell r="D17" t="str">
            <v>NY</v>
          </cell>
          <cell r="E17" t="str">
            <v>Darrly Lewis</v>
          </cell>
          <cell r="F17">
            <v>2125556964</v>
          </cell>
        </row>
        <row r="18">
          <cell r="B18">
            <v>35966</v>
          </cell>
          <cell r="C18" t="str">
            <v>Phoenix</v>
          </cell>
          <cell r="D18" t="str">
            <v>AZ</v>
          </cell>
          <cell r="E18" t="str">
            <v>Ursula Heffner</v>
          </cell>
          <cell r="F18">
            <v>6025556259</v>
          </cell>
        </row>
        <row r="19">
          <cell r="B19">
            <v>35980</v>
          </cell>
          <cell r="C19" t="str">
            <v>Dallas</v>
          </cell>
          <cell r="D19" t="str">
            <v>TX</v>
          </cell>
          <cell r="E19" t="str">
            <v>Michelle Lawson</v>
          </cell>
          <cell r="F19">
            <v>9725556179</v>
          </cell>
        </row>
        <row r="20">
          <cell r="B20">
            <v>36848</v>
          </cell>
          <cell r="C20" t="str">
            <v>Phoenix</v>
          </cell>
          <cell r="D20" t="str">
            <v>AZ</v>
          </cell>
          <cell r="E20" t="str">
            <v>Venston Stevens</v>
          </cell>
          <cell r="F20">
            <v>6025556275</v>
          </cell>
        </row>
        <row r="21">
          <cell r="B21">
            <v>37212</v>
          </cell>
          <cell r="C21" t="str">
            <v>Chicago</v>
          </cell>
          <cell r="D21" t="str">
            <v>IL</v>
          </cell>
          <cell r="E21" t="str">
            <v>Lovey Gremsley</v>
          </cell>
          <cell r="F21">
            <v>7735558809</v>
          </cell>
        </row>
        <row r="22">
          <cell r="B22">
            <v>40068</v>
          </cell>
          <cell r="C22" t="str">
            <v>Orlando</v>
          </cell>
          <cell r="D22" t="str">
            <v>FL</v>
          </cell>
          <cell r="E22" t="str">
            <v>Barbara Hawkins</v>
          </cell>
          <cell r="F22">
            <v>4075556142</v>
          </cell>
        </row>
        <row r="23">
          <cell r="B23">
            <v>45612</v>
          </cell>
          <cell r="C23" t="str">
            <v>San Francisco</v>
          </cell>
          <cell r="D23" t="str">
            <v>CA</v>
          </cell>
          <cell r="E23" t="str">
            <v>Carmen Gaels</v>
          </cell>
          <cell r="F23">
            <v>4155559884</v>
          </cell>
        </row>
        <row r="24">
          <cell r="B24">
            <v>45640</v>
          </cell>
          <cell r="C24" t="str">
            <v>Miami</v>
          </cell>
          <cell r="D24" t="str">
            <v>FL</v>
          </cell>
          <cell r="E24" t="str">
            <v xml:space="preserve">Darlene White </v>
          </cell>
          <cell r="F24">
            <v>3055557834</v>
          </cell>
        </row>
        <row r="25">
          <cell r="B25">
            <v>49322</v>
          </cell>
          <cell r="C25" t="str">
            <v>San Francisco</v>
          </cell>
          <cell r="D25" t="str">
            <v>CA</v>
          </cell>
          <cell r="E25" t="str">
            <v>Dallas Ervin</v>
          </cell>
          <cell r="F25">
            <v>4155559868</v>
          </cell>
        </row>
        <row r="26">
          <cell r="B26">
            <v>49630</v>
          </cell>
          <cell r="C26" t="str">
            <v>Dallas</v>
          </cell>
          <cell r="D26" t="str">
            <v>TX</v>
          </cell>
          <cell r="E26" t="str">
            <v>John Monty</v>
          </cell>
          <cell r="F26">
            <v>9725556163</v>
          </cell>
        </row>
        <row r="27">
          <cell r="B27">
            <v>51212</v>
          </cell>
          <cell r="C27" t="str">
            <v>Phoenix</v>
          </cell>
          <cell r="D27" t="str">
            <v>AZ</v>
          </cell>
          <cell r="E27" t="str">
            <v>Karen Vershaci</v>
          </cell>
          <cell r="F27">
            <v>6025556291</v>
          </cell>
        </row>
        <row r="28">
          <cell r="B28">
            <v>62636</v>
          </cell>
          <cell r="C28" t="str">
            <v>Las Angeles</v>
          </cell>
          <cell r="D28" t="str">
            <v>CA</v>
          </cell>
          <cell r="E28" t="str">
            <v>Nona Fletcher</v>
          </cell>
          <cell r="F28">
            <v>3105553228</v>
          </cell>
        </row>
        <row r="29">
          <cell r="B29">
            <v>64722</v>
          </cell>
          <cell r="C29" t="str">
            <v>Las Angeles</v>
          </cell>
          <cell r="D29" t="str">
            <v>CA</v>
          </cell>
          <cell r="E29" t="str">
            <v>Kaylynn Walker</v>
          </cell>
          <cell r="F29">
            <v>3105553260</v>
          </cell>
        </row>
        <row r="30">
          <cell r="B30">
            <v>73290</v>
          </cell>
          <cell r="C30" t="str">
            <v>San Francisco</v>
          </cell>
          <cell r="D30" t="str">
            <v>CA</v>
          </cell>
          <cell r="E30" t="str">
            <v>Odie Tallgates</v>
          </cell>
          <cell r="F30">
            <v>4155559852</v>
          </cell>
        </row>
        <row r="31">
          <cell r="B31">
            <v>74074</v>
          </cell>
          <cell r="C31" t="str">
            <v>Orlando</v>
          </cell>
          <cell r="D31" t="str">
            <v>FL</v>
          </cell>
          <cell r="E31" t="str">
            <v>Peter Whitman</v>
          </cell>
          <cell r="F31">
            <v>4075556174</v>
          </cell>
        </row>
        <row r="32">
          <cell r="B32">
            <v>75768</v>
          </cell>
          <cell r="C32" t="str">
            <v>New York</v>
          </cell>
          <cell r="D32" t="str">
            <v>NY</v>
          </cell>
          <cell r="E32" t="str">
            <v>Cody Samson</v>
          </cell>
          <cell r="F32">
            <v>2125556916</v>
          </cell>
        </row>
        <row r="33">
          <cell r="B33">
            <v>76342</v>
          </cell>
          <cell r="C33" t="str">
            <v>Miami</v>
          </cell>
          <cell r="D33" t="str">
            <v>FL</v>
          </cell>
          <cell r="E33" t="str">
            <v>Rena McDel</v>
          </cell>
          <cell r="F33">
            <v>3055557850</v>
          </cell>
        </row>
        <row r="34">
          <cell r="B34">
            <v>80948</v>
          </cell>
          <cell r="C34" t="str">
            <v>Orlando</v>
          </cell>
          <cell r="D34" t="str">
            <v>FL</v>
          </cell>
          <cell r="E34" t="str">
            <v>Edward Oliver</v>
          </cell>
          <cell r="F34">
            <v>4075556126</v>
          </cell>
        </row>
        <row r="35">
          <cell r="B35">
            <v>86870</v>
          </cell>
          <cell r="C35" t="str">
            <v>Las Angeles</v>
          </cell>
          <cell r="D35" t="str">
            <v>CA</v>
          </cell>
          <cell r="E35" t="str">
            <v>Annie Mickeley</v>
          </cell>
          <cell r="F35">
            <v>3105553212</v>
          </cell>
        </row>
        <row r="36">
          <cell r="B36">
            <v>90608</v>
          </cell>
          <cell r="C36" t="str">
            <v>Dallas</v>
          </cell>
          <cell r="D36" t="str">
            <v>TX</v>
          </cell>
          <cell r="E36" t="str">
            <v>Benjamin Watkins</v>
          </cell>
          <cell r="F36">
            <v>9725556147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L217"/>
  <sheetViews>
    <sheetView tabSelected="1" topLeftCell="A16" zoomScale="85" zoomScaleNormal="85" zoomScalePageLayoutView="85" workbookViewId="0">
      <selection activeCell="A40" sqref="A40"/>
    </sheetView>
  </sheetViews>
  <sheetFormatPr baseColWidth="10" defaultColWidth="9.1640625" defaultRowHeight="16" x14ac:dyDescent="0.15"/>
  <cols>
    <col min="1" max="1" width="39.83203125" style="22" customWidth="1"/>
    <col min="2" max="2" width="27.5" style="22" customWidth="1"/>
    <col min="3" max="3" width="31.6640625" style="22" customWidth="1"/>
    <col min="4" max="4" width="24.5" style="22" customWidth="1"/>
    <col min="5" max="5" width="24.1640625" style="22" customWidth="1"/>
    <col min="6" max="6" width="21.6640625" style="22" customWidth="1"/>
    <col min="7" max="7" width="24.1640625" style="22" customWidth="1"/>
    <col min="8" max="8" width="14.1640625" style="22" customWidth="1"/>
    <col min="9" max="9" width="31.5" style="22" customWidth="1"/>
    <col min="10" max="10" width="13.1640625" style="22" bestFit="1" customWidth="1"/>
    <col min="11" max="11" width="21.33203125" style="22" customWidth="1"/>
    <col min="12" max="12" width="24.83203125" style="22" bestFit="1" customWidth="1"/>
    <col min="13" max="16384" width="9.1640625" style="22"/>
  </cols>
  <sheetData>
    <row r="1" spans="1:11" ht="16.5" customHeight="1" x14ac:dyDescent="0.15">
      <c r="H1" s="30"/>
      <c r="I1" s="30"/>
    </row>
    <row r="2" spans="1:11" ht="16.5" customHeight="1" x14ac:dyDescent="0.15">
      <c r="A2" s="368" t="s">
        <v>133</v>
      </c>
      <c r="B2" s="368"/>
      <c r="C2" s="368"/>
      <c r="E2"/>
      <c r="F2"/>
      <c r="G2"/>
      <c r="H2"/>
      <c r="I2"/>
      <c r="J2"/>
      <c r="K2"/>
    </row>
    <row r="3" spans="1:11" ht="16.5" customHeight="1" x14ac:dyDescent="0.15">
      <c r="A3" s="368"/>
      <c r="B3" s="368"/>
      <c r="C3" s="368"/>
      <c r="E3"/>
      <c r="F3"/>
      <c r="G3"/>
      <c r="H3"/>
      <c r="I3"/>
      <c r="J3"/>
      <c r="K3"/>
    </row>
    <row r="4" spans="1:11" ht="16.5" customHeight="1" x14ac:dyDescent="0.15">
      <c r="E4"/>
      <c r="F4"/>
      <c r="G4"/>
      <c r="H4"/>
      <c r="I4"/>
      <c r="J4"/>
      <c r="K4"/>
    </row>
    <row r="5" spans="1:11" ht="16.5" customHeight="1" x14ac:dyDescent="0.15">
      <c r="A5" s="82" t="s">
        <v>99</v>
      </c>
      <c r="B5" s="82"/>
      <c r="C5" s="42"/>
      <c r="E5"/>
      <c r="F5"/>
      <c r="G5"/>
      <c r="H5"/>
      <c r="I5"/>
      <c r="J5"/>
      <c r="K5"/>
    </row>
    <row r="6" spans="1:11" ht="16.5" customHeight="1" x14ac:dyDescent="0.15">
      <c r="E6" s="373"/>
      <c r="F6" s="373"/>
      <c r="G6"/>
      <c r="H6"/>
      <c r="I6"/>
      <c r="J6"/>
      <c r="K6"/>
    </row>
    <row r="7" spans="1:11" ht="16.5" customHeight="1" x14ac:dyDescent="0.15">
      <c r="A7" s="374" t="s">
        <v>34</v>
      </c>
      <c r="E7" s="373"/>
      <c r="F7" s="373"/>
      <c r="G7"/>
      <c r="H7"/>
      <c r="I7"/>
      <c r="J7"/>
      <c r="K7"/>
    </row>
    <row r="8" spans="1:11" ht="16.5" customHeight="1" thickBot="1" x14ac:dyDescent="0.2">
      <c r="A8" s="374"/>
      <c r="D8" s="42"/>
      <c r="E8"/>
      <c r="F8"/>
      <c r="G8"/>
      <c r="H8"/>
      <c r="I8"/>
      <c r="J8"/>
      <c r="K8"/>
    </row>
    <row r="9" spans="1:11" ht="16.5" customHeight="1" thickBot="1" x14ac:dyDescent="0.2">
      <c r="A9" s="260" t="s">
        <v>141</v>
      </c>
      <c r="B9" s="27"/>
      <c r="C9" s="28"/>
      <c r="E9"/>
      <c r="F9"/>
      <c r="G9"/>
      <c r="H9"/>
      <c r="I9"/>
      <c r="J9"/>
      <c r="K9"/>
    </row>
    <row r="10" spans="1:11" ht="16.5" customHeight="1" x14ac:dyDescent="0.15">
      <c r="A10" s="264" t="s">
        <v>107</v>
      </c>
      <c r="B10" s="272" t="s">
        <v>122</v>
      </c>
      <c r="C10" s="273"/>
      <c r="E10"/>
      <c r="F10"/>
      <c r="G10"/>
      <c r="H10"/>
      <c r="I10"/>
      <c r="J10"/>
      <c r="K10"/>
    </row>
    <row r="11" spans="1:11" ht="16.5" customHeight="1" x14ac:dyDescent="0.15">
      <c r="A11" s="265" t="s">
        <v>127</v>
      </c>
      <c r="B11" s="153">
        <v>350000</v>
      </c>
      <c r="C11" s="322">
        <f>B11/B22</f>
        <v>178.93660531697341</v>
      </c>
      <c r="D11" s="42"/>
      <c r="E11"/>
      <c r="F11"/>
      <c r="G11"/>
      <c r="H11"/>
      <c r="I11"/>
      <c r="J11"/>
      <c r="K11"/>
    </row>
    <row r="12" spans="1:11" ht="16.5" customHeight="1" x14ac:dyDescent="0.15">
      <c r="A12" s="265" t="s">
        <v>126</v>
      </c>
      <c r="B12" s="267" t="s">
        <v>121</v>
      </c>
      <c r="C12" s="304"/>
      <c r="E12"/>
      <c r="F12"/>
      <c r="G12"/>
      <c r="H12"/>
      <c r="I12"/>
      <c r="J12"/>
      <c r="K12"/>
    </row>
    <row r="13" spans="1:11" ht="16.5" customHeight="1" x14ac:dyDescent="0.15">
      <c r="A13" s="305" t="s">
        <v>123</v>
      </c>
      <c r="B13" s="115" t="s">
        <v>128</v>
      </c>
      <c r="C13" s="306"/>
      <c r="E13"/>
      <c r="F13"/>
      <c r="G13"/>
      <c r="H13"/>
      <c r="I13"/>
      <c r="J13"/>
      <c r="K13"/>
    </row>
    <row r="14" spans="1:11" ht="16.5" customHeight="1" x14ac:dyDescent="0.15">
      <c r="A14" s="305" t="s">
        <v>124</v>
      </c>
      <c r="B14" s="74">
        <v>3</v>
      </c>
      <c r="C14" s="306"/>
      <c r="E14"/>
      <c r="F14"/>
      <c r="G14"/>
      <c r="H14"/>
      <c r="I14"/>
      <c r="J14"/>
      <c r="K14"/>
    </row>
    <row r="15" spans="1:11" ht="16.5" customHeight="1" x14ac:dyDescent="0.15">
      <c r="A15" s="305" t="s">
        <v>125</v>
      </c>
      <c r="B15" s="74">
        <v>2</v>
      </c>
      <c r="C15" s="307"/>
      <c r="E15"/>
      <c r="F15"/>
      <c r="G15"/>
      <c r="H15"/>
      <c r="I15"/>
      <c r="J15"/>
      <c r="K15"/>
    </row>
    <row r="16" spans="1:11" ht="16.5" customHeight="1" thickBot="1" x14ac:dyDescent="0.2">
      <c r="A16" s="266" t="s">
        <v>65</v>
      </c>
      <c r="B16" s="375">
        <v>42375</v>
      </c>
      <c r="C16" s="376"/>
      <c r="E16"/>
      <c r="F16"/>
      <c r="G16"/>
      <c r="H16"/>
      <c r="I16"/>
      <c r="J16"/>
      <c r="K16"/>
    </row>
    <row r="17" spans="1:11" ht="16.5" customHeight="1" x14ac:dyDescent="0.15">
      <c r="E17"/>
      <c r="F17"/>
      <c r="G17"/>
      <c r="H17"/>
      <c r="I17"/>
      <c r="J17"/>
      <c r="K17"/>
    </row>
    <row r="18" spans="1:11" ht="16.5" customHeight="1" x14ac:dyDescent="0.15">
      <c r="A18" s="383" t="s">
        <v>35</v>
      </c>
      <c r="E18"/>
      <c r="F18"/>
      <c r="G18"/>
      <c r="H18"/>
      <c r="I18"/>
      <c r="J18"/>
      <c r="K18"/>
    </row>
    <row r="19" spans="1:11" ht="16.5" customHeight="1" thickBot="1" x14ac:dyDescent="0.2">
      <c r="A19" s="384"/>
      <c r="E19"/>
      <c r="F19"/>
      <c r="G19"/>
      <c r="H19"/>
      <c r="I19"/>
      <c r="J19"/>
      <c r="K19"/>
    </row>
    <row r="20" spans="1:11" ht="16.5" customHeight="1" thickBot="1" x14ac:dyDescent="0.2">
      <c r="A20" s="301" t="s">
        <v>115</v>
      </c>
      <c r="B20" s="28"/>
      <c r="E20"/>
      <c r="F20"/>
      <c r="G20"/>
      <c r="H20"/>
      <c r="I20"/>
      <c r="J20"/>
      <c r="K20"/>
    </row>
    <row r="21" spans="1:11" ht="16.5" customHeight="1" x14ac:dyDescent="0.15">
      <c r="A21" s="268" t="s">
        <v>44</v>
      </c>
      <c r="B21" s="269"/>
      <c r="E21"/>
      <c r="F21"/>
      <c r="G21"/>
      <c r="H21"/>
      <c r="I21"/>
      <c r="J21"/>
      <c r="K21"/>
    </row>
    <row r="22" spans="1:11" ht="16.5" customHeight="1" x14ac:dyDescent="0.15">
      <c r="A22" s="44" t="s">
        <v>93</v>
      </c>
      <c r="B22" s="34">
        <v>1956</v>
      </c>
      <c r="E22"/>
      <c r="F22"/>
      <c r="G22"/>
      <c r="H22"/>
      <c r="I22"/>
      <c r="J22"/>
      <c r="K22"/>
    </row>
    <row r="23" spans="1:11" ht="16.5" customHeight="1" x14ac:dyDescent="0.15">
      <c r="A23" s="15" t="s">
        <v>94</v>
      </c>
      <c r="B23" s="35">
        <v>6305</v>
      </c>
      <c r="E23"/>
      <c r="F23"/>
      <c r="G23"/>
      <c r="H23"/>
      <c r="I23"/>
      <c r="J23"/>
      <c r="K23"/>
    </row>
    <row r="24" spans="1:11" ht="16.5" customHeight="1" thickBot="1" x14ac:dyDescent="0.2">
      <c r="A24" s="45" t="s">
        <v>120</v>
      </c>
      <c r="B24" s="36">
        <v>1970</v>
      </c>
      <c r="E24"/>
      <c r="F24"/>
      <c r="G24"/>
      <c r="H24"/>
      <c r="I24"/>
      <c r="J24"/>
      <c r="K24"/>
    </row>
    <row r="25" spans="1:11" ht="16.5" customHeight="1" thickBot="1" x14ac:dyDescent="0.2">
      <c r="E25"/>
      <c r="F25"/>
      <c r="G25"/>
      <c r="H25"/>
      <c r="I25"/>
      <c r="J25"/>
      <c r="K25"/>
    </row>
    <row r="26" spans="1:11" ht="16.5" customHeight="1" x14ac:dyDescent="0.15">
      <c r="A26" s="270" t="s">
        <v>50</v>
      </c>
      <c r="B26" s="271"/>
      <c r="E26"/>
      <c r="F26"/>
      <c r="G26"/>
      <c r="H26"/>
      <c r="I26"/>
      <c r="J26"/>
      <c r="K26"/>
    </row>
    <row r="27" spans="1:11" ht="16.5" customHeight="1" x14ac:dyDescent="0.15">
      <c r="A27" s="46" t="s">
        <v>25</v>
      </c>
      <c r="B27" s="37">
        <v>0.15</v>
      </c>
      <c r="E27"/>
      <c r="F27"/>
      <c r="G27"/>
      <c r="H27"/>
      <c r="I27"/>
      <c r="J27"/>
      <c r="K27"/>
    </row>
    <row r="28" spans="1:11" ht="16.5" customHeight="1" x14ac:dyDescent="0.15">
      <c r="A28" s="15" t="s">
        <v>45</v>
      </c>
      <c r="B28" s="310">
        <f>B22-(B22*B27)</f>
        <v>1662.6</v>
      </c>
      <c r="E28"/>
      <c r="F28"/>
      <c r="G28"/>
      <c r="H28"/>
      <c r="I28"/>
      <c r="J28"/>
      <c r="K28"/>
    </row>
    <row r="29" spans="1:11" ht="16.5" customHeight="1" x14ac:dyDescent="0.15">
      <c r="A29" s="47" t="s">
        <v>46</v>
      </c>
      <c r="B29" s="321">
        <f>(B22*B27)+B22</f>
        <v>2249.4</v>
      </c>
      <c r="E29" s="373"/>
      <c r="F29" s="373"/>
      <c r="G29"/>
      <c r="H29"/>
      <c r="I29"/>
      <c r="J29"/>
      <c r="K29"/>
    </row>
    <row r="30" spans="1:11" ht="16.5" customHeight="1" x14ac:dyDescent="0.15">
      <c r="A30" s="49" t="s">
        <v>42</v>
      </c>
      <c r="B30" s="50">
        <v>0.2</v>
      </c>
      <c r="D30" s="51"/>
      <c r="E30"/>
      <c r="F30"/>
      <c r="G30"/>
      <c r="H30"/>
      <c r="I30"/>
      <c r="J30"/>
      <c r="K30"/>
    </row>
    <row r="31" spans="1:11" ht="16.5" customHeight="1" x14ac:dyDescent="0.15">
      <c r="A31" s="15" t="s">
        <v>45</v>
      </c>
      <c r="B31" s="52">
        <f>B23-(B23*B30)</f>
        <v>5044</v>
      </c>
      <c r="E31"/>
      <c r="F31"/>
      <c r="G31"/>
      <c r="H31"/>
      <c r="I31"/>
      <c r="J31"/>
      <c r="K31"/>
    </row>
    <row r="32" spans="1:11" ht="16.5" customHeight="1" x14ac:dyDescent="0.15">
      <c r="A32" s="47" t="s">
        <v>46</v>
      </c>
      <c r="B32" s="48">
        <f>B23*B30+B23</f>
        <v>7566</v>
      </c>
      <c r="E32"/>
      <c r="F32"/>
      <c r="G32"/>
      <c r="H32"/>
      <c r="I32"/>
      <c r="J32"/>
      <c r="K32"/>
    </row>
    <row r="33" spans="1:12" ht="16.5" customHeight="1" x14ac:dyDescent="0.15">
      <c r="A33" s="49" t="s">
        <v>49</v>
      </c>
      <c r="B33" s="53">
        <v>10</v>
      </c>
      <c r="E33"/>
      <c r="F33"/>
      <c r="G33"/>
      <c r="H33"/>
      <c r="I33"/>
      <c r="J33"/>
      <c r="K33"/>
    </row>
    <row r="34" spans="1:12" ht="16.5" customHeight="1" x14ac:dyDescent="0.15">
      <c r="A34" s="15" t="s">
        <v>45</v>
      </c>
      <c r="B34" s="310">
        <f>B24-B33</f>
        <v>1960</v>
      </c>
      <c r="E34"/>
      <c r="F34"/>
      <c r="G34"/>
      <c r="H34"/>
      <c r="I34"/>
      <c r="J34"/>
      <c r="K34"/>
      <c r="L34" s="43"/>
    </row>
    <row r="35" spans="1:12" ht="16.5" customHeight="1" thickBot="1" x14ac:dyDescent="0.2">
      <c r="A35" s="311" t="s">
        <v>46</v>
      </c>
      <c r="B35" s="312">
        <f>B24+B33</f>
        <v>1980</v>
      </c>
      <c r="E35"/>
      <c r="F35"/>
      <c r="G35"/>
      <c r="H35"/>
      <c r="I35"/>
      <c r="J35"/>
      <c r="K35"/>
      <c r="L35" s="43"/>
    </row>
    <row r="36" spans="1:12" ht="16.5" customHeight="1" thickBot="1" x14ac:dyDescent="0.2">
      <c r="L36" s="43"/>
    </row>
    <row r="37" spans="1:12" ht="16.5" customHeight="1" thickBot="1" x14ac:dyDescent="0.2">
      <c r="A37" s="380" t="s">
        <v>142</v>
      </c>
      <c r="B37" s="381"/>
      <c r="C37" s="381"/>
      <c r="D37" s="381"/>
      <c r="E37" s="381"/>
      <c r="F37" s="381"/>
      <c r="G37" s="381"/>
      <c r="H37" s="381"/>
      <c r="I37" s="381"/>
      <c r="J37" s="381"/>
      <c r="K37" s="382"/>
      <c r="L37" s="43"/>
    </row>
    <row r="38" spans="1:12" ht="16.5" customHeight="1" x14ac:dyDescent="0.15">
      <c r="A38" s="114" t="s">
        <v>19</v>
      </c>
      <c r="B38" s="29" t="s">
        <v>17</v>
      </c>
      <c r="C38" s="29" t="s">
        <v>16</v>
      </c>
      <c r="D38" s="64" t="s">
        <v>24</v>
      </c>
      <c r="E38" s="78" t="s">
        <v>42</v>
      </c>
      <c r="F38" s="78" t="s">
        <v>43</v>
      </c>
      <c r="G38" s="72" t="s">
        <v>51</v>
      </c>
      <c r="H38" s="78" t="s">
        <v>28</v>
      </c>
      <c r="I38" s="93" t="s">
        <v>66</v>
      </c>
      <c r="J38" s="94" t="s">
        <v>68</v>
      </c>
      <c r="K38" s="353" t="s">
        <v>134</v>
      </c>
      <c r="L38" s="43"/>
    </row>
    <row r="39" spans="1:12" ht="16.5" customHeight="1" x14ac:dyDescent="0.15">
      <c r="A39" s="116" t="s">
        <v>67</v>
      </c>
      <c r="B39" s="160"/>
      <c r="C39" s="141"/>
      <c r="D39" s="288" t="e">
        <f>B39/C39</f>
        <v>#DIV/0!</v>
      </c>
      <c r="E39" s="79"/>
      <c r="F39" s="74"/>
      <c r="G39" s="73"/>
      <c r="H39" s="90"/>
      <c r="I39" s="309">
        <v>0</v>
      </c>
      <c r="J39" s="73"/>
      <c r="K39" s="73"/>
    </row>
    <row r="40" spans="1:12" ht="16.5" customHeight="1" x14ac:dyDescent="0.15">
      <c r="A40" s="116" t="s">
        <v>67</v>
      </c>
      <c r="B40" s="160"/>
      <c r="C40" s="141"/>
      <c r="D40" s="288" t="e">
        <f t="shared" ref="D40:D49" si="0">B40/C40</f>
        <v>#DIV/0!</v>
      </c>
      <c r="E40" s="79"/>
      <c r="F40" s="74"/>
      <c r="G40" s="73"/>
      <c r="H40" s="90"/>
      <c r="I40" s="309">
        <v>0</v>
      </c>
      <c r="J40" s="73"/>
      <c r="K40" s="354"/>
      <c r="L40" s="43"/>
    </row>
    <row r="41" spans="1:12" ht="16.5" customHeight="1" x14ac:dyDescent="0.15">
      <c r="A41" s="116" t="s">
        <v>67</v>
      </c>
      <c r="B41" s="160"/>
      <c r="C41" s="141"/>
      <c r="D41" s="288" t="e">
        <f t="shared" si="0"/>
        <v>#DIV/0!</v>
      </c>
      <c r="E41" s="79"/>
      <c r="F41" s="74"/>
      <c r="G41" s="73"/>
      <c r="H41" s="90"/>
      <c r="I41" s="309">
        <v>0</v>
      </c>
      <c r="J41" s="73"/>
      <c r="K41" s="354"/>
      <c r="L41" s="43"/>
    </row>
    <row r="42" spans="1:12" ht="16.5" customHeight="1" x14ac:dyDescent="0.15">
      <c r="A42" s="116" t="s">
        <v>67</v>
      </c>
      <c r="B42" s="160"/>
      <c r="C42" s="141"/>
      <c r="D42" s="288" t="e">
        <f t="shared" si="0"/>
        <v>#DIV/0!</v>
      </c>
      <c r="E42" s="79"/>
      <c r="F42" s="74"/>
      <c r="G42" s="73"/>
      <c r="H42" s="90"/>
      <c r="I42" s="309">
        <v>0</v>
      </c>
      <c r="J42" s="73"/>
      <c r="K42" s="354"/>
      <c r="L42" s="43"/>
    </row>
    <row r="43" spans="1:12" ht="16.5" customHeight="1" x14ac:dyDescent="0.15">
      <c r="A43" s="116" t="s">
        <v>67</v>
      </c>
      <c r="B43" s="160"/>
      <c r="C43" s="141"/>
      <c r="D43" s="288" t="e">
        <f t="shared" si="0"/>
        <v>#DIV/0!</v>
      </c>
      <c r="E43" s="79"/>
      <c r="F43" s="74"/>
      <c r="G43" s="73"/>
      <c r="H43" s="90"/>
      <c r="I43" s="309">
        <v>0</v>
      </c>
      <c r="J43" s="73"/>
      <c r="K43" s="354"/>
      <c r="L43" s="43"/>
    </row>
    <row r="44" spans="1:12" ht="16.5" customHeight="1" x14ac:dyDescent="0.15">
      <c r="A44" s="116" t="s">
        <v>67</v>
      </c>
      <c r="B44" s="160"/>
      <c r="C44" s="141"/>
      <c r="D44" s="288" t="e">
        <f t="shared" si="0"/>
        <v>#DIV/0!</v>
      </c>
      <c r="E44" s="79"/>
      <c r="F44" s="74"/>
      <c r="G44" s="73"/>
      <c r="H44" s="90"/>
      <c r="I44" s="309">
        <v>0</v>
      </c>
      <c r="J44" s="73"/>
      <c r="K44" s="354"/>
      <c r="L44" s="43"/>
    </row>
    <row r="45" spans="1:12" ht="16.5" customHeight="1" x14ac:dyDescent="0.15">
      <c r="A45" s="116" t="s">
        <v>67</v>
      </c>
      <c r="B45" s="160"/>
      <c r="C45" s="141"/>
      <c r="D45" s="288" t="e">
        <f t="shared" si="0"/>
        <v>#DIV/0!</v>
      </c>
      <c r="E45" s="79"/>
      <c r="F45" s="74"/>
      <c r="G45" s="73"/>
      <c r="H45" s="90"/>
      <c r="I45" s="309">
        <v>0</v>
      </c>
      <c r="J45" s="73"/>
      <c r="K45" s="354"/>
      <c r="L45" s="43"/>
    </row>
    <row r="46" spans="1:12" ht="16.5" customHeight="1" x14ac:dyDescent="0.15">
      <c r="A46" s="116" t="s">
        <v>67</v>
      </c>
      <c r="B46" s="160"/>
      <c r="C46" s="141"/>
      <c r="D46" s="288" t="e">
        <f t="shared" si="0"/>
        <v>#DIV/0!</v>
      </c>
      <c r="E46" s="79"/>
      <c r="F46" s="74"/>
      <c r="G46" s="73"/>
      <c r="H46" s="90"/>
      <c r="I46" s="309">
        <v>0</v>
      </c>
      <c r="J46" s="73"/>
      <c r="K46" s="354"/>
      <c r="L46" s="43"/>
    </row>
    <row r="47" spans="1:12" ht="16.5" customHeight="1" x14ac:dyDescent="0.15">
      <c r="A47" s="116" t="s">
        <v>67</v>
      </c>
      <c r="B47" s="160"/>
      <c r="C47" s="141"/>
      <c r="D47" s="288" t="e">
        <f t="shared" si="0"/>
        <v>#DIV/0!</v>
      </c>
      <c r="E47" s="79"/>
      <c r="F47" s="74"/>
      <c r="G47" s="73"/>
      <c r="H47" s="90"/>
      <c r="I47" s="309">
        <v>0</v>
      </c>
      <c r="J47" s="73"/>
      <c r="K47" s="354"/>
      <c r="L47" s="43"/>
    </row>
    <row r="48" spans="1:12" ht="16.5" customHeight="1" x14ac:dyDescent="0.15">
      <c r="A48" s="116" t="s">
        <v>67</v>
      </c>
      <c r="B48" s="160"/>
      <c r="C48" s="141"/>
      <c r="D48" s="288" t="e">
        <f t="shared" si="0"/>
        <v>#DIV/0!</v>
      </c>
      <c r="E48" s="79"/>
      <c r="F48" s="74"/>
      <c r="G48" s="73"/>
      <c r="H48" s="90"/>
      <c r="I48" s="309">
        <v>0</v>
      </c>
      <c r="J48" s="73"/>
      <c r="K48" s="354"/>
      <c r="L48" s="43"/>
    </row>
    <row r="49" spans="1:12" ht="16.5" customHeight="1" x14ac:dyDescent="0.15">
      <c r="A49" s="116" t="s">
        <v>67</v>
      </c>
      <c r="B49" s="160"/>
      <c r="C49" s="141"/>
      <c r="D49" s="288" t="e">
        <f t="shared" si="0"/>
        <v>#DIV/0!</v>
      </c>
      <c r="E49" s="79"/>
      <c r="F49" s="74"/>
      <c r="G49" s="74"/>
      <c r="H49" s="91"/>
      <c r="I49" s="309">
        <v>0</v>
      </c>
      <c r="J49" s="73"/>
      <c r="K49" s="354"/>
      <c r="L49" s="43"/>
    </row>
    <row r="50" spans="1:12" ht="16.5" customHeight="1" x14ac:dyDescent="0.15">
      <c r="A50" s="117"/>
      <c r="B50" s="98" t="s">
        <v>23</v>
      </c>
      <c r="C50" s="142" t="s">
        <v>22</v>
      </c>
      <c r="D50" s="65" t="s">
        <v>96</v>
      </c>
      <c r="E50" s="75" t="s">
        <v>55</v>
      </c>
      <c r="F50" s="75" t="s">
        <v>56</v>
      </c>
      <c r="G50" s="75" t="s">
        <v>52</v>
      </c>
      <c r="H50" s="66"/>
      <c r="I50" s="30"/>
      <c r="J50" s="30"/>
      <c r="K50" s="31"/>
      <c r="L50" s="43"/>
    </row>
    <row r="51" spans="1:12" ht="16.5" customHeight="1" x14ac:dyDescent="0.15">
      <c r="A51" s="117"/>
      <c r="B51" s="161" t="e">
        <f>AVERAGE(B39:B49)</f>
        <v>#DIV/0!</v>
      </c>
      <c r="C51" s="142" t="e">
        <f>AVERAGE(C39:C49)</f>
        <v>#DIV/0!</v>
      </c>
      <c r="D51" s="289" t="e">
        <f>B51/C51</f>
        <v>#DIV/0!</v>
      </c>
      <c r="E51" s="89" t="e">
        <f>AVERAGE(E39:E49)</f>
        <v>#DIV/0!</v>
      </c>
      <c r="F51" s="75" t="e">
        <f>AVERAGE(F39:F49)</f>
        <v>#DIV/0!</v>
      </c>
      <c r="G51" s="75" t="e">
        <f>AVERAGE(G39:G49)</f>
        <v>#DIV/0!</v>
      </c>
      <c r="H51" s="30"/>
      <c r="I51" s="30"/>
      <c r="J51" s="30"/>
      <c r="K51" s="31"/>
      <c r="L51" s="43"/>
    </row>
    <row r="52" spans="1:12" ht="16.5" customHeight="1" x14ac:dyDescent="0.15">
      <c r="A52" s="56"/>
      <c r="B52" s="30"/>
      <c r="C52" s="30"/>
      <c r="D52" s="30"/>
      <c r="E52" s="66"/>
      <c r="F52" s="66"/>
      <c r="G52" s="30"/>
      <c r="H52" s="30"/>
      <c r="I52" s="30"/>
      <c r="J52" s="30"/>
      <c r="K52" s="31"/>
    </row>
    <row r="53" spans="1:12" ht="16.5" customHeight="1" x14ac:dyDescent="0.2">
      <c r="A53" s="261" t="s">
        <v>75</v>
      </c>
      <c r="B53" s="262"/>
      <c r="C53" s="66"/>
      <c r="D53" s="377" t="s">
        <v>143</v>
      </c>
      <c r="E53" s="378"/>
      <c r="F53" s="378"/>
      <c r="G53" s="379"/>
      <c r="H53" s="30"/>
      <c r="I53" s="30"/>
      <c r="J53" s="30"/>
      <c r="K53" s="31"/>
    </row>
    <row r="54" spans="1:12" ht="16.5" customHeight="1" x14ac:dyDescent="0.15">
      <c r="A54" s="19" t="s">
        <v>11</v>
      </c>
      <c r="B54" s="159" t="e">
        <f>B57*B22</f>
        <v>#DIV/0!</v>
      </c>
      <c r="C54" s="30"/>
      <c r="D54" s="20" t="s">
        <v>80</v>
      </c>
      <c r="E54" s="74">
        <v>5500</v>
      </c>
      <c r="F54" s="20" t="s">
        <v>136</v>
      </c>
      <c r="G54" s="74">
        <v>3</v>
      </c>
      <c r="H54" s="30"/>
      <c r="I54" s="30"/>
      <c r="J54" s="30"/>
      <c r="K54" s="31"/>
    </row>
    <row r="55" spans="1:12" ht="16.5" customHeight="1" x14ac:dyDescent="0.15">
      <c r="A55" s="10" t="s">
        <v>105</v>
      </c>
      <c r="B55" s="162" t="e">
        <f>C51</f>
        <v>#DIV/0!</v>
      </c>
      <c r="C55" s="30"/>
      <c r="D55" s="20" t="s">
        <v>76</v>
      </c>
      <c r="E55" s="74">
        <v>1150</v>
      </c>
      <c r="F55" s="20" t="s">
        <v>78</v>
      </c>
      <c r="G55" s="74">
        <v>2</v>
      </c>
      <c r="H55" s="30"/>
      <c r="I55" s="30"/>
      <c r="J55" s="30"/>
      <c r="K55" s="31"/>
    </row>
    <row r="56" spans="1:12" ht="16.5" customHeight="1" x14ac:dyDescent="0.15">
      <c r="A56" s="15" t="s">
        <v>106</v>
      </c>
      <c r="B56" s="299" t="e">
        <f>B51</f>
        <v>#DIV/0!</v>
      </c>
      <c r="C56" s="66"/>
      <c r="D56" s="20" t="s">
        <v>135</v>
      </c>
      <c r="E56" s="74" t="s">
        <v>138</v>
      </c>
      <c r="F56" s="20" t="s">
        <v>137</v>
      </c>
      <c r="G56" s="74">
        <v>1937</v>
      </c>
      <c r="H56" s="30"/>
      <c r="I56" s="30"/>
      <c r="J56" s="30"/>
      <c r="K56" s="31"/>
    </row>
    <row r="57" spans="1:12" ht="16.5" customHeight="1" thickBot="1" x14ac:dyDescent="0.2">
      <c r="A57" s="184" t="s">
        <v>83</v>
      </c>
      <c r="B57" s="185" t="e">
        <f>D51</f>
        <v>#DIV/0!</v>
      </c>
      <c r="C57" s="67"/>
      <c r="D57" s="300" t="s">
        <v>79</v>
      </c>
      <c r="E57" s="317">
        <v>450000</v>
      </c>
      <c r="F57" s="300" t="s">
        <v>81</v>
      </c>
      <c r="G57" s="118">
        <v>79</v>
      </c>
      <c r="H57" s="32"/>
      <c r="I57" s="32"/>
      <c r="J57" s="32"/>
      <c r="K57" s="33"/>
    </row>
    <row r="58" spans="1:12" ht="16.5" customHeight="1" x14ac:dyDescent="0.15">
      <c r="C58" s="54"/>
      <c r="D58" s="54"/>
    </row>
    <row r="59" spans="1:12" ht="16.5" customHeight="1" x14ac:dyDescent="0.15">
      <c r="A59" s="383" t="s">
        <v>36</v>
      </c>
    </row>
    <row r="60" spans="1:12" ht="16.5" customHeight="1" thickBot="1" x14ac:dyDescent="0.2">
      <c r="A60" s="384"/>
    </row>
    <row r="61" spans="1:12" ht="16.5" customHeight="1" thickBot="1" x14ac:dyDescent="0.2">
      <c r="A61" s="301" t="s">
        <v>101</v>
      </c>
      <c r="B61" s="28"/>
    </row>
    <row r="62" spans="1:12" ht="16.5" customHeight="1" x14ac:dyDescent="0.15">
      <c r="A62" s="38" t="s">
        <v>32</v>
      </c>
      <c r="B62" s="39">
        <f>B22</f>
        <v>1956</v>
      </c>
    </row>
    <row r="63" spans="1:12" ht="16.5" customHeight="1" x14ac:dyDescent="0.15">
      <c r="A63" s="40" t="s">
        <v>15</v>
      </c>
      <c r="B63" s="163">
        <f>B64*B62</f>
        <v>88020</v>
      </c>
    </row>
    <row r="64" spans="1:12" ht="16.5" customHeight="1" x14ac:dyDescent="0.15">
      <c r="A64" s="41" t="s">
        <v>57</v>
      </c>
      <c r="B64" s="164">
        <v>45</v>
      </c>
    </row>
    <row r="65" spans="1:10" ht="16.5" customHeight="1" thickBot="1" x14ac:dyDescent="0.2">
      <c r="A65" s="85" t="s">
        <v>95</v>
      </c>
      <c r="B65" s="86"/>
    </row>
    <row r="66" spans="1:10" ht="16.5" customHeight="1" thickBot="1" x14ac:dyDescent="0.2">
      <c r="A66" s="301" t="s">
        <v>102</v>
      </c>
      <c r="B66" s="302"/>
    </row>
    <row r="67" spans="1:10" ht="16.5" customHeight="1" x14ac:dyDescent="0.15">
      <c r="A67" s="87" t="s">
        <v>41</v>
      </c>
      <c r="B67" s="144">
        <v>20000</v>
      </c>
      <c r="C67" s="54"/>
      <c r="F67" s="54"/>
      <c r="G67" s="54"/>
      <c r="H67" s="54"/>
      <c r="I67" s="54"/>
    </row>
    <row r="68" spans="1:10" ht="16.5" customHeight="1" x14ac:dyDescent="0.15">
      <c r="A68" s="83" t="s">
        <v>32</v>
      </c>
      <c r="B68" s="88">
        <f>B22</f>
        <v>1956</v>
      </c>
      <c r="C68" s="54"/>
      <c r="F68" s="54"/>
      <c r="G68" s="54"/>
      <c r="H68" s="54"/>
      <c r="I68" s="54"/>
    </row>
    <row r="69" spans="1:10" ht="16.5" customHeight="1" thickBot="1" x14ac:dyDescent="0.2">
      <c r="A69" s="84" t="s">
        <v>57</v>
      </c>
      <c r="B69" s="165">
        <f>B67/B68</f>
        <v>10.224948875255624</v>
      </c>
      <c r="C69" s="54"/>
      <c r="F69" s="54"/>
      <c r="G69" s="54"/>
      <c r="H69" s="54"/>
      <c r="I69" s="54"/>
    </row>
    <row r="70" spans="1:10" ht="16.5" customHeight="1" x14ac:dyDescent="0.15">
      <c r="H70" s="54"/>
      <c r="I70" s="54"/>
    </row>
    <row r="71" spans="1:10" ht="16.5" customHeight="1" x14ac:dyDescent="0.15">
      <c r="A71" s="383" t="s">
        <v>37</v>
      </c>
      <c r="E71"/>
      <c r="F71"/>
      <c r="G71"/>
      <c r="H71" s="373"/>
      <c r="I71" s="373"/>
      <c r="J71"/>
    </row>
    <row r="72" spans="1:10" ht="16.5" customHeight="1" thickBot="1" x14ac:dyDescent="0.2">
      <c r="A72" s="384"/>
      <c r="E72"/>
      <c r="F72"/>
      <c r="G72"/>
      <c r="H72"/>
      <c r="I72"/>
      <c r="J72"/>
    </row>
    <row r="73" spans="1:10" ht="16.5" customHeight="1" thickBot="1" x14ac:dyDescent="0.2">
      <c r="A73" s="360" t="s">
        <v>98</v>
      </c>
      <c r="B73" s="362"/>
      <c r="C73" s="362"/>
      <c r="D73" s="361"/>
      <c r="E73"/>
      <c r="F73"/>
      <c r="G73"/>
      <c r="H73"/>
      <c r="I73"/>
      <c r="J73"/>
    </row>
    <row r="74" spans="1:10" x14ac:dyDescent="0.15">
      <c r="A74" s="16" t="s">
        <v>1</v>
      </c>
      <c r="B74" s="150" t="e">
        <f>B54</f>
        <v>#DIV/0!</v>
      </c>
      <c r="C74" s="146" t="s">
        <v>31</v>
      </c>
      <c r="D74" s="158" t="s">
        <v>103</v>
      </c>
      <c r="E74"/>
      <c r="F74"/>
      <c r="G74"/>
      <c r="H74"/>
      <c r="I74"/>
      <c r="J74"/>
    </row>
    <row r="75" spans="1:10" x14ac:dyDescent="0.15">
      <c r="A75" s="10" t="s">
        <v>2</v>
      </c>
      <c r="B75" s="156">
        <f>B63</f>
        <v>88020</v>
      </c>
      <c r="C75" s="151">
        <f>B75</f>
        <v>88020</v>
      </c>
      <c r="D75" s="145" t="e">
        <f>B74-B75</f>
        <v>#DIV/0!</v>
      </c>
      <c r="E75"/>
      <c r="F75"/>
      <c r="G75"/>
      <c r="H75"/>
      <c r="I75"/>
      <c r="J75"/>
    </row>
    <row r="76" spans="1:10" x14ac:dyDescent="0.15">
      <c r="A76" s="10" t="s">
        <v>117</v>
      </c>
      <c r="B76" s="11">
        <v>0.06</v>
      </c>
      <c r="C76" s="151" t="e">
        <f xml:space="preserve"> B76*B74</f>
        <v>#DIV/0!</v>
      </c>
      <c r="D76" s="145" t="e">
        <f t="shared" ref="D76:D81" si="1">D75-C76</f>
        <v>#DIV/0!</v>
      </c>
      <c r="E76"/>
      <c r="F76"/>
      <c r="G76"/>
      <c r="H76"/>
      <c r="I76"/>
      <c r="J76"/>
    </row>
    <row r="77" spans="1:10" x14ac:dyDescent="0.15">
      <c r="A77" s="10" t="s">
        <v>0</v>
      </c>
      <c r="B77" s="11">
        <v>0.03</v>
      </c>
      <c r="C77" s="151" t="e">
        <f>B77*B74</f>
        <v>#DIV/0!</v>
      </c>
      <c r="D77" s="145" t="e">
        <f t="shared" si="1"/>
        <v>#DIV/0!</v>
      </c>
      <c r="E77"/>
      <c r="F77"/>
      <c r="G77"/>
      <c r="H77"/>
      <c r="I77"/>
      <c r="J77"/>
    </row>
    <row r="78" spans="1:10" ht="15" customHeight="1" x14ac:dyDescent="0.15">
      <c r="A78" s="10" t="s">
        <v>9</v>
      </c>
      <c r="B78" s="143">
        <v>0.03</v>
      </c>
      <c r="C78" s="151" t="e">
        <f>B78*B74</f>
        <v>#DIV/0!</v>
      </c>
      <c r="D78" s="145" t="e">
        <f t="shared" si="1"/>
        <v>#DIV/0!</v>
      </c>
      <c r="E78"/>
      <c r="F78"/>
      <c r="G78"/>
      <c r="H78"/>
      <c r="I78"/>
      <c r="J78"/>
    </row>
    <row r="79" spans="1:10" ht="15.75" customHeight="1" x14ac:dyDescent="0.15">
      <c r="A79" s="10" t="s">
        <v>6</v>
      </c>
      <c r="B79" s="11">
        <v>0.1</v>
      </c>
      <c r="C79" s="151" t="e">
        <f>B79*B74</f>
        <v>#DIV/0!</v>
      </c>
      <c r="D79" s="145" t="e">
        <f t="shared" si="1"/>
        <v>#DIV/0!</v>
      </c>
      <c r="E79"/>
      <c r="F79"/>
      <c r="G79"/>
      <c r="H79"/>
      <c r="I79"/>
      <c r="J79"/>
    </row>
    <row r="80" spans="1:10" ht="16.5" customHeight="1" x14ac:dyDescent="0.15">
      <c r="A80" s="363" t="s">
        <v>116</v>
      </c>
      <c r="B80" s="153">
        <v>0</v>
      </c>
      <c r="C80" s="299">
        <f>B80</f>
        <v>0</v>
      </c>
      <c r="D80" s="364" t="e">
        <f t="shared" si="1"/>
        <v>#DIV/0!</v>
      </c>
      <c r="E80"/>
      <c r="F80"/>
      <c r="G80"/>
      <c r="H80"/>
      <c r="I80"/>
      <c r="J80"/>
    </row>
    <row r="81" spans="1:10" ht="16.5" customHeight="1" x14ac:dyDescent="0.15">
      <c r="A81" s="10" t="s">
        <v>7</v>
      </c>
      <c r="B81" s="153">
        <v>15000</v>
      </c>
      <c r="C81" s="151">
        <f>B81</f>
        <v>15000</v>
      </c>
      <c r="D81" s="157" t="e">
        <f t="shared" si="1"/>
        <v>#DIV/0!</v>
      </c>
      <c r="E81"/>
      <c r="F81"/>
      <c r="G81"/>
      <c r="H81"/>
      <c r="I81"/>
      <c r="J81"/>
    </row>
    <row r="82" spans="1:10" ht="15" customHeight="1" x14ac:dyDescent="0.15">
      <c r="A82" s="17" t="s">
        <v>47</v>
      </c>
      <c r="B82" s="274" t="e">
        <f>B74-(C75+C76+C77+C78+C79+C81+C80)</f>
        <v>#DIV/0!</v>
      </c>
      <c r="C82" s="152" t="e">
        <f>SUM(C75:C81)</f>
        <v>#DIV/0!</v>
      </c>
      <c r="D82" s="149"/>
      <c r="E82"/>
      <c r="F82"/>
      <c r="G82"/>
      <c r="H82"/>
      <c r="I82"/>
      <c r="J82"/>
    </row>
    <row r="83" spans="1:10" ht="15.75" customHeight="1" x14ac:dyDescent="0.15">
      <c r="A83" s="56" t="s">
        <v>6</v>
      </c>
      <c r="B83" s="154" t="e">
        <f>C79</f>
        <v>#DIV/0!</v>
      </c>
      <c r="C83" s="263" t="s">
        <v>114</v>
      </c>
      <c r="D83" s="31"/>
      <c r="E83"/>
      <c r="F83"/>
      <c r="G83"/>
      <c r="H83"/>
      <c r="I83"/>
      <c r="J83"/>
    </row>
    <row r="84" spans="1:10" ht="15" customHeight="1" x14ac:dyDescent="0.15">
      <c r="A84" s="12" t="s">
        <v>118</v>
      </c>
      <c r="B84" s="155" t="e">
        <f>C75+C76+C77+C78+C81+C80</f>
        <v>#DIV/0!</v>
      </c>
      <c r="C84" s="147" t="s">
        <v>10</v>
      </c>
      <c r="D84" s="31"/>
      <c r="E84"/>
      <c r="F84"/>
      <c r="G84"/>
      <c r="H84"/>
      <c r="I84"/>
      <c r="J84"/>
    </row>
    <row r="85" spans="1:10" ht="15.75" customHeight="1" x14ac:dyDescent="0.15">
      <c r="A85" s="14" t="s">
        <v>3</v>
      </c>
      <c r="B85" s="57">
        <f>(B76+B77+B78+B79)</f>
        <v>0.22</v>
      </c>
      <c r="C85" s="147"/>
      <c r="D85" s="31"/>
      <c r="E85"/>
      <c r="F85"/>
      <c r="G85"/>
      <c r="H85"/>
      <c r="I85"/>
      <c r="J85"/>
    </row>
    <row r="86" spans="1:10" ht="15.75" customHeight="1" x14ac:dyDescent="0.15">
      <c r="A86" s="18" t="s">
        <v>4</v>
      </c>
      <c r="B86" s="58"/>
      <c r="C86" s="148"/>
      <c r="D86" s="31"/>
      <c r="E86"/>
      <c r="F86"/>
      <c r="G86"/>
      <c r="H86"/>
      <c r="I86"/>
      <c r="J86"/>
    </row>
    <row r="87" spans="1:10" ht="16.5" customHeight="1" thickBot="1" x14ac:dyDescent="0.2">
      <c r="A87" s="24" t="s">
        <v>5</v>
      </c>
      <c r="B87" s="25"/>
      <c r="C87" s="32"/>
      <c r="D87" s="33"/>
      <c r="E87"/>
      <c r="F87"/>
      <c r="G87"/>
      <c r="H87"/>
      <c r="I87"/>
      <c r="J87"/>
    </row>
    <row r="88" spans="1:10" ht="16.5" customHeight="1" x14ac:dyDescent="0.15">
      <c r="E88"/>
      <c r="F88"/>
      <c r="G88"/>
      <c r="H88"/>
      <c r="I88"/>
      <c r="J88"/>
    </row>
    <row r="89" spans="1:10" ht="16.5" customHeight="1" x14ac:dyDescent="0.15">
      <c r="A89" s="383" t="s">
        <v>38</v>
      </c>
    </row>
    <row r="90" spans="1:10" ht="15.75" customHeight="1" thickBot="1" x14ac:dyDescent="0.2">
      <c r="A90" s="384"/>
    </row>
    <row r="91" spans="1:10" ht="16.5" customHeight="1" thickBot="1" x14ac:dyDescent="0.2">
      <c r="A91" s="301" t="s">
        <v>97</v>
      </c>
      <c r="B91" s="303"/>
      <c r="C91" s="303"/>
      <c r="D91" s="303"/>
      <c r="E91" s="303"/>
      <c r="F91" s="302"/>
    </row>
    <row r="92" spans="1:10" ht="15.75" customHeight="1" x14ac:dyDescent="0.15">
      <c r="A92" s="59" t="s">
        <v>11</v>
      </c>
      <c r="B92" s="60" t="s">
        <v>14</v>
      </c>
      <c r="C92" s="60" t="s">
        <v>7</v>
      </c>
      <c r="D92" s="60" t="s">
        <v>12</v>
      </c>
      <c r="E92" s="277" t="s">
        <v>100</v>
      </c>
      <c r="F92" s="278" t="s">
        <v>57</v>
      </c>
    </row>
    <row r="93" spans="1:10" x14ac:dyDescent="0.15">
      <c r="A93" s="168" t="e">
        <f>B74</f>
        <v>#DIV/0!</v>
      </c>
      <c r="B93" s="166">
        <f>B64</f>
        <v>45</v>
      </c>
      <c r="C93" s="167">
        <v>15000</v>
      </c>
      <c r="D93" s="9">
        <v>0.75</v>
      </c>
      <c r="E93" s="275" t="e">
        <f>(A93*D93)-B63-C93</f>
        <v>#DIV/0!</v>
      </c>
      <c r="F93" s="280" t="e">
        <f>E93/B22</f>
        <v>#DIV/0!</v>
      </c>
    </row>
    <row r="94" spans="1:10" ht="16.5" customHeight="1" x14ac:dyDescent="0.15">
      <c r="A94" s="15" t="s">
        <v>33</v>
      </c>
      <c r="B94" s="76"/>
      <c r="C94" s="371" t="s">
        <v>69</v>
      </c>
      <c r="D94" s="372"/>
      <c r="E94" s="276" t="e">
        <f>(E93+E95)/2</f>
        <v>#DIV/0!</v>
      </c>
      <c r="F94" s="281" t="e">
        <f>E94/B22</f>
        <v>#DIV/0!</v>
      </c>
    </row>
    <row r="95" spans="1:10" ht="16.5" customHeight="1" thickBot="1" x14ac:dyDescent="0.2">
      <c r="A95" s="45" t="s">
        <v>39</v>
      </c>
      <c r="B95" s="77"/>
      <c r="C95" s="369" t="s">
        <v>58</v>
      </c>
      <c r="D95" s="370"/>
      <c r="E95" s="279" t="e">
        <f>E93*0.9</f>
        <v>#DIV/0!</v>
      </c>
      <c r="F95" s="282" t="e">
        <f>E95/B22</f>
        <v>#DIV/0!</v>
      </c>
    </row>
    <row r="97" spans="1:8" x14ac:dyDescent="0.15">
      <c r="A97" s="383" t="s">
        <v>40</v>
      </c>
      <c r="B97" s="13"/>
    </row>
    <row r="98" spans="1:8" ht="17" thickBot="1" x14ac:dyDescent="0.2">
      <c r="A98" s="384"/>
      <c r="B98" s="81"/>
    </row>
    <row r="99" spans="1:8" ht="17" thickBot="1" x14ac:dyDescent="0.25">
      <c r="A99" s="286" t="s">
        <v>29</v>
      </c>
      <c r="B99" s="287"/>
      <c r="C99" s="295" t="s">
        <v>92</v>
      </c>
      <c r="D99"/>
      <c r="E99"/>
    </row>
    <row r="100" spans="1:8" x14ac:dyDescent="0.15">
      <c r="A100" s="297" t="s">
        <v>11</v>
      </c>
      <c r="B100" s="298" t="e">
        <f>B74</f>
        <v>#DIV/0!</v>
      </c>
      <c r="C100" s="328" t="e">
        <f>B100/B22</f>
        <v>#DIV/0!</v>
      </c>
      <c r="D100" s="23"/>
      <c r="E100" s="23"/>
      <c r="H100" s="30"/>
    </row>
    <row r="101" spans="1:8" x14ac:dyDescent="0.15">
      <c r="A101" s="68" t="s">
        <v>30</v>
      </c>
      <c r="B101" s="169" t="e">
        <f>B84</f>
        <v>#DIV/0!</v>
      </c>
      <c r="C101" s="327" t="e">
        <f>B101/B22</f>
        <v>#DIV/0!</v>
      </c>
      <c r="D101" s="23"/>
      <c r="E101" s="23"/>
      <c r="G101" s="30"/>
      <c r="H101" s="30"/>
    </row>
    <row r="102" spans="1:8" ht="13.5" customHeight="1" x14ac:dyDescent="0.15">
      <c r="A102" s="323" t="s">
        <v>54</v>
      </c>
      <c r="B102" s="324" t="e">
        <f>B82</f>
        <v>#DIV/0!</v>
      </c>
      <c r="C102" s="327" t="e">
        <f>B102/B22</f>
        <v>#DIV/0!</v>
      </c>
      <c r="D102" s="23"/>
      <c r="E102" s="23"/>
      <c r="G102" s="30"/>
      <c r="H102" s="30"/>
    </row>
    <row r="103" spans="1:8" ht="13.5" customHeight="1" x14ac:dyDescent="0.15">
      <c r="A103" s="325" t="s">
        <v>62</v>
      </c>
      <c r="B103" s="326" t="e">
        <f>E93</f>
        <v>#DIV/0!</v>
      </c>
      <c r="C103" s="327" t="e">
        <f>B103/B22</f>
        <v>#DIV/0!</v>
      </c>
      <c r="D103" s="23"/>
      <c r="E103" s="23"/>
      <c r="G103" s="30"/>
      <c r="H103" s="30"/>
    </row>
    <row r="104" spans="1:8" ht="13.5" customHeight="1" x14ac:dyDescent="0.15">
      <c r="A104" s="56"/>
      <c r="B104" s="170"/>
      <c r="C104" s="140"/>
      <c r="D104" s="23"/>
      <c r="E104" s="23"/>
      <c r="G104" s="30"/>
      <c r="H104" s="30"/>
    </row>
    <row r="105" spans="1:8" x14ac:dyDescent="0.15">
      <c r="A105" s="329" t="s">
        <v>54</v>
      </c>
      <c r="B105" s="330" t="e">
        <f>B82</f>
        <v>#DIV/0!</v>
      </c>
      <c r="C105" s="346" t="e">
        <f>B105/B22</f>
        <v>#DIV/0!</v>
      </c>
      <c r="D105" s="290"/>
      <c r="E105" s="291"/>
      <c r="G105" s="30"/>
      <c r="H105" s="30"/>
    </row>
    <row r="106" spans="1:8" ht="15" customHeight="1" x14ac:dyDescent="0.15">
      <c r="A106" s="80" t="s">
        <v>61</v>
      </c>
      <c r="B106" s="171" t="e">
        <f>B105*0.9</f>
        <v>#DIV/0!</v>
      </c>
      <c r="C106" s="347" t="e">
        <f>B106/B22</f>
        <v>#DIV/0!</v>
      </c>
      <c r="D106" s="23"/>
      <c r="E106" s="23"/>
    </row>
    <row r="107" spans="1:8" ht="15" customHeight="1" x14ac:dyDescent="0.15">
      <c r="A107" s="80" t="s">
        <v>64</v>
      </c>
      <c r="B107" s="171" t="e">
        <f>B100-(B106+B101)</f>
        <v>#DIV/0!</v>
      </c>
      <c r="C107" s="347" t="e">
        <f>B107/B22</f>
        <v>#DIV/0!</v>
      </c>
      <c r="D107" s="23"/>
      <c r="E107" s="23"/>
      <c r="G107" s="30"/>
      <c r="H107" s="30"/>
    </row>
    <row r="108" spans="1:8" ht="15" customHeight="1" x14ac:dyDescent="0.15">
      <c r="A108" s="138" t="s">
        <v>60</v>
      </c>
      <c r="B108" s="171" t="e">
        <f>B100-(B105+B101)</f>
        <v>#DIV/0!</v>
      </c>
      <c r="C108" s="347" t="e">
        <f>B108/B22</f>
        <v>#DIV/0!</v>
      </c>
      <c r="D108" s="23"/>
      <c r="E108" s="23"/>
      <c r="G108" s="30"/>
      <c r="H108" s="30"/>
    </row>
    <row r="109" spans="1:8" x14ac:dyDescent="0.15">
      <c r="A109" s="56"/>
      <c r="B109" s="170"/>
      <c r="C109" s="348"/>
      <c r="D109" s="23"/>
      <c r="E109" s="23"/>
    </row>
    <row r="110" spans="1:8" x14ac:dyDescent="0.15">
      <c r="A110" s="331" t="s">
        <v>62</v>
      </c>
      <c r="B110" s="332" t="e">
        <f>E93</f>
        <v>#DIV/0!</v>
      </c>
      <c r="C110" s="349" t="e">
        <f>B110/B22</f>
        <v>#DIV/0!</v>
      </c>
      <c r="D110" s="23"/>
      <c r="E110" s="23"/>
      <c r="G110" s="30"/>
      <c r="H110" s="30"/>
    </row>
    <row r="111" spans="1:8" x14ac:dyDescent="0.15">
      <c r="A111" s="69" t="s">
        <v>59</v>
      </c>
      <c r="B111" s="172" t="e">
        <f>E95</f>
        <v>#DIV/0!</v>
      </c>
      <c r="C111" s="350" t="e">
        <f>B111/B22</f>
        <v>#DIV/0!</v>
      </c>
      <c r="D111" s="23"/>
      <c r="E111" s="23"/>
      <c r="G111" s="30"/>
      <c r="H111" s="30"/>
    </row>
    <row r="112" spans="1:8" ht="15" customHeight="1" x14ac:dyDescent="0.15">
      <c r="A112" s="139" t="s">
        <v>63</v>
      </c>
      <c r="B112" s="172" t="e">
        <f>B100-B110-B101</f>
        <v>#DIV/0!</v>
      </c>
      <c r="C112" s="350" t="e">
        <f>B112/B22</f>
        <v>#DIV/0!</v>
      </c>
      <c r="D112" s="23"/>
      <c r="E112" s="23"/>
      <c r="G112" s="30"/>
      <c r="H112" s="30"/>
    </row>
    <row r="113" spans="1:8" ht="15" customHeight="1" x14ac:dyDescent="0.15">
      <c r="A113" s="318"/>
      <c r="B113" s="319"/>
      <c r="C113" s="351"/>
      <c r="D113" s="23"/>
      <c r="E113" s="23"/>
      <c r="G113" s="30"/>
      <c r="H113" s="30"/>
    </row>
    <row r="114" spans="1:8" ht="15" customHeight="1" x14ac:dyDescent="0.15">
      <c r="A114" s="70" t="s">
        <v>48</v>
      </c>
      <c r="B114" s="172">
        <f>C93</f>
        <v>15000</v>
      </c>
      <c r="C114" s="350">
        <f>B114/B22</f>
        <v>7.6687116564417179</v>
      </c>
      <c r="D114" s="23"/>
      <c r="E114" s="23"/>
      <c r="G114" s="30"/>
      <c r="H114" s="30"/>
    </row>
    <row r="115" spans="1:8" ht="15" customHeight="1" thickBot="1" x14ac:dyDescent="0.2">
      <c r="A115" s="341"/>
      <c r="B115" s="342"/>
      <c r="C115" s="320"/>
      <c r="D115" s="23"/>
      <c r="E115" s="23"/>
      <c r="G115" s="30"/>
      <c r="H115" s="30"/>
    </row>
    <row r="116" spans="1:8" ht="15" customHeight="1" thickBot="1" x14ac:dyDescent="0.2">
      <c r="A116" s="343" t="s">
        <v>11</v>
      </c>
      <c r="B116" s="344" t="e">
        <f>B100</f>
        <v>#DIV/0!</v>
      </c>
      <c r="C116" s="345" t="e">
        <f>C100</f>
        <v>#DIV/0!</v>
      </c>
      <c r="D116" s="356" t="s">
        <v>140</v>
      </c>
      <c r="E116" s="23"/>
      <c r="G116" s="30"/>
      <c r="H116" s="30"/>
    </row>
    <row r="117" spans="1:8" x14ac:dyDescent="0.15">
      <c r="A117" s="335" t="s">
        <v>129</v>
      </c>
      <c r="B117" s="336" t="e">
        <f>B102+B101</f>
        <v>#DIV/0!</v>
      </c>
      <c r="C117" s="337" t="e">
        <f>C102+C101</f>
        <v>#DIV/0!</v>
      </c>
      <c r="D117" s="357" t="e">
        <f>B116-B117</f>
        <v>#DIV/0!</v>
      </c>
      <c r="E117" s="23"/>
      <c r="G117" s="30"/>
      <c r="H117" s="30"/>
    </row>
    <row r="118" spans="1:8" x14ac:dyDescent="0.15">
      <c r="A118" s="338" t="s">
        <v>130</v>
      </c>
      <c r="B118" s="333" t="e">
        <f>B103+B101</f>
        <v>#DIV/0!</v>
      </c>
      <c r="C118" s="339" t="e">
        <f>C103+C101</f>
        <v>#DIV/0!</v>
      </c>
      <c r="D118" s="358" t="e">
        <f>B116-B118</f>
        <v>#DIV/0!</v>
      </c>
      <c r="E118" s="23"/>
      <c r="G118" s="30"/>
      <c r="H118" s="30"/>
    </row>
    <row r="119" spans="1:8" x14ac:dyDescent="0.15">
      <c r="A119" s="296" t="s">
        <v>131</v>
      </c>
      <c r="B119" s="340" t="e">
        <f>E95+B101</f>
        <v>#DIV/0!</v>
      </c>
      <c r="C119" s="334" t="e">
        <f>F95+C101</f>
        <v>#DIV/0!</v>
      </c>
      <c r="D119" s="359" t="e">
        <f>B116-B119</f>
        <v>#DIV/0!</v>
      </c>
      <c r="E119" s="23"/>
      <c r="H119" s="30"/>
    </row>
    <row r="120" spans="1:8" x14ac:dyDescent="0.15">
      <c r="A120" s="251" t="s">
        <v>104</v>
      </c>
      <c r="B120" s="252"/>
      <c r="C120" s="253"/>
      <c r="D120" s="8"/>
      <c r="E120" s="23"/>
      <c r="H120" s="30"/>
    </row>
    <row r="121" spans="1:8" x14ac:dyDescent="0.15">
      <c r="A121" s="254"/>
      <c r="B121" s="255"/>
      <c r="C121" s="256"/>
      <c r="D121" s="8"/>
      <c r="E121" s="23"/>
      <c r="H121" s="30"/>
    </row>
    <row r="122" spans="1:8" ht="17" thickBot="1" x14ac:dyDescent="0.2">
      <c r="A122" s="257"/>
      <c r="B122" s="258"/>
      <c r="C122" s="259"/>
      <c r="D122" s="21"/>
      <c r="E122" s="23"/>
      <c r="H122" s="30"/>
    </row>
    <row r="123" spans="1:8" x14ac:dyDescent="0.15">
      <c r="H123" s="30"/>
    </row>
    <row r="124" spans="1:8" x14ac:dyDescent="0.15">
      <c r="H124" s="30"/>
    </row>
    <row r="125" spans="1:8" x14ac:dyDescent="0.15">
      <c r="H125" s="30"/>
    </row>
    <row r="126" spans="1:8" x14ac:dyDescent="0.15">
      <c r="H126" s="30"/>
    </row>
    <row r="130" spans="8:8" x14ac:dyDescent="0.15">
      <c r="H130" s="30"/>
    </row>
    <row r="131" spans="8:8" x14ac:dyDescent="0.15">
      <c r="H131" s="30"/>
    </row>
    <row r="132" spans="8:8" x14ac:dyDescent="0.15">
      <c r="H132" s="30"/>
    </row>
    <row r="133" spans="8:8" x14ac:dyDescent="0.15">
      <c r="H133" s="30"/>
    </row>
    <row r="134" spans="8:8" x14ac:dyDescent="0.15">
      <c r="H134" s="30"/>
    </row>
    <row r="135" spans="8:8" x14ac:dyDescent="0.15">
      <c r="H135" s="30"/>
    </row>
    <row r="136" spans="8:8" x14ac:dyDescent="0.15">
      <c r="H136" s="30"/>
    </row>
    <row r="137" spans="8:8" x14ac:dyDescent="0.15">
      <c r="H137" s="30"/>
    </row>
    <row r="138" spans="8:8" x14ac:dyDescent="0.15">
      <c r="H138" s="30"/>
    </row>
    <row r="139" spans="8:8" x14ac:dyDescent="0.15">
      <c r="H139" s="30"/>
    </row>
    <row r="140" spans="8:8" x14ac:dyDescent="0.15">
      <c r="H140" s="30"/>
    </row>
    <row r="141" spans="8:8" x14ac:dyDescent="0.15">
      <c r="H141" s="30"/>
    </row>
    <row r="142" spans="8:8" x14ac:dyDescent="0.15">
      <c r="H142" s="30"/>
    </row>
    <row r="143" spans="8:8" x14ac:dyDescent="0.15">
      <c r="H143" s="30"/>
    </row>
    <row r="144" spans="8:8" x14ac:dyDescent="0.15">
      <c r="H144" s="30"/>
    </row>
    <row r="145" spans="8:8" x14ac:dyDescent="0.15">
      <c r="H145" s="30"/>
    </row>
    <row r="146" spans="8:8" x14ac:dyDescent="0.15">
      <c r="H146" s="30"/>
    </row>
    <row r="147" spans="8:8" x14ac:dyDescent="0.15">
      <c r="H147" s="30"/>
    </row>
    <row r="148" spans="8:8" x14ac:dyDescent="0.15">
      <c r="H148" s="30"/>
    </row>
    <row r="149" spans="8:8" x14ac:dyDescent="0.15">
      <c r="H149" s="30"/>
    </row>
    <row r="150" spans="8:8" x14ac:dyDescent="0.15">
      <c r="H150" s="30"/>
    </row>
    <row r="151" spans="8:8" x14ac:dyDescent="0.15">
      <c r="H151" s="30"/>
    </row>
    <row r="152" spans="8:8" x14ac:dyDescent="0.15">
      <c r="H152" s="30"/>
    </row>
    <row r="153" spans="8:8" x14ac:dyDescent="0.15">
      <c r="H153" s="30"/>
    </row>
    <row r="154" spans="8:8" x14ac:dyDescent="0.15">
      <c r="H154" s="30"/>
    </row>
    <row r="155" spans="8:8" x14ac:dyDescent="0.15">
      <c r="H155" s="30"/>
    </row>
    <row r="156" spans="8:8" x14ac:dyDescent="0.15">
      <c r="H156" s="30"/>
    </row>
    <row r="157" spans="8:8" x14ac:dyDescent="0.15">
      <c r="H157" s="30"/>
    </row>
    <row r="158" spans="8:8" x14ac:dyDescent="0.15">
      <c r="H158" s="30"/>
    </row>
    <row r="159" spans="8:8" x14ac:dyDescent="0.15">
      <c r="H159" s="30"/>
    </row>
    <row r="160" spans="8:8" x14ac:dyDescent="0.15">
      <c r="H160" s="30"/>
    </row>
    <row r="161" spans="8:8" x14ac:dyDescent="0.15">
      <c r="H161" s="30"/>
    </row>
    <row r="162" spans="8:8" x14ac:dyDescent="0.15">
      <c r="H162" s="30"/>
    </row>
    <row r="163" spans="8:8" x14ac:dyDescent="0.15">
      <c r="H163" s="30"/>
    </row>
    <row r="164" spans="8:8" x14ac:dyDescent="0.15">
      <c r="H164" s="30"/>
    </row>
    <row r="165" spans="8:8" x14ac:dyDescent="0.15">
      <c r="H165" s="30"/>
    </row>
    <row r="166" spans="8:8" x14ac:dyDescent="0.15">
      <c r="H166" s="30"/>
    </row>
    <row r="167" spans="8:8" x14ac:dyDescent="0.15">
      <c r="H167" s="30"/>
    </row>
    <row r="168" spans="8:8" x14ac:dyDescent="0.15">
      <c r="H168" s="30"/>
    </row>
    <row r="169" spans="8:8" x14ac:dyDescent="0.15">
      <c r="H169" s="30"/>
    </row>
    <row r="170" spans="8:8" x14ac:dyDescent="0.15">
      <c r="H170" s="30"/>
    </row>
    <row r="171" spans="8:8" x14ac:dyDescent="0.15">
      <c r="H171" s="30"/>
    </row>
    <row r="172" spans="8:8" x14ac:dyDescent="0.15">
      <c r="H172" s="30"/>
    </row>
    <row r="173" spans="8:8" x14ac:dyDescent="0.15">
      <c r="H173" s="30"/>
    </row>
    <row r="174" spans="8:8" x14ac:dyDescent="0.15">
      <c r="H174" s="30"/>
    </row>
    <row r="175" spans="8:8" x14ac:dyDescent="0.15">
      <c r="H175" s="30"/>
    </row>
    <row r="176" spans="8:8" x14ac:dyDescent="0.15">
      <c r="H176" s="30"/>
    </row>
    <row r="177" spans="8:8" x14ac:dyDescent="0.15">
      <c r="H177" s="30"/>
    </row>
    <row r="178" spans="8:8" x14ac:dyDescent="0.15">
      <c r="H178" s="30"/>
    </row>
    <row r="179" spans="8:8" x14ac:dyDescent="0.15">
      <c r="H179" s="30"/>
    </row>
    <row r="180" spans="8:8" x14ac:dyDescent="0.15">
      <c r="H180" s="30"/>
    </row>
    <row r="181" spans="8:8" x14ac:dyDescent="0.15">
      <c r="H181" s="30"/>
    </row>
    <row r="182" spans="8:8" x14ac:dyDescent="0.15">
      <c r="H182" s="30"/>
    </row>
    <row r="183" spans="8:8" x14ac:dyDescent="0.15">
      <c r="H183" s="30"/>
    </row>
    <row r="184" spans="8:8" x14ac:dyDescent="0.15">
      <c r="H184" s="30"/>
    </row>
    <row r="185" spans="8:8" x14ac:dyDescent="0.15">
      <c r="H185" s="30"/>
    </row>
    <row r="186" spans="8:8" x14ac:dyDescent="0.15">
      <c r="H186" s="30"/>
    </row>
    <row r="187" spans="8:8" x14ac:dyDescent="0.15">
      <c r="H187" s="30"/>
    </row>
    <row r="188" spans="8:8" x14ac:dyDescent="0.15">
      <c r="H188" s="30"/>
    </row>
    <row r="189" spans="8:8" x14ac:dyDescent="0.15">
      <c r="H189" s="30"/>
    </row>
    <row r="190" spans="8:8" x14ac:dyDescent="0.15">
      <c r="H190" s="30"/>
    </row>
    <row r="191" spans="8:8" x14ac:dyDescent="0.15">
      <c r="H191" s="30"/>
    </row>
    <row r="192" spans="8:8" x14ac:dyDescent="0.15">
      <c r="H192" s="30"/>
    </row>
    <row r="193" spans="8:8" x14ac:dyDescent="0.15">
      <c r="H193" s="30"/>
    </row>
    <row r="194" spans="8:8" x14ac:dyDescent="0.15">
      <c r="H194" s="30"/>
    </row>
    <row r="195" spans="8:8" x14ac:dyDescent="0.15">
      <c r="H195" s="30"/>
    </row>
    <row r="196" spans="8:8" x14ac:dyDescent="0.15">
      <c r="H196" s="30"/>
    </row>
    <row r="197" spans="8:8" x14ac:dyDescent="0.15">
      <c r="H197" s="30"/>
    </row>
    <row r="198" spans="8:8" x14ac:dyDescent="0.15">
      <c r="H198" s="30"/>
    </row>
    <row r="199" spans="8:8" x14ac:dyDescent="0.15">
      <c r="H199" s="30"/>
    </row>
    <row r="200" spans="8:8" x14ac:dyDescent="0.15">
      <c r="H200" s="30"/>
    </row>
    <row r="201" spans="8:8" x14ac:dyDescent="0.15">
      <c r="H201" s="30"/>
    </row>
    <row r="202" spans="8:8" x14ac:dyDescent="0.15">
      <c r="H202" s="30"/>
    </row>
    <row r="203" spans="8:8" x14ac:dyDescent="0.15">
      <c r="H203" s="30"/>
    </row>
    <row r="204" spans="8:8" x14ac:dyDescent="0.15">
      <c r="H204" s="30"/>
    </row>
    <row r="205" spans="8:8" x14ac:dyDescent="0.15">
      <c r="H205" s="30"/>
    </row>
    <row r="206" spans="8:8" x14ac:dyDescent="0.15">
      <c r="H206" s="30"/>
    </row>
    <row r="207" spans="8:8" x14ac:dyDescent="0.15">
      <c r="H207" s="30"/>
    </row>
    <row r="208" spans="8:8" x14ac:dyDescent="0.15">
      <c r="H208" s="30"/>
    </row>
    <row r="209" spans="8:8" x14ac:dyDescent="0.15">
      <c r="H209" s="30"/>
    </row>
    <row r="210" spans="8:8" x14ac:dyDescent="0.15">
      <c r="H210" s="30"/>
    </row>
    <row r="211" spans="8:8" x14ac:dyDescent="0.15">
      <c r="H211" s="30"/>
    </row>
    <row r="212" spans="8:8" x14ac:dyDescent="0.15">
      <c r="H212" s="30"/>
    </row>
    <row r="213" spans="8:8" x14ac:dyDescent="0.15">
      <c r="H213" s="30"/>
    </row>
    <row r="214" spans="8:8" x14ac:dyDescent="0.15">
      <c r="H214" s="30"/>
    </row>
    <row r="215" spans="8:8" x14ac:dyDescent="0.15">
      <c r="H215" s="30"/>
    </row>
    <row r="216" spans="8:8" x14ac:dyDescent="0.15">
      <c r="H216" s="30"/>
    </row>
    <row r="217" spans="8:8" x14ac:dyDescent="0.15">
      <c r="H217" s="30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type="cellIs" dxfId="11" priority="11" stopIfTrue="1" operator="lessThan">
      <formula>$B$28</formula>
    </cfRule>
    <cfRule type="cellIs" dxfId="10" priority="12" stopIfTrue="1" operator="greaterThan">
      <formula>$B$29</formula>
    </cfRule>
  </conditionalFormatting>
  <conditionalFormatting sqref="E39:E49">
    <cfRule type="cellIs" dxfId="9" priority="17" stopIfTrue="1" operator="lessThan">
      <formula>$B$31</formula>
    </cfRule>
    <cfRule type="cellIs" dxfId="8" priority="18" stopIfTrue="1" operator="greaterThan">
      <formula>$B$32</formula>
    </cfRule>
  </conditionalFormatting>
  <conditionalFormatting sqref="F39:F49">
    <cfRule type="cellIs" dxfId="7" priority="23" stopIfTrue="1" operator="lessThan">
      <formula>$B$34</formula>
    </cfRule>
    <cfRule type="cellIs" dxfId="6" priority="24" stopIfTrue="1" operator="greaterThan">
      <formula>$B$35</formula>
    </cfRule>
  </conditionalFormatting>
  <printOptions horizontalCentered="1" verticalCentered="1"/>
  <pageMargins left="0.25" right="0.25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2D050"/>
    <pageSetUpPr fitToPage="1"/>
  </sheetPr>
  <dimension ref="A1:M49"/>
  <sheetViews>
    <sheetView showGridLines="0" zoomScale="91" zoomScaleNormal="91" zoomScalePageLayoutView="91" workbookViewId="0">
      <selection activeCell="K28" sqref="K28"/>
    </sheetView>
  </sheetViews>
  <sheetFormatPr baseColWidth="10" defaultColWidth="9.1640625" defaultRowHeight="13" x14ac:dyDescent="0.15"/>
  <cols>
    <col min="1" max="1" width="14.83203125" style="54" customWidth="1"/>
    <col min="2" max="2" width="17.83203125" style="54" customWidth="1"/>
    <col min="3" max="3" width="18.6640625" style="54" bestFit="1" customWidth="1"/>
    <col min="4" max="4" width="14.6640625" style="54" customWidth="1"/>
    <col min="5" max="5" width="20.1640625" style="54" customWidth="1"/>
    <col min="6" max="6" width="21.83203125" style="54" customWidth="1"/>
    <col min="7" max="16384" width="9.1640625" style="54"/>
  </cols>
  <sheetData>
    <row r="1" spans="1:13" ht="12.75" customHeight="1" x14ac:dyDescent="0.15">
      <c r="A1" s="397" t="s">
        <v>70</v>
      </c>
      <c r="B1" s="398"/>
      <c r="C1" s="398"/>
      <c r="D1" s="398"/>
      <c r="E1" s="398"/>
      <c r="F1" s="399"/>
    </row>
    <row r="2" spans="1:13" ht="12.75" customHeight="1" thickBot="1" x14ac:dyDescent="0.2">
      <c r="A2" s="400"/>
      <c r="B2" s="401"/>
      <c r="C2" s="401"/>
      <c r="D2" s="401"/>
      <c r="E2" s="401"/>
      <c r="F2" s="402"/>
    </row>
    <row r="3" spans="1:13" ht="18" customHeight="1" thickBot="1" x14ac:dyDescent="0.2">
      <c r="A3" s="218" t="str">
        <f>'SFR ANALYSIS'!A10:B10</f>
        <v xml:space="preserve">ADDRESS:  </v>
      </c>
      <c r="B3" s="407" t="str">
        <f>'SFR ANALYSIS'!B10:C10</f>
        <v>123 Main St, Anywhere CA 91234</v>
      </c>
      <c r="C3" s="407"/>
      <c r="D3" s="408"/>
      <c r="E3" s="202" t="s">
        <v>53</v>
      </c>
      <c r="F3" s="92" t="str">
        <f>'SFR ANALYSIS'!B12</f>
        <v>Off Market</v>
      </c>
    </row>
    <row r="4" spans="1:13" ht="17" thickBot="1" x14ac:dyDescent="0.2">
      <c r="A4" s="390" t="s">
        <v>132</v>
      </c>
      <c r="B4" s="391"/>
      <c r="C4" s="391"/>
      <c r="D4" s="391"/>
      <c r="E4" s="391"/>
      <c r="F4" s="392"/>
    </row>
    <row r="5" spans="1:13" ht="16" x14ac:dyDescent="0.15">
      <c r="A5" s="405" t="s">
        <v>19</v>
      </c>
      <c r="B5" s="406"/>
      <c r="C5" s="203" t="s">
        <v>20</v>
      </c>
      <c r="D5" s="203" t="s">
        <v>25</v>
      </c>
      <c r="E5" s="285" t="s">
        <v>21</v>
      </c>
      <c r="F5" s="219" t="s">
        <v>66</v>
      </c>
    </row>
    <row r="6" spans="1:13" ht="16" x14ac:dyDescent="0.15">
      <c r="A6" s="393" t="str">
        <f>'SFR ANALYSIS'!A39</f>
        <v>N/A</v>
      </c>
      <c r="B6" s="394"/>
      <c r="C6" s="204">
        <f>'SFR ANALYSIS'!B39</f>
        <v>0</v>
      </c>
      <c r="D6" s="249">
        <f>'SFR ANALYSIS'!C39</f>
        <v>0</v>
      </c>
      <c r="E6" s="205" t="e">
        <f>'SFR ANALYSIS'!D39</f>
        <v>#DIV/0!</v>
      </c>
      <c r="F6" s="220">
        <f>'SFR ANALYSIS'!I39</f>
        <v>0</v>
      </c>
      <c r="G6" s="55"/>
      <c r="H6" s="61"/>
    </row>
    <row r="7" spans="1:13" ht="16" x14ac:dyDescent="0.15">
      <c r="A7" s="395" t="str">
        <f>'SFR ANALYSIS'!A40</f>
        <v>N/A</v>
      </c>
      <c r="B7" s="396"/>
      <c r="C7" s="206">
        <f>'SFR ANALYSIS'!B40</f>
        <v>0</v>
      </c>
      <c r="D7" s="250">
        <f>'SFR ANALYSIS'!C40</f>
        <v>0</v>
      </c>
      <c r="E7" s="207" t="e">
        <f>'SFR ANALYSIS'!D40</f>
        <v>#DIV/0!</v>
      </c>
      <c r="F7" s="221">
        <f>'SFR ANALYSIS'!I40</f>
        <v>0</v>
      </c>
      <c r="G7" s="61"/>
      <c r="H7" s="61"/>
    </row>
    <row r="8" spans="1:13" ht="16" x14ac:dyDescent="0.15">
      <c r="A8" s="393" t="str">
        <f>'SFR ANALYSIS'!A41</f>
        <v>N/A</v>
      </c>
      <c r="B8" s="394"/>
      <c r="C8" s="204">
        <f>'SFR ANALYSIS'!B41</f>
        <v>0</v>
      </c>
      <c r="D8" s="249">
        <f>'SFR ANALYSIS'!C41</f>
        <v>0</v>
      </c>
      <c r="E8" s="205" t="e">
        <f>'SFR ANALYSIS'!D41</f>
        <v>#DIV/0!</v>
      </c>
      <c r="F8" s="222">
        <f>'SFR ANALYSIS'!I41</f>
        <v>0</v>
      </c>
      <c r="G8" s="61"/>
      <c r="H8" s="61"/>
    </row>
    <row r="9" spans="1:13" ht="16" x14ac:dyDescent="0.15">
      <c r="A9" s="395" t="str">
        <f>'SFR ANALYSIS'!A42</f>
        <v>N/A</v>
      </c>
      <c r="B9" s="396"/>
      <c r="C9" s="206">
        <f>'SFR ANALYSIS'!B42</f>
        <v>0</v>
      </c>
      <c r="D9" s="250">
        <f>'SFR ANALYSIS'!C42</f>
        <v>0</v>
      </c>
      <c r="E9" s="207" t="e">
        <f>'SFR ANALYSIS'!D42</f>
        <v>#DIV/0!</v>
      </c>
      <c r="F9" s="221">
        <f>'SFR ANALYSIS'!I42</f>
        <v>0</v>
      </c>
      <c r="G9" s="61"/>
      <c r="H9" s="61"/>
    </row>
    <row r="10" spans="1:13" ht="16" x14ac:dyDescent="0.15">
      <c r="A10" s="393" t="str">
        <f>'SFR ANALYSIS'!A43</f>
        <v>N/A</v>
      </c>
      <c r="B10" s="394"/>
      <c r="C10" s="204">
        <f>'SFR ANALYSIS'!B43</f>
        <v>0</v>
      </c>
      <c r="D10" s="249">
        <f>'SFR ANALYSIS'!C43</f>
        <v>0</v>
      </c>
      <c r="E10" s="205" t="e">
        <f>'SFR ANALYSIS'!D43</f>
        <v>#DIV/0!</v>
      </c>
      <c r="F10" s="222">
        <f>'SFR ANALYSIS'!I43</f>
        <v>0</v>
      </c>
      <c r="G10" s="61"/>
      <c r="H10" s="61"/>
    </row>
    <row r="11" spans="1:13" ht="16" x14ac:dyDescent="0.15">
      <c r="A11" s="395" t="str">
        <f>'SFR ANALYSIS'!A44</f>
        <v>N/A</v>
      </c>
      <c r="B11" s="396"/>
      <c r="C11" s="206">
        <f>'SFR ANALYSIS'!B44</f>
        <v>0</v>
      </c>
      <c r="D11" s="250">
        <f>'SFR ANALYSIS'!C44</f>
        <v>0</v>
      </c>
      <c r="E11" s="207" t="e">
        <f>'SFR ANALYSIS'!D44</f>
        <v>#DIV/0!</v>
      </c>
      <c r="F11" s="221">
        <f>'SFR ANALYSIS'!I44</f>
        <v>0</v>
      </c>
      <c r="G11" s="61"/>
      <c r="H11" s="61"/>
    </row>
    <row r="12" spans="1:13" ht="16" x14ac:dyDescent="0.15">
      <c r="A12" s="393" t="str">
        <f>'SFR ANALYSIS'!A45</f>
        <v>N/A</v>
      </c>
      <c r="B12" s="394"/>
      <c r="C12" s="204">
        <f>'SFR ANALYSIS'!B45</f>
        <v>0</v>
      </c>
      <c r="D12" s="249">
        <f>'SFR ANALYSIS'!C45</f>
        <v>0</v>
      </c>
      <c r="E12" s="205" t="e">
        <f>'SFR ANALYSIS'!D45</f>
        <v>#DIV/0!</v>
      </c>
      <c r="F12" s="222">
        <f>'SFR ANALYSIS'!I45</f>
        <v>0</v>
      </c>
      <c r="G12" s="61"/>
      <c r="H12" s="61"/>
    </row>
    <row r="13" spans="1:13" ht="16" x14ac:dyDescent="0.15">
      <c r="A13" s="395" t="str">
        <f>'SFR ANALYSIS'!A46</f>
        <v>N/A</v>
      </c>
      <c r="B13" s="396"/>
      <c r="C13" s="206">
        <f>'SFR ANALYSIS'!B46</f>
        <v>0</v>
      </c>
      <c r="D13" s="250">
        <f>'SFR ANALYSIS'!C46</f>
        <v>0</v>
      </c>
      <c r="E13" s="207" t="e">
        <f>'SFR ANALYSIS'!D46</f>
        <v>#DIV/0!</v>
      </c>
      <c r="F13" s="221">
        <f>'SFR ANALYSIS'!I46</f>
        <v>0</v>
      </c>
      <c r="G13" s="61"/>
    </row>
    <row r="14" spans="1:13" ht="16" x14ac:dyDescent="0.15">
      <c r="A14" s="393" t="str">
        <f>'SFR ANALYSIS'!A47</f>
        <v>N/A</v>
      </c>
      <c r="B14" s="394"/>
      <c r="C14" s="204">
        <f>'SFR ANALYSIS'!B47</f>
        <v>0</v>
      </c>
      <c r="D14" s="249">
        <f>'SFR ANALYSIS'!C47</f>
        <v>0</v>
      </c>
      <c r="E14" s="205" t="e">
        <f>'SFR ANALYSIS'!D47</f>
        <v>#DIV/0!</v>
      </c>
      <c r="F14" s="222">
        <f>'SFR ANALYSIS'!I47</f>
        <v>0</v>
      </c>
      <c r="G14" s="61"/>
      <c r="H14" s="61"/>
      <c r="K14"/>
      <c r="L14"/>
      <c r="M14"/>
    </row>
    <row r="15" spans="1:13" ht="16" x14ac:dyDescent="0.15">
      <c r="A15" s="395" t="str">
        <f>'SFR ANALYSIS'!A48</f>
        <v>N/A</v>
      </c>
      <c r="B15" s="396"/>
      <c r="C15" s="206">
        <f>'SFR ANALYSIS'!B48</f>
        <v>0</v>
      </c>
      <c r="D15" s="250">
        <f>'SFR ANALYSIS'!C48</f>
        <v>0</v>
      </c>
      <c r="E15" s="207" t="e">
        <f>'SFR ANALYSIS'!D48</f>
        <v>#DIV/0!</v>
      </c>
      <c r="F15" s="221">
        <f>'SFR ANALYSIS'!I48</f>
        <v>0</v>
      </c>
      <c r="G15" s="61"/>
      <c r="H15" s="61"/>
      <c r="K15"/>
      <c r="L15"/>
      <c r="M15"/>
    </row>
    <row r="16" spans="1:13" ht="16" x14ac:dyDescent="0.15">
      <c r="A16" s="393" t="str">
        <f>'SFR ANALYSIS'!A49</f>
        <v>N/A</v>
      </c>
      <c r="B16" s="394"/>
      <c r="C16" s="204">
        <f>'SFR ANALYSIS'!B49</f>
        <v>0</v>
      </c>
      <c r="D16" s="249">
        <f>'SFR ANALYSIS'!C49</f>
        <v>0</v>
      </c>
      <c r="E16" s="205" t="e">
        <f>'SFR ANALYSIS'!D49</f>
        <v>#DIV/0!</v>
      </c>
      <c r="F16" s="223">
        <f>'SFR ANALYSIS'!I49</f>
        <v>0</v>
      </c>
      <c r="G16" s="61"/>
      <c r="H16" s="61"/>
      <c r="K16"/>
      <c r="L16"/>
      <c r="M16"/>
    </row>
    <row r="17" spans="1:13" ht="14" x14ac:dyDescent="0.15">
      <c r="A17" s="403"/>
      <c r="B17" s="404"/>
      <c r="C17" s="208" t="s">
        <v>26</v>
      </c>
      <c r="D17" s="208" t="s">
        <v>22</v>
      </c>
      <c r="E17" s="208" t="s">
        <v>27</v>
      </c>
      <c r="F17" s="224"/>
      <c r="G17" s="61"/>
      <c r="H17" s="61"/>
      <c r="K17"/>
      <c r="L17"/>
      <c r="M17"/>
    </row>
    <row r="18" spans="1:13" ht="16" x14ac:dyDescent="0.15">
      <c r="A18" s="385" t="s">
        <v>111</v>
      </c>
      <c r="B18" s="386"/>
      <c r="C18" s="247" t="e">
        <f>'SFR ANALYSIS'!B51</f>
        <v>#DIV/0!</v>
      </c>
      <c r="D18" s="308" t="e">
        <f>'SFR ANALYSIS'!C51</f>
        <v>#DIV/0!</v>
      </c>
      <c r="E18" s="248" t="e">
        <f>'SFR ANALYSIS'!D51</f>
        <v>#DIV/0!</v>
      </c>
      <c r="F18" s="225"/>
      <c r="G18" s="61"/>
      <c r="H18" s="61"/>
      <c r="K18"/>
      <c r="L18"/>
      <c r="M18"/>
    </row>
    <row r="19" spans="1:13" ht="14" thickBot="1" x14ac:dyDescent="0.2">
      <c r="A19" s="226"/>
      <c r="B19" s="209"/>
      <c r="C19" s="209"/>
      <c r="D19" s="209"/>
      <c r="E19" s="209"/>
      <c r="F19" s="227"/>
      <c r="G19" s="61"/>
      <c r="H19" s="61"/>
      <c r="K19"/>
      <c r="L19"/>
      <c r="M19"/>
    </row>
    <row r="20" spans="1:13" ht="17" thickBot="1" x14ac:dyDescent="0.2">
      <c r="A20" s="233" t="s">
        <v>82</v>
      </c>
      <c r="B20" s="210"/>
      <c r="C20" s="210"/>
      <c r="D20" s="210"/>
      <c r="E20" s="210"/>
      <c r="F20" s="228"/>
      <c r="G20" s="61"/>
      <c r="H20" s="61"/>
      <c r="K20"/>
      <c r="L20"/>
      <c r="M20"/>
    </row>
    <row r="21" spans="1:13" ht="16" x14ac:dyDescent="0.15">
      <c r="A21" s="314" t="s">
        <v>11</v>
      </c>
      <c r="B21" s="211"/>
      <c r="C21" s="315" t="e">
        <f>'SFR ANALYSIS'!B54</f>
        <v>#DIV/0!</v>
      </c>
      <c r="D21" s="316"/>
      <c r="E21" s="128" t="s">
        <v>88</v>
      </c>
      <c r="F21" s="129">
        <f>'SFR ANALYSIS'!B23</f>
        <v>6305</v>
      </c>
      <c r="G21" s="61"/>
      <c r="H21" s="61"/>
    </row>
    <row r="22" spans="1:13" ht="15" customHeight="1" x14ac:dyDescent="0.15">
      <c r="A22" s="229" t="s">
        <v>145</v>
      </c>
      <c r="B22" s="212"/>
      <c r="C22" s="367">
        <f>'SFR ANALYSIS'!B14</f>
        <v>3</v>
      </c>
      <c r="D22" s="250">
        <f>'SFR ANALYSIS'!B15</f>
        <v>2</v>
      </c>
      <c r="E22" s="122" t="s">
        <v>89</v>
      </c>
      <c r="F22" s="123">
        <f>'SFR ANALYSIS'!B24</f>
        <v>1970</v>
      </c>
      <c r="G22" s="61"/>
      <c r="H22" s="61"/>
    </row>
    <row r="23" spans="1:13" ht="17" thickBot="1" x14ac:dyDescent="0.2">
      <c r="A23" s="230" t="s">
        <v>87</v>
      </c>
      <c r="B23" s="213"/>
      <c r="C23" s="214">
        <f>'SFR ANALYSIS'!B22</f>
        <v>1956</v>
      </c>
      <c r="D23" s="215"/>
      <c r="E23" s="313" t="s">
        <v>74</v>
      </c>
      <c r="F23" s="125" t="e">
        <f>'SFR ANALYSIS'!G51</f>
        <v>#DIV/0!</v>
      </c>
      <c r="G23" s="61"/>
      <c r="H23" s="61"/>
    </row>
    <row r="24" spans="1:13" ht="17" thickBot="1" x14ac:dyDescent="0.2">
      <c r="A24" s="229"/>
      <c r="B24" s="216"/>
      <c r="C24" s="216"/>
      <c r="D24" s="217"/>
      <c r="E24" s="119"/>
      <c r="F24" s="120"/>
      <c r="G24" s="62"/>
      <c r="H24" s="61"/>
    </row>
    <row r="25" spans="1:13" ht="17" thickBot="1" x14ac:dyDescent="0.2">
      <c r="A25" s="233" t="s">
        <v>84</v>
      </c>
      <c r="B25" s="210"/>
      <c r="C25" s="210"/>
      <c r="D25" s="210"/>
      <c r="E25" s="210"/>
      <c r="F25" s="228"/>
      <c r="G25" s="61"/>
      <c r="H25" s="61"/>
    </row>
    <row r="26" spans="1:13" ht="16" x14ac:dyDescent="0.15">
      <c r="A26" s="126" t="s">
        <v>80</v>
      </c>
      <c r="B26" s="127"/>
      <c r="C26" s="128">
        <f>'SFR ANALYSIS'!E54</f>
        <v>5500</v>
      </c>
      <c r="D26" s="128"/>
      <c r="E26" s="128" t="s">
        <v>77</v>
      </c>
      <c r="F26" s="129">
        <f>'SFR ANALYSIS'!G54</f>
        <v>3</v>
      </c>
      <c r="G26" s="61"/>
      <c r="H26" s="61"/>
    </row>
    <row r="27" spans="1:13" ht="16" x14ac:dyDescent="0.15">
      <c r="A27" s="130" t="s">
        <v>76</v>
      </c>
      <c r="B27" s="131"/>
      <c r="C27" s="121">
        <f>'SFR ANALYSIS'!E55</f>
        <v>1150</v>
      </c>
      <c r="D27" s="121"/>
      <c r="E27" s="121" t="s">
        <v>78</v>
      </c>
      <c r="F27" s="355">
        <f>'SFR ANALYSIS'!G55</f>
        <v>2</v>
      </c>
      <c r="G27" s="61"/>
      <c r="H27" s="61"/>
    </row>
    <row r="28" spans="1:13" ht="16" x14ac:dyDescent="0.15">
      <c r="A28" s="132" t="s">
        <v>139</v>
      </c>
      <c r="B28" s="133"/>
      <c r="C28" s="96" t="str">
        <f>'SFR ANALYSIS'!E56</f>
        <v>365K - 600K</v>
      </c>
      <c r="D28" s="96"/>
      <c r="E28" s="96" t="s">
        <v>86</v>
      </c>
      <c r="F28" s="97">
        <f>'SFR ANALYSIS'!G56</f>
        <v>1937</v>
      </c>
      <c r="G28" s="61"/>
      <c r="H28" s="61"/>
    </row>
    <row r="29" spans="1:13" ht="17" thickBot="1" x14ac:dyDescent="0.2">
      <c r="A29" s="134" t="s">
        <v>85</v>
      </c>
      <c r="B29" s="135"/>
      <c r="C29" s="173">
        <f>'SFR ANALYSIS'!E57</f>
        <v>450000</v>
      </c>
      <c r="D29" s="136"/>
      <c r="E29" s="136" t="s">
        <v>81</v>
      </c>
      <c r="F29" s="124">
        <f>'SFR ANALYSIS'!G57</f>
        <v>79</v>
      </c>
      <c r="G29" s="61"/>
      <c r="H29" s="61"/>
    </row>
    <row r="30" spans="1:13" ht="14" thickBot="1" x14ac:dyDescent="0.2">
      <c r="A30" s="99"/>
      <c r="B30" s="66"/>
      <c r="C30" s="66"/>
      <c r="D30" s="66"/>
      <c r="E30" s="66"/>
      <c r="F30" s="101"/>
      <c r="G30" s="61"/>
      <c r="H30" s="61"/>
    </row>
    <row r="31" spans="1:13" ht="17" thickBot="1" x14ac:dyDescent="0.2">
      <c r="A31" s="71" t="s">
        <v>113</v>
      </c>
      <c r="B31" s="193"/>
      <c r="C31" s="244" t="s">
        <v>13</v>
      </c>
      <c r="D31" s="100" t="s">
        <v>72</v>
      </c>
      <c r="E31" s="246" t="s">
        <v>109</v>
      </c>
      <c r="F31" s="234"/>
      <c r="G31" s="61"/>
      <c r="H31" s="61"/>
    </row>
    <row r="32" spans="1:13" ht="16" x14ac:dyDescent="0.15">
      <c r="A32" s="106" t="s">
        <v>71</v>
      </c>
      <c r="B32" s="102"/>
      <c r="C32" s="174">
        <f>'SFR ANALYSIS'!B75</f>
        <v>88020</v>
      </c>
      <c r="D32" s="178">
        <f>'SFR ANALYSIS'!B64</f>
        <v>45</v>
      </c>
      <c r="E32" s="194"/>
      <c r="F32" s="95"/>
      <c r="G32" s="61"/>
      <c r="H32" s="61"/>
    </row>
    <row r="33" spans="1:8" ht="16" x14ac:dyDescent="0.15">
      <c r="A33" s="103" t="s">
        <v>8</v>
      </c>
      <c r="B33" s="104"/>
      <c r="C33" s="176" t="e">
        <f>'SFR ANALYSIS'!C76</f>
        <v>#DIV/0!</v>
      </c>
      <c r="D33" s="179" t="e">
        <f>C33/C23</f>
        <v>#DIV/0!</v>
      </c>
      <c r="E33" s="105">
        <f>'SFR ANALYSIS'!B76</f>
        <v>0.06</v>
      </c>
      <c r="F33" s="101"/>
      <c r="G33" s="61"/>
      <c r="H33" s="61"/>
    </row>
    <row r="34" spans="1:8" ht="16" x14ac:dyDescent="0.15">
      <c r="A34" s="106" t="s">
        <v>0</v>
      </c>
      <c r="B34" s="102"/>
      <c r="C34" s="177" t="e">
        <f>'SFR ANALYSIS'!C77</f>
        <v>#DIV/0!</v>
      </c>
      <c r="D34" s="178" t="e">
        <f>C34/C23</f>
        <v>#DIV/0!</v>
      </c>
      <c r="E34" s="107">
        <f>'SFR ANALYSIS'!B77</f>
        <v>0.03</v>
      </c>
      <c r="F34" s="95"/>
      <c r="G34" s="61"/>
      <c r="H34" s="61"/>
    </row>
    <row r="35" spans="1:8" ht="16" x14ac:dyDescent="0.15">
      <c r="A35" s="103" t="s">
        <v>9</v>
      </c>
      <c r="B35" s="104"/>
      <c r="C35" s="176" t="e">
        <f>'SFR ANALYSIS'!C78</f>
        <v>#DIV/0!</v>
      </c>
      <c r="D35" s="179" t="e">
        <f>C35/C23</f>
        <v>#DIV/0!</v>
      </c>
      <c r="E35" s="105">
        <f>'SFR ANALYSIS'!B78</f>
        <v>0.03</v>
      </c>
      <c r="F35" s="101"/>
      <c r="G35" s="61"/>
      <c r="H35" s="61"/>
    </row>
    <row r="36" spans="1:8" ht="16" x14ac:dyDescent="0.15">
      <c r="A36" s="108" t="s">
        <v>7</v>
      </c>
      <c r="B36" s="109"/>
      <c r="C36" s="175">
        <f>'SFR ANALYSIS'!B81</f>
        <v>15000</v>
      </c>
      <c r="D36" s="178">
        <f>C36/C23</f>
        <v>7.6687116564417179</v>
      </c>
      <c r="E36" s="196"/>
      <c r="F36" s="235"/>
      <c r="G36" s="61"/>
      <c r="H36" s="61"/>
    </row>
    <row r="37" spans="1:8" ht="17" thickBot="1" x14ac:dyDescent="0.2">
      <c r="A37" s="238" t="s">
        <v>108</v>
      </c>
      <c r="B37" s="239"/>
      <c r="C37" s="240" t="e">
        <f>'SFR ANALYSIS'!B84</f>
        <v>#DIV/0!</v>
      </c>
      <c r="D37" s="241" t="e">
        <f>SUM(D32:D36)</f>
        <v>#DIV/0!</v>
      </c>
      <c r="E37" s="242"/>
      <c r="F37" s="243"/>
      <c r="G37" s="61"/>
      <c r="H37" s="61"/>
    </row>
    <row r="38" spans="1:8" ht="17" thickBot="1" x14ac:dyDescent="0.2">
      <c r="A38" s="7"/>
      <c r="B38" s="62"/>
      <c r="C38" s="110"/>
      <c r="D38" s="62"/>
      <c r="E38" s="62"/>
      <c r="F38" s="63"/>
      <c r="G38" s="61"/>
      <c r="H38" s="61"/>
    </row>
    <row r="39" spans="1:8" ht="17" thickBot="1" x14ac:dyDescent="0.2">
      <c r="A39" s="283" t="s">
        <v>29</v>
      </c>
      <c r="B39" s="197"/>
      <c r="C39" s="245" t="s">
        <v>13</v>
      </c>
      <c r="D39" s="111" t="s">
        <v>73</v>
      </c>
      <c r="E39" s="284" t="s">
        <v>110</v>
      </c>
      <c r="F39" s="26" t="s">
        <v>119</v>
      </c>
      <c r="G39" s="61"/>
      <c r="H39" s="61"/>
    </row>
    <row r="40" spans="1:8" ht="16" x14ac:dyDescent="0.15">
      <c r="A40" s="112" t="s">
        <v>11</v>
      </c>
      <c r="B40" s="232"/>
      <c r="C40" s="180" t="e">
        <f>'SFR ANALYSIS'!B100</f>
        <v>#DIV/0!</v>
      </c>
      <c r="D40" s="181">
        <f>C22</f>
        <v>3</v>
      </c>
      <c r="E40" s="198"/>
      <c r="F40" s="237"/>
      <c r="G40" s="61"/>
      <c r="H40" s="61"/>
    </row>
    <row r="41" spans="1:8" ht="16" x14ac:dyDescent="0.15">
      <c r="A41" s="113" t="s">
        <v>90</v>
      </c>
      <c r="B41" s="199"/>
      <c r="C41" s="182" t="e">
        <f>'SFR ANALYSIS'!B101</f>
        <v>#DIV/0!</v>
      </c>
      <c r="D41" s="183" t="e">
        <f>D37</f>
        <v>#DIV/0!</v>
      </c>
      <c r="E41" s="195"/>
      <c r="F41" s="101"/>
      <c r="G41" s="61"/>
      <c r="H41" s="61"/>
    </row>
    <row r="42" spans="1:8" ht="16" x14ac:dyDescent="0.15">
      <c r="A42" s="137" t="s">
        <v>91</v>
      </c>
      <c r="B42" s="200"/>
      <c r="C42" s="180" t="e">
        <f>'SFR ANALYSIS'!B82</f>
        <v>#DIV/0!</v>
      </c>
      <c r="D42" s="191" t="e">
        <f>C42/C23</f>
        <v>#DIV/0!</v>
      </c>
      <c r="E42" s="198"/>
      <c r="F42" s="237"/>
      <c r="G42" s="61"/>
      <c r="H42" s="61"/>
    </row>
    <row r="43" spans="1:8" ht="16" x14ac:dyDescent="0.15">
      <c r="A43" s="186" t="s">
        <v>112</v>
      </c>
      <c r="B43" s="189"/>
      <c r="C43" s="187" t="e">
        <f>SUM(C41:C42)</f>
        <v>#DIV/0!</v>
      </c>
      <c r="D43" s="188" t="e">
        <f>C43/C23</f>
        <v>#DIV/0!</v>
      </c>
      <c r="E43" s="195"/>
      <c r="F43" s="101"/>
      <c r="G43" s="61"/>
      <c r="H43" s="61"/>
    </row>
    <row r="44" spans="1:8" x14ac:dyDescent="0.15">
      <c r="A44" s="231"/>
      <c r="B44" s="190"/>
      <c r="C44" s="192"/>
      <c r="D44" s="192"/>
      <c r="E44" s="201"/>
      <c r="F44" s="236"/>
      <c r="G44" s="61"/>
      <c r="H44" s="61"/>
    </row>
    <row r="45" spans="1:8" ht="16" x14ac:dyDescent="0.15">
      <c r="A45" s="387" t="s">
        <v>144</v>
      </c>
      <c r="B45" s="388"/>
      <c r="C45" s="388"/>
      <c r="D45" s="389"/>
      <c r="E45" s="365">
        <f>'SFR ANALYSIS'!B79</f>
        <v>0.1</v>
      </c>
      <c r="F45" s="366" t="e">
        <f>'SFR ANALYSIS'!C79</f>
        <v>#DIV/0!</v>
      </c>
      <c r="G45" s="61"/>
      <c r="H45" s="61"/>
    </row>
    <row r="46" spans="1:8" ht="14" x14ac:dyDescent="0.15">
      <c r="A46" s="352" t="s">
        <v>18</v>
      </c>
      <c r="B46" s="292"/>
      <c r="C46" s="2"/>
      <c r="D46" s="2"/>
      <c r="E46" s="294"/>
      <c r="F46" s="3"/>
      <c r="G46"/>
    </row>
    <row r="47" spans="1:8" ht="14" x14ac:dyDescent="0.15">
      <c r="A47" s="293"/>
      <c r="B47" s="292"/>
      <c r="C47" s="2"/>
      <c r="D47" s="2"/>
      <c r="E47" s="294"/>
      <c r="F47" s="3"/>
      <c r="G47"/>
    </row>
    <row r="48" spans="1:8" x14ac:dyDescent="0.15">
      <c r="A48" s="1"/>
      <c r="B48" s="2"/>
      <c r="C48" s="2"/>
      <c r="D48" s="2"/>
      <c r="E48" s="2"/>
      <c r="F48" s="3"/>
      <c r="G48"/>
    </row>
    <row r="49" spans="1:7" ht="14" thickBot="1" x14ac:dyDescent="0.2">
      <c r="A49" s="5"/>
      <c r="B49" s="4"/>
      <c r="C49" s="4"/>
      <c r="D49" s="4"/>
      <c r="E49" s="4"/>
      <c r="F49" s="6"/>
      <c r="G49"/>
    </row>
  </sheetData>
  <mergeCells count="18"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  <mergeCell ref="A18:B18"/>
    <mergeCell ref="A45:D45"/>
    <mergeCell ref="A4:F4"/>
    <mergeCell ref="A14:B14"/>
    <mergeCell ref="A9:B9"/>
    <mergeCell ref="A10:B10"/>
    <mergeCell ref="A11:B11"/>
    <mergeCell ref="A8:B8"/>
  </mergeCells>
  <printOptions horizontalCentered="1" verticalCentered="1"/>
  <pageMargins left="0.25" right="0.25" top="0.75" bottom="0.75" header="0.3" footer="0.3"/>
  <pageSetup scale="93" orientation="portrait"/>
  <headerFooter>
    <oddHeader>&amp;C&amp;"Times New Roman,Bold"&amp;16LIBERTY HOLDING GROUP&amp;14_x000D_&amp;12Direct: 650.477.4361</oddHeader>
    <oddFooter>&amp;C&amp;"Times New Roman,Regular"&amp;14www.LibertyHoldingGroup.com   Probate, Foreclosures, REO, Distressed Property Sales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SFR ANALYSIS</vt:lpstr>
      <vt:lpstr>SFR PROPERTY REPORT</vt:lpstr>
    </vt:vector>
  </TitlesOfParts>
  <Company>Learn iT!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Microsoft Office User</cp:lastModifiedBy>
  <cp:lastPrinted>2015-12-02T23:31:17Z</cp:lastPrinted>
  <dcterms:created xsi:type="dcterms:W3CDTF">2014-04-30T21:50:38Z</dcterms:created>
  <dcterms:modified xsi:type="dcterms:W3CDTF">2016-03-30T03:43:35Z</dcterms:modified>
</cp:coreProperties>
</file>