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kearney\Documents\OST sites\methods\"/>
    </mc:Choice>
  </mc:AlternateContent>
  <bookViews>
    <workbookView xWindow="0" yWindow="0" windowWidth="15360" windowHeight="8892"/>
  </bookViews>
  <sheets>
    <sheet name="Std Curve Instructions" sheetId="1" r:id="rId1"/>
    <sheet name="Lab Std Curves" sheetId="3" r:id="rId2"/>
    <sheet name="Initial Calibrators" sheetId="4" r:id="rId3"/>
    <sheet name="IPR" sheetId="7" r:id="rId4"/>
    <sheet name="Test Samples (AB Format)" sheetId="5" r:id="rId5"/>
    <sheet name="TestSamples(SmartCyclerFormat)" sheetId="6" r:id="rId6"/>
  </sheets>
  <calcPr calcId="152511"/>
</workbook>
</file>

<file path=xl/calcChain.xml><?xml version="1.0" encoding="utf-8"?>
<calcChain xmlns="http://schemas.openxmlformats.org/spreadsheetml/2006/main">
  <c r="G8" i="1" l="1"/>
  <c r="Q63" i="6" l="1"/>
  <c r="Q64" i="6"/>
  <c r="Q65" i="6"/>
  <c r="Q67" i="6"/>
  <c r="Q68" i="6"/>
  <c r="Q69" i="6"/>
  <c r="Q70" i="6"/>
  <c r="Q71" i="6"/>
  <c r="Q72" i="6"/>
  <c r="Q73" i="6"/>
  <c r="Q74" i="6"/>
  <c r="O64" i="6"/>
  <c r="R64" i="6" s="1"/>
  <c r="O65" i="6"/>
  <c r="R65" i="6" s="1"/>
  <c r="O66" i="6"/>
  <c r="R66" i="6" s="1"/>
  <c r="O67" i="6"/>
  <c r="R67" i="6" s="1"/>
  <c r="O68" i="6"/>
  <c r="R68" i="6" s="1"/>
  <c r="O69" i="6"/>
  <c r="R69" i="6" s="1"/>
  <c r="O70" i="6"/>
  <c r="R70" i="6" s="1"/>
  <c r="O71" i="6"/>
  <c r="R71" i="6" s="1"/>
  <c r="O72" i="6"/>
  <c r="R72" i="6" s="1"/>
  <c r="O73" i="6"/>
  <c r="R73" i="6" s="1"/>
  <c r="O74" i="6"/>
  <c r="R74" i="6" s="1"/>
  <c r="Q62" i="6"/>
  <c r="O63" i="6"/>
  <c r="R63" i="6" s="1"/>
  <c r="Q33" i="6"/>
  <c r="Q34" i="6"/>
  <c r="Q35" i="6"/>
  <c r="Q36" i="6"/>
  <c r="Q37" i="6"/>
  <c r="Q38" i="6"/>
  <c r="Q39" i="6"/>
  <c r="Q40" i="6"/>
  <c r="Q41" i="6"/>
  <c r="Q42" i="6"/>
  <c r="Q43" i="6"/>
  <c r="Q44" i="6"/>
  <c r="Q45" i="6"/>
  <c r="Q46" i="6"/>
  <c r="Q47" i="6"/>
  <c r="Q48" i="6"/>
  <c r="Q49" i="6"/>
  <c r="Q50" i="6"/>
  <c r="Q51" i="6"/>
  <c r="Q52" i="6"/>
  <c r="Q53" i="6"/>
  <c r="Q54" i="6"/>
  <c r="Q55" i="6"/>
  <c r="Q56" i="6"/>
  <c r="O33" i="6"/>
  <c r="R33" i="6" s="1"/>
  <c r="O34" i="6"/>
  <c r="R34" i="6" s="1"/>
  <c r="O35" i="6"/>
  <c r="R35" i="6" s="1"/>
  <c r="O36" i="6"/>
  <c r="R36" i="6" s="1"/>
  <c r="O37" i="6"/>
  <c r="R37" i="6" s="1"/>
  <c r="O38" i="6"/>
  <c r="R38" i="6" s="1"/>
  <c r="O39" i="6"/>
  <c r="R39" i="6" s="1"/>
  <c r="O40" i="6"/>
  <c r="R40" i="6" s="1"/>
  <c r="O41" i="6"/>
  <c r="R41" i="6" s="1"/>
  <c r="O42" i="6"/>
  <c r="R42" i="6" s="1"/>
  <c r="O43" i="6"/>
  <c r="R43" i="6" s="1"/>
  <c r="O44" i="6"/>
  <c r="R44" i="6" s="1"/>
  <c r="O45" i="6"/>
  <c r="R45" i="6" s="1"/>
  <c r="O46" i="6"/>
  <c r="R46" i="6" s="1"/>
  <c r="O47" i="6"/>
  <c r="R47" i="6" s="1"/>
  <c r="O48" i="6"/>
  <c r="R48" i="6" s="1"/>
  <c r="O49" i="6"/>
  <c r="R49" i="6" s="1"/>
  <c r="O50" i="6"/>
  <c r="R50" i="6" s="1"/>
  <c r="O51" i="6"/>
  <c r="R51" i="6" s="1"/>
  <c r="O52" i="6"/>
  <c r="R52" i="6" s="1"/>
  <c r="O53" i="6"/>
  <c r="R53" i="6" s="1"/>
  <c r="O54" i="6"/>
  <c r="R54" i="6" s="1"/>
  <c r="O55" i="6"/>
  <c r="R55" i="6" s="1"/>
  <c r="O56" i="6"/>
  <c r="R56" i="6" s="1"/>
  <c r="Q32" i="6"/>
  <c r="O32" i="6"/>
  <c r="O62" i="6" s="1"/>
  <c r="R62" i="6" s="1"/>
  <c r="Q75" i="5"/>
  <c r="Q76" i="5"/>
  <c r="Q77" i="5"/>
  <c r="Q78" i="5"/>
  <c r="Q79" i="5"/>
  <c r="Q80" i="5"/>
  <c r="Q81" i="5"/>
  <c r="Q82" i="5"/>
  <c r="Q83" i="5"/>
  <c r="Q84" i="5"/>
  <c r="Q85" i="5"/>
  <c r="Q86" i="5"/>
  <c r="Q87" i="5"/>
  <c r="Q88" i="5"/>
  <c r="Q89" i="5"/>
  <c r="Q90" i="5"/>
  <c r="Q91" i="5"/>
  <c r="Q92" i="5"/>
  <c r="O76" i="5"/>
  <c r="R76" i="5" s="1"/>
  <c r="O77" i="5"/>
  <c r="R77" i="5" s="1"/>
  <c r="O78" i="5"/>
  <c r="R78" i="5" s="1"/>
  <c r="O79" i="5"/>
  <c r="R79" i="5" s="1"/>
  <c r="O80" i="5"/>
  <c r="R80" i="5" s="1"/>
  <c r="O81" i="5"/>
  <c r="R81" i="5" s="1"/>
  <c r="O82" i="5"/>
  <c r="R82" i="5" s="1"/>
  <c r="O83" i="5"/>
  <c r="R83" i="5" s="1"/>
  <c r="O84" i="5"/>
  <c r="R84" i="5" s="1"/>
  <c r="O85" i="5"/>
  <c r="R85" i="5" s="1"/>
  <c r="O86" i="5"/>
  <c r="R86" i="5" s="1"/>
  <c r="O87" i="5"/>
  <c r="R87" i="5" s="1"/>
  <c r="O88" i="5"/>
  <c r="R88" i="5" s="1"/>
  <c r="O89" i="5"/>
  <c r="R89" i="5" s="1"/>
  <c r="O90" i="5"/>
  <c r="R90" i="5" s="1"/>
  <c r="O91" i="5"/>
  <c r="R91" i="5" s="1"/>
  <c r="O92" i="5"/>
  <c r="R92" i="5" s="1"/>
  <c r="O75" i="5"/>
  <c r="R75" i="5" s="1"/>
  <c r="O33" i="5"/>
  <c r="O34" i="5"/>
  <c r="R34" i="5" s="1"/>
  <c r="O35" i="5"/>
  <c r="O36" i="5"/>
  <c r="R36" i="5" s="1"/>
  <c r="O37" i="5"/>
  <c r="O38" i="5"/>
  <c r="R38" i="5" s="1"/>
  <c r="O39" i="5"/>
  <c r="O40" i="5"/>
  <c r="R40" i="5" s="1"/>
  <c r="O41" i="5"/>
  <c r="O42" i="5"/>
  <c r="R42" i="5" s="1"/>
  <c r="O43" i="5"/>
  <c r="O44" i="5"/>
  <c r="R44" i="5" s="1"/>
  <c r="O45" i="5"/>
  <c r="O46" i="5"/>
  <c r="R46" i="5" s="1"/>
  <c r="O47" i="5"/>
  <c r="O48" i="5"/>
  <c r="R48" i="5" s="1"/>
  <c r="O49" i="5"/>
  <c r="O50" i="5"/>
  <c r="R50" i="5" s="1"/>
  <c r="O51" i="5"/>
  <c r="O52" i="5"/>
  <c r="R52" i="5" s="1"/>
  <c r="O53" i="5"/>
  <c r="O54" i="5"/>
  <c r="R54" i="5" s="1"/>
  <c r="O55" i="5"/>
  <c r="O56" i="5"/>
  <c r="R56" i="5" s="1"/>
  <c r="O57" i="5"/>
  <c r="O58" i="5"/>
  <c r="R58" i="5" s="1"/>
  <c r="O59" i="5"/>
  <c r="O60" i="5"/>
  <c r="R60" i="5" s="1"/>
  <c r="O61" i="5"/>
  <c r="O62" i="5"/>
  <c r="R62" i="5" s="1"/>
  <c r="O63" i="5"/>
  <c r="O64" i="5"/>
  <c r="R64" i="5" s="1"/>
  <c r="O65" i="5"/>
  <c r="O66" i="5"/>
  <c r="R66" i="5" s="1"/>
  <c r="O67" i="5"/>
  <c r="O68" i="5"/>
  <c r="R68" i="5" s="1"/>
  <c r="O32" i="5"/>
  <c r="R32" i="5" s="1"/>
  <c r="O74" i="5"/>
  <c r="R74" i="5" s="1"/>
  <c r="Q33" i="5"/>
  <c r="R33" i="5"/>
  <c r="Q34" i="5"/>
  <c r="Q35" i="5"/>
  <c r="R35" i="5"/>
  <c r="Q36" i="5"/>
  <c r="Q37" i="5"/>
  <c r="R37" i="5"/>
  <c r="Q38" i="5"/>
  <c r="Q39" i="5"/>
  <c r="R39" i="5"/>
  <c r="Q40" i="5"/>
  <c r="Q41" i="5"/>
  <c r="R41" i="5"/>
  <c r="Q42" i="5"/>
  <c r="Q43" i="5"/>
  <c r="R43" i="5"/>
  <c r="Q44" i="5"/>
  <c r="Q45" i="5"/>
  <c r="R45" i="5"/>
  <c r="Q46" i="5"/>
  <c r="Q47" i="5"/>
  <c r="R47" i="5"/>
  <c r="Q48" i="5"/>
  <c r="Q49" i="5"/>
  <c r="R49" i="5"/>
  <c r="Q50" i="5"/>
  <c r="Q51" i="5"/>
  <c r="R51" i="5"/>
  <c r="Q52" i="5"/>
  <c r="Q53" i="5"/>
  <c r="R53" i="5"/>
  <c r="Q54" i="5"/>
  <c r="Q55" i="5"/>
  <c r="R55" i="5"/>
  <c r="Q56" i="5"/>
  <c r="Q57" i="5"/>
  <c r="R57" i="5"/>
  <c r="Q58" i="5"/>
  <c r="Q59" i="5"/>
  <c r="R59" i="5"/>
  <c r="Q60" i="5"/>
  <c r="Q61" i="5"/>
  <c r="R61" i="5"/>
  <c r="Q62" i="5"/>
  <c r="Q63" i="5"/>
  <c r="R63" i="5"/>
  <c r="Q64" i="5"/>
  <c r="Q65" i="5"/>
  <c r="R65" i="5"/>
  <c r="Q66" i="5"/>
  <c r="Q67" i="5"/>
  <c r="R67" i="5"/>
  <c r="Q68" i="5"/>
  <c r="Q32" i="5"/>
  <c r="N32" i="5"/>
  <c r="J22" i="5"/>
  <c r="R32" i="6" l="1"/>
  <c r="E5" i="3"/>
  <c r="E6" i="3"/>
  <c r="E7" i="3"/>
  <c r="E8" i="3"/>
  <c r="E9" i="3"/>
  <c r="E10" i="3"/>
  <c r="E11" i="3"/>
  <c r="E12" i="3"/>
  <c r="E13" i="3"/>
  <c r="E14" i="3"/>
  <c r="E15" i="3"/>
  <c r="E16" i="3"/>
  <c r="E17" i="3"/>
  <c r="E18" i="3"/>
  <c r="E19" i="3"/>
  <c r="G4" i="4"/>
  <c r="G6" i="4"/>
  <c r="G8" i="4"/>
  <c r="G10" i="4"/>
  <c r="G12" i="4"/>
  <c r="G14" i="4"/>
  <c r="G16" i="4"/>
  <c r="G18" i="4"/>
  <c r="G20" i="4"/>
  <c r="G22" i="4"/>
  <c r="G24" i="4"/>
  <c r="G26" i="4"/>
  <c r="G28" i="4"/>
  <c r="G30" i="4"/>
  <c r="G32" i="4"/>
  <c r="G34" i="4"/>
  <c r="G36" i="4"/>
  <c r="G38" i="4"/>
  <c r="G40" i="4"/>
  <c r="G42" i="4"/>
  <c r="G44" i="4"/>
  <c r="G46" i="4"/>
  <c r="G48" i="4"/>
  <c r="G50" i="4"/>
  <c r="G52" i="4"/>
  <c r="G54" i="4"/>
  <c r="G56" i="4"/>
  <c r="F79" i="4"/>
  <c r="E79" i="4"/>
  <c r="F78" i="4"/>
  <c r="F77" i="4"/>
  <c r="E77" i="4"/>
  <c r="F76" i="4"/>
  <c r="E76" i="4"/>
  <c r="F73" i="4"/>
  <c r="E73" i="4"/>
  <c r="F72" i="4"/>
  <c r="F71" i="4"/>
  <c r="E71" i="4"/>
  <c r="F70" i="4"/>
  <c r="E70" i="4"/>
  <c r="F65" i="4"/>
  <c r="E65" i="4"/>
  <c r="E72" i="4" l="1"/>
  <c r="G72" i="4" s="1"/>
  <c r="G79" i="4"/>
  <c r="H79" i="4" s="1"/>
  <c r="G71" i="4"/>
  <c r="G73" i="4"/>
  <c r="H73" i="4" s="1"/>
  <c r="E78" i="4"/>
  <c r="G78" i="4" s="1"/>
  <c r="G77" i="4"/>
  <c r="G70" i="4"/>
  <c r="G76" i="4"/>
  <c r="H78" i="4" l="1"/>
  <c r="H77" i="4" s="1"/>
  <c r="H76" i="4" s="1"/>
  <c r="F66" i="4" s="1"/>
  <c r="H72" i="4"/>
  <c r="H71" i="4" s="1"/>
  <c r="H70" i="4" s="1"/>
  <c r="E66" i="4" s="1"/>
  <c r="G7" i="6" l="1"/>
  <c r="G11" i="6"/>
  <c r="G9" i="6"/>
  <c r="G58" i="4"/>
  <c r="G60" i="4"/>
  <c r="G62" i="4"/>
  <c r="G7" i="5"/>
  <c r="G11" i="5"/>
  <c r="G9" i="5"/>
  <c r="D5" i="3"/>
  <c r="F17" i="3" s="1"/>
  <c r="G17" i="3" s="1"/>
  <c r="E8" i="6"/>
  <c r="F8" i="6"/>
  <c r="E9" i="6"/>
  <c r="F9" i="6"/>
  <c r="E10" i="6"/>
  <c r="F10" i="6"/>
  <c r="E11" i="6"/>
  <c r="F11" i="6"/>
  <c r="E12" i="6"/>
  <c r="F12" i="6"/>
  <c r="F7" i="6"/>
  <c r="E7" i="6"/>
  <c r="E8" i="5"/>
  <c r="F8" i="5"/>
  <c r="E9" i="5"/>
  <c r="F9" i="5"/>
  <c r="E10" i="5"/>
  <c r="F10" i="5"/>
  <c r="E11" i="5"/>
  <c r="F11" i="5"/>
  <c r="E12" i="5"/>
  <c r="F12" i="5"/>
  <c r="F7" i="5"/>
  <c r="E7" i="5"/>
  <c r="E13" i="5" s="1"/>
  <c r="P74" i="6"/>
  <c r="P73" i="6"/>
  <c r="P72" i="6"/>
  <c r="P71" i="6"/>
  <c r="P70" i="6"/>
  <c r="P69" i="6"/>
  <c r="P68" i="6"/>
  <c r="P67" i="6"/>
  <c r="P66" i="6"/>
  <c r="Q66" i="6" s="1"/>
  <c r="P65" i="6"/>
  <c r="P64" i="6"/>
  <c r="P63" i="6"/>
  <c r="P62" i="6"/>
  <c r="H62" i="6"/>
  <c r="E62" i="6"/>
  <c r="D62" i="6"/>
  <c r="C62" i="6"/>
  <c r="B62" i="6"/>
  <c r="D32" i="6"/>
  <c r="C32" i="6"/>
  <c r="E32" i="6"/>
  <c r="B32" i="6"/>
  <c r="H32" i="6"/>
  <c r="E34" i="6"/>
  <c r="E35" i="6"/>
  <c r="E36" i="6"/>
  <c r="E37" i="6"/>
  <c r="E38" i="6"/>
  <c r="E39" i="6"/>
  <c r="E40" i="6"/>
  <c r="E41" i="6"/>
  <c r="E42" i="6"/>
  <c r="E43" i="6"/>
  <c r="E44" i="6"/>
  <c r="E45" i="6"/>
  <c r="E46" i="6"/>
  <c r="E47" i="6"/>
  <c r="E48" i="6"/>
  <c r="E49" i="6"/>
  <c r="E50" i="6"/>
  <c r="E51" i="6"/>
  <c r="E52" i="6"/>
  <c r="E53" i="6"/>
  <c r="E54" i="6"/>
  <c r="E55" i="6"/>
  <c r="E56" i="6"/>
  <c r="E33" i="6"/>
  <c r="F26" i="6"/>
  <c r="F25" i="6"/>
  <c r="E25" i="6"/>
  <c r="F24" i="6"/>
  <c r="F23" i="6"/>
  <c r="E23" i="6"/>
  <c r="F22" i="6"/>
  <c r="F21" i="6"/>
  <c r="E21" i="6"/>
  <c r="E27" i="6"/>
  <c r="D27" i="6"/>
  <c r="C27" i="6"/>
  <c r="C28" i="6"/>
  <c r="B27" i="6"/>
  <c r="A83" i="5"/>
  <c r="P92" i="5"/>
  <c r="P91" i="5"/>
  <c r="P90" i="5"/>
  <c r="P89" i="5"/>
  <c r="P88" i="5"/>
  <c r="P87" i="5"/>
  <c r="P86" i="5"/>
  <c r="P85" i="5"/>
  <c r="P84" i="5"/>
  <c r="P83" i="5"/>
  <c r="P82" i="5"/>
  <c r="P81" i="5"/>
  <c r="P80" i="5"/>
  <c r="P79" i="5"/>
  <c r="P78" i="5"/>
  <c r="P77" i="5"/>
  <c r="P76" i="5"/>
  <c r="J32" i="6"/>
  <c r="J62" i="6" s="1"/>
  <c r="K32" i="6"/>
  <c r="K62" i="6" s="1"/>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25" i="5"/>
  <c r="P75" i="5"/>
  <c r="P74" i="5"/>
  <c r="Q74" i="5" s="1"/>
  <c r="F22" i="5"/>
  <c r="F23" i="5"/>
  <c r="F24" i="5"/>
  <c r="F25" i="5"/>
  <c r="F26" i="5"/>
  <c r="F21" i="5"/>
  <c r="B27" i="5"/>
  <c r="E23" i="5"/>
  <c r="E21" i="5"/>
  <c r="E27" i="5" s="1"/>
  <c r="B32" i="5" s="1"/>
  <c r="D27" i="5"/>
  <c r="D32" i="5"/>
  <c r="D74" i="5" s="1"/>
  <c r="C27" i="5"/>
  <c r="C28" i="5" s="1"/>
  <c r="E57" i="5" s="1"/>
  <c r="B82" i="5"/>
  <c r="B78" i="5"/>
  <c r="H78" i="5" s="1"/>
  <c r="D6" i="3"/>
  <c r="D7" i="3"/>
  <c r="D20" i="3"/>
  <c r="D21" i="3"/>
  <c r="D22" i="3"/>
  <c r="D35" i="3"/>
  <c r="D36" i="3"/>
  <c r="D37" i="3"/>
  <c r="D50" i="3"/>
  <c r="D51" i="3"/>
  <c r="D52"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C65" i="4"/>
  <c r="F154" i="3"/>
  <c r="G154" i="3"/>
  <c r="H154" i="3"/>
  <c r="I154" i="3"/>
  <c r="J154" i="3"/>
  <c r="K154" i="3"/>
  <c r="F153" i="3"/>
  <c r="G153" i="3"/>
  <c r="H153" i="3"/>
  <c r="I153" i="3"/>
  <c r="J153" i="3"/>
  <c r="K153" i="3"/>
  <c r="F152" i="3"/>
  <c r="G152" i="3"/>
  <c r="H152" i="3"/>
  <c r="I152" i="3"/>
  <c r="J152" i="3"/>
  <c r="K152" i="3"/>
  <c r="D143" i="3"/>
  <c r="D141" i="3"/>
  <c r="F139" i="3"/>
  <c r="G139" i="3"/>
  <c r="H139" i="3"/>
  <c r="I139" i="3"/>
  <c r="J139" i="3"/>
  <c r="K139" i="3"/>
  <c r="D139" i="3"/>
  <c r="F137" i="3"/>
  <c r="G137" i="3"/>
  <c r="H137" i="3"/>
  <c r="I137" i="3"/>
  <c r="J137" i="3"/>
  <c r="K137" i="3"/>
  <c r="D137" i="3"/>
  <c r="D135" i="3"/>
  <c r="D133" i="3"/>
  <c r="D131" i="3"/>
  <c r="F124" i="3"/>
  <c r="G124" i="3"/>
  <c r="H124" i="3"/>
  <c r="I124" i="3"/>
  <c r="J124" i="3"/>
  <c r="K124" i="3"/>
  <c r="F123" i="3"/>
  <c r="G123" i="3"/>
  <c r="H123" i="3"/>
  <c r="I123" i="3"/>
  <c r="J123" i="3"/>
  <c r="K123" i="3"/>
  <c r="F122" i="3"/>
  <c r="G122" i="3"/>
  <c r="H122" i="3"/>
  <c r="I122" i="3"/>
  <c r="J122" i="3"/>
  <c r="K122" i="3"/>
  <c r="D112" i="3"/>
  <c r="F109" i="3"/>
  <c r="G109" i="3"/>
  <c r="H109" i="3"/>
  <c r="I109" i="3"/>
  <c r="J109" i="3"/>
  <c r="K109" i="3"/>
  <c r="F108" i="3"/>
  <c r="G108" i="3"/>
  <c r="H108" i="3"/>
  <c r="I108" i="3"/>
  <c r="J108" i="3"/>
  <c r="K108" i="3"/>
  <c r="F107" i="3"/>
  <c r="G107" i="3"/>
  <c r="H107" i="3"/>
  <c r="I107" i="3"/>
  <c r="J107" i="3"/>
  <c r="K107" i="3"/>
  <c r="D98" i="3"/>
  <c r="D96" i="3"/>
  <c r="F94" i="3"/>
  <c r="G94" i="3"/>
  <c r="H94" i="3"/>
  <c r="I94" i="3"/>
  <c r="J94" i="3"/>
  <c r="K94" i="3"/>
  <c r="D94" i="3"/>
  <c r="F92" i="3"/>
  <c r="G92" i="3"/>
  <c r="H92" i="3"/>
  <c r="I92" i="3"/>
  <c r="J92" i="3"/>
  <c r="K92" i="3"/>
  <c r="D92" i="3"/>
  <c r="D90" i="3"/>
  <c r="D88" i="3"/>
  <c r="D86" i="3"/>
  <c r="F79" i="3"/>
  <c r="G79" i="3"/>
  <c r="H79" i="3"/>
  <c r="I79" i="3"/>
  <c r="J79" i="3"/>
  <c r="K79" i="3"/>
  <c r="F78" i="3"/>
  <c r="G78" i="3"/>
  <c r="H78" i="3"/>
  <c r="I78" i="3"/>
  <c r="J78" i="3"/>
  <c r="K78" i="3"/>
  <c r="F77" i="3"/>
  <c r="G77" i="3"/>
  <c r="H77" i="3"/>
  <c r="I77" i="3"/>
  <c r="J77" i="3"/>
  <c r="K77" i="3"/>
  <c r="D68" i="3"/>
  <c r="D66" i="3"/>
  <c r="D64" i="3"/>
  <c r="D62" i="3"/>
  <c r="D59" i="3"/>
  <c r="D58" i="3"/>
  <c r="D55" i="3"/>
  <c r="D47" i="3"/>
  <c r="D43" i="3"/>
  <c r="D23" i="3"/>
  <c r="D19" i="3"/>
  <c r="D15" i="3"/>
  <c r="D11" i="3"/>
  <c r="D9" i="3"/>
  <c r="D13" i="3"/>
  <c r="D17" i="3"/>
  <c r="D41" i="3"/>
  <c r="D45" i="3"/>
  <c r="D49" i="3"/>
  <c r="D8" i="3"/>
  <c r="D10" i="3"/>
  <c r="D12" i="3"/>
  <c r="D14" i="3"/>
  <c r="D16" i="3"/>
  <c r="D18" i="3"/>
  <c r="D24" i="3"/>
  <c r="D40" i="3"/>
  <c r="D42" i="3"/>
  <c r="D44" i="3"/>
  <c r="D46" i="3"/>
  <c r="D48" i="3"/>
  <c r="D56" i="3"/>
  <c r="D57" i="3"/>
  <c r="D60" i="3"/>
  <c r="D61" i="3"/>
  <c r="D63" i="3"/>
  <c r="D65" i="3"/>
  <c r="D67" i="3"/>
  <c r="D69" i="3"/>
  <c r="D85" i="3"/>
  <c r="D87" i="3"/>
  <c r="D89" i="3"/>
  <c r="D91" i="3"/>
  <c r="F93" i="3"/>
  <c r="G93" i="3"/>
  <c r="H93" i="3"/>
  <c r="I93" i="3"/>
  <c r="J93" i="3"/>
  <c r="K93" i="3"/>
  <c r="M93" i="3"/>
  <c r="D93" i="3"/>
  <c r="D95" i="3"/>
  <c r="D97" i="3"/>
  <c r="D99" i="3"/>
  <c r="D113" i="3"/>
  <c r="D114" i="3"/>
  <c r="D130" i="3"/>
  <c r="D132" i="3"/>
  <c r="D134" i="3"/>
  <c r="D136" i="3"/>
  <c r="F138" i="3"/>
  <c r="G138" i="3"/>
  <c r="H138" i="3"/>
  <c r="I138" i="3"/>
  <c r="J138" i="3"/>
  <c r="K138" i="3"/>
  <c r="N138" i="3"/>
  <c r="Q138" i="3"/>
  <c r="D138" i="3"/>
  <c r="D140" i="3"/>
  <c r="D142" i="3"/>
  <c r="D144" i="3"/>
  <c r="M77" i="3"/>
  <c r="N77" i="3"/>
  <c r="Q77" i="3"/>
  <c r="M79" i="3"/>
  <c r="N79" i="3"/>
  <c r="Q79" i="3"/>
  <c r="N93" i="3"/>
  <c r="Q93" i="3"/>
  <c r="M107" i="3"/>
  <c r="N107" i="3"/>
  <c r="Q107" i="3"/>
  <c r="M109" i="3"/>
  <c r="N109" i="3"/>
  <c r="Q109" i="3"/>
  <c r="D25" i="3"/>
  <c r="D26" i="3"/>
  <c r="D27" i="3"/>
  <c r="D28" i="3"/>
  <c r="D29" i="3"/>
  <c r="D30" i="3"/>
  <c r="D31" i="3"/>
  <c r="D32" i="3"/>
  <c r="D33" i="3"/>
  <c r="D34" i="3"/>
  <c r="D38" i="3"/>
  <c r="D39" i="3"/>
  <c r="D53" i="3"/>
  <c r="D54" i="3"/>
  <c r="M78" i="3"/>
  <c r="N78" i="3"/>
  <c r="Q78" i="3"/>
  <c r="N92" i="3"/>
  <c r="Q92" i="3"/>
  <c r="M92" i="3"/>
  <c r="N94" i="3"/>
  <c r="Q94" i="3"/>
  <c r="M94" i="3"/>
  <c r="M108" i="3"/>
  <c r="N108" i="3"/>
  <c r="Q108" i="3"/>
  <c r="D115" i="3"/>
  <c r="D116" i="3"/>
  <c r="D117" i="3"/>
  <c r="D118" i="3"/>
  <c r="D119" i="3"/>
  <c r="M122" i="3"/>
  <c r="N122" i="3"/>
  <c r="Q122" i="3"/>
  <c r="M124" i="3"/>
  <c r="N124" i="3"/>
  <c r="Q124" i="3"/>
  <c r="M138" i="3"/>
  <c r="M152" i="3"/>
  <c r="N152" i="3"/>
  <c r="Q152" i="3"/>
  <c r="M154" i="3"/>
  <c r="N154" i="3"/>
  <c r="Q154" i="3"/>
  <c r="M123" i="3"/>
  <c r="N123" i="3"/>
  <c r="Q123" i="3"/>
  <c r="N137" i="3"/>
  <c r="Q137" i="3"/>
  <c r="M137" i="3"/>
  <c r="N139" i="3"/>
  <c r="Q139" i="3"/>
  <c r="M139" i="3"/>
  <c r="M153" i="3"/>
  <c r="N153" i="3"/>
  <c r="Q153" i="3"/>
  <c r="D70" i="3"/>
  <c r="D71" i="3"/>
  <c r="D72" i="3"/>
  <c r="D73" i="3"/>
  <c r="D74" i="3"/>
  <c r="D75" i="3"/>
  <c r="D76" i="3"/>
  <c r="D77" i="3"/>
  <c r="D78" i="3"/>
  <c r="D79" i="3"/>
  <c r="D80" i="3"/>
  <c r="D81" i="3"/>
  <c r="D82" i="3"/>
  <c r="D83" i="3"/>
  <c r="D84" i="3"/>
  <c r="D100" i="3"/>
  <c r="D101" i="3"/>
  <c r="D102" i="3"/>
  <c r="D103" i="3"/>
  <c r="D104" i="3"/>
  <c r="D105" i="3"/>
  <c r="D106" i="3"/>
  <c r="D107" i="3"/>
  <c r="D108" i="3"/>
  <c r="D109" i="3"/>
  <c r="D110" i="3"/>
  <c r="D111" i="3"/>
  <c r="D120" i="3"/>
  <c r="D121" i="3"/>
  <c r="D122" i="3"/>
  <c r="D123" i="3"/>
  <c r="D124" i="3"/>
  <c r="D125" i="3"/>
  <c r="F130" i="3"/>
  <c r="G130" i="3"/>
  <c r="D126" i="3"/>
  <c r="D127" i="3"/>
  <c r="D128" i="3"/>
  <c r="D129" i="3"/>
  <c r="D145" i="3"/>
  <c r="D146" i="3"/>
  <c r="D147" i="3"/>
  <c r="D148" i="3"/>
  <c r="D149" i="3"/>
  <c r="D150" i="3"/>
  <c r="D151" i="3"/>
  <c r="D152" i="3"/>
  <c r="D153" i="3"/>
  <c r="D154" i="3"/>
  <c r="F56" i="3"/>
  <c r="G56" i="3"/>
  <c r="F63" i="3"/>
  <c r="G63" i="3"/>
  <c r="F61" i="3"/>
  <c r="G61" i="3"/>
  <c r="F64" i="3"/>
  <c r="G64" i="3"/>
  <c r="F62" i="3"/>
  <c r="G62" i="3"/>
  <c r="F49" i="3"/>
  <c r="G49" i="3"/>
  <c r="F47" i="3"/>
  <c r="G47" i="3"/>
  <c r="F48" i="3"/>
  <c r="G48" i="3"/>
  <c r="F19" i="3"/>
  <c r="G19" i="3" s="1"/>
  <c r="F34" i="3"/>
  <c r="G34" i="3"/>
  <c r="F32" i="3"/>
  <c r="G32" i="3"/>
  <c r="F33" i="3"/>
  <c r="G33" i="3"/>
  <c r="F18" i="3"/>
  <c r="G18" i="3" s="1"/>
  <c r="F95" i="3"/>
  <c r="G95" i="3"/>
  <c r="F97" i="3"/>
  <c r="G97" i="3"/>
  <c r="F142" i="3"/>
  <c r="G142" i="3"/>
  <c r="F53" i="3"/>
  <c r="G53" i="3"/>
  <c r="F44" i="3"/>
  <c r="G44" i="3"/>
  <c r="F54" i="3"/>
  <c r="G54" i="3"/>
  <c r="F40" i="3"/>
  <c r="G40" i="3"/>
  <c r="F67" i="3"/>
  <c r="G67" i="3"/>
  <c r="F85" i="3"/>
  <c r="G85" i="3"/>
  <c r="F14" i="3"/>
  <c r="G14" i="3" s="1"/>
  <c r="F140" i="3"/>
  <c r="G140" i="3"/>
  <c r="F132" i="3"/>
  <c r="G132" i="3"/>
  <c r="F99" i="3"/>
  <c r="G99" i="3"/>
  <c r="F69" i="3"/>
  <c r="G69" i="3"/>
  <c r="F52" i="3"/>
  <c r="G52" i="3"/>
  <c r="F22" i="3"/>
  <c r="G22" i="3"/>
  <c r="F91" i="3"/>
  <c r="G91" i="3"/>
  <c r="F65" i="3"/>
  <c r="G65" i="3"/>
  <c r="F121" i="3"/>
  <c r="G121" i="3"/>
  <c r="F120" i="3"/>
  <c r="G120" i="3"/>
  <c r="F112" i="3"/>
  <c r="G112" i="3"/>
  <c r="F111" i="3"/>
  <c r="G111" i="3"/>
  <c r="F110" i="3"/>
  <c r="G110" i="3"/>
  <c r="F118" i="3"/>
  <c r="G118" i="3"/>
  <c r="F51" i="3"/>
  <c r="G51" i="3"/>
  <c r="F58" i="3"/>
  <c r="G58" i="3"/>
  <c r="F26" i="3"/>
  <c r="G26" i="3"/>
  <c r="F25" i="3"/>
  <c r="G25" i="3"/>
  <c r="F23" i="3"/>
  <c r="G23" i="3"/>
  <c r="F21" i="3"/>
  <c r="G21" i="3"/>
  <c r="F29" i="3"/>
  <c r="G29" i="3"/>
  <c r="F27" i="3"/>
  <c r="G27" i="3"/>
  <c r="F31" i="3"/>
  <c r="G31" i="3"/>
  <c r="F30" i="3"/>
  <c r="G30" i="3"/>
  <c r="F28" i="3"/>
  <c r="G28" i="3"/>
  <c r="F117" i="3"/>
  <c r="G117" i="3"/>
  <c r="F89" i="3"/>
  <c r="G89" i="3"/>
  <c r="F60" i="3"/>
  <c r="G60" i="3"/>
  <c r="F50" i="3"/>
  <c r="G50" i="3"/>
  <c r="F42" i="3"/>
  <c r="G42" i="3"/>
  <c r="F20" i="3"/>
  <c r="G20" i="3"/>
  <c r="F129" i="3"/>
  <c r="G129" i="3"/>
  <c r="F128" i="3"/>
  <c r="G128" i="3"/>
  <c r="F135" i="3"/>
  <c r="G135" i="3"/>
  <c r="F127" i="3"/>
  <c r="G127" i="3"/>
  <c r="F126" i="3"/>
  <c r="G126" i="3"/>
  <c r="F133" i="3"/>
  <c r="G133" i="3"/>
  <c r="F125" i="3"/>
  <c r="G125" i="3"/>
  <c r="F131" i="3"/>
  <c r="G131" i="3"/>
  <c r="F100" i="3"/>
  <c r="G100" i="3"/>
  <c r="F98" i="3"/>
  <c r="G98" i="3"/>
  <c r="F106" i="3"/>
  <c r="G106" i="3"/>
  <c r="F105" i="3"/>
  <c r="G105" i="3"/>
  <c r="F96" i="3"/>
  <c r="G96" i="3"/>
  <c r="F104" i="3"/>
  <c r="G104" i="3"/>
  <c r="F101" i="3"/>
  <c r="G101" i="3"/>
  <c r="F103" i="3"/>
  <c r="G103" i="3"/>
  <c r="F102" i="3"/>
  <c r="G102" i="3"/>
  <c r="F75" i="3"/>
  <c r="G75" i="3"/>
  <c r="F66" i="3"/>
  <c r="G66" i="3"/>
  <c r="F74" i="3"/>
  <c r="G74" i="3"/>
  <c r="F73" i="3"/>
  <c r="G73" i="3"/>
  <c r="F76" i="3"/>
  <c r="G76" i="3"/>
  <c r="F72" i="3"/>
  <c r="G72" i="3"/>
  <c r="F71" i="3"/>
  <c r="G71" i="3"/>
  <c r="F70" i="3"/>
  <c r="G70" i="3"/>
  <c r="F68" i="3"/>
  <c r="G68" i="3"/>
  <c r="F144" i="3"/>
  <c r="G144" i="3"/>
  <c r="F136" i="3"/>
  <c r="G136" i="3"/>
  <c r="F114" i="3"/>
  <c r="G114" i="3"/>
  <c r="F87" i="3"/>
  <c r="G87" i="3"/>
  <c r="F5" i="3"/>
  <c r="G5" i="3" s="1"/>
  <c r="F9" i="3"/>
  <c r="G9" i="3" s="1"/>
  <c r="F7" i="3"/>
  <c r="G7" i="3" s="1"/>
  <c r="F10" i="3"/>
  <c r="G10" i="3" s="1"/>
  <c r="F43" i="3"/>
  <c r="G43" i="3"/>
  <c r="F41" i="3"/>
  <c r="G41" i="3"/>
  <c r="F35" i="3"/>
  <c r="G35" i="3"/>
  <c r="F39" i="3"/>
  <c r="G39" i="3"/>
  <c r="F38" i="3"/>
  <c r="G38" i="3"/>
  <c r="F37" i="3"/>
  <c r="G37" i="3"/>
  <c r="F45" i="3"/>
  <c r="G45" i="3"/>
  <c r="F36" i="3"/>
  <c r="G36" i="3"/>
  <c r="F119" i="3"/>
  <c r="G119" i="3"/>
  <c r="F115" i="3"/>
  <c r="G115" i="3"/>
  <c r="F134" i="3"/>
  <c r="G134" i="3"/>
  <c r="F113" i="3"/>
  <c r="G113" i="3"/>
  <c r="F57" i="3"/>
  <c r="G57" i="3"/>
  <c r="F46" i="3"/>
  <c r="G46" i="3"/>
  <c r="F24" i="3"/>
  <c r="G24" i="3"/>
  <c r="F8" i="3"/>
  <c r="G8" i="3" s="1"/>
  <c r="F59" i="3"/>
  <c r="G59" i="3"/>
  <c r="F116" i="3"/>
  <c r="G116" i="3"/>
  <c r="F83" i="3"/>
  <c r="G83" i="3"/>
  <c r="F90" i="3"/>
  <c r="G90" i="3"/>
  <c r="F82" i="3"/>
  <c r="G82" i="3"/>
  <c r="F81" i="3"/>
  <c r="G81" i="3"/>
  <c r="F88" i="3"/>
  <c r="G88" i="3"/>
  <c r="F80" i="3"/>
  <c r="G80" i="3"/>
  <c r="F84" i="3"/>
  <c r="G84" i="3"/>
  <c r="F86" i="3"/>
  <c r="G86" i="3"/>
  <c r="F147" i="3"/>
  <c r="G147" i="3"/>
  <c r="F146" i="3"/>
  <c r="G146" i="3"/>
  <c r="F145" i="3"/>
  <c r="G145" i="3"/>
  <c r="F148" i="3"/>
  <c r="G148" i="3"/>
  <c r="F143" i="3"/>
  <c r="G143" i="3"/>
  <c r="F151" i="3"/>
  <c r="G151" i="3"/>
  <c r="F150" i="3"/>
  <c r="G150" i="3"/>
  <c r="F141" i="3"/>
  <c r="G141" i="3"/>
  <c r="F149" i="3"/>
  <c r="G149" i="3"/>
  <c r="F55" i="3"/>
  <c r="G55" i="3"/>
  <c r="P139" i="3"/>
  <c r="O139" i="3"/>
  <c r="P137" i="3"/>
  <c r="O137" i="3"/>
  <c r="P138" i="3"/>
  <c r="O138" i="3"/>
  <c r="P94" i="3"/>
  <c r="O94" i="3"/>
  <c r="P92" i="3"/>
  <c r="O92" i="3"/>
  <c r="O109" i="3"/>
  <c r="P109" i="3"/>
  <c r="O107" i="3"/>
  <c r="P107" i="3"/>
  <c r="O79" i="3"/>
  <c r="P79" i="3"/>
  <c r="O77" i="3"/>
  <c r="P77" i="3"/>
  <c r="O153" i="3"/>
  <c r="P153" i="3"/>
  <c r="O123" i="3"/>
  <c r="P123" i="3"/>
  <c r="O154" i="3"/>
  <c r="P154" i="3"/>
  <c r="O152" i="3"/>
  <c r="P152" i="3"/>
  <c r="O124" i="3"/>
  <c r="P124" i="3"/>
  <c r="O122" i="3"/>
  <c r="P122" i="3"/>
  <c r="O108" i="3"/>
  <c r="P108" i="3"/>
  <c r="O78" i="3"/>
  <c r="P78" i="3"/>
  <c r="P93" i="3"/>
  <c r="O93" i="3"/>
  <c r="H62" i="3"/>
  <c r="I62" i="3"/>
  <c r="J62" i="3"/>
  <c r="K62" i="3"/>
  <c r="H64" i="3"/>
  <c r="I64" i="3"/>
  <c r="J64" i="3"/>
  <c r="K64" i="3"/>
  <c r="H63" i="3"/>
  <c r="I63" i="3"/>
  <c r="J63" i="3"/>
  <c r="K63" i="3"/>
  <c r="H33" i="3"/>
  <c r="I33" i="3"/>
  <c r="J33" i="3"/>
  <c r="K33" i="3"/>
  <c r="H34" i="3"/>
  <c r="I34" i="3"/>
  <c r="J34" i="3"/>
  <c r="K34" i="3"/>
  <c r="H47" i="3"/>
  <c r="I47" i="3"/>
  <c r="J47" i="3"/>
  <c r="K47" i="3"/>
  <c r="H32" i="3"/>
  <c r="I32" i="3"/>
  <c r="J32" i="3"/>
  <c r="K32" i="3"/>
  <c r="H48" i="3"/>
  <c r="I48" i="3"/>
  <c r="J48" i="3"/>
  <c r="K48" i="3"/>
  <c r="H49" i="3"/>
  <c r="I49" i="3"/>
  <c r="J49" i="3"/>
  <c r="K49" i="3"/>
  <c r="H46" i="3"/>
  <c r="I46" i="3"/>
  <c r="J46" i="3"/>
  <c r="K46" i="3"/>
  <c r="M46" i="3"/>
  <c r="H55" i="3"/>
  <c r="I55" i="3"/>
  <c r="J55" i="3"/>
  <c r="K55" i="3"/>
  <c r="N55" i="3"/>
  <c r="H146" i="3"/>
  <c r="I146" i="3"/>
  <c r="J146" i="3"/>
  <c r="K146" i="3"/>
  <c r="M146" i="3"/>
  <c r="H90" i="3"/>
  <c r="I90" i="3"/>
  <c r="J90" i="3"/>
  <c r="K90" i="3"/>
  <c r="H69" i="3"/>
  <c r="I69" i="3"/>
  <c r="J69" i="3"/>
  <c r="K69" i="3"/>
  <c r="M69" i="3"/>
  <c r="H140" i="3"/>
  <c r="I140" i="3"/>
  <c r="J140" i="3"/>
  <c r="K140" i="3"/>
  <c r="H116" i="3"/>
  <c r="I116" i="3"/>
  <c r="J116" i="3"/>
  <c r="K116" i="3"/>
  <c r="M116" i="3"/>
  <c r="H40" i="3"/>
  <c r="I40" i="3"/>
  <c r="J40" i="3"/>
  <c r="K40" i="3"/>
  <c r="M40" i="3"/>
  <c r="H20" i="3"/>
  <c r="I20" i="3"/>
  <c r="J20" i="3"/>
  <c r="K20" i="3"/>
  <c r="N20" i="3"/>
  <c r="H72" i="3"/>
  <c r="I72" i="3"/>
  <c r="J72" i="3"/>
  <c r="K72" i="3"/>
  <c r="N72" i="3"/>
  <c r="H101" i="3"/>
  <c r="I101" i="3"/>
  <c r="J101" i="3"/>
  <c r="K101" i="3"/>
  <c r="H125" i="3"/>
  <c r="I125" i="3"/>
  <c r="J125" i="3"/>
  <c r="K125" i="3"/>
  <c r="M125" i="3"/>
  <c r="N140" i="3"/>
  <c r="M140" i="3"/>
  <c r="N40" i="3"/>
  <c r="N46" i="3"/>
  <c r="H87" i="3"/>
  <c r="I87" i="3"/>
  <c r="J87" i="3"/>
  <c r="K87" i="3"/>
  <c r="H58" i="3"/>
  <c r="I58" i="3"/>
  <c r="J58" i="3"/>
  <c r="K58" i="3"/>
  <c r="H65" i="3"/>
  <c r="I65" i="3"/>
  <c r="J65" i="3"/>
  <c r="K65" i="3"/>
  <c r="H67" i="3"/>
  <c r="I67" i="3"/>
  <c r="J67" i="3"/>
  <c r="K67" i="3"/>
  <c r="H149" i="3"/>
  <c r="I149" i="3"/>
  <c r="J149" i="3"/>
  <c r="K149" i="3"/>
  <c r="H147" i="3"/>
  <c r="I147" i="3"/>
  <c r="J147" i="3"/>
  <c r="K147" i="3"/>
  <c r="H83" i="3"/>
  <c r="I83" i="3"/>
  <c r="J83" i="3"/>
  <c r="K83" i="3"/>
  <c r="H57" i="3"/>
  <c r="I57" i="3"/>
  <c r="J57" i="3"/>
  <c r="K57" i="3"/>
  <c r="H37" i="3"/>
  <c r="I37" i="3"/>
  <c r="J37" i="3"/>
  <c r="K37" i="3"/>
  <c r="H114" i="3"/>
  <c r="I114" i="3"/>
  <c r="J114" i="3"/>
  <c r="K114" i="3"/>
  <c r="H76" i="3"/>
  <c r="I76" i="3"/>
  <c r="J76" i="3"/>
  <c r="K76" i="3"/>
  <c r="H104" i="3"/>
  <c r="I104" i="3"/>
  <c r="J104" i="3"/>
  <c r="K104" i="3"/>
  <c r="H133" i="3"/>
  <c r="I133" i="3"/>
  <c r="J133" i="3"/>
  <c r="K133" i="3"/>
  <c r="H42" i="3"/>
  <c r="I42" i="3"/>
  <c r="J42" i="3"/>
  <c r="K42" i="3"/>
  <c r="H31" i="3"/>
  <c r="I31" i="3"/>
  <c r="J31" i="3"/>
  <c r="K31" i="3"/>
  <c r="H51" i="3"/>
  <c r="I51" i="3"/>
  <c r="J51" i="3"/>
  <c r="K51" i="3"/>
  <c r="H130" i="3"/>
  <c r="I130" i="3"/>
  <c r="J130" i="3"/>
  <c r="K130" i="3"/>
  <c r="H141" i="3"/>
  <c r="I141" i="3"/>
  <c r="J141" i="3"/>
  <c r="K141" i="3"/>
  <c r="H113" i="3"/>
  <c r="I113" i="3"/>
  <c r="J113" i="3"/>
  <c r="K113" i="3"/>
  <c r="H38" i="3"/>
  <c r="I38" i="3"/>
  <c r="J38" i="3"/>
  <c r="K38" i="3"/>
  <c r="H136" i="3"/>
  <c r="I136" i="3"/>
  <c r="J136" i="3"/>
  <c r="K136" i="3"/>
  <c r="H73" i="3"/>
  <c r="I73" i="3"/>
  <c r="J73" i="3"/>
  <c r="K73" i="3"/>
  <c r="H96" i="3"/>
  <c r="I96" i="3"/>
  <c r="J96" i="3"/>
  <c r="K96" i="3"/>
  <c r="H126" i="3"/>
  <c r="I126" i="3"/>
  <c r="J126" i="3"/>
  <c r="K126" i="3"/>
  <c r="H50" i="3"/>
  <c r="I50" i="3"/>
  <c r="J50" i="3"/>
  <c r="K50" i="3"/>
  <c r="H27" i="3"/>
  <c r="I27" i="3"/>
  <c r="J27" i="3"/>
  <c r="K27" i="3"/>
  <c r="H118" i="3"/>
  <c r="I118" i="3"/>
  <c r="J118" i="3"/>
  <c r="K118" i="3"/>
  <c r="H86" i="3"/>
  <c r="I86" i="3"/>
  <c r="J86" i="3"/>
  <c r="K86" i="3"/>
  <c r="H150" i="3"/>
  <c r="I150" i="3"/>
  <c r="J150" i="3"/>
  <c r="K150" i="3"/>
  <c r="H84" i="3"/>
  <c r="I84" i="3"/>
  <c r="J84" i="3"/>
  <c r="K84" i="3"/>
  <c r="H61" i="3"/>
  <c r="I61" i="3"/>
  <c r="J61" i="3"/>
  <c r="K61" i="3"/>
  <c r="H134" i="3"/>
  <c r="I134" i="3"/>
  <c r="J134" i="3"/>
  <c r="K134" i="3"/>
  <c r="H39" i="3"/>
  <c r="I39" i="3"/>
  <c r="J39" i="3"/>
  <c r="K39" i="3"/>
  <c r="H144" i="3"/>
  <c r="I144" i="3"/>
  <c r="J144" i="3"/>
  <c r="K144" i="3"/>
  <c r="H74" i="3"/>
  <c r="I74" i="3"/>
  <c r="J74" i="3"/>
  <c r="K74" i="3"/>
  <c r="H105" i="3"/>
  <c r="I105" i="3"/>
  <c r="J105" i="3"/>
  <c r="K105" i="3"/>
  <c r="H127" i="3"/>
  <c r="I127" i="3"/>
  <c r="J127" i="3"/>
  <c r="K127" i="3"/>
  <c r="H60" i="3"/>
  <c r="I60" i="3"/>
  <c r="J60" i="3"/>
  <c r="K60" i="3"/>
  <c r="H29" i="3"/>
  <c r="I29" i="3"/>
  <c r="J29" i="3"/>
  <c r="K29" i="3"/>
  <c r="H110" i="3"/>
  <c r="I110" i="3"/>
  <c r="J110" i="3"/>
  <c r="K110" i="3"/>
  <c r="H132" i="3"/>
  <c r="I132" i="3"/>
  <c r="J132" i="3"/>
  <c r="K132" i="3"/>
  <c r="N90" i="3"/>
  <c r="M90" i="3"/>
  <c r="H151" i="3"/>
  <c r="I151" i="3"/>
  <c r="J151" i="3"/>
  <c r="K151" i="3"/>
  <c r="H80" i="3"/>
  <c r="I80" i="3"/>
  <c r="J80" i="3"/>
  <c r="K80" i="3"/>
  <c r="H59" i="3"/>
  <c r="I59" i="3"/>
  <c r="J59" i="3"/>
  <c r="K59" i="3"/>
  <c r="H115" i="3"/>
  <c r="I115" i="3"/>
  <c r="J115" i="3"/>
  <c r="K115" i="3"/>
  <c r="H35" i="3"/>
  <c r="I35" i="3"/>
  <c r="J35" i="3"/>
  <c r="K35" i="3"/>
  <c r="H54" i="3"/>
  <c r="I54" i="3"/>
  <c r="J54" i="3"/>
  <c r="K54" i="3"/>
  <c r="H66" i="3"/>
  <c r="I66" i="3"/>
  <c r="J66" i="3"/>
  <c r="K66" i="3"/>
  <c r="H106" i="3"/>
  <c r="I106" i="3"/>
  <c r="J106" i="3"/>
  <c r="K106" i="3"/>
  <c r="H135" i="3"/>
  <c r="I135" i="3"/>
  <c r="J135" i="3"/>
  <c r="K135" i="3"/>
  <c r="H89" i="3"/>
  <c r="I89" i="3"/>
  <c r="J89" i="3"/>
  <c r="K89" i="3"/>
  <c r="H21" i="3"/>
  <c r="I21" i="3"/>
  <c r="J21" i="3"/>
  <c r="K21" i="3"/>
  <c r="H111" i="3"/>
  <c r="I111" i="3"/>
  <c r="J111" i="3"/>
  <c r="K111" i="3"/>
  <c r="H22" i="3"/>
  <c r="I22" i="3"/>
  <c r="J22" i="3"/>
  <c r="K22" i="3"/>
  <c r="H44" i="3"/>
  <c r="I44" i="3"/>
  <c r="J44" i="3"/>
  <c r="K44" i="3"/>
  <c r="H45" i="3"/>
  <c r="I45" i="3"/>
  <c r="J45" i="3"/>
  <c r="K45" i="3"/>
  <c r="H30" i="3"/>
  <c r="I30" i="3"/>
  <c r="J30" i="3"/>
  <c r="K30" i="3"/>
  <c r="H143" i="3"/>
  <c r="I143" i="3"/>
  <c r="J143" i="3"/>
  <c r="K143" i="3"/>
  <c r="H88" i="3"/>
  <c r="I88" i="3"/>
  <c r="J88" i="3"/>
  <c r="K88" i="3"/>
  <c r="H119" i="3"/>
  <c r="I119" i="3"/>
  <c r="J119" i="3"/>
  <c r="K119" i="3"/>
  <c r="H41" i="3"/>
  <c r="I41" i="3"/>
  <c r="J41" i="3"/>
  <c r="K41" i="3"/>
  <c r="H68" i="3"/>
  <c r="I68" i="3"/>
  <c r="J68" i="3"/>
  <c r="K68" i="3"/>
  <c r="H75" i="3"/>
  <c r="I75" i="3"/>
  <c r="J75" i="3"/>
  <c r="K75" i="3"/>
  <c r="H98" i="3"/>
  <c r="I98" i="3"/>
  <c r="J98" i="3"/>
  <c r="K98" i="3"/>
  <c r="H128" i="3"/>
  <c r="I128" i="3"/>
  <c r="J128" i="3"/>
  <c r="K128" i="3"/>
  <c r="H117" i="3"/>
  <c r="I117" i="3"/>
  <c r="J117" i="3"/>
  <c r="K117" i="3"/>
  <c r="H23" i="3"/>
  <c r="I23" i="3"/>
  <c r="J23" i="3"/>
  <c r="K23" i="3"/>
  <c r="H112" i="3"/>
  <c r="I112" i="3"/>
  <c r="J112" i="3"/>
  <c r="K112" i="3"/>
  <c r="H99" i="3"/>
  <c r="I99" i="3"/>
  <c r="J99" i="3"/>
  <c r="K99" i="3"/>
  <c r="H53" i="3"/>
  <c r="I53" i="3"/>
  <c r="J53" i="3"/>
  <c r="K53" i="3"/>
  <c r="N116" i="3"/>
  <c r="Q116" i="3"/>
  <c r="H148" i="3"/>
  <c r="I148" i="3"/>
  <c r="J148" i="3"/>
  <c r="K148" i="3"/>
  <c r="H81" i="3"/>
  <c r="I81" i="3"/>
  <c r="J81" i="3"/>
  <c r="K81" i="3"/>
  <c r="H91" i="3"/>
  <c r="I91" i="3"/>
  <c r="J91" i="3"/>
  <c r="K91" i="3"/>
  <c r="H43" i="3"/>
  <c r="I43" i="3"/>
  <c r="J43" i="3"/>
  <c r="K43" i="3"/>
  <c r="H70" i="3"/>
  <c r="I70" i="3"/>
  <c r="J70" i="3"/>
  <c r="K70" i="3"/>
  <c r="H102" i="3"/>
  <c r="I102" i="3"/>
  <c r="J102" i="3"/>
  <c r="K102" i="3"/>
  <c r="H100" i="3"/>
  <c r="I100" i="3"/>
  <c r="J100" i="3"/>
  <c r="K100" i="3"/>
  <c r="H129" i="3"/>
  <c r="I129" i="3"/>
  <c r="J129" i="3"/>
  <c r="K129" i="3"/>
  <c r="H56" i="3"/>
  <c r="I56" i="3"/>
  <c r="J56" i="3"/>
  <c r="K56" i="3"/>
  <c r="H25" i="3"/>
  <c r="I25" i="3"/>
  <c r="J25" i="3"/>
  <c r="K25" i="3"/>
  <c r="H120" i="3"/>
  <c r="I120" i="3"/>
  <c r="J120" i="3"/>
  <c r="K120" i="3"/>
  <c r="H85" i="3"/>
  <c r="I85" i="3"/>
  <c r="J85" i="3"/>
  <c r="K85" i="3"/>
  <c r="H97" i="3"/>
  <c r="I97" i="3"/>
  <c r="J97" i="3"/>
  <c r="K97" i="3"/>
  <c r="M101" i="3"/>
  <c r="N101" i="3"/>
  <c r="H145" i="3"/>
  <c r="I145" i="3"/>
  <c r="J145" i="3"/>
  <c r="K145" i="3"/>
  <c r="H82" i="3"/>
  <c r="I82" i="3"/>
  <c r="J82" i="3"/>
  <c r="K82" i="3"/>
  <c r="H24" i="3"/>
  <c r="I24" i="3"/>
  <c r="J24" i="3"/>
  <c r="K24" i="3"/>
  <c r="H36" i="3"/>
  <c r="I36" i="3"/>
  <c r="J36" i="3"/>
  <c r="K36" i="3"/>
  <c r="H52" i="3"/>
  <c r="I52" i="3"/>
  <c r="J52" i="3"/>
  <c r="K52" i="3"/>
  <c r="H71" i="3"/>
  <c r="I71" i="3"/>
  <c r="J71" i="3"/>
  <c r="K71" i="3"/>
  <c r="H103" i="3"/>
  <c r="I103" i="3"/>
  <c r="J103" i="3"/>
  <c r="K103" i="3"/>
  <c r="H131" i="3"/>
  <c r="I131" i="3"/>
  <c r="J131" i="3"/>
  <c r="K131" i="3"/>
  <c r="H28" i="3"/>
  <c r="I28" i="3"/>
  <c r="J28" i="3"/>
  <c r="K28" i="3"/>
  <c r="H26" i="3"/>
  <c r="I26" i="3"/>
  <c r="J26" i="3"/>
  <c r="K26" i="3"/>
  <c r="H121" i="3"/>
  <c r="I121" i="3"/>
  <c r="J121" i="3"/>
  <c r="K121" i="3"/>
  <c r="H142" i="3"/>
  <c r="I142" i="3"/>
  <c r="J142" i="3"/>
  <c r="K142" i="3"/>
  <c r="H95" i="3"/>
  <c r="I95" i="3"/>
  <c r="J95" i="3"/>
  <c r="K95" i="3"/>
  <c r="M55" i="3"/>
  <c r="M63" i="3"/>
  <c r="N63" i="3"/>
  <c r="N62" i="3"/>
  <c r="M62" i="3"/>
  <c r="N64" i="3"/>
  <c r="M64" i="3"/>
  <c r="M20" i="3"/>
  <c r="N48" i="3"/>
  <c r="M48" i="3"/>
  <c r="N32" i="3"/>
  <c r="M32" i="3"/>
  <c r="M47" i="3"/>
  <c r="N47" i="3"/>
  <c r="N34" i="3"/>
  <c r="M34" i="3"/>
  <c r="M49" i="3"/>
  <c r="N49" i="3"/>
  <c r="N33" i="3"/>
  <c r="M33" i="3"/>
  <c r="N125" i="3"/>
  <c r="N146" i="3"/>
  <c r="N69" i="3"/>
  <c r="M72" i="3"/>
  <c r="O116" i="3"/>
  <c r="P116" i="3"/>
  <c r="M82" i="3"/>
  <c r="N82" i="3"/>
  <c r="M45" i="3"/>
  <c r="N45" i="3"/>
  <c r="N127" i="3"/>
  <c r="M127" i="3"/>
  <c r="N131" i="3"/>
  <c r="M131" i="3"/>
  <c r="M145" i="3"/>
  <c r="N145" i="3"/>
  <c r="N25" i="3"/>
  <c r="M25" i="3"/>
  <c r="M91" i="3"/>
  <c r="N91" i="3"/>
  <c r="M99" i="3"/>
  <c r="N99" i="3"/>
  <c r="N44" i="3"/>
  <c r="M44" i="3"/>
  <c r="N54" i="3"/>
  <c r="M54" i="3"/>
  <c r="N105" i="3"/>
  <c r="M105" i="3"/>
  <c r="M150" i="3"/>
  <c r="N150" i="3"/>
  <c r="M96" i="3"/>
  <c r="N96" i="3"/>
  <c r="N104" i="3"/>
  <c r="M104" i="3"/>
  <c r="M149" i="3"/>
  <c r="N149" i="3"/>
  <c r="M53" i="3"/>
  <c r="N53" i="3"/>
  <c r="M147" i="3"/>
  <c r="N147" i="3"/>
  <c r="M103" i="3"/>
  <c r="N103" i="3"/>
  <c r="M56" i="3"/>
  <c r="N56" i="3"/>
  <c r="M112" i="3"/>
  <c r="N112" i="3"/>
  <c r="M41" i="3"/>
  <c r="N41" i="3"/>
  <c r="N22" i="3"/>
  <c r="M22" i="3"/>
  <c r="M74" i="3"/>
  <c r="N74" i="3"/>
  <c r="N86" i="3"/>
  <c r="M86" i="3"/>
  <c r="M73" i="3"/>
  <c r="N73" i="3"/>
  <c r="M76" i="3"/>
  <c r="N76" i="3"/>
  <c r="M67" i="3"/>
  <c r="N67" i="3"/>
  <c r="M120" i="3"/>
  <c r="N120" i="3"/>
  <c r="M126" i="3"/>
  <c r="N126" i="3"/>
  <c r="M95" i="3"/>
  <c r="N95" i="3"/>
  <c r="M71" i="3"/>
  <c r="N71" i="3"/>
  <c r="M129" i="3"/>
  <c r="N129" i="3"/>
  <c r="M81" i="3"/>
  <c r="N81" i="3"/>
  <c r="M23" i="3"/>
  <c r="N23" i="3"/>
  <c r="M119" i="3"/>
  <c r="N119" i="3"/>
  <c r="N111" i="3"/>
  <c r="M111" i="3"/>
  <c r="N35" i="3"/>
  <c r="M35" i="3"/>
  <c r="N144" i="3"/>
  <c r="M144" i="3"/>
  <c r="N136" i="3"/>
  <c r="M136" i="3"/>
  <c r="M114" i="3"/>
  <c r="N114" i="3"/>
  <c r="M65" i="3"/>
  <c r="N65" i="3"/>
  <c r="M43" i="3"/>
  <c r="N43" i="3"/>
  <c r="N133" i="3"/>
  <c r="M133" i="3"/>
  <c r="N142" i="3"/>
  <c r="M142" i="3"/>
  <c r="P140" i="3"/>
  <c r="M100" i="3"/>
  <c r="N100" i="3"/>
  <c r="M148" i="3"/>
  <c r="N148" i="3"/>
  <c r="N117" i="3"/>
  <c r="M117" i="3"/>
  <c r="M21" i="3"/>
  <c r="N21" i="3"/>
  <c r="M115" i="3"/>
  <c r="N115" i="3"/>
  <c r="N132" i="3"/>
  <c r="M132" i="3"/>
  <c r="N130" i="3"/>
  <c r="M130" i="3"/>
  <c r="N58" i="3"/>
  <c r="M58" i="3"/>
  <c r="M52" i="3"/>
  <c r="N52" i="3"/>
  <c r="M102" i="3"/>
  <c r="N102" i="3"/>
  <c r="M128" i="3"/>
  <c r="N128" i="3"/>
  <c r="M88" i="3"/>
  <c r="N88" i="3"/>
  <c r="M89" i="3"/>
  <c r="N89" i="3"/>
  <c r="N59" i="3"/>
  <c r="M59" i="3"/>
  <c r="M110" i="3"/>
  <c r="N110" i="3"/>
  <c r="N39" i="3"/>
  <c r="M39" i="3"/>
  <c r="N118" i="3"/>
  <c r="M118" i="3"/>
  <c r="N38" i="3"/>
  <c r="M38" i="3"/>
  <c r="M51" i="3"/>
  <c r="N51" i="3"/>
  <c r="N37" i="3"/>
  <c r="M37" i="3"/>
  <c r="M87" i="3"/>
  <c r="N87" i="3"/>
  <c r="N68" i="3"/>
  <c r="M68" i="3"/>
  <c r="M97" i="3"/>
  <c r="N97" i="3"/>
  <c r="M70" i="3"/>
  <c r="N70" i="3"/>
  <c r="N98" i="3"/>
  <c r="M98" i="3"/>
  <c r="M143" i="3"/>
  <c r="N143" i="3"/>
  <c r="M135" i="3"/>
  <c r="N135" i="3"/>
  <c r="N80" i="3"/>
  <c r="M80" i="3"/>
  <c r="N29" i="3"/>
  <c r="M29" i="3"/>
  <c r="N134" i="3"/>
  <c r="M134" i="3"/>
  <c r="N27" i="3"/>
  <c r="M27" i="3"/>
  <c r="N113" i="3"/>
  <c r="M113" i="3"/>
  <c r="N31" i="3"/>
  <c r="M31" i="3"/>
  <c r="M57" i="3"/>
  <c r="N57" i="3"/>
  <c r="N66" i="3"/>
  <c r="M66" i="3"/>
  <c r="M84" i="3"/>
  <c r="N84" i="3"/>
  <c r="M121" i="3"/>
  <c r="N121" i="3"/>
  <c r="N26" i="3"/>
  <c r="M26" i="3"/>
  <c r="M36" i="3"/>
  <c r="N36" i="3"/>
  <c r="M28" i="3"/>
  <c r="N28" i="3"/>
  <c r="N24" i="3"/>
  <c r="M24" i="3"/>
  <c r="M85" i="3"/>
  <c r="N85" i="3"/>
  <c r="M75" i="3"/>
  <c r="N75" i="3"/>
  <c r="N30" i="3"/>
  <c r="M30" i="3"/>
  <c r="M106" i="3"/>
  <c r="N106" i="3"/>
  <c r="N151" i="3"/>
  <c r="M151" i="3"/>
  <c r="M60" i="3"/>
  <c r="N60" i="3"/>
  <c r="M61" i="3"/>
  <c r="N61" i="3"/>
  <c r="N50" i="3"/>
  <c r="M50" i="3"/>
  <c r="N141" i="3"/>
  <c r="M141" i="3"/>
  <c r="N42" i="3"/>
  <c r="M42" i="3"/>
  <c r="M83" i="3"/>
  <c r="N83" i="3"/>
  <c r="O64" i="3"/>
  <c r="P64" i="3"/>
  <c r="O62" i="3"/>
  <c r="P62" i="3"/>
  <c r="P63" i="3"/>
  <c r="O63" i="3"/>
  <c r="P49" i="3"/>
  <c r="O49" i="3"/>
  <c r="P47" i="3"/>
  <c r="O47" i="3"/>
  <c r="O33" i="3"/>
  <c r="P33" i="3"/>
  <c r="O34" i="3"/>
  <c r="P34" i="3"/>
  <c r="O32" i="3"/>
  <c r="P32" i="3"/>
  <c r="P48" i="3"/>
  <c r="O48" i="3"/>
  <c r="T142" i="3"/>
  <c r="P146" i="3"/>
  <c r="T21" i="3"/>
  <c r="P55" i="3"/>
  <c r="P69" i="3"/>
  <c r="T127" i="3"/>
  <c r="O55" i="3"/>
  <c r="P90" i="3"/>
  <c r="T126" i="3"/>
  <c r="O30" i="3"/>
  <c r="P30" i="3"/>
  <c r="O97" i="3"/>
  <c r="P97" i="3"/>
  <c r="O128" i="3"/>
  <c r="P128" i="3"/>
  <c r="P101" i="3"/>
  <c r="O72" i="3"/>
  <c r="O133" i="3"/>
  <c r="P133" i="3"/>
  <c r="P136" i="3"/>
  <c r="O136" i="3"/>
  <c r="O129" i="3"/>
  <c r="P129" i="3"/>
  <c r="O120" i="3"/>
  <c r="P120" i="3"/>
  <c r="O74" i="3"/>
  <c r="P74" i="3"/>
  <c r="O112" i="3"/>
  <c r="P112" i="3"/>
  <c r="O105" i="3"/>
  <c r="P105" i="3"/>
  <c r="O131" i="3"/>
  <c r="P131" i="3"/>
  <c r="O85" i="3"/>
  <c r="P85" i="3"/>
  <c r="P135" i="3"/>
  <c r="O135" i="3"/>
  <c r="P51" i="3"/>
  <c r="O51" i="3"/>
  <c r="P115" i="3"/>
  <c r="O115" i="3"/>
  <c r="T37" i="3"/>
  <c r="T36" i="3"/>
  <c r="O35" i="3"/>
  <c r="P35" i="3"/>
  <c r="P86" i="3"/>
  <c r="O86" i="3"/>
  <c r="P75" i="3"/>
  <c r="O75" i="3"/>
  <c r="O27" i="3"/>
  <c r="P27" i="3"/>
  <c r="P121" i="3"/>
  <c r="O121" i="3"/>
  <c r="O57" i="3"/>
  <c r="P57" i="3"/>
  <c r="P143" i="3"/>
  <c r="O143" i="3"/>
  <c r="P125" i="3"/>
  <c r="O40" i="3"/>
  <c r="O102" i="3"/>
  <c r="P102" i="3"/>
  <c r="P58" i="3"/>
  <c r="O58" i="3"/>
  <c r="P72" i="3"/>
  <c r="O21" i="3"/>
  <c r="P21" i="3"/>
  <c r="P100" i="3"/>
  <c r="O100" i="3"/>
  <c r="O43" i="3"/>
  <c r="P43" i="3"/>
  <c r="P111" i="3"/>
  <c r="O111" i="3"/>
  <c r="O103" i="3"/>
  <c r="P103" i="3"/>
  <c r="T22" i="3"/>
  <c r="P91" i="3"/>
  <c r="O91" i="3"/>
  <c r="O110" i="3"/>
  <c r="P110" i="3"/>
  <c r="T112" i="3"/>
  <c r="T111" i="3"/>
  <c r="O125" i="3"/>
  <c r="O38" i="3"/>
  <c r="P38" i="3"/>
  <c r="P144" i="3"/>
  <c r="O144" i="3"/>
  <c r="P119" i="3"/>
  <c r="O119" i="3"/>
  <c r="O71" i="3"/>
  <c r="P71" i="3"/>
  <c r="O69" i="3"/>
  <c r="O146" i="3"/>
  <c r="P149" i="3"/>
  <c r="O149" i="3"/>
  <c r="O54" i="3"/>
  <c r="P54" i="3"/>
  <c r="P127" i="3"/>
  <c r="O127" i="3"/>
  <c r="O140" i="3"/>
  <c r="P40" i="3"/>
  <c r="O46" i="3"/>
  <c r="O151" i="3"/>
  <c r="P151" i="3"/>
  <c r="O90" i="3"/>
  <c r="O147" i="3"/>
  <c r="P147" i="3"/>
  <c r="P96" i="3"/>
  <c r="O96" i="3"/>
  <c r="O45" i="3"/>
  <c r="P45" i="3"/>
  <c r="O20" i="3"/>
  <c r="O42" i="3"/>
  <c r="P42" i="3"/>
  <c r="O141" i="3"/>
  <c r="P141" i="3"/>
  <c r="P28" i="3"/>
  <c r="O28" i="3"/>
  <c r="O84" i="3"/>
  <c r="P84" i="3"/>
  <c r="P87" i="3"/>
  <c r="O87" i="3"/>
  <c r="P89" i="3"/>
  <c r="O89" i="3"/>
  <c r="O65" i="3"/>
  <c r="P65" i="3"/>
  <c r="T66" i="3"/>
  <c r="T67" i="3"/>
  <c r="O106" i="3"/>
  <c r="P106" i="3"/>
  <c r="P98" i="3"/>
  <c r="O98" i="3"/>
  <c r="O118" i="3"/>
  <c r="P118" i="3"/>
  <c r="O23" i="3"/>
  <c r="P23" i="3"/>
  <c r="P95" i="3"/>
  <c r="T97" i="3"/>
  <c r="T96" i="3"/>
  <c r="O95" i="3"/>
  <c r="O73" i="3"/>
  <c r="P73" i="3"/>
  <c r="O56" i="3"/>
  <c r="P56" i="3"/>
  <c r="P44" i="3"/>
  <c r="O44" i="3"/>
  <c r="P25" i="3"/>
  <c r="O25" i="3"/>
  <c r="O68" i="3"/>
  <c r="P68" i="3"/>
  <c r="O76" i="3"/>
  <c r="P76" i="3"/>
  <c r="P26" i="3"/>
  <c r="O26" i="3"/>
  <c r="O24" i="3"/>
  <c r="P24" i="3"/>
  <c r="Q134" i="3"/>
  <c r="O134" i="3"/>
  <c r="P134" i="3"/>
  <c r="P59" i="3"/>
  <c r="O59" i="3"/>
  <c r="P46" i="3"/>
  <c r="P31" i="3"/>
  <c r="O31" i="3"/>
  <c r="O29" i="3"/>
  <c r="P29" i="3"/>
  <c r="O50" i="3"/>
  <c r="P50" i="3"/>
  <c r="T51" i="3"/>
  <c r="T52" i="3"/>
  <c r="Q119" i="3"/>
  <c r="P36" i="3"/>
  <c r="O36" i="3"/>
  <c r="O70" i="3"/>
  <c r="P70" i="3"/>
  <c r="P88" i="3"/>
  <c r="O88" i="3"/>
  <c r="P130" i="3"/>
  <c r="O130" i="3"/>
  <c r="P114" i="3"/>
  <c r="O114" i="3"/>
  <c r="P67" i="3"/>
  <c r="O67" i="3"/>
  <c r="P22" i="3"/>
  <c r="O22" i="3"/>
  <c r="O53" i="3"/>
  <c r="P53" i="3"/>
  <c r="O104" i="3"/>
  <c r="P104" i="3"/>
  <c r="Q150" i="3"/>
  <c r="O150" i="3"/>
  <c r="P150" i="3"/>
  <c r="O145" i="3"/>
  <c r="P145" i="3"/>
  <c r="O82" i="3"/>
  <c r="P82" i="3"/>
  <c r="P148" i="3"/>
  <c r="O148" i="3"/>
  <c r="O99" i="3"/>
  <c r="P99" i="3"/>
  <c r="P60" i="3"/>
  <c r="O60" i="3"/>
  <c r="T141" i="3"/>
  <c r="P83" i="3"/>
  <c r="O83" i="3"/>
  <c r="P61" i="3"/>
  <c r="O61" i="3"/>
  <c r="P66" i="3"/>
  <c r="O66" i="3"/>
  <c r="O113" i="3"/>
  <c r="P113" i="3"/>
  <c r="P80" i="3"/>
  <c r="T82" i="3"/>
  <c r="O80" i="3"/>
  <c r="T81" i="3"/>
  <c r="P37" i="3"/>
  <c r="O37" i="3"/>
  <c r="P39" i="3"/>
  <c r="O39" i="3"/>
  <c r="Q69" i="3"/>
  <c r="O52" i="3"/>
  <c r="P52" i="3"/>
  <c r="O132" i="3"/>
  <c r="P132" i="3"/>
  <c r="Q117" i="3"/>
  <c r="P117" i="3"/>
  <c r="O117" i="3"/>
  <c r="P142" i="3"/>
  <c r="O142" i="3"/>
  <c r="O81" i="3"/>
  <c r="P81" i="3"/>
  <c r="Q126" i="3"/>
  <c r="O126" i="3"/>
  <c r="P126" i="3"/>
  <c r="P41" i="3"/>
  <c r="O41" i="3"/>
  <c r="O101" i="3"/>
  <c r="P20" i="3"/>
  <c r="Q62" i="3"/>
  <c r="Q63" i="3"/>
  <c r="Q64" i="3"/>
  <c r="Q48" i="3"/>
  <c r="Q34" i="3"/>
  <c r="Q33" i="3"/>
  <c r="Q49" i="3"/>
  <c r="Q42" i="3"/>
  <c r="Q30" i="3"/>
  <c r="Q32" i="3"/>
  <c r="Q47" i="3"/>
  <c r="Q148" i="3"/>
  <c r="Q22" i="3"/>
  <c r="Q147" i="3"/>
  <c r="Q106" i="3"/>
  <c r="Q66" i="3"/>
  <c r="Q25" i="3"/>
  <c r="Q151" i="3"/>
  <c r="T144" i="3"/>
  <c r="T84" i="3"/>
  <c r="U82" i="3"/>
  <c r="U81" i="3"/>
  <c r="U142" i="3"/>
  <c r="Q145" i="3"/>
  <c r="Q31" i="3"/>
  <c r="Q73" i="3"/>
  <c r="Q23" i="3"/>
  <c r="Q87" i="3"/>
  <c r="Q54" i="3"/>
  <c r="Q103" i="3"/>
  <c r="Q58" i="3"/>
  <c r="Q143" i="3"/>
  <c r="T39" i="3"/>
  <c r="U37" i="3"/>
  <c r="U36" i="3"/>
  <c r="Q85" i="3"/>
  <c r="Q101" i="3"/>
  <c r="Q136" i="3"/>
  <c r="Q81" i="3"/>
  <c r="Q39" i="3"/>
  <c r="Q80" i="3"/>
  <c r="Q60" i="3"/>
  <c r="U141" i="3"/>
  <c r="Q104" i="3"/>
  <c r="Q130" i="3"/>
  <c r="Q70" i="3"/>
  <c r="Q50" i="3"/>
  <c r="Q76" i="3"/>
  <c r="Q118" i="3"/>
  <c r="Q141" i="3"/>
  <c r="Q45" i="3"/>
  <c r="Q20" i="3"/>
  <c r="Q100" i="3"/>
  <c r="Q27" i="3"/>
  <c r="Q120" i="3"/>
  <c r="Q67" i="3"/>
  <c r="Q55" i="3"/>
  <c r="Q46" i="3"/>
  <c r="Q24" i="3"/>
  <c r="Q44" i="3"/>
  <c r="U67" i="3"/>
  <c r="W67" i="3"/>
  <c r="U66" i="3"/>
  <c r="V66" i="3"/>
  <c r="T69" i="3"/>
  <c r="Q40" i="3"/>
  <c r="Q144" i="3"/>
  <c r="Q51" i="3"/>
  <c r="Q133" i="3"/>
  <c r="Q128" i="3"/>
  <c r="Q132" i="3"/>
  <c r="Q61" i="3"/>
  <c r="Q41" i="3"/>
  <c r="Q90" i="3"/>
  <c r="Q140" i="3"/>
  <c r="Q84" i="3"/>
  <c r="Q146" i="3"/>
  <c r="Q72" i="3"/>
  <c r="U111" i="3"/>
  <c r="W111" i="3"/>
  <c r="T114" i="3"/>
  <c r="U112" i="3"/>
  <c r="Q91" i="3"/>
  <c r="Q111" i="3"/>
  <c r="Q102" i="3"/>
  <c r="Q57" i="3"/>
  <c r="Q131" i="3"/>
  <c r="Q112" i="3"/>
  <c r="T24" i="3"/>
  <c r="U21" i="3"/>
  <c r="U22" i="3"/>
  <c r="Q86" i="3"/>
  <c r="Q115" i="3"/>
  <c r="Q52" i="3"/>
  <c r="Q142" i="3"/>
  <c r="Q37" i="3"/>
  <c r="Q113" i="3"/>
  <c r="Q99" i="3"/>
  <c r="Q53" i="3"/>
  <c r="Q36" i="3"/>
  <c r="Q59" i="3"/>
  <c r="Q68" i="3"/>
  <c r="U97" i="3"/>
  <c r="V97" i="3"/>
  <c r="U96" i="3"/>
  <c r="V96" i="3"/>
  <c r="T99" i="3"/>
  <c r="Q98" i="3"/>
  <c r="Q65" i="3"/>
  <c r="Q96" i="3"/>
  <c r="Q149" i="3"/>
  <c r="Q71" i="3"/>
  <c r="Q21" i="3"/>
  <c r="Q75" i="3"/>
  <c r="Q35" i="3"/>
  <c r="Q129" i="3"/>
  <c r="Q83" i="3"/>
  <c r="Q82" i="3"/>
  <c r="Q88" i="3"/>
  <c r="Q29" i="3"/>
  <c r="Q56" i="3"/>
  <c r="Q95" i="3"/>
  <c r="Q89" i="3"/>
  <c r="Q127" i="3"/>
  <c r="Q110" i="3"/>
  <c r="U127" i="3"/>
  <c r="U126" i="3"/>
  <c r="T129" i="3"/>
  <c r="Q135" i="3"/>
  <c r="Q97" i="3"/>
  <c r="U52" i="3"/>
  <c r="V52" i="3"/>
  <c r="T54" i="3"/>
  <c r="U51" i="3"/>
  <c r="W141" i="3"/>
  <c r="Q114" i="3"/>
  <c r="Q125" i="3"/>
  <c r="Q26" i="3"/>
  <c r="Q28" i="3"/>
  <c r="Q38" i="3"/>
  <c r="Q43" i="3"/>
  <c r="Q121" i="3"/>
  <c r="Q105" i="3"/>
  <c r="Q74" i="3"/>
  <c r="D53" i="7"/>
  <c r="C53" i="7"/>
  <c r="B53" i="7"/>
  <c r="E53" i="7"/>
  <c r="D52" i="7"/>
  <c r="C52" i="7"/>
  <c r="B52" i="7"/>
  <c r="E52" i="7"/>
  <c r="D51" i="7"/>
  <c r="C51" i="7"/>
  <c r="B51" i="7"/>
  <c r="E51" i="7"/>
  <c r="D50" i="7"/>
  <c r="C50" i="7"/>
  <c r="B50" i="7"/>
  <c r="E50" i="7"/>
  <c r="D49" i="7"/>
  <c r="C49" i="7"/>
  <c r="B49" i="7"/>
  <c r="E49" i="7"/>
  <c r="D48" i="7"/>
  <c r="C48" i="7"/>
  <c r="B48" i="7"/>
  <c r="E48" i="7"/>
  <c r="D47" i="7"/>
  <c r="C47" i="7"/>
  <c r="B47" i="7"/>
  <c r="E47" i="7"/>
  <c r="D46" i="7"/>
  <c r="C46" i="7"/>
  <c r="B46" i="7"/>
  <c r="E46" i="7"/>
  <c r="D45" i="7"/>
  <c r="C45" i="7"/>
  <c r="B45" i="7"/>
  <c r="E45" i="7"/>
  <c r="D44" i="7"/>
  <c r="C44" i="7"/>
  <c r="B44" i="7"/>
  <c r="E44" i="7"/>
  <c r="E39" i="7"/>
  <c r="E38" i="7"/>
  <c r="E37" i="7"/>
  <c r="E36" i="7"/>
  <c r="E35" i="7"/>
  <c r="E34" i="7"/>
  <c r="E33" i="7"/>
  <c r="E32" i="7"/>
  <c r="E31" i="7"/>
  <c r="E30" i="7"/>
  <c r="E29" i="7"/>
  <c r="E28" i="7"/>
  <c r="E27" i="7"/>
  <c r="E26" i="7"/>
  <c r="E25" i="7"/>
  <c r="E24" i="7"/>
  <c r="E23" i="7"/>
  <c r="E22" i="7"/>
  <c r="E21" i="7"/>
  <c r="E20" i="7"/>
  <c r="D92" i="5"/>
  <c r="C92" i="5"/>
  <c r="B92" i="5"/>
  <c r="H92" i="5" s="1"/>
  <c r="D91" i="5"/>
  <c r="C91" i="5"/>
  <c r="B91" i="5"/>
  <c r="H91" i="5" s="1"/>
  <c r="D90" i="5"/>
  <c r="C90" i="5"/>
  <c r="B90" i="5"/>
  <c r="H90" i="5" s="1"/>
  <c r="D89" i="5"/>
  <c r="C89" i="5"/>
  <c r="B89" i="5"/>
  <c r="H89" i="5" s="1"/>
  <c r="D88" i="5"/>
  <c r="C88" i="5"/>
  <c r="B88" i="5"/>
  <c r="H88" i="5" s="1"/>
  <c r="D87" i="5"/>
  <c r="C87" i="5"/>
  <c r="B87" i="5"/>
  <c r="H87" i="5" s="1"/>
  <c r="D86" i="5"/>
  <c r="C86" i="5"/>
  <c r="B86" i="5"/>
  <c r="H86" i="5" s="1"/>
  <c r="D85" i="5"/>
  <c r="C85" i="5"/>
  <c r="B85" i="5"/>
  <c r="H85" i="5" s="1"/>
  <c r="D84" i="5"/>
  <c r="C84" i="5"/>
  <c r="B84" i="5"/>
  <c r="H84" i="5" s="1"/>
  <c r="D83" i="5"/>
  <c r="C83" i="5"/>
  <c r="B83" i="5"/>
  <c r="H83" i="5" s="1"/>
  <c r="D82" i="5"/>
  <c r="C82" i="5"/>
  <c r="H82" i="5"/>
  <c r="J82" i="5" s="1"/>
  <c r="D81" i="5"/>
  <c r="C81" i="5"/>
  <c r="B81" i="5"/>
  <c r="H81" i="5"/>
  <c r="J81" i="5" s="1"/>
  <c r="D80" i="5"/>
  <c r="C80" i="5"/>
  <c r="B80" i="5"/>
  <c r="H80" i="5"/>
  <c r="J80" i="5" s="1"/>
  <c r="D79" i="5"/>
  <c r="C79" i="5"/>
  <c r="B79" i="5"/>
  <c r="H79" i="5"/>
  <c r="K79" i="5" s="1"/>
  <c r="D78" i="5"/>
  <c r="C78" i="5"/>
  <c r="D77" i="5"/>
  <c r="C77" i="5"/>
  <c r="B77" i="5"/>
  <c r="H77" i="5" s="1"/>
  <c r="D76" i="5"/>
  <c r="C76" i="5"/>
  <c r="B76" i="5"/>
  <c r="H76" i="5" s="1"/>
  <c r="D75" i="5"/>
  <c r="C75" i="5"/>
  <c r="B75" i="5"/>
  <c r="H75" i="5" s="1"/>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D74" i="6"/>
  <c r="C74" i="6"/>
  <c r="B74" i="6"/>
  <c r="H74" i="6"/>
  <c r="D73" i="6"/>
  <c r="C73" i="6"/>
  <c r="B73" i="6"/>
  <c r="H73" i="6"/>
  <c r="D72" i="6"/>
  <c r="C72" i="6"/>
  <c r="B72" i="6"/>
  <c r="H72" i="6"/>
  <c r="D71" i="6"/>
  <c r="C71" i="6"/>
  <c r="B71" i="6"/>
  <c r="H71" i="6"/>
  <c r="D70" i="6"/>
  <c r="C70" i="6"/>
  <c r="B70" i="6"/>
  <c r="H70" i="6"/>
  <c r="D69" i="6"/>
  <c r="C69" i="6"/>
  <c r="B69" i="6"/>
  <c r="H69" i="6"/>
  <c r="D68" i="6"/>
  <c r="C68" i="6"/>
  <c r="B68" i="6"/>
  <c r="H68" i="6"/>
  <c r="D67" i="6"/>
  <c r="C67" i="6"/>
  <c r="B67" i="6"/>
  <c r="H67" i="6"/>
  <c r="D66" i="6"/>
  <c r="C66" i="6"/>
  <c r="B66" i="6"/>
  <c r="H66" i="6"/>
  <c r="D65" i="6"/>
  <c r="C65" i="6"/>
  <c r="B65" i="6"/>
  <c r="H65" i="6"/>
  <c r="D64" i="6"/>
  <c r="C64" i="6"/>
  <c r="B64" i="6"/>
  <c r="H64" i="6"/>
  <c r="D63" i="6"/>
  <c r="C63" i="6"/>
  <c r="B63" i="6"/>
  <c r="H63" i="6"/>
  <c r="H56" i="6"/>
  <c r="H55" i="6"/>
  <c r="H54" i="6"/>
  <c r="H53" i="6"/>
  <c r="H52" i="6"/>
  <c r="H51" i="6"/>
  <c r="H50" i="6"/>
  <c r="H49" i="6"/>
  <c r="H48" i="6"/>
  <c r="H47" i="6"/>
  <c r="H46" i="6"/>
  <c r="H45" i="6"/>
  <c r="H44" i="6"/>
  <c r="H43" i="6"/>
  <c r="H42" i="6"/>
  <c r="H41" i="6"/>
  <c r="H40" i="6"/>
  <c r="H39" i="6"/>
  <c r="H38" i="6"/>
  <c r="H37" i="6"/>
  <c r="H36" i="6"/>
  <c r="H35" i="6"/>
  <c r="H34" i="6"/>
  <c r="H33" i="6"/>
  <c r="V67" i="3"/>
  <c r="W142" i="3"/>
  <c r="W97" i="3"/>
  <c r="V112" i="3"/>
  <c r="W127" i="3"/>
  <c r="W66" i="3"/>
  <c r="W126" i="3"/>
  <c r="W21" i="3"/>
  <c r="V111" i="3"/>
  <c r="K81" i="5"/>
  <c r="J64" i="6"/>
  <c r="K64" i="6"/>
  <c r="K66" i="6"/>
  <c r="J66" i="6"/>
  <c r="K68" i="6"/>
  <c r="J68" i="6"/>
  <c r="K70" i="6"/>
  <c r="J70" i="6"/>
  <c r="K72" i="6"/>
  <c r="J72" i="6"/>
  <c r="K74" i="6"/>
  <c r="J74" i="6"/>
  <c r="J63" i="6"/>
  <c r="K63" i="6"/>
  <c r="J65" i="6"/>
  <c r="K65" i="6"/>
  <c r="J67" i="6"/>
  <c r="K67" i="6"/>
  <c r="J69" i="6"/>
  <c r="K69" i="6"/>
  <c r="J71" i="6"/>
  <c r="K71" i="6"/>
  <c r="J73" i="6"/>
  <c r="K73" i="6"/>
  <c r="A92" i="5"/>
  <c r="A91" i="5"/>
  <c r="A90" i="5"/>
  <c r="A89" i="5"/>
  <c r="A88" i="5"/>
  <c r="A87" i="5"/>
  <c r="A86" i="5"/>
  <c r="A85" i="5"/>
  <c r="A84" i="5"/>
  <c r="A82" i="5"/>
  <c r="A81" i="5"/>
  <c r="A80" i="5"/>
  <c r="A79" i="5"/>
  <c r="A78" i="5"/>
  <c r="A77" i="5"/>
  <c r="A76" i="5"/>
  <c r="A75" i="5"/>
  <c r="A63" i="6"/>
  <c r="A64" i="6"/>
  <c r="A65" i="6"/>
  <c r="A66" i="6"/>
  <c r="A67" i="6"/>
  <c r="A68" i="6"/>
  <c r="A69" i="6"/>
  <c r="A70" i="6"/>
  <c r="A71" i="6"/>
  <c r="A72" i="6"/>
  <c r="A73" i="6"/>
  <c r="A74" i="6"/>
  <c r="E10" i="7"/>
  <c r="E8" i="7"/>
  <c r="E6" i="7"/>
  <c r="E11" i="7"/>
  <c r="E9" i="7"/>
  <c r="E7" i="7"/>
  <c r="F11" i="7"/>
  <c r="F9" i="7"/>
  <c r="F7" i="7"/>
  <c r="F10" i="7"/>
  <c r="F8" i="7"/>
  <c r="F6" i="7"/>
  <c r="F12" i="7" s="1"/>
  <c r="F13" i="7" s="1"/>
  <c r="E64" i="6"/>
  <c r="E65" i="6"/>
  <c r="E69" i="6"/>
  <c r="E73" i="6"/>
  <c r="E70" i="6"/>
  <c r="E72" i="6"/>
  <c r="F13" i="6"/>
  <c r="F14" i="6" s="1"/>
  <c r="F37" i="6" s="1"/>
  <c r="G37" i="6" s="1"/>
  <c r="N37" i="6" s="1"/>
  <c r="E12" i="7"/>
  <c r="E74" i="6"/>
  <c r="E66" i="6"/>
  <c r="E71" i="6"/>
  <c r="E67" i="6"/>
  <c r="E63" i="6"/>
  <c r="E68" i="6"/>
  <c r="G53" i="7"/>
  <c r="H53" i="7"/>
  <c r="L5" i="4"/>
  <c r="G48" i="7"/>
  <c r="H48" i="7"/>
  <c r="G47" i="7"/>
  <c r="H47" i="7"/>
  <c r="G50" i="7"/>
  <c r="H50" i="7"/>
  <c r="G49" i="7"/>
  <c r="H49" i="7"/>
  <c r="G46" i="7"/>
  <c r="H46" i="7"/>
  <c r="G51" i="7"/>
  <c r="H51" i="7"/>
  <c r="G44" i="7"/>
  <c r="H44" i="7"/>
  <c r="G52" i="7"/>
  <c r="H52" i="7"/>
  <c r="G45" i="7"/>
  <c r="H45" i="7"/>
  <c r="E49" i="5"/>
  <c r="E52" i="5"/>
  <c r="E88" i="5"/>
  <c r="F13" i="5"/>
  <c r="F14" i="5" s="1"/>
  <c r="F32" i="5" s="1"/>
  <c r="F74" i="5" s="1"/>
  <c r="F63" i="5"/>
  <c r="J79" i="5"/>
  <c r="K80" i="5"/>
  <c r="F52" i="6" l="1"/>
  <c r="G52" i="6" s="1"/>
  <c r="K76" i="5"/>
  <c r="J76" i="5"/>
  <c r="K84" i="5"/>
  <c r="J84" i="5"/>
  <c r="K86" i="5"/>
  <c r="J86" i="5"/>
  <c r="K88" i="5"/>
  <c r="J88" i="5"/>
  <c r="K90" i="5"/>
  <c r="J90" i="5"/>
  <c r="K92" i="5"/>
  <c r="J92" i="5"/>
  <c r="J78" i="5"/>
  <c r="K78" i="5"/>
  <c r="J75" i="5"/>
  <c r="K75" i="5"/>
  <c r="J77" i="5"/>
  <c r="K77" i="5"/>
  <c r="J83" i="5"/>
  <c r="K83" i="5"/>
  <c r="J85" i="5"/>
  <c r="K85" i="5"/>
  <c r="J87" i="5"/>
  <c r="K87" i="5"/>
  <c r="J89" i="5"/>
  <c r="K89" i="5"/>
  <c r="J91" i="5"/>
  <c r="K91" i="5"/>
  <c r="B74" i="5"/>
  <c r="H32" i="5"/>
  <c r="K82" i="5"/>
  <c r="F35" i="5"/>
  <c r="F76" i="5" s="1"/>
  <c r="F62" i="5"/>
  <c r="E85" i="5"/>
  <c r="E36" i="5"/>
  <c r="E68" i="5"/>
  <c r="E65" i="5"/>
  <c r="F47" i="5"/>
  <c r="F44" i="5"/>
  <c r="W37" i="3"/>
  <c r="W112" i="3"/>
  <c r="W51" i="3"/>
  <c r="V141" i="3"/>
  <c r="V127" i="3"/>
  <c r="W96" i="3"/>
  <c r="V21" i="3"/>
  <c r="F39" i="5"/>
  <c r="F55" i="5"/>
  <c r="F36" i="5"/>
  <c r="G36" i="5" s="1"/>
  <c r="F52" i="5"/>
  <c r="G52" i="5" s="1"/>
  <c r="F43" i="5"/>
  <c r="F51" i="5"/>
  <c r="F59" i="5"/>
  <c r="F67" i="5"/>
  <c r="F40" i="5"/>
  <c r="F78" i="5" s="1"/>
  <c r="F48" i="5"/>
  <c r="F56" i="5"/>
  <c r="F86" i="5" s="1"/>
  <c r="V82" i="3"/>
  <c r="V81" i="3"/>
  <c r="V37" i="3"/>
  <c r="W82" i="3"/>
  <c r="V51" i="3"/>
  <c r="V22" i="3"/>
  <c r="W52" i="3"/>
  <c r="V126" i="3"/>
  <c r="W81" i="3"/>
  <c r="W22" i="3"/>
  <c r="W36" i="3"/>
  <c r="V36" i="3"/>
  <c r="V142" i="3"/>
  <c r="F16" i="3"/>
  <c r="G16" i="3" s="1"/>
  <c r="F6" i="3"/>
  <c r="G6" i="3" s="1"/>
  <c r="F11" i="3"/>
  <c r="G11" i="3" s="1"/>
  <c r="F13" i="3"/>
  <c r="G13" i="3" s="1"/>
  <c r="F15" i="3"/>
  <c r="G15" i="3" s="1"/>
  <c r="F12" i="3"/>
  <c r="G12" i="3" s="1"/>
  <c r="H12" i="3" s="1"/>
  <c r="I12" i="3" s="1"/>
  <c r="J12" i="3" s="1"/>
  <c r="K12" i="3" s="1"/>
  <c r="E13" i="6"/>
  <c r="G12" i="7"/>
  <c r="F33" i="5"/>
  <c r="F37" i="5"/>
  <c r="F41" i="5"/>
  <c r="F45" i="5"/>
  <c r="F49" i="5"/>
  <c r="F53" i="5"/>
  <c r="F57" i="5"/>
  <c r="F61" i="5"/>
  <c r="F89" i="5" s="1"/>
  <c r="F65" i="5"/>
  <c r="F34" i="5"/>
  <c r="F38" i="5"/>
  <c r="F42" i="5"/>
  <c r="F46" i="5"/>
  <c r="F50" i="5"/>
  <c r="F54" i="5"/>
  <c r="F58" i="5"/>
  <c r="F66" i="5"/>
  <c r="F83" i="4"/>
  <c r="F82" i="4"/>
  <c r="G65" i="4"/>
  <c r="E83" i="4"/>
  <c r="G83" i="4" s="1"/>
  <c r="E82" i="4"/>
  <c r="F68" i="5"/>
  <c r="F92" i="5" s="1"/>
  <c r="F64" i="5"/>
  <c r="F90" i="5" s="1"/>
  <c r="F60" i="5"/>
  <c r="G65" i="5"/>
  <c r="N65" i="5" s="1"/>
  <c r="F32" i="6"/>
  <c r="F49" i="6"/>
  <c r="F47" i="6"/>
  <c r="F46" i="6"/>
  <c r="G46" i="6" s="1"/>
  <c r="F51" i="6"/>
  <c r="F56" i="6"/>
  <c r="G56" i="6" s="1"/>
  <c r="F34" i="6"/>
  <c r="G34" i="6" s="1"/>
  <c r="F41" i="6"/>
  <c r="F48" i="6"/>
  <c r="G48" i="6" s="1"/>
  <c r="F38" i="6"/>
  <c r="F42" i="6"/>
  <c r="G42" i="6" s="1"/>
  <c r="F35" i="6"/>
  <c r="F50" i="6"/>
  <c r="G50" i="6" s="1"/>
  <c r="F40" i="6"/>
  <c r="G40" i="6" s="1"/>
  <c r="F43" i="6"/>
  <c r="F45" i="6"/>
  <c r="F33" i="6"/>
  <c r="F44" i="6"/>
  <c r="G44" i="6" s="1"/>
  <c r="F39" i="6"/>
  <c r="F54" i="6"/>
  <c r="G54" i="6" s="1"/>
  <c r="F36" i="6"/>
  <c r="G36" i="6" s="1"/>
  <c r="F53" i="6"/>
  <c r="F55" i="6"/>
  <c r="M37" i="6"/>
  <c r="G57" i="5"/>
  <c r="M57" i="5" s="1"/>
  <c r="E77" i="5"/>
  <c r="E80" i="5"/>
  <c r="E44" i="5"/>
  <c r="E60" i="5"/>
  <c r="G60" i="5" s="1"/>
  <c r="E41" i="5"/>
  <c r="E67" i="5"/>
  <c r="E63" i="5"/>
  <c r="G63" i="5" s="1"/>
  <c r="E59" i="5"/>
  <c r="G59" i="5" s="1"/>
  <c r="E55" i="5"/>
  <c r="E51" i="5"/>
  <c r="E47" i="5"/>
  <c r="E43" i="5"/>
  <c r="G43" i="5" s="1"/>
  <c r="E39" i="5"/>
  <c r="G39" i="5" s="1"/>
  <c r="E35" i="5"/>
  <c r="G35" i="5" s="1"/>
  <c r="E66" i="5"/>
  <c r="G66" i="5" s="1"/>
  <c r="E62" i="5"/>
  <c r="G62" i="5" s="1"/>
  <c r="E58" i="5"/>
  <c r="E54" i="5"/>
  <c r="E50" i="5"/>
  <c r="E46" i="5"/>
  <c r="E42" i="5"/>
  <c r="E38" i="5"/>
  <c r="E34" i="5"/>
  <c r="E78" i="5"/>
  <c r="E82" i="5"/>
  <c r="E86" i="5"/>
  <c r="E90" i="5"/>
  <c r="E75" i="5"/>
  <c r="E79" i="5"/>
  <c r="E83" i="5"/>
  <c r="E87" i="5"/>
  <c r="E91" i="5"/>
  <c r="E33" i="5"/>
  <c r="G33" i="5" s="1"/>
  <c r="E89" i="5"/>
  <c r="G89" i="5" s="1"/>
  <c r="E81" i="5"/>
  <c r="E92" i="5"/>
  <c r="E84" i="5"/>
  <c r="E76" i="5"/>
  <c r="E40" i="5"/>
  <c r="E48" i="5"/>
  <c r="E56" i="5"/>
  <c r="E64" i="5"/>
  <c r="G64" i="5" s="1"/>
  <c r="E37" i="5"/>
  <c r="E45" i="5"/>
  <c r="G45" i="5" s="1"/>
  <c r="E53" i="5"/>
  <c r="E61" i="5"/>
  <c r="G61" i="5" s="1"/>
  <c r="C32" i="5"/>
  <c r="N52" i="6" l="1"/>
  <c r="M52" i="6"/>
  <c r="H74" i="5"/>
  <c r="J32" i="5"/>
  <c r="J74" i="5" s="1"/>
  <c r="K32" i="5"/>
  <c r="K74" i="5" s="1"/>
  <c r="G53" i="5"/>
  <c r="M53" i="5" s="1"/>
  <c r="G37" i="5"/>
  <c r="G56" i="5"/>
  <c r="N56" i="5" s="1"/>
  <c r="G40" i="5"/>
  <c r="G84" i="5"/>
  <c r="M84" i="5" s="1"/>
  <c r="G90" i="5"/>
  <c r="G34" i="5"/>
  <c r="G42" i="5"/>
  <c r="M42" i="5" s="1"/>
  <c r="G50" i="5"/>
  <c r="G58" i="5"/>
  <c r="M58" i="5" s="1"/>
  <c r="G47" i="5"/>
  <c r="G55" i="5"/>
  <c r="M55" i="5" s="1"/>
  <c r="F88" i="5"/>
  <c r="G88" i="5" s="1"/>
  <c r="F82" i="5"/>
  <c r="G82" i="5" s="1"/>
  <c r="F84" i="5"/>
  <c r="G48" i="5"/>
  <c r="N48" i="5" s="1"/>
  <c r="G76" i="5"/>
  <c r="G92" i="5"/>
  <c r="N92" i="5" s="1"/>
  <c r="G78" i="5"/>
  <c r="G38" i="5"/>
  <c r="N38" i="5" s="1"/>
  <c r="G46" i="5"/>
  <c r="G54" i="5"/>
  <c r="M54" i="5" s="1"/>
  <c r="G51" i="5"/>
  <c r="G67" i="5"/>
  <c r="M67" i="5" s="1"/>
  <c r="G41" i="5"/>
  <c r="G44" i="5"/>
  <c r="N44" i="5" s="1"/>
  <c r="F80" i="5"/>
  <c r="G80" i="5" s="1"/>
  <c r="M65" i="5"/>
  <c r="G86" i="5"/>
  <c r="N57" i="5"/>
  <c r="M12" i="3"/>
  <c r="N12" i="3"/>
  <c r="H13" i="3"/>
  <c r="I13" i="3" s="1"/>
  <c r="J13" i="3" s="1"/>
  <c r="K13" i="3" s="1"/>
  <c r="H6" i="3"/>
  <c r="I6" i="3" s="1"/>
  <c r="J6" i="3" s="1"/>
  <c r="K6" i="3" s="1"/>
  <c r="H7" i="3"/>
  <c r="I7" i="3" s="1"/>
  <c r="J7" i="3" s="1"/>
  <c r="K7" i="3" s="1"/>
  <c r="H9" i="3"/>
  <c r="I9" i="3" s="1"/>
  <c r="J9" i="3" s="1"/>
  <c r="K9" i="3" s="1"/>
  <c r="H8" i="3"/>
  <c r="I8" i="3" s="1"/>
  <c r="J8" i="3" s="1"/>
  <c r="K8" i="3" s="1"/>
  <c r="H5" i="3"/>
  <c r="I5" i="3" s="1"/>
  <c r="J5" i="3" s="1"/>
  <c r="K5" i="3" s="1"/>
  <c r="H14" i="3"/>
  <c r="I14" i="3" s="1"/>
  <c r="J14" i="3" s="1"/>
  <c r="K14" i="3" s="1"/>
  <c r="H17" i="3"/>
  <c r="I17" i="3" s="1"/>
  <c r="J17" i="3" s="1"/>
  <c r="K17" i="3" s="1"/>
  <c r="H10" i="3"/>
  <c r="I10" i="3" s="1"/>
  <c r="J10" i="3" s="1"/>
  <c r="K10" i="3" s="1"/>
  <c r="H15" i="3"/>
  <c r="I15" i="3" s="1"/>
  <c r="J15" i="3" s="1"/>
  <c r="K15" i="3" s="1"/>
  <c r="H11" i="3"/>
  <c r="I11" i="3" s="1"/>
  <c r="J11" i="3" s="1"/>
  <c r="K11" i="3" s="1"/>
  <c r="H16" i="3"/>
  <c r="I16" i="3" s="1"/>
  <c r="J16" i="3" s="1"/>
  <c r="K16" i="3" s="1"/>
  <c r="H18" i="3"/>
  <c r="I18" i="3" s="1"/>
  <c r="J18" i="3" s="1"/>
  <c r="K18" i="3" s="1"/>
  <c r="H19" i="3"/>
  <c r="I19" i="3" s="1"/>
  <c r="J19" i="3" s="1"/>
  <c r="K19" i="3" s="1"/>
  <c r="F84" i="4"/>
  <c r="F91" i="5"/>
  <c r="F87" i="5"/>
  <c r="G87" i="5" s="1"/>
  <c r="F83" i="5"/>
  <c r="G83" i="5" s="1"/>
  <c r="G49" i="5"/>
  <c r="F79" i="5"/>
  <c r="G79" i="5" s="1"/>
  <c r="F75" i="5"/>
  <c r="G91" i="5"/>
  <c r="M91" i="5" s="1"/>
  <c r="G75" i="5"/>
  <c r="N75" i="5" s="1"/>
  <c r="G68" i="5"/>
  <c r="E84" i="4"/>
  <c r="G84" i="4" s="1"/>
  <c r="H84" i="4" s="1"/>
  <c r="H83" i="4" s="1"/>
  <c r="H82" i="4" s="1"/>
  <c r="G66" i="4" s="1"/>
  <c r="H11" i="5" s="1"/>
  <c r="G82" i="4"/>
  <c r="F85" i="5"/>
  <c r="G85" i="5" s="1"/>
  <c r="F81" i="5"/>
  <c r="G81" i="5" s="1"/>
  <c r="F77" i="5"/>
  <c r="G77" i="5" s="1"/>
  <c r="F53" i="7"/>
  <c r="F48" i="7"/>
  <c r="F35" i="7"/>
  <c r="G35" i="7" s="1"/>
  <c r="F36" i="7"/>
  <c r="G36" i="7" s="1"/>
  <c r="F22" i="7"/>
  <c r="G22" i="7" s="1"/>
  <c r="F24" i="7"/>
  <c r="G24" i="7" s="1"/>
  <c r="F37" i="7"/>
  <c r="G37" i="7" s="1"/>
  <c r="F31" i="7"/>
  <c r="G31" i="7" s="1"/>
  <c r="F26" i="7"/>
  <c r="G26" i="7" s="1"/>
  <c r="F33" i="7"/>
  <c r="G33" i="7" s="1"/>
  <c r="F34" i="7"/>
  <c r="G34" i="7" s="1"/>
  <c r="F38" i="7"/>
  <c r="G38" i="7" s="1"/>
  <c r="F49" i="7"/>
  <c r="F29" i="7"/>
  <c r="G29" i="7" s="1"/>
  <c r="F23" i="7"/>
  <c r="G23" i="7" s="1"/>
  <c r="F39" i="7"/>
  <c r="G39" i="7" s="1"/>
  <c r="F51" i="7"/>
  <c r="F25" i="7"/>
  <c r="G25" i="7" s="1"/>
  <c r="F52" i="7"/>
  <c r="F30" i="7"/>
  <c r="G30" i="7" s="1"/>
  <c r="F45" i="7"/>
  <c r="F21" i="7"/>
  <c r="G21" i="7" s="1"/>
  <c r="F47" i="7"/>
  <c r="F50" i="7"/>
  <c r="F32" i="7"/>
  <c r="G32" i="7" s="1"/>
  <c r="F46" i="7"/>
  <c r="F20" i="7"/>
  <c r="G20" i="7" s="1"/>
  <c r="F44" i="7"/>
  <c r="F28" i="7"/>
  <c r="G28" i="7" s="1"/>
  <c r="F27" i="7"/>
  <c r="G27" i="7" s="1"/>
  <c r="M88" i="5"/>
  <c r="N88" i="5"/>
  <c r="F74" i="6"/>
  <c r="G74" i="6" s="1"/>
  <c r="G55" i="6"/>
  <c r="M36" i="6"/>
  <c r="N36" i="6"/>
  <c r="G39" i="6"/>
  <c r="F66" i="6"/>
  <c r="G66" i="6" s="1"/>
  <c r="F63" i="6"/>
  <c r="G63" i="6" s="1"/>
  <c r="G33" i="6"/>
  <c r="F68" i="6"/>
  <c r="G68" i="6" s="1"/>
  <c r="G43" i="6"/>
  <c r="N50" i="6"/>
  <c r="M50" i="6"/>
  <c r="M42" i="6"/>
  <c r="N42" i="6"/>
  <c r="M48" i="6"/>
  <c r="N48" i="6"/>
  <c r="M34" i="6"/>
  <c r="N34" i="6"/>
  <c r="G51" i="6"/>
  <c r="F72" i="6"/>
  <c r="G72" i="6" s="1"/>
  <c r="G47" i="6"/>
  <c r="F70" i="6"/>
  <c r="G70" i="6" s="1"/>
  <c r="G32" i="6"/>
  <c r="F62" i="6"/>
  <c r="N52" i="5"/>
  <c r="M52" i="5"/>
  <c r="F73" i="6"/>
  <c r="G73" i="6" s="1"/>
  <c r="G53" i="6"/>
  <c r="N54" i="6"/>
  <c r="M54" i="6"/>
  <c r="M44" i="6"/>
  <c r="N44" i="6"/>
  <c r="G45" i="6"/>
  <c r="F69" i="6"/>
  <c r="G69" i="6" s="1"/>
  <c r="M40" i="6"/>
  <c r="N40" i="6"/>
  <c r="G35" i="6"/>
  <c r="F64" i="6"/>
  <c r="G64" i="6" s="1"/>
  <c r="G38" i="6"/>
  <c r="F65" i="6"/>
  <c r="G65" i="6" s="1"/>
  <c r="G41" i="6"/>
  <c r="F67" i="6"/>
  <c r="G67" i="6" s="1"/>
  <c r="N56" i="6"/>
  <c r="M56" i="6"/>
  <c r="M46" i="6"/>
  <c r="N46" i="6"/>
  <c r="G49" i="6"/>
  <c r="F71" i="6"/>
  <c r="G71" i="6" s="1"/>
  <c r="N36" i="5"/>
  <c r="M36" i="5"/>
  <c r="N60" i="5"/>
  <c r="M60" i="5"/>
  <c r="N41" i="5"/>
  <c r="M41" i="5"/>
  <c r="E32" i="5"/>
  <c r="C74" i="5"/>
  <c r="N53" i="5"/>
  <c r="N37" i="5"/>
  <c r="M37" i="5"/>
  <c r="M56" i="5"/>
  <c r="N40" i="5"/>
  <c r="M40" i="5"/>
  <c r="N84" i="5"/>
  <c r="M33" i="5"/>
  <c r="N33" i="5"/>
  <c r="M90" i="5"/>
  <c r="N90" i="5"/>
  <c r="N34" i="5"/>
  <c r="M34" i="5"/>
  <c r="N42" i="5"/>
  <c r="M50" i="5"/>
  <c r="N50" i="5"/>
  <c r="N58" i="5"/>
  <c r="M66" i="5"/>
  <c r="N66" i="5"/>
  <c r="N39" i="5"/>
  <c r="M39" i="5"/>
  <c r="N47" i="5"/>
  <c r="M47" i="5"/>
  <c r="N55" i="5"/>
  <c r="N63" i="5"/>
  <c r="M63" i="5"/>
  <c r="M61" i="5"/>
  <c r="N61" i="5"/>
  <c r="M45" i="5"/>
  <c r="N45" i="5"/>
  <c r="N64" i="5"/>
  <c r="M64" i="5"/>
  <c r="M48" i="5"/>
  <c r="N76" i="5"/>
  <c r="M76" i="5"/>
  <c r="M89" i="5"/>
  <c r="N89" i="5"/>
  <c r="N91" i="5"/>
  <c r="N86" i="5"/>
  <c r="M86" i="5"/>
  <c r="N78" i="5"/>
  <c r="M78" i="5"/>
  <c r="M38" i="5"/>
  <c r="M46" i="5"/>
  <c r="N46" i="5"/>
  <c r="N62" i="5"/>
  <c r="M62" i="5"/>
  <c r="N35" i="5"/>
  <c r="M35" i="5"/>
  <c r="M43" i="5"/>
  <c r="N43" i="5"/>
  <c r="N51" i="5"/>
  <c r="M51" i="5"/>
  <c r="M59" i="5"/>
  <c r="N59" i="5"/>
  <c r="N67" i="5"/>
  <c r="M82" i="5" l="1"/>
  <c r="N82" i="5"/>
  <c r="N54" i="5"/>
  <c r="M75" i="5"/>
  <c r="M92" i="5"/>
  <c r="M44" i="5"/>
  <c r="M80" i="5"/>
  <c r="N80" i="5"/>
  <c r="H9" i="6"/>
  <c r="N18" i="3"/>
  <c r="M18" i="3"/>
  <c r="M11" i="3"/>
  <c r="N11" i="3"/>
  <c r="M10" i="3"/>
  <c r="N10" i="3"/>
  <c r="N14" i="3"/>
  <c r="M14" i="3"/>
  <c r="N8" i="3"/>
  <c r="M8" i="3"/>
  <c r="M7" i="3"/>
  <c r="N7" i="3"/>
  <c r="M13" i="3"/>
  <c r="N13" i="3"/>
  <c r="M19" i="3"/>
  <c r="N19" i="3"/>
  <c r="N16" i="3"/>
  <c r="M16" i="3"/>
  <c r="M15" i="3"/>
  <c r="N15" i="3"/>
  <c r="M17" i="3"/>
  <c r="N17" i="3"/>
  <c r="N5" i="3"/>
  <c r="M5" i="3"/>
  <c r="P12" i="3" s="1"/>
  <c r="M9" i="3"/>
  <c r="N9" i="3"/>
  <c r="M6" i="3"/>
  <c r="N6" i="3"/>
  <c r="O12" i="3"/>
  <c r="H7" i="5"/>
  <c r="H7" i="6"/>
  <c r="N81" i="5"/>
  <c r="M81" i="5"/>
  <c r="N87" i="5"/>
  <c r="M87" i="5"/>
  <c r="M77" i="5"/>
  <c r="N77" i="5"/>
  <c r="M79" i="5"/>
  <c r="N79" i="5"/>
  <c r="N83" i="5"/>
  <c r="M83" i="5"/>
  <c r="N68" i="5"/>
  <c r="M68" i="5"/>
  <c r="N85" i="5"/>
  <c r="M85" i="5"/>
  <c r="H9" i="5"/>
  <c r="H13" i="5" s="1"/>
  <c r="H11" i="6"/>
  <c r="H13" i="6" s="1"/>
  <c r="N49" i="5"/>
  <c r="M49" i="5"/>
  <c r="N49" i="6"/>
  <c r="M49" i="6"/>
  <c r="N41" i="6"/>
  <c r="M41" i="6"/>
  <c r="N38" i="6"/>
  <c r="M38" i="6"/>
  <c r="M35" i="6"/>
  <c r="N35" i="6"/>
  <c r="N45" i="6"/>
  <c r="M45" i="6"/>
  <c r="N73" i="6"/>
  <c r="M73" i="6"/>
  <c r="M70" i="6"/>
  <c r="N70" i="6"/>
  <c r="N72" i="6"/>
  <c r="M72" i="6"/>
  <c r="M43" i="6"/>
  <c r="N43" i="6"/>
  <c r="N33" i="6"/>
  <c r="M33" i="6"/>
  <c r="M66" i="6"/>
  <c r="N66" i="6"/>
  <c r="N55" i="6"/>
  <c r="M55" i="6"/>
  <c r="N71" i="6"/>
  <c r="M71" i="6"/>
  <c r="M67" i="6"/>
  <c r="N67" i="6"/>
  <c r="N65" i="6"/>
  <c r="M65" i="6"/>
  <c r="N64" i="6"/>
  <c r="M64" i="6"/>
  <c r="N69" i="6"/>
  <c r="M69" i="6"/>
  <c r="N53" i="6"/>
  <c r="M53" i="6"/>
  <c r="G62" i="6"/>
  <c r="N32" i="6"/>
  <c r="M32" i="6"/>
  <c r="M62" i="6" s="1"/>
  <c r="N47" i="6"/>
  <c r="M47" i="6"/>
  <c r="N51" i="6"/>
  <c r="M51" i="6"/>
  <c r="N68" i="6"/>
  <c r="M68" i="6"/>
  <c r="M63" i="6"/>
  <c r="N63" i="6"/>
  <c r="N39" i="6"/>
  <c r="M39" i="6"/>
  <c r="M74" i="6"/>
  <c r="N74" i="6"/>
  <c r="G32" i="5"/>
  <c r="E74" i="5"/>
  <c r="T76" i="5" l="1"/>
  <c r="O6" i="3"/>
  <c r="P6" i="3"/>
  <c r="P9" i="3"/>
  <c r="O9" i="3"/>
  <c r="O17" i="3"/>
  <c r="P17" i="3"/>
  <c r="P15" i="3"/>
  <c r="O15" i="3"/>
  <c r="O19" i="3"/>
  <c r="P19" i="3"/>
  <c r="O13" i="3"/>
  <c r="P13" i="3"/>
  <c r="P7" i="3"/>
  <c r="O7" i="3"/>
  <c r="O10" i="3"/>
  <c r="P10" i="3"/>
  <c r="P11" i="3"/>
  <c r="O11" i="3"/>
  <c r="T6" i="3"/>
  <c r="T5" i="3"/>
  <c r="P5" i="3"/>
  <c r="O5" i="3"/>
  <c r="AA13" i="3"/>
  <c r="Q17" i="3" s="1"/>
  <c r="Z5" i="3"/>
  <c r="AB13" i="3"/>
  <c r="Z6" i="3"/>
  <c r="P16" i="3"/>
  <c r="O16" i="3"/>
  <c r="Q16" i="3"/>
  <c r="P8" i="3"/>
  <c r="Q8" i="3"/>
  <c r="O8" i="3"/>
  <c r="P14" i="3"/>
  <c r="O14" i="3"/>
  <c r="O18" i="3"/>
  <c r="Q18" i="3"/>
  <c r="P18" i="3"/>
  <c r="I65" i="6"/>
  <c r="I69" i="6"/>
  <c r="I73" i="6"/>
  <c r="I34" i="6"/>
  <c r="J34" i="6" s="1"/>
  <c r="I38" i="6"/>
  <c r="J38" i="6" s="1"/>
  <c r="I42" i="6"/>
  <c r="J42" i="6" s="1"/>
  <c r="I46" i="6"/>
  <c r="J46" i="6" s="1"/>
  <c r="I50" i="6"/>
  <c r="J50" i="6" s="1"/>
  <c r="I54" i="6"/>
  <c r="J54" i="6" s="1"/>
  <c r="I64" i="6"/>
  <c r="I68" i="6"/>
  <c r="I72" i="6"/>
  <c r="I33" i="6"/>
  <c r="J33" i="6" s="1"/>
  <c r="I37" i="6"/>
  <c r="J37" i="6" s="1"/>
  <c r="I41" i="6"/>
  <c r="J41" i="6" s="1"/>
  <c r="I45" i="6"/>
  <c r="J45" i="6" s="1"/>
  <c r="I49" i="6"/>
  <c r="J49" i="6" s="1"/>
  <c r="I53" i="6"/>
  <c r="J53" i="6" s="1"/>
  <c r="I32" i="6"/>
  <c r="I62" i="6" s="1"/>
  <c r="I67" i="6"/>
  <c r="I63" i="6"/>
  <c r="I40" i="6"/>
  <c r="J40" i="6" s="1"/>
  <c r="I44" i="6"/>
  <c r="J44" i="6" s="1"/>
  <c r="I52" i="6"/>
  <c r="J52" i="6" s="1"/>
  <c r="I66" i="6"/>
  <c r="I74" i="6"/>
  <c r="I35" i="6"/>
  <c r="J35" i="6" s="1"/>
  <c r="I43" i="6"/>
  <c r="J43" i="6" s="1"/>
  <c r="I51" i="6"/>
  <c r="J51" i="6" s="1"/>
  <c r="I71" i="6"/>
  <c r="I36" i="6"/>
  <c r="J36" i="6" s="1"/>
  <c r="I48" i="6"/>
  <c r="J48" i="6" s="1"/>
  <c r="I56" i="6"/>
  <c r="J56" i="6" s="1"/>
  <c r="I70" i="6"/>
  <c r="I39" i="6"/>
  <c r="J39" i="6" s="1"/>
  <c r="I47" i="6"/>
  <c r="J47" i="6" s="1"/>
  <c r="I55" i="6"/>
  <c r="J55" i="6" s="1"/>
  <c r="I79" i="5"/>
  <c r="I83" i="5"/>
  <c r="I87" i="5"/>
  <c r="I91" i="5"/>
  <c r="I34" i="5"/>
  <c r="J34" i="5" s="1"/>
  <c r="I38" i="5"/>
  <c r="J38" i="5" s="1"/>
  <c r="I42" i="5"/>
  <c r="J42" i="5" s="1"/>
  <c r="I46" i="5"/>
  <c r="J46" i="5" s="1"/>
  <c r="I50" i="5"/>
  <c r="J50" i="5" s="1"/>
  <c r="I54" i="5"/>
  <c r="J54" i="5" s="1"/>
  <c r="I58" i="5"/>
  <c r="J58" i="5" s="1"/>
  <c r="I62" i="5"/>
  <c r="J62" i="5" s="1"/>
  <c r="I66" i="5"/>
  <c r="J66" i="5" s="1"/>
  <c r="I76" i="5"/>
  <c r="I80" i="5"/>
  <c r="I84" i="5"/>
  <c r="I88" i="5"/>
  <c r="I92" i="5"/>
  <c r="I35" i="5"/>
  <c r="J35" i="5" s="1"/>
  <c r="I39" i="5"/>
  <c r="J39" i="5" s="1"/>
  <c r="I43" i="5"/>
  <c r="J43" i="5" s="1"/>
  <c r="I47" i="5"/>
  <c r="J47" i="5" s="1"/>
  <c r="I51" i="5"/>
  <c r="J51" i="5" s="1"/>
  <c r="I55" i="5"/>
  <c r="J55" i="5" s="1"/>
  <c r="I59" i="5"/>
  <c r="J59" i="5" s="1"/>
  <c r="I63" i="5"/>
  <c r="J63" i="5" s="1"/>
  <c r="I67" i="5"/>
  <c r="J67" i="5" s="1"/>
  <c r="I81" i="5"/>
  <c r="I40" i="5"/>
  <c r="J40" i="5" s="1"/>
  <c r="I48" i="5"/>
  <c r="J48" i="5" s="1"/>
  <c r="I56" i="5"/>
  <c r="J56" i="5" s="1"/>
  <c r="I64" i="5"/>
  <c r="J64" i="5" s="1"/>
  <c r="I78" i="5"/>
  <c r="I82" i="5"/>
  <c r="I90" i="5"/>
  <c r="I37" i="5"/>
  <c r="J37" i="5" s="1"/>
  <c r="I45" i="5"/>
  <c r="J45" i="5" s="1"/>
  <c r="I49" i="5"/>
  <c r="J49" i="5" s="1"/>
  <c r="I57" i="5"/>
  <c r="J57" i="5" s="1"/>
  <c r="I65" i="5"/>
  <c r="J65" i="5" s="1"/>
  <c r="I77" i="5"/>
  <c r="I85" i="5"/>
  <c r="I89" i="5"/>
  <c r="I75" i="5"/>
  <c r="I36" i="5"/>
  <c r="J36" i="5" s="1"/>
  <c r="I44" i="5"/>
  <c r="J44" i="5" s="1"/>
  <c r="I52" i="5"/>
  <c r="J52" i="5" s="1"/>
  <c r="I60" i="5"/>
  <c r="J60" i="5" s="1"/>
  <c r="I68" i="5"/>
  <c r="J68" i="5" s="1"/>
  <c r="I86" i="5"/>
  <c r="I33" i="5"/>
  <c r="J33" i="5" s="1"/>
  <c r="I41" i="5"/>
  <c r="J41" i="5" s="1"/>
  <c r="I53" i="5"/>
  <c r="J53" i="5" s="1"/>
  <c r="I61" i="5"/>
  <c r="J61" i="5" s="1"/>
  <c r="I32" i="5"/>
  <c r="I74" i="5" s="1"/>
  <c r="N62" i="6"/>
  <c r="T64" i="6"/>
  <c r="G74" i="5"/>
  <c r="M32" i="5"/>
  <c r="M74" i="5" s="1"/>
  <c r="AA6" i="3" l="1"/>
  <c r="AB6" i="3" s="1"/>
  <c r="AA5" i="3"/>
  <c r="Z8" i="3"/>
  <c r="Q12" i="3"/>
  <c r="Q11" i="3"/>
  <c r="Q7" i="3"/>
  <c r="Q19" i="3"/>
  <c r="Q15" i="3"/>
  <c r="Q9" i="3"/>
  <c r="Q6" i="3"/>
  <c r="Q14" i="3"/>
  <c r="L7" i="4"/>
  <c r="AC6" i="3"/>
  <c r="L8" i="4"/>
  <c r="L17" i="4" s="1"/>
  <c r="AC5" i="3"/>
  <c r="AB5" i="3"/>
  <c r="Q5" i="3"/>
  <c r="AC14" i="3"/>
  <c r="AA14" i="3"/>
  <c r="T8" i="3"/>
  <c r="Z14" i="3"/>
  <c r="U6" i="3"/>
  <c r="W6" i="3" s="1"/>
  <c r="U5" i="3"/>
  <c r="V5" i="3" s="1"/>
  <c r="Z13" i="3"/>
  <c r="AB14" i="3"/>
  <c r="V6" i="3"/>
  <c r="Q10" i="3"/>
  <c r="Q13" i="3"/>
  <c r="N74" i="5"/>
  <c r="W5" i="3" l="1"/>
  <c r="E17" i="6"/>
  <c r="E16" i="7"/>
  <c r="E17" i="5"/>
  <c r="AD14" i="3"/>
  <c r="AE14" i="3" s="1"/>
  <c r="AF14" i="3" s="1"/>
  <c r="AC13" i="3"/>
  <c r="AD13" i="3" s="1"/>
  <c r="AE13" i="3" s="1"/>
  <c r="AF13" i="3" s="1"/>
  <c r="L13" i="4"/>
  <c r="L14" i="4" s="1"/>
  <c r="L15" i="4" s="1"/>
  <c r="K41" i="5" l="1"/>
  <c r="K44" i="5"/>
  <c r="K49" i="5"/>
  <c r="K64" i="5"/>
  <c r="K63" i="5"/>
  <c r="K47" i="5"/>
  <c r="K62" i="5"/>
  <c r="K46" i="5"/>
  <c r="K33" i="5"/>
  <c r="K52" i="5"/>
  <c r="K57" i="5"/>
  <c r="K56" i="5"/>
  <c r="K67" i="5"/>
  <c r="K51" i="5"/>
  <c r="K35" i="5"/>
  <c r="K58" i="5"/>
  <c r="K42" i="5"/>
  <c r="K61" i="5"/>
  <c r="K60" i="5"/>
  <c r="K65" i="5"/>
  <c r="K37" i="5"/>
  <c r="K48" i="5"/>
  <c r="K55" i="5"/>
  <c r="K39" i="5"/>
  <c r="K54" i="5"/>
  <c r="K38" i="5"/>
  <c r="K53" i="5"/>
  <c r="K68" i="5"/>
  <c r="K36" i="5"/>
  <c r="K45" i="5"/>
  <c r="K40" i="5"/>
  <c r="K59" i="5"/>
  <c r="K43" i="5"/>
  <c r="K66" i="5"/>
  <c r="K50" i="5"/>
  <c r="K34" i="5"/>
  <c r="K55" i="6"/>
  <c r="K56" i="6"/>
  <c r="K51" i="6"/>
  <c r="K44" i="6"/>
  <c r="K41" i="6"/>
  <c r="K54" i="6"/>
  <c r="K38" i="6"/>
  <c r="K47" i="6"/>
  <c r="K43" i="6"/>
  <c r="K40" i="6"/>
  <c r="K45" i="6"/>
  <c r="K50" i="6"/>
  <c r="K34" i="6"/>
  <c r="K39" i="6"/>
  <c r="K36" i="6"/>
  <c r="K35" i="6"/>
  <c r="K49" i="6"/>
  <c r="K33" i="6"/>
  <c r="K46" i="6"/>
  <c r="K48" i="6"/>
  <c r="K52" i="6"/>
  <c r="K53" i="6"/>
  <c r="K37" i="6"/>
  <c r="K42" i="6"/>
  <c r="E15" i="7"/>
  <c r="E16" i="6"/>
  <c r="E16" i="5"/>
  <c r="L16" i="4"/>
  <c r="H21" i="7"/>
  <c r="H25" i="7"/>
  <c r="H29" i="7"/>
  <c r="H33" i="7"/>
  <c r="H24" i="7"/>
  <c r="H20" i="7"/>
  <c r="H23" i="7"/>
  <c r="H26" i="7"/>
  <c r="H22" i="7"/>
  <c r="H27" i="7"/>
  <c r="H30" i="7"/>
  <c r="H39" i="7"/>
  <c r="H38" i="7"/>
  <c r="H31" i="7"/>
  <c r="H36" i="7"/>
  <c r="H28" i="7"/>
  <c r="H32" i="7"/>
  <c r="H34" i="7"/>
  <c r="H37" i="7"/>
  <c r="H35" i="7"/>
  <c r="L89" i="5" l="1"/>
  <c r="L76" i="5"/>
  <c r="L60" i="5"/>
  <c r="L65" i="5"/>
  <c r="L77" i="5"/>
  <c r="L66" i="5"/>
  <c r="L68" i="5"/>
  <c r="L67" i="5"/>
  <c r="L50" i="5"/>
  <c r="L44" i="5"/>
  <c r="L41" i="5"/>
  <c r="L61" i="5"/>
  <c r="L78" i="5"/>
  <c r="L63" i="5"/>
  <c r="L32" i="5"/>
  <c r="L74" i="5" s="1"/>
  <c r="L36" i="5"/>
  <c r="L52" i="5"/>
  <c r="L39" i="5"/>
  <c r="L51" i="5"/>
  <c r="L59" i="5"/>
  <c r="L57" i="5"/>
  <c r="L86" i="5"/>
  <c r="L35" i="5"/>
  <c r="L91" i="5"/>
  <c r="L55" i="5"/>
  <c r="L64" i="5"/>
  <c r="L87" i="5"/>
  <c r="L54" i="5"/>
  <c r="L75" i="5"/>
  <c r="S75" i="5" s="1"/>
  <c r="L34" i="5"/>
  <c r="L88" i="5"/>
  <c r="L80" i="5"/>
  <c r="L83" i="5"/>
  <c r="L33" i="5"/>
  <c r="L56" i="5"/>
  <c r="L58" i="5"/>
  <c r="L53" i="5"/>
  <c r="L62" i="5"/>
  <c r="L45" i="5"/>
  <c r="L49" i="5"/>
  <c r="L90" i="5"/>
  <c r="L92" i="5"/>
  <c r="L37" i="5"/>
  <c r="L48" i="5"/>
  <c r="L47" i="5"/>
  <c r="L84" i="5"/>
  <c r="L42" i="5"/>
  <c r="L46" i="5"/>
  <c r="L85" i="5"/>
  <c r="L38" i="5"/>
  <c r="L81" i="5"/>
  <c r="L82" i="5"/>
  <c r="L79" i="5"/>
  <c r="L43" i="5"/>
  <c r="L40" i="5"/>
  <c r="I27" i="7"/>
  <c r="J27" i="7" s="1"/>
  <c r="K27" i="7" s="1"/>
  <c r="I44" i="7"/>
  <c r="J44" i="7" s="1"/>
  <c r="K44" i="7" s="1"/>
  <c r="I38" i="7"/>
  <c r="J38" i="7" s="1"/>
  <c r="K38" i="7" s="1"/>
  <c r="I47" i="7"/>
  <c r="J47" i="7" s="1"/>
  <c r="K47" i="7" s="1"/>
  <c r="I29" i="7"/>
  <c r="J29" i="7" s="1"/>
  <c r="K29" i="7" s="1"/>
  <c r="I20" i="7"/>
  <c r="J20" i="7" s="1"/>
  <c r="K20" i="7" s="1"/>
  <c r="I35" i="7"/>
  <c r="J35" i="7" s="1"/>
  <c r="K35" i="7" s="1"/>
  <c r="I48" i="7"/>
  <c r="J48" i="7" s="1"/>
  <c r="K48" i="7" s="1"/>
  <c r="I45" i="7"/>
  <c r="J45" i="7" s="1"/>
  <c r="K45" i="7" s="1"/>
  <c r="I32" i="7"/>
  <c r="J32" i="7" s="1"/>
  <c r="K32" i="7" s="1"/>
  <c r="I39" i="7"/>
  <c r="J39" i="7" s="1"/>
  <c r="K39" i="7" s="1"/>
  <c r="I30" i="7"/>
  <c r="J30" i="7" s="1"/>
  <c r="K30" i="7" s="1"/>
  <c r="I50" i="7"/>
  <c r="J50" i="7" s="1"/>
  <c r="K50" i="7" s="1"/>
  <c r="I25" i="7"/>
  <c r="J25" i="7" s="1"/>
  <c r="K25" i="7" s="1"/>
  <c r="I33" i="7"/>
  <c r="J33" i="7" s="1"/>
  <c r="K33" i="7" s="1"/>
  <c r="I53" i="7"/>
  <c r="J53" i="7" s="1"/>
  <c r="K53" i="7" s="1"/>
  <c r="I52" i="7"/>
  <c r="J52" i="7" s="1"/>
  <c r="K52" i="7" s="1"/>
  <c r="I31" i="7"/>
  <c r="J31" i="7" s="1"/>
  <c r="K31" i="7" s="1"/>
  <c r="I22" i="7"/>
  <c r="J22" i="7" s="1"/>
  <c r="K22" i="7" s="1"/>
  <c r="I46" i="7"/>
  <c r="J46" i="7" s="1"/>
  <c r="K46" i="7" s="1"/>
  <c r="I36" i="7"/>
  <c r="J36" i="7" s="1"/>
  <c r="K36" i="7" s="1"/>
  <c r="I26" i="7"/>
  <c r="I23" i="7"/>
  <c r="J23" i="7" s="1"/>
  <c r="K23" i="7" s="1"/>
  <c r="I34" i="7"/>
  <c r="I21" i="7"/>
  <c r="J21" i="7" s="1"/>
  <c r="K21" i="7" s="1"/>
  <c r="I51" i="7"/>
  <c r="J51" i="7" s="1"/>
  <c r="K51" i="7" s="1"/>
  <c r="I37" i="7"/>
  <c r="J37" i="7" s="1"/>
  <c r="K37" i="7" s="1"/>
  <c r="I28" i="7"/>
  <c r="I49" i="7"/>
  <c r="J49" i="7" s="1"/>
  <c r="K49" i="7" s="1"/>
  <c r="I24" i="7"/>
  <c r="J24" i="7" s="1"/>
  <c r="K24" i="7" s="1"/>
  <c r="J34" i="7"/>
  <c r="K34" i="7" s="1"/>
  <c r="J28" i="7"/>
  <c r="K28" i="7" s="1"/>
  <c r="J26" i="7"/>
  <c r="K26" i="7" s="1"/>
  <c r="L48" i="6"/>
  <c r="L43" i="6"/>
  <c r="L72" i="6"/>
  <c r="L44" i="6"/>
  <c r="L54" i="6"/>
  <c r="L47" i="6"/>
  <c r="L40" i="6"/>
  <c r="L50" i="6"/>
  <c r="L36" i="6"/>
  <c r="L34" i="6"/>
  <c r="L63" i="6"/>
  <c r="S63" i="6" s="1"/>
  <c r="L68" i="6"/>
  <c r="L65" i="6"/>
  <c r="L52" i="6"/>
  <c r="L64" i="6"/>
  <c r="L66" i="6"/>
  <c r="L38" i="6"/>
  <c r="L33" i="6"/>
  <c r="L32" i="6"/>
  <c r="L62" i="6" s="1"/>
  <c r="L46" i="6"/>
  <c r="L71" i="6"/>
  <c r="L55" i="6"/>
  <c r="L37" i="6"/>
  <c r="L73" i="6"/>
  <c r="L70" i="6"/>
  <c r="L45" i="6"/>
  <c r="L39" i="6"/>
  <c r="L53" i="6"/>
  <c r="L74" i="6"/>
  <c r="L49" i="6"/>
  <c r="L42" i="6"/>
  <c r="L35" i="6"/>
  <c r="L67" i="6"/>
  <c r="L69" i="6"/>
  <c r="L51" i="6"/>
  <c r="L56" i="6"/>
  <c r="L41" i="6"/>
  <c r="M44" i="7" l="1"/>
  <c r="L44" i="7"/>
</calcChain>
</file>

<file path=xl/sharedStrings.xml><?xml version="1.0" encoding="utf-8"?>
<sst xmlns="http://schemas.openxmlformats.org/spreadsheetml/2006/main" count="689" uniqueCount="212">
  <si>
    <t>Laboratory Prepared Standard Curves</t>
  </si>
  <si>
    <t>Only populate cells highlighted in yellow.</t>
  </si>
  <si>
    <t>Run</t>
  </si>
  <si>
    <t>Log Sequences</t>
  </si>
  <si>
    <t>CT</t>
  </si>
  <si>
    <t xml:space="preserve">Laboratory-Prepared Calibrators </t>
  </si>
  <si>
    <t>Calibrator ID</t>
  </si>
  <si>
    <t>Entero CT</t>
  </si>
  <si>
    <t>dCT</t>
  </si>
  <si>
    <t>Average CT:</t>
  </si>
  <si>
    <t>Standard deviation:</t>
  </si>
  <si>
    <t>*Sequences</t>
  </si>
  <si>
    <t>Calib 1</t>
  </si>
  <si>
    <t>Calib 2</t>
  </si>
  <si>
    <t>Estimated cells/calibrator sample :</t>
  </si>
  <si>
    <t>**Dilution factor to prepare calibrator sample inoculum</t>
  </si>
  <si>
    <t>*Extract Dilution</t>
  </si>
  <si>
    <t>Sequences / Cell or CFU :</t>
  </si>
  <si>
    <t>Sequences /  extract:</t>
  </si>
  <si>
    <t>Sequences / rxn @ avg CT:</t>
  </si>
  <si>
    <t xml:space="preserve">Log sequences / rxn @ avg CT: </t>
  </si>
  <si>
    <t>*Estimated cells/ in stock suspension:</t>
  </si>
  <si>
    <t>Laboratory ddCT - PBS and Water Matrix Samples</t>
  </si>
  <si>
    <t>Only populate/modify cells highlighted in yellow.</t>
  </si>
  <si>
    <t>avg:</t>
  </si>
  <si>
    <t>avg+3:</t>
  </si>
  <si>
    <t>Entero  CT</t>
  </si>
  <si>
    <t>Calib dCT</t>
  </si>
  <si>
    <t>ddCT</t>
  </si>
  <si>
    <t>Fraction of extract/reaction:</t>
  </si>
  <si>
    <t>*Entero CT</t>
  </si>
  <si>
    <t>Entero QC</t>
  </si>
  <si>
    <t>SPC QC</t>
  </si>
  <si>
    <t>Amplification factor (based on std curve):</t>
  </si>
  <si>
    <t>IAC CT</t>
  </si>
  <si>
    <t>Calibrator 1</t>
  </si>
  <si>
    <t>Calibrator 2</t>
  </si>
  <si>
    <t>Calibrator 3</t>
  </si>
  <si>
    <t>Test Samples</t>
  </si>
  <si>
    <t>Estimated Calibrator Sequences</t>
  </si>
  <si>
    <t>Ratio Calib/Test</t>
  </si>
  <si>
    <t>Calibrator Sequence Equivalents (CSE)</t>
  </si>
  <si>
    <t>IAC QC</t>
  </si>
  <si>
    <t>avg+1.5:</t>
  </si>
  <si>
    <t>QC</t>
  </si>
  <si>
    <t>Amplification Factor (from initial calibrator sheet):</t>
  </si>
  <si>
    <t>*Matrix Spike Percent Recovery (MSR)</t>
  </si>
  <si>
    <t>*Ongoing Percent Recovery (OPR)</t>
  </si>
  <si>
    <t>calculations for mean CT's from duplicate analyses</t>
  </si>
  <si>
    <t>1- h_ii</t>
  </si>
  <si>
    <t>res</t>
  </si>
  <si>
    <t>rss_i</t>
  </si>
  <si>
    <t>sigma_i</t>
  </si>
  <si>
    <t>r_student</t>
  </si>
  <si>
    <t>outlier</t>
  </si>
  <si>
    <t>No</t>
  </si>
  <si>
    <t>Yes</t>
  </si>
  <si>
    <t xml:space="preserve">Information </t>
  </si>
  <si>
    <t>2. Click on the" Insert" tab and then on the "Scatter" icon in the toolbar and then on upper left icon</t>
  </si>
  <si>
    <t xml:space="preserve">    in the menu of icons appearing in the "Chart Layout" section of the toolbar.</t>
  </si>
  <si>
    <t>5. You can move the equation and the R2 information by clicking on it, positioning the cursor over any of the lines</t>
  </si>
  <si>
    <t>6. Other options: chart title - click on the default title and then highlight the text by holding down mouse button and dragging</t>
  </si>
  <si>
    <t xml:space="preserve">    the cursor over it and then type your own descriptive title. Use same procedure for labeling x and y axes.  For (x) axis,</t>
  </si>
  <si>
    <t xml:space="preserve">    type Log10 sequences, and for (y) axis, type CT.</t>
  </si>
  <si>
    <r>
      <t>4. The regression equation and R</t>
    </r>
    <r>
      <rPr>
        <vertAlign val="superscript"/>
        <sz val="10"/>
        <rFont val="Arial"/>
        <family val="2"/>
      </rPr>
      <t>2</t>
    </r>
    <r>
      <rPr>
        <sz val="10"/>
        <rFont val="Arial"/>
        <family val="2"/>
      </rPr>
      <t xml:space="preserve"> value should automatically appear on the chart. </t>
    </r>
  </si>
  <si>
    <t xml:space="preserve"> </t>
  </si>
  <si>
    <t>1. For first instrument run, type run information (e.g. run date) in column B and copy and paste CT values from instrument export file to column E.</t>
  </si>
  <si>
    <r>
      <t xml:space="preserve">    </t>
    </r>
    <r>
      <rPr>
        <i/>
        <sz val="10"/>
        <rFont val="Arial"/>
        <family val="2"/>
      </rPr>
      <t>Note</t>
    </r>
    <r>
      <rPr>
        <sz val="10"/>
        <rFont val="Arial"/>
        <family val="2"/>
      </rPr>
      <t>: If cutting and pasting a block of CT data, make sure that CT values correspond to sequence copy number values in column C.</t>
    </r>
  </si>
  <si>
    <r>
      <t xml:space="preserve">    </t>
    </r>
    <r>
      <rPr>
        <i/>
        <sz val="10"/>
        <rFont val="Arial"/>
        <family val="2"/>
      </rPr>
      <t>Note</t>
    </r>
    <r>
      <rPr>
        <sz val="10"/>
        <rFont val="Arial"/>
        <family val="2"/>
      </rPr>
      <t>: If necessary, also enter your lab-specific sequence copy numbers/rxn for your own standards in column C.</t>
    </r>
  </si>
  <si>
    <t xml:space="preserve">3. At this point it is easier to finish playing with the chart before you move it. In the "Design" tab under "Chart Tools", </t>
  </si>
  <si>
    <t>Water Sample 1 ID (same ID as MS)</t>
  </si>
  <si>
    <t>Water Sample 2 ID</t>
  </si>
  <si>
    <t>Water Sample 3 ID</t>
  </si>
  <si>
    <t>Water Sample 4 ID</t>
  </si>
  <si>
    <t>Water Sample 5 ID</t>
  </si>
  <si>
    <t>Water Sample 6 ID</t>
  </si>
  <si>
    <t>Water Sample 7 ID</t>
  </si>
  <si>
    <t>Water Sample 8 ID</t>
  </si>
  <si>
    <t>Water Sample 9 ID</t>
  </si>
  <si>
    <t>Water Sample 10 ID</t>
  </si>
  <si>
    <t>Water Sample 11 ID</t>
  </si>
  <si>
    <t>Water Sample 12 ID</t>
  </si>
  <si>
    <t>Water Sample 13 ID</t>
  </si>
  <si>
    <t>Water Sample 14 ID</t>
  </si>
  <si>
    <t>Water Sample 15 ID</t>
  </si>
  <si>
    <t>Water Sample 16 ID</t>
  </si>
  <si>
    <t>Extract dilutions must be same as for initial calibrators</t>
  </si>
  <si>
    <t>Estimated Calibrator Sequences/Extract</t>
  </si>
  <si>
    <t>Avg estimated sequences/extract (from initial calibrator sheet):</t>
  </si>
  <si>
    <t>Enter your own water sample ID's. Extract dilutions should be same as for positive controls</t>
  </si>
  <si>
    <t>NTC or Method Blank 1</t>
  </si>
  <si>
    <t>NTC or Method Blank 2</t>
  </si>
  <si>
    <t>NTC or Method Blank 3</t>
  </si>
  <si>
    <t>Positive Controls                    (separate run from test samples)</t>
  </si>
  <si>
    <t>Negative Controls (Method Blanks run with test samples, NTC run with positive controls)</t>
  </si>
  <si>
    <t>Test Samples (2 instrument runs)</t>
  </si>
  <si>
    <t>Test Samples (1 instrument run)</t>
  </si>
  <si>
    <t>Laboratory ddCT - Initial Precision and Recovery of Reference Matrix Spike Samples</t>
  </si>
  <si>
    <t>dilutions must be same as for initial calibrators</t>
  </si>
  <si>
    <t>Positive Controls</t>
  </si>
  <si>
    <t>Avg sequences/extract (from initial calibrator sheet):</t>
  </si>
  <si>
    <t>dilutions must be same as for positive controls</t>
  </si>
  <si>
    <t>Percent Recovery</t>
  </si>
  <si>
    <t>Reference Matrix Spike 1</t>
  </si>
  <si>
    <t>Reference Matrix Spike 2</t>
  </si>
  <si>
    <t>Reference Matrix Spike 3</t>
  </si>
  <si>
    <t>Reference Matrix Spike 4</t>
  </si>
  <si>
    <t>Reference Matrix Spike 5</t>
  </si>
  <si>
    <t>Reference Matrix Spike 6</t>
  </si>
  <si>
    <t>Reference Matrix Spike 7</t>
  </si>
  <si>
    <t>Reference Matrix Spike 8</t>
  </si>
  <si>
    <t>Reference Matrix Spike 9</t>
  </si>
  <si>
    <t>Reference Matrix Spike 10</t>
  </si>
  <si>
    <t>IPR Mean Percent Recovery</t>
  </si>
  <si>
    <t>IPR Relative Percent Standard Deviation (RSD)</t>
  </si>
  <si>
    <t>* In L3 enter cells/ml or CFU/ml from Section 11.1.7 divided by 100 (or) enter CFU/Bioball from certificate of analysis</t>
  </si>
  <si>
    <t>*In C4, enter 1 if undiluted extracts, enter 5 if 5-fold diluted extracts, enter 25 if 25-fold diluted extracts (all dilutions must be the same)</t>
  </si>
  <si>
    <t>Reference Matrix Spike</t>
  </si>
  <si>
    <t>Water Sample 1 ID Matrix Spike (MS)</t>
  </si>
  <si>
    <t>slope</t>
  </si>
  <si>
    <t>estimate</t>
  </si>
  <si>
    <t>std.</t>
  </si>
  <si>
    <t>95% LB</t>
  </si>
  <si>
    <t>95% UB</t>
  </si>
  <si>
    <t>Parameter</t>
  </si>
  <si>
    <t>*replace indicated Sequences values in column C with your own values if necessary</t>
  </si>
  <si>
    <t>intercept</t>
  </si>
  <si>
    <t>Intercept value (from Lab Std Curves sheet):</t>
  </si>
  <si>
    <t>Slope value (from Lab Std Curves sheet):</t>
  </si>
  <si>
    <t>Composite</t>
  </si>
  <si>
    <t>R^2 =</t>
  </si>
  <si>
    <t xml:space="preserve">4. Repeat steps 1-3 for each subsequent run. </t>
  </si>
  <si>
    <t>5. As CT data for each new run is entered, a regression analysis also should be automatically performed on non-outlier composite data from all runs and results reported in columns Z - AC.</t>
  </si>
  <si>
    <r>
      <t xml:space="preserve">    </t>
    </r>
    <r>
      <rPr>
        <i/>
        <sz val="10"/>
        <rFont val="Arial"/>
        <family val="2"/>
      </rPr>
      <t>Note</t>
    </r>
    <r>
      <rPr>
        <sz val="10"/>
        <rFont val="Arial"/>
        <family val="2"/>
      </rPr>
      <t>: Outlier, residuals and regression analyses should be calculated for each new run and regression analysis results should be reported in columns R-U as described in step 3.</t>
    </r>
  </si>
  <si>
    <t>Instructions for plotting standard curves with equations from individual runs  (Note: these instructions are specific for Excel, Microsoft Office 2007):</t>
  </si>
  <si>
    <t>Instructions for determining standard curve parameters for individual runs and from composite data from multiple runs:</t>
  </si>
  <si>
    <t>Individual Run</t>
  </si>
  <si>
    <r>
      <rPr>
        <b/>
        <i/>
        <sz val="10"/>
        <rFont val="Arial"/>
        <family val="2"/>
      </rPr>
      <t xml:space="preserve">   Important Note</t>
    </r>
    <r>
      <rPr>
        <b/>
        <sz val="10"/>
        <rFont val="Arial"/>
        <family val="2"/>
      </rPr>
      <t>: If CT values from any individual runs are deleted in this manner, make sure to replace the now-empty cells in column E for that run with the formula: ="</t>
    </r>
    <r>
      <rPr>
        <sz val="10"/>
        <rFont val="Arial"/>
        <family val="2"/>
      </rPr>
      <t xml:space="preserve"> "</t>
    </r>
  </si>
  <si>
    <r>
      <t xml:space="preserve">  </t>
    </r>
    <r>
      <rPr>
        <i/>
        <sz val="10"/>
        <rFont val="Arial"/>
        <family val="2"/>
      </rPr>
      <t xml:space="preserve"> </t>
    </r>
    <r>
      <rPr>
        <b/>
        <i/>
        <sz val="10"/>
        <rFont val="Arial"/>
        <family val="2"/>
      </rPr>
      <t xml:space="preserve"> Important Note</t>
    </r>
    <r>
      <rPr>
        <b/>
        <sz val="10"/>
        <rFont val="Arial"/>
        <family val="2"/>
      </rPr>
      <t>: If mistakes are made in entering CT data in correct rows or if reusing a worksheet, make sure that all unused cells in column E contain the formula: =" "</t>
    </r>
  </si>
  <si>
    <r>
      <t xml:space="preserve">    </t>
    </r>
    <r>
      <rPr>
        <i/>
        <sz val="10"/>
        <color theme="1"/>
        <rFont val="Arial"/>
        <family val="2"/>
      </rPr>
      <t>Note</t>
    </r>
    <r>
      <rPr>
        <sz val="10"/>
        <color theme="1"/>
        <rFont val="Arial"/>
        <family val="2"/>
      </rPr>
      <t>: Calculated Log Sequences values should appear in column D, outlier calculations should appear in columns F-J and outlier determinations should appear in column K upon entering the CT values.</t>
    </r>
  </si>
  <si>
    <r>
      <t xml:space="preserve">    </t>
    </r>
    <r>
      <rPr>
        <i/>
        <sz val="10"/>
        <rFont val="Arial"/>
        <family val="2"/>
      </rPr>
      <t>Note</t>
    </r>
    <r>
      <rPr>
        <sz val="10"/>
        <rFont val="Arial"/>
        <family val="2"/>
      </rPr>
      <t>: data in outlier = yes rows will automatically be excluded from residual and subsequent regression analysis.</t>
    </r>
  </si>
  <si>
    <t xml:space="preserve">2. Log Sequence and CT values should also automatically be copied from columns D &amp; E to columns M &amp; N and residuals should be automatically calculated in columns O and P for each row in which outlier = no. </t>
  </si>
  <si>
    <t>3. Atypical runs can be eliminated from the composite regression analysis by deleting the CT values in column E for that run.</t>
  </si>
  <si>
    <r>
      <t xml:space="preserve">    </t>
    </r>
    <r>
      <rPr>
        <i/>
        <sz val="10"/>
        <rFont val="Arial"/>
        <family val="2"/>
      </rPr>
      <t>Note</t>
    </r>
    <r>
      <rPr>
        <sz val="10"/>
        <rFont val="Arial"/>
        <family val="2"/>
      </rPr>
      <t>: If only 4 standard concentrations are being analyzed, rows provided in the worksheet for the 5th standard concentration can be left empty (see example worksheet).</t>
    </r>
  </si>
  <si>
    <r>
      <t xml:space="preserve">    </t>
    </r>
    <r>
      <rPr>
        <i/>
        <sz val="10"/>
        <color theme="1"/>
        <rFont val="Arial"/>
        <family val="2"/>
      </rPr>
      <t>Note</t>
    </r>
    <r>
      <rPr>
        <sz val="10"/>
        <color theme="1"/>
        <rFont val="Arial"/>
        <family val="2"/>
      </rPr>
      <t>:  R-squared results should be reported in cell S8.</t>
    </r>
  </si>
  <si>
    <r>
      <t xml:space="preserve">    </t>
    </r>
    <r>
      <rPr>
        <i/>
        <sz val="10"/>
        <rFont val="Arial"/>
        <family val="2"/>
      </rPr>
      <t>Note</t>
    </r>
    <r>
      <rPr>
        <sz val="10"/>
        <rFont val="Arial"/>
        <family val="2"/>
      </rPr>
      <t>:  Mean, standard deviation, lower 95% confidence bound and upper 95% confidence bound for intercept estimate should be reported in cells S6, T6, U6 and V6, respectively.</t>
    </r>
  </si>
  <si>
    <r>
      <t xml:space="preserve">    </t>
    </r>
    <r>
      <rPr>
        <i/>
        <sz val="10"/>
        <rFont val="Arial"/>
        <family val="2"/>
      </rPr>
      <t>Note</t>
    </r>
    <r>
      <rPr>
        <sz val="10"/>
        <rFont val="Arial"/>
        <family val="2"/>
      </rPr>
      <t>:  Mean, standard deviation, lower 95% confidence bound and upper 95% confidence bound for slope estimate should be reported in cells S5, T5, U5 and V5, respectively.</t>
    </r>
  </si>
  <si>
    <t>1. Copy the log sequences AND the CT values in columns D and E for the run and paste into another spreadsheet.</t>
  </si>
  <si>
    <t xml:space="preserve">    which should come up automatically after creating the chart, click on the "layout 9" icon (last icon in row 3).</t>
  </si>
  <si>
    <t xml:space="preserve">     in the resulting box and dragging the box to anywhere you want it on the chart.</t>
  </si>
  <si>
    <t xml:space="preserve">    Note: CT data excluding outliers can be analysed in the same manner by copying log sequences and CT values in columns </t>
  </si>
  <si>
    <t xml:space="preserve">             M and N for the run, however, no empty rows should be copied and pasted into the new spreadsheet.</t>
  </si>
  <si>
    <t>3. Regression analysis should be automatically performed on all non-outlier data from the run and results reported in columns S - V.</t>
  </si>
  <si>
    <t>res1</t>
  </si>
  <si>
    <r>
      <t xml:space="preserve">    </t>
    </r>
    <r>
      <rPr>
        <i/>
        <sz val="10"/>
        <rFont val="Arial"/>
        <family val="2"/>
      </rPr>
      <t>Note</t>
    </r>
    <r>
      <rPr>
        <sz val="10"/>
        <rFont val="Arial"/>
        <family val="2"/>
      </rPr>
      <t>:  With the addition of each run, updated mean, standard deviation, lower 95% bound and upper 95% bound for composite slope estimate should be reported in cells  Z5, AA5, AB5 and AC5, respectively.</t>
    </r>
  </si>
  <si>
    <r>
      <t xml:space="preserve">    </t>
    </r>
    <r>
      <rPr>
        <i/>
        <sz val="10"/>
        <rFont val="Arial"/>
        <family val="2"/>
      </rPr>
      <t>Note</t>
    </r>
    <r>
      <rPr>
        <sz val="10"/>
        <rFont val="Arial"/>
        <family val="2"/>
      </rPr>
      <t>:  With the addition of each run, updated mean, standard deviation, lower 95% bound and upper 95% bound for composite intercept estimate should be reported in cells  Z6, AA6, AB6 and AC6, respectively.</t>
    </r>
  </si>
  <si>
    <r>
      <t xml:space="preserve">    </t>
    </r>
    <r>
      <rPr>
        <i/>
        <sz val="10"/>
        <color theme="1"/>
        <rFont val="Arial"/>
        <family val="2"/>
      </rPr>
      <t>Note</t>
    </r>
    <r>
      <rPr>
        <sz val="10"/>
        <color theme="1"/>
        <rFont val="Arial"/>
        <family val="2"/>
      </rPr>
      <t>:  Updated R-squared results for the composite data should be reported in cell Z8.</t>
    </r>
  </si>
  <si>
    <t>6. Upon completion of entering CT data from all runs, it is recommended to inspect the regression analysis outputs in column S from each individual run to identify any atypical run data.</t>
  </si>
  <si>
    <t xml:space="preserve">    in the drop down menu (showing only data points). A chart should appear.</t>
  </si>
  <si>
    <t xml:space="preserve">     Note: slope = -3.3218, intercept = 37.493 and R² = 0.9977 in the example at right.</t>
  </si>
  <si>
    <r>
      <t xml:space="preserve">    </t>
    </r>
    <r>
      <rPr>
        <i/>
        <sz val="10"/>
        <color theme="1"/>
        <rFont val="Arial"/>
        <family val="2"/>
      </rPr>
      <t>Note</t>
    </r>
    <r>
      <rPr>
        <sz val="10"/>
        <color theme="1"/>
        <rFont val="Arial"/>
        <family val="2"/>
      </rPr>
      <t>:  Residuals from the composite data analysis will be updated in column O with each new set of data.</t>
    </r>
  </si>
  <si>
    <r>
      <t xml:space="preserve">    </t>
    </r>
    <r>
      <rPr>
        <i/>
        <sz val="10"/>
        <color theme="1"/>
        <rFont val="Arial"/>
        <family val="2"/>
      </rPr>
      <t>Note</t>
    </r>
    <r>
      <rPr>
        <sz val="10"/>
        <color theme="1"/>
        <rFont val="Arial"/>
        <family val="2"/>
      </rPr>
      <t>:  Inspection of data from individual runs also may be facilitated by plotting the standard curves for each run as described below.</t>
    </r>
  </si>
  <si>
    <r>
      <t xml:space="preserve">    </t>
    </r>
    <r>
      <rPr>
        <i/>
        <sz val="10"/>
        <color theme="1"/>
        <rFont val="Arial"/>
        <family val="2"/>
      </rPr>
      <t>Note</t>
    </r>
    <r>
      <rPr>
        <sz val="10"/>
        <color theme="1"/>
        <rFont val="Arial"/>
        <family val="2"/>
      </rPr>
      <t xml:space="preserve">:  An "atypical" run implys that this run differs substantially in one or more of the above parameter values from the majority of the runs or from the guidelines. If several runs are all different, </t>
    </r>
  </si>
  <si>
    <r>
      <t xml:space="preserve">    Guidelines for slope and R</t>
    </r>
    <r>
      <rPr>
        <vertAlign val="superscript"/>
        <sz val="10"/>
        <rFont val="Arial"/>
        <family val="2"/>
      </rPr>
      <t>2</t>
    </r>
    <r>
      <rPr>
        <sz val="10"/>
        <rFont val="Arial"/>
        <family val="2"/>
      </rPr>
      <t xml:space="preserve"> values are discussed in Section 9.10 in the Method.</t>
    </r>
  </si>
  <si>
    <t xml:space="preserve">    Guidelines for intercept values are discussed in Section 9.10 in the Method but may be instrument model-dependent and may be more variable for individual runs.</t>
  </si>
  <si>
    <t xml:space="preserve">              this could be an indication of a problem with laboratory technique, reagents or standards. See guidance in Section 9.10 in the Method.</t>
  </si>
  <si>
    <t>Positive Controls                           (same run as test samples)</t>
  </si>
  <si>
    <t>Negative Controls                          (same run as test samples)</t>
  </si>
  <si>
    <t>*OPR and MSR calculations are only valid if same cell suspension is used for matrix spike and positive control samples</t>
  </si>
  <si>
    <t>*RWQC-adjusted Calibrator Cell Equivalents (CCE)</t>
  </si>
  <si>
    <t>*res2</t>
  </si>
  <si>
    <t>ANCOVA</t>
  </si>
  <si>
    <t>RSS</t>
  </si>
  <si>
    <t>SS1</t>
  </si>
  <si>
    <t>SS2</t>
  </si>
  <si>
    <t>SS3</t>
  </si>
  <si>
    <t>F</t>
  </si>
  <si>
    <t>p_value</t>
  </si>
  <si>
    <t>Sig. diff?</t>
  </si>
  <si>
    <t>Method Blanks</t>
  </si>
  <si>
    <t>*Enter "1" if undiluted extract, "5" if 5x dilution, "25" if 25x dilution below</t>
  </si>
  <si>
    <t>*Limit of Quantification</t>
  </si>
  <si>
    <t>*From: Detection and Quantification Limits of EPA Enterococcus qPCR Methods, Office of Science and Technology (4303T), Office of Water, Washington, DC 20460, EPA 820-R-13-013</t>
  </si>
  <si>
    <t>*If Method blanks give a quantitative result ('Yes' in row 32), corresponding test sample results may be invalid</t>
  </si>
  <si>
    <t>This row can be used to enter Sample Batch Information, e.g. date and location of samples, reagent lot #'s, etc.</t>
  </si>
  <si>
    <t>Note: for correct calculations, SmartCycler export file values of "0" in this section must be manually changed to: "40"</t>
  </si>
  <si>
    <t xml:space="preserve">Note: for correct calculations, SmartCycler export file values of "0" in this section must be manually changed to: "Undetermined" </t>
  </si>
  <si>
    <t>Sketa (SPC) CT</t>
  </si>
  <si>
    <t>Sketa QC</t>
  </si>
  <si>
    <t>Sketa CT</t>
  </si>
  <si>
    <t>*IAC CT</t>
  </si>
  <si>
    <t>mean dCT</t>
  </si>
  <si>
    <t>Calib 3</t>
  </si>
  <si>
    <t>*Reportable Quantitative Result</t>
  </si>
  <si>
    <t>**dCT QC</t>
  </si>
  <si>
    <t>*If the IAC assay is not performed, enter zeros "0" in all cells of this spreadsheet where Entero and Sketa Ct values have been entered in the same row</t>
  </si>
  <si>
    <t>** In L4 enter 100 if using standard dilution protocol in Section 11.3.3, enter either 1000 or 10,000 if performing additional dilutions as in Section 11.3.3, enter 1 if using Bioballs</t>
  </si>
  <si>
    <t>SS</t>
  </si>
  <si>
    <t>df</t>
  </si>
  <si>
    <t>MSS</t>
  </si>
  <si>
    <t>var.comp</t>
  </si>
  <si>
    <t>Total</t>
  </si>
  <si>
    <t>Calib(Run)</t>
  </si>
  <si>
    <t>Residual</t>
  </si>
  <si>
    <t>SPC CT</t>
  </si>
  <si>
    <t>**At least one of the calibrator samples must pass dCT QC for test sample calculations to be performed</t>
  </si>
  <si>
    <t xml:space="preserve">*"Undetermined" Entero CT results should be substituted with "40" for Entero QC analysis </t>
  </si>
  <si>
    <t>*TSC Limit of Quantification</t>
  </si>
  <si>
    <t>Unadjusted CSE</t>
  </si>
  <si>
    <t>These values are used only for comparisons with Target Sequence Copy (TSC) limit of quantification</t>
  </si>
  <si>
    <t>*CCE are currently the final reporting units (these values are per volume of water filtered)</t>
  </si>
  <si>
    <t>*CCE are currently the final reporting units (values are per volume of water filtered)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</si>
</sst>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
  </numFmts>
  <fonts count="16" x14ac:knownFonts="1">
    <font>
      <sz val="11"/>
      <color theme="1"/>
      <name val="Calibri"/>
      <family val="2"/>
      <scheme val="minor"/>
    </font>
    <font>
      <sz val="10"/>
      <name val="Arial"/>
      <family val="2"/>
    </font>
    <font>
      <b/>
      <sz val="10"/>
      <name val="Arial"/>
      <family val="2"/>
    </font>
    <font>
      <b/>
      <sz val="10"/>
      <color indexed="12"/>
      <name val="Arial"/>
      <family val="2"/>
    </font>
    <font>
      <sz val="10"/>
      <color indexed="8"/>
      <name val="Arial"/>
      <family val="2"/>
    </font>
    <font>
      <sz val="10"/>
      <name val="Arial"/>
      <family val="2"/>
    </font>
    <font>
      <sz val="10"/>
      <color indexed="12"/>
      <name val="Arial"/>
      <family val="2"/>
    </font>
    <font>
      <b/>
      <sz val="10"/>
      <color rgb="FF0070C0"/>
      <name val="Arial"/>
      <family val="2"/>
    </font>
    <font>
      <sz val="10"/>
      <color rgb="FF0070C0"/>
      <name val="Arial"/>
      <family val="2"/>
    </font>
    <font>
      <sz val="11"/>
      <color rgb="FF0070C0"/>
      <name val="Calibri"/>
      <family val="2"/>
      <scheme val="minor"/>
    </font>
    <font>
      <vertAlign val="superscript"/>
      <sz val="10"/>
      <name val="Arial"/>
      <family val="2"/>
    </font>
    <font>
      <b/>
      <i/>
      <sz val="10"/>
      <name val="Arial"/>
      <family val="2"/>
    </font>
    <font>
      <i/>
      <sz val="10"/>
      <name val="Arial"/>
      <family val="2"/>
    </font>
    <font>
      <sz val="10"/>
      <color theme="1"/>
      <name val="Arial"/>
      <family val="2"/>
    </font>
    <font>
      <i/>
      <sz val="10"/>
      <color theme="1"/>
      <name val="Arial"/>
      <family val="2"/>
    </font>
    <font>
      <b/>
      <sz val="11"/>
      <color theme="1"/>
      <name val="Calibri"/>
      <family val="2"/>
      <scheme val="minor"/>
    </font>
  </fonts>
  <fills count="7">
    <fill>
      <patternFill patternType="none"/>
    </fill>
    <fill>
      <patternFill patternType="gray125"/>
    </fill>
    <fill>
      <patternFill patternType="solid">
        <fgColor indexed="11"/>
        <bgColor indexed="64"/>
      </patternFill>
    </fill>
    <fill>
      <patternFill patternType="solid">
        <fgColor rgb="FFFFFF99"/>
        <bgColor indexed="64"/>
      </patternFill>
    </fill>
    <fill>
      <patternFill patternType="solid">
        <fgColor indexed="43"/>
        <bgColor indexed="64"/>
      </patternFill>
    </fill>
    <fill>
      <patternFill patternType="solid">
        <fgColor rgb="FF00FF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5" fillId="0" borderId="0"/>
  </cellStyleXfs>
  <cellXfs count="253">
    <xf numFmtId="0" fontId="0" fillId="0" borderId="0" xfId="0"/>
    <xf numFmtId="0" fontId="1" fillId="0" borderId="0" xfId="1"/>
    <xf numFmtId="0" fontId="2" fillId="0" borderId="0" xfId="1" applyFont="1" applyAlignment="1">
      <alignment horizontal="center" vertical="center"/>
    </xf>
    <xf numFmtId="0" fontId="1" fillId="0" borderId="0" xfId="1" applyBorder="1"/>
    <xf numFmtId="0" fontId="2" fillId="0" borderId="0" xfId="1" applyFont="1"/>
    <xf numFmtId="0" fontId="1" fillId="3" borderId="1" xfId="1" applyFill="1" applyBorder="1" applyProtection="1">
      <protection locked="0"/>
    </xf>
    <xf numFmtId="0" fontId="1" fillId="0" borderId="0" xfId="1" applyFill="1" applyProtection="1">
      <protection locked="0"/>
    </xf>
    <xf numFmtId="0" fontId="2" fillId="0" borderId="0" xfId="1" applyFont="1" applyAlignment="1">
      <alignment horizontal="center"/>
    </xf>
    <xf numFmtId="0" fontId="1" fillId="0" borderId="0" xfId="1" applyFill="1" applyBorder="1" applyProtection="1">
      <protection locked="0"/>
    </xf>
    <xf numFmtId="0" fontId="1" fillId="0" borderId="0" xfId="1" applyProtection="1">
      <protection locked="0"/>
    </xf>
    <xf numFmtId="0" fontId="2" fillId="0" borderId="0" xfId="1" applyFont="1" applyAlignment="1">
      <alignment vertical="center"/>
    </xf>
    <xf numFmtId="0" fontId="1" fillId="0" borderId="0" xfId="1" applyFill="1"/>
    <xf numFmtId="0" fontId="3" fillId="0" borderId="0" xfId="1" applyFont="1" applyAlignment="1">
      <alignment horizontal="center" vertical="center"/>
    </xf>
    <xf numFmtId="2" fontId="2" fillId="0" borderId="0" xfId="1" applyNumberFormat="1" applyFont="1" applyAlignment="1">
      <alignment horizontal="center"/>
    </xf>
    <xf numFmtId="0" fontId="4" fillId="0" borderId="0" xfId="1" applyFont="1"/>
    <xf numFmtId="11" fontId="4" fillId="4" borderId="2" xfId="1" applyNumberFormat="1" applyFont="1" applyFill="1" applyBorder="1" applyProtection="1">
      <protection locked="0"/>
    </xf>
    <xf numFmtId="0" fontId="4" fillId="0" borderId="0" xfId="1" applyFont="1" applyBorder="1"/>
    <xf numFmtId="11" fontId="4" fillId="4" borderId="4" xfId="1" applyNumberFormat="1" applyFont="1" applyFill="1" applyBorder="1" applyProtection="1">
      <protection locked="0"/>
    </xf>
    <xf numFmtId="0" fontId="1" fillId="4" borderId="1" xfId="1" applyFill="1" applyBorder="1" applyProtection="1">
      <protection locked="0"/>
    </xf>
    <xf numFmtId="0" fontId="1" fillId="0" borderId="0" xfId="1" applyAlignment="1">
      <alignment vertical="top" wrapText="1"/>
    </xf>
    <xf numFmtId="2" fontId="1" fillId="0" borderId="0" xfId="1" applyNumberFormat="1"/>
    <xf numFmtId="0" fontId="1" fillId="0" borderId="5" xfId="1" applyBorder="1"/>
    <xf numFmtId="0" fontId="1" fillId="0" borderId="6" xfId="1" applyBorder="1"/>
    <xf numFmtId="0" fontId="1" fillId="0" borderId="7" xfId="1" applyBorder="1"/>
    <xf numFmtId="0" fontId="1" fillId="0" borderId="0" xfId="1" applyAlignment="1">
      <alignment horizontal="left" vertical="top" wrapText="1"/>
    </xf>
    <xf numFmtId="0" fontId="1" fillId="0" borderId="8" xfId="1" applyBorder="1"/>
    <xf numFmtId="0" fontId="1" fillId="0" borderId="9" xfId="1" applyBorder="1"/>
    <xf numFmtId="1" fontId="1" fillId="0" borderId="9" xfId="1" applyNumberFormat="1" applyBorder="1"/>
    <xf numFmtId="0" fontId="1" fillId="0" borderId="10" xfId="1" applyBorder="1"/>
    <xf numFmtId="0" fontId="1" fillId="0" borderId="11" xfId="1" applyBorder="1"/>
    <xf numFmtId="0" fontId="1" fillId="0" borderId="12" xfId="1" applyNumberFormat="1" applyBorder="1"/>
    <xf numFmtId="0" fontId="1" fillId="0" borderId="0" xfId="1" applyFont="1"/>
    <xf numFmtId="0" fontId="3" fillId="0" borderId="0" xfId="1" applyFont="1" applyBorder="1"/>
    <xf numFmtId="0" fontId="3" fillId="0" borderId="0" xfId="1" applyFont="1" applyBorder="1" applyAlignment="1">
      <alignment vertical="center"/>
    </xf>
    <xf numFmtId="1" fontId="1" fillId="0" borderId="0" xfId="1" applyNumberFormat="1" applyBorder="1"/>
    <xf numFmtId="0" fontId="1" fillId="0" borderId="0" xfId="1" applyNumberFormat="1" applyBorder="1"/>
    <xf numFmtId="0" fontId="1" fillId="0" borderId="0" xfId="1" applyFont="1" applyBorder="1"/>
    <xf numFmtId="2" fontId="1" fillId="0" borderId="0" xfId="1" applyNumberFormat="1" applyBorder="1"/>
    <xf numFmtId="0" fontId="1" fillId="3" borderId="13" xfId="1" applyFill="1" applyBorder="1" applyProtection="1">
      <protection locked="0"/>
    </xf>
    <xf numFmtId="0" fontId="1" fillId="0" borderId="14" xfId="1" applyBorder="1" applyAlignment="1">
      <alignment horizontal="center" vertical="center"/>
    </xf>
    <xf numFmtId="0" fontId="1" fillId="0" borderId="15" xfId="1" applyBorder="1" applyAlignment="1">
      <alignment horizontal="center" vertical="center"/>
    </xf>
    <xf numFmtId="0" fontId="1" fillId="0" borderId="16" xfId="1" applyBorder="1" applyAlignment="1">
      <alignment horizontal="center" vertical="center"/>
    </xf>
    <xf numFmtId="0" fontId="1" fillId="0" borderId="15" xfId="1" applyBorder="1"/>
    <xf numFmtId="0" fontId="1" fillId="0" borderId="16" xfId="1" applyBorder="1"/>
    <xf numFmtId="0" fontId="3" fillId="0" borderId="6" xfId="1" applyFont="1" applyBorder="1" applyAlignment="1">
      <alignment horizontal="center" vertical="center"/>
    </xf>
    <xf numFmtId="0" fontId="3" fillId="0" borderId="0" xfId="1" applyFont="1" applyBorder="1" applyAlignment="1">
      <alignment horizontal="center" vertical="center"/>
    </xf>
    <xf numFmtId="0" fontId="3" fillId="0" borderId="11" xfId="1" applyFont="1" applyBorder="1" applyAlignment="1">
      <alignment horizontal="center" vertical="center"/>
    </xf>
    <xf numFmtId="0" fontId="1" fillId="0" borderId="0" xfId="1" applyAlignment="1">
      <alignment horizontal="left" wrapText="1"/>
    </xf>
    <xf numFmtId="0" fontId="4" fillId="0" borderId="4" xfId="1" applyNumberFormat="1" applyFont="1" applyFill="1" applyBorder="1" applyProtection="1">
      <protection locked="0"/>
    </xf>
    <xf numFmtId="0" fontId="0" fillId="3" borderId="1" xfId="0" applyFill="1" applyBorder="1"/>
    <xf numFmtId="0" fontId="3" fillId="0" borderId="0" xfId="1" applyFont="1" applyAlignment="1">
      <alignment horizontal="left" vertical="center"/>
    </xf>
    <xf numFmtId="0" fontId="5" fillId="0" borderId="0" xfId="2"/>
    <xf numFmtId="0" fontId="1" fillId="5" borderId="0" xfId="2" applyFont="1" applyFill="1" applyAlignment="1">
      <alignment horizontal="left"/>
    </xf>
    <xf numFmtId="0" fontId="5" fillId="5" borderId="0" xfId="2" applyFill="1" applyAlignment="1">
      <alignment horizontal="left"/>
    </xf>
    <xf numFmtId="0" fontId="2" fillId="5" borderId="0" xfId="2" applyFont="1" applyFill="1" applyAlignment="1">
      <alignment horizontal="left" vertical="center"/>
    </xf>
    <xf numFmtId="0" fontId="2" fillId="0" borderId="0" xfId="2" applyFont="1" applyAlignment="1">
      <alignment horizontal="center" vertical="center"/>
    </xf>
    <xf numFmtId="0" fontId="2" fillId="0" borderId="0" xfId="2" applyNumberFormat="1" applyFont="1" applyAlignment="1">
      <alignment horizontal="center"/>
    </xf>
    <xf numFmtId="0" fontId="3" fillId="0" borderId="0" xfId="2" applyFont="1"/>
    <xf numFmtId="0" fontId="5" fillId="0" borderId="0" xfId="2" applyFont="1"/>
    <xf numFmtId="0" fontId="2" fillId="0" borderId="0" xfId="2" applyFont="1" applyBorder="1" applyAlignment="1">
      <alignment horizontal="center"/>
    </xf>
    <xf numFmtId="0" fontId="2" fillId="0" borderId="0" xfId="2" applyNumberFormat="1" applyFont="1" applyBorder="1" applyAlignment="1">
      <alignment horizontal="center"/>
    </xf>
    <xf numFmtId="0" fontId="3" fillId="0" borderId="0" xfId="2" applyFont="1" applyBorder="1"/>
    <xf numFmtId="0" fontId="5" fillId="0" borderId="0" xfId="2" applyFont="1" applyBorder="1"/>
    <xf numFmtId="2" fontId="2" fillId="0" borderId="0" xfId="2" applyNumberFormat="1" applyFont="1" applyAlignment="1">
      <alignment horizontal="center"/>
    </xf>
    <xf numFmtId="2" fontId="2" fillId="0" borderId="0" xfId="2" applyNumberFormat="1" applyFont="1" applyBorder="1" applyAlignment="1">
      <alignment horizontal="center"/>
    </xf>
    <xf numFmtId="0" fontId="5" fillId="0" borderId="0" xfId="2" applyNumberFormat="1" applyFont="1" applyFill="1" applyBorder="1" applyAlignment="1">
      <alignment horizontal="center"/>
    </xf>
    <xf numFmtId="49" fontId="1" fillId="0" borderId="0" xfId="2" applyNumberFormat="1" applyFont="1" applyFill="1" applyBorder="1" applyAlignment="1">
      <alignment horizontal="center" vertical="center"/>
    </xf>
    <xf numFmtId="2" fontId="5" fillId="0" borderId="0" xfId="2" applyNumberFormat="1" applyFont="1" applyFill="1" applyBorder="1" applyAlignment="1">
      <alignment horizontal="center"/>
    </xf>
    <xf numFmtId="2" fontId="5" fillId="0" borderId="0" xfId="2" applyNumberFormat="1" applyFont="1" applyFill="1" applyAlignment="1">
      <alignment horizontal="center"/>
    </xf>
    <xf numFmtId="2" fontId="6" fillId="0" borderId="0" xfId="2" applyNumberFormat="1" applyFont="1" applyFill="1" applyBorder="1" applyAlignment="1">
      <alignment horizontal="center"/>
    </xf>
    <xf numFmtId="0" fontId="5" fillId="0" borderId="0" xfId="2" applyFill="1" applyAlignment="1">
      <alignment horizontal="center"/>
    </xf>
    <xf numFmtId="2" fontId="5" fillId="0" borderId="0" xfId="2" applyNumberFormat="1" applyFill="1" applyAlignment="1">
      <alignment horizontal="center"/>
    </xf>
    <xf numFmtId="0" fontId="5" fillId="0" borderId="0" xfId="2" applyFill="1" applyBorder="1" applyAlignment="1">
      <alignment horizontal="center"/>
    </xf>
    <xf numFmtId="2" fontId="5" fillId="0" borderId="0" xfId="2" applyNumberFormat="1" applyFill="1" applyBorder="1" applyAlignment="1">
      <alignment horizontal="center"/>
    </xf>
    <xf numFmtId="0" fontId="5" fillId="0" borderId="0" xfId="2" applyFont="1" applyFill="1"/>
    <xf numFmtId="1" fontId="5" fillId="0" borderId="0" xfId="2" applyNumberFormat="1" applyFont="1" applyFill="1"/>
    <xf numFmtId="2" fontId="5" fillId="0" borderId="0" xfId="2" applyNumberFormat="1" applyFont="1" applyFill="1"/>
    <xf numFmtId="0" fontId="5" fillId="0" borderId="0" xfId="2" applyFont="1" applyFill="1" applyBorder="1"/>
    <xf numFmtId="2" fontId="5" fillId="0" borderId="0" xfId="2" applyNumberFormat="1" applyFont="1" applyFill="1" applyBorder="1"/>
    <xf numFmtId="0" fontId="5" fillId="0" borderId="0" xfId="2" applyNumberFormat="1" applyFont="1" applyAlignment="1">
      <alignment horizontal="center"/>
    </xf>
    <xf numFmtId="1" fontId="5" fillId="0" borderId="0" xfId="2" applyNumberFormat="1" applyFont="1"/>
    <xf numFmtId="0" fontId="5" fillId="0" borderId="0" xfId="2" applyFill="1" applyBorder="1"/>
    <xf numFmtId="1" fontId="5" fillId="0" borderId="0" xfId="2" applyNumberFormat="1" applyFont="1" applyFill="1" applyBorder="1"/>
    <xf numFmtId="0" fontId="7" fillId="0" borderId="0" xfId="2" applyFont="1" applyFill="1" applyBorder="1"/>
    <xf numFmtId="0" fontId="2" fillId="0" borderId="0" xfId="2" applyNumberFormat="1" applyFont="1" applyAlignment="1"/>
    <xf numFmtId="164" fontId="2" fillId="0" borderId="0" xfId="2" applyNumberFormat="1" applyFont="1" applyAlignment="1">
      <alignment horizontal="center"/>
    </xf>
    <xf numFmtId="2" fontId="2" fillId="0" borderId="0" xfId="2" applyNumberFormat="1" applyFont="1" applyFill="1" applyAlignment="1">
      <alignment horizontal="center"/>
    </xf>
    <xf numFmtId="0" fontId="5" fillId="4" borderId="1" xfId="2" applyFill="1" applyBorder="1" applyProtection="1">
      <protection locked="0"/>
    </xf>
    <xf numFmtId="0" fontId="5" fillId="0" borderId="0" xfId="2" applyProtection="1">
      <protection locked="0"/>
    </xf>
    <xf numFmtId="0" fontId="2" fillId="0" borderId="0" xfId="1" applyFont="1" applyFill="1" applyBorder="1" applyAlignment="1">
      <alignment horizontal="center" vertical="center"/>
    </xf>
    <xf numFmtId="0" fontId="1" fillId="0" borderId="0" xfId="1" applyFont="1" applyFill="1" applyBorder="1" applyAlignment="1">
      <alignment horizontal="center" vertical="center"/>
    </xf>
    <xf numFmtId="0" fontId="1" fillId="0" borderId="15" xfId="1" applyFill="1" applyBorder="1"/>
    <xf numFmtId="0" fontId="1" fillId="0" borderId="16" xfId="1" applyFill="1" applyBorder="1"/>
    <xf numFmtId="0" fontId="1" fillId="3" borderId="17" xfId="1" applyFill="1" applyBorder="1" applyProtection="1">
      <protection locked="0"/>
    </xf>
    <xf numFmtId="0" fontId="1" fillId="3" borderId="18" xfId="1" applyFill="1" applyBorder="1" applyProtection="1">
      <protection locked="0"/>
    </xf>
    <xf numFmtId="0" fontId="1" fillId="0" borderId="14" xfId="1" applyFill="1" applyBorder="1" applyProtection="1">
      <protection locked="0"/>
    </xf>
    <xf numFmtId="0" fontId="1" fillId="0" borderId="14" xfId="1" applyBorder="1"/>
    <xf numFmtId="0" fontId="7" fillId="0" borderId="0" xfId="1" applyFont="1"/>
    <xf numFmtId="0" fontId="2" fillId="0" borderId="0" xfId="2" applyFont="1"/>
    <xf numFmtId="2" fontId="1" fillId="0" borderId="0" xfId="2" applyNumberFormat="1" applyFont="1" applyFill="1" applyBorder="1" applyAlignment="1">
      <alignment horizontal="left"/>
    </xf>
    <xf numFmtId="0" fontId="2" fillId="0" borderId="0" xfId="2" applyFont="1" applyBorder="1" applyAlignment="1">
      <alignment horizontal="left"/>
    </xf>
    <xf numFmtId="2" fontId="1" fillId="0" borderId="0" xfId="2" applyNumberFormat="1" applyFont="1" applyFill="1" applyBorder="1" applyAlignment="1">
      <alignment horizontal="center"/>
    </xf>
    <xf numFmtId="0" fontId="1" fillId="4" borderId="1" xfId="2" applyFont="1" applyFill="1" applyBorder="1" applyProtection="1">
      <protection locked="0"/>
    </xf>
    <xf numFmtId="0" fontId="8" fillId="0" borderId="0" xfId="2" applyNumberFormat="1" applyFont="1" applyFill="1" applyBorder="1" applyAlignment="1">
      <alignment horizontal="center"/>
    </xf>
    <xf numFmtId="0" fontId="5" fillId="0" borderId="0" xfId="2" applyFill="1"/>
    <xf numFmtId="0" fontId="0" fillId="0" borderId="0" xfId="0" applyFill="1"/>
    <xf numFmtId="0" fontId="5" fillId="0" borderId="0" xfId="2" applyNumberFormat="1" applyFont="1" applyFill="1" applyBorder="1" applyAlignment="1">
      <alignment horizontal="left"/>
    </xf>
    <xf numFmtId="2" fontId="5" fillId="0" borderId="1" xfId="2" applyNumberFormat="1" applyBorder="1" applyProtection="1">
      <protection locked="0"/>
    </xf>
    <xf numFmtId="0" fontId="1" fillId="0" borderId="0" xfId="2" applyFont="1" applyFill="1"/>
    <xf numFmtId="0" fontId="1" fillId="0" borderId="0" xfId="2" applyFont="1"/>
    <xf numFmtId="0" fontId="7" fillId="0" borderId="0" xfId="2" applyFont="1" applyAlignment="1">
      <alignment horizontal="left" wrapText="1"/>
    </xf>
    <xf numFmtId="0" fontId="0" fillId="0" borderId="0" xfId="0" applyFill="1" applyBorder="1" applyAlignment="1"/>
    <xf numFmtId="0" fontId="8" fillId="0" borderId="0" xfId="1" applyFont="1" applyAlignment="1">
      <alignment horizontal="left"/>
    </xf>
    <xf numFmtId="0" fontId="8" fillId="0" borderId="0" xfId="1" applyFont="1" applyAlignment="1">
      <alignment horizontal="left" wrapText="1"/>
    </xf>
    <xf numFmtId="0" fontId="9" fillId="0" borderId="0" xfId="0" applyFont="1"/>
    <xf numFmtId="0" fontId="8" fillId="0" borderId="0" xfId="0" applyFont="1"/>
    <xf numFmtId="0" fontId="8" fillId="0" borderId="0" xfId="1" applyFont="1"/>
    <xf numFmtId="2" fontId="1" fillId="0" borderId="0" xfId="1" applyNumberFormat="1" applyFont="1" applyFill="1"/>
    <xf numFmtId="2" fontId="7" fillId="0" borderId="0" xfId="1" applyNumberFormat="1" applyFont="1" applyFill="1"/>
    <xf numFmtId="0" fontId="0" fillId="0" borderId="1" xfId="0" applyBorder="1"/>
    <xf numFmtId="0" fontId="0" fillId="0" borderId="1" xfId="0" applyFill="1" applyBorder="1" applyAlignment="1"/>
    <xf numFmtId="0" fontId="13" fillId="0" borderId="0" xfId="0" applyFont="1"/>
    <xf numFmtId="2" fontId="1" fillId="3" borderId="1" xfId="1" applyNumberFormat="1" applyFont="1" applyFill="1" applyBorder="1" applyProtection="1">
      <protection locked="0"/>
    </xf>
    <xf numFmtId="0" fontId="2" fillId="0" borderId="0" xfId="1" applyNumberFormat="1" applyFont="1" applyAlignment="1">
      <alignment horizontal="center"/>
    </xf>
    <xf numFmtId="0" fontId="7" fillId="0" borderId="0" xfId="1" applyFont="1" applyAlignment="1">
      <alignment horizontal="left" wrapText="1"/>
    </xf>
    <xf numFmtId="0" fontId="1" fillId="0" borderId="0" xfId="1" applyNumberFormat="1" applyFont="1" applyFill="1" applyBorder="1" applyAlignment="1">
      <alignment horizontal="center"/>
    </xf>
    <xf numFmtId="0" fontId="1" fillId="0" borderId="11" xfId="1" applyNumberFormat="1" applyFont="1" applyFill="1" applyBorder="1" applyAlignment="1">
      <alignment horizontal="center"/>
    </xf>
    <xf numFmtId="0" fontId="1" fillId="0" borderId="0" xfId="1" applyNumberFormat="1" applyFont="1" applyFill="1" applyAlignment="1">
      <alignment horizontal="center"/>
    </xf>
    <xf numFmtId="0" fontId="1" fillId="0" borderId="0" xfId="1" applyFont="1" applyFill="1"/>
    <xf numFmtId="0" fontId="2" fillId="0" borderId="0" xfId="1" applyFont="1" applyFill="1" applyAlignment="1">
      <alignment horizontal="center"/>
    </xf>
    <xf numFmtId="0" fontId="2" fillId="0" borderId="0" xfId="1" applyNumberFormat="1" applyFont="1" applyAlignment="1">
      <alignment horizontal="left"/>
    </xf>
    <xf numFmtId="0" fontId="2" fillId="0" borderId="0" xfId="1" applyFont="1" applyBorder="1" applyAlignment="1">
      <alignment horizontal="center"/>
    </xf>
    <xf numFmtId="0" fontId="2" fillId="0" borderId="0" xfId="1" applyNumberFormat="1" applyFont="1" applyBorder="1" applyAlignment="1">
      <alignment horizontal="center"/>
    </xf>
    <xf numFmtId="2" fontId="2" fillId="0" borderId="0" xfId="1" applyNumberFormat="1" applyFont="1" applyBorder="1" applyAlignment="1">
      <alignment horizontal="center"/>
    </xf>
    <xf numFmtId="49" fontId="1" fillId="0" borderId="0" xfId="1" applyNumberFormat="1" applyFont="1" applyFill="1" applyBorder="1" applyAlignment="1">
      <alignment horizontal="center" vertical="center"/>
    </xf>
    <xf numFmtId="2" fontId="1" fillId="0" borderId="0" xfId="1" applyNumberFormat="1" applyFont="1" applyFill="1" applyBorder="1" applyAlignment="1">
      <alignment horizontal="center"/>
    </xf>
    <xf numFmtId="2" fontId="1" fillId="0" borderId="0" xfId="1" applyNumberFormat="1" applyFont="1" applyFill="1" applyAlignment="1">
      <alignment horizontal="center"/>
    </xf>
    <xf numFmtId="2" fontId="6" fillId="0" borderId="0" xfId="1" applyNumberFormat="1" applyFont="1" applyFill="1" applyBorder="1" applyAlignment="1">
      <alignment horizontal="center"/>
    </xf>
    <xf numFmtId="0" fontId="1" fillId="0" borderId="0" xfId="1" applyNumberFormat="1" applyFont="1" applyFill="1" applyBorder="1" applyAlignment="1">
      <alignment horizontal="left"/>
    </xf>
    <xf numFmtId="0" fontId="1" fillId="0" borderId="0" xfId="1" applyFill="1" applyBorder="1" applyAlignment="1">
      <alignment horizontal="center"/>
    </xf>
    <xf numFmtId="2" fontId="1" fillId="0" borderId="0" xfId="1" applyNumberFormat="1" applyFill="1" applyBorder="1" applyAlignment="1">
      <alignment horizontal="center"/>
    </xf>
    <xf numFmtId="0" fontId="1" fillId="0" borderId="0" xfId="1" applyNumberFormat="1" applyFont="1" applyAlignment="1">
      <alignment horizontal="center"/>
    </xf>
    <xf numFmtId="1" fontId="1" fillId="0" borderId="0" xfId="1" applyNumberFormat="1" applyFont="1"/>
    <xf numFmtId="0" fontId="8" fillId="0" borderId="0" xfId="1" applyNumberFormat="1" applyFont="1" applyFill="1" applyBorder="1" applyAlignment="1">
      <alignment horizontal="center"/>
    </xf>
    <xf numFmtId="1" fontId="1" fillId="0" borderId="0" xfId="1" applyNumberFormat="1" applyFont="1" applyFill="1" applyBorder="1"/>
    <xf numFmtId="2" fontId="1" fillId="0" borderId="0" xfId="1" applyNumberFormat="1" applyFont="1" applyFill="1" applyBorder="1"/>
    <xf numFmtId="0" fontId="1" fillId="0" borderId="0" xfId="1" applyFont="1" applyFill="1" applyBorder="1"/>
    <xf numFmtId="0" fontId="2" fillId="0" borderId="0" xfId="1" applyNumberFormat="1" applyFont="1" applyAlignment="1"/>
    <xf numFmtId="164" fontId="2" fillId="0" borderId="0" xfId="1" applyNumberFormat="1" applyFont="1" applyAlignment="1">
      <alignment horizontal="center"/>
    </xf>
    <xf numFmtId="2" fontId="2" fillId="0" borderId="0" xfId="1" applyNumberFormat="1" applyFont="1" applyFill="1" applyAlignment="1">
      <alignment horizontal="center"/>
    </xf>
    <xf numFmtId="2" fontId="1" fillId="0" borderId="1" xfId="1" applyNumberFormat="1" applyFont="1" applyBorder="1" applyAlignment="1" applyProtection="1">
      <alignment horizontal="center"/>
    </xf>
    <xf numFmtId="2" fontId="1" fillId="0" borderId="1" xfId="1" applyNumberFormat="1" applyFont="1" applyFill="1" applyBorder="1"/>
    <xf numFmtId="2" fontId="1" fillId="0" borderId="1" xfId="1" applyNumberFormat="1" applyFont="1" applyBorder="1" applyAlignment="1">
      <alignment horizontal="center"/>
    </xf>
    <xf numFmtId="0" fontId="1" fillId="0" borderId="1" xfId="1" applyNumberFormat="1" applyFont="1" applyBorder="1" applyAlignment="1">
      <alignment horizontal="center"/>
    </xf>
    <xf numFmtId="1" fontId="1" fillId="0" borderId="1" xfId="1" applyNumberFormat="1" applyFont="1" applyBorder="1"/>
    <xf numFmtId="0" fontId="1" fillId="5" borderId="0" xfId="1" applyFont="1" applyFill="1" applyAlignment="1">
      <alignment horizontal="left"/>
    </xf>
    <xf numFmtId="2" fontId="1" fillId="0" borderId="1" xfId="1" applyNumberFormat="1" applyBorder="1" applyProtection="1">
      <protection locked="0"/>
    </xf>
    <xf numFmtId="0" fontId="1" fillId="0" borderId="1" xfId="1" applyFont="1" applyBorder="1" applyProtection="1">
      <protection locked="0"/>
    </xf>
    <xf numFmtId="0" fontId="1" fillId="0" borderId="1" xfId="1" applyBorder="1" applyProtection="1">
      <protection locked="0"/>
    </xf>
    <xf numFmtId="0" fontId="7" fillId="0" borderId="0" xfId="1" applyFont="1" applyAlignment="1">
      <alignment horizontal="left" wrapText="1"/>
    </xf>
    <xf numFmtId="0" fontId="1" fillId="0" borderId="1" xfId="1" applyFill="1" applyBorder="1" applyProtection="1">
      <protection locked="0"/>
    </xf>
    <xf numFmtId="1" fontId="1" fillId="0" borderId="1" xfId="1" applyNumberFormat="1" applyFont="1" applyBorder="1" applyAlignment="1">
      <alignment horizontal="right"/>
    </xf>
    <xf numFmtId="0" fontId="1" fillId="5" borderId="0" xfId="1" applyFill="1" applyAlignment="1">
      <alignment horizontal="left"/>
    </xf>
    <xf numFmtId="0" fontId="2" fillId="5" borderId="0" xfId="1" applyFont="1" applyFill="1" applyAlignment="1">
      <alignment horizontal="left" vertical="center"/>
    </xf>
    <xf numFmtId="0" fontId="3" fillId="0" borderId="0" xfId="1" applyFont="1"/>
    <xf numFmtId="0" fontId="1" fillId="0" borderId="0" xfId="1" applyFill="1" applyAlignment="1">
      <alignment horizontal="center"/>
    </xf>
    <xf numFmtId="2" fontId="1" fillId="0" borderId="0" xfId="1" applyNumberFormat="1" applyFill="1" applyAlignment="1">
      <alignment horizontal="center"/>
    </xf>
    <xf numFmtId="2" fontId="1" fillId="0" borderId="1" xfId="1" applyNumberFormat="1" applyFont="1" applyFill="1" applyBorder="1" applyProtection="1">
      <protection locked="0"/>
    </xf>
    <xf numFmtId="0" fontId="1" fillId="0" borderId="3" xfId="1" applyFill="1" applyBorder="1" applyProtection="1">
      <protection locked="0"/>
    </xf>
    <xf numFmtId="1" fontId="0" fillId="0" borderId="1" xfId="0" applyNumberFormat="1" applyBorder="1"/>
    <xf numFmtId="2" fontId="0" fillId="0" borderId="1" xfId="0" applyNumberFormat="1" applyBorder="1"/>
    <xf numFmtId="0" fontId="6" fillId="0" borderId="0" xfId="1" applyFont="1" applyAlignment="1">
      <alignment horizontal="left" vertical="center"/>
    </xf>
    <xf numFmtId="0" fontId="2" fillId="0" borderId="1" xfId="1" applyFont="1" applyFill="1" applyBorder="1" applyAlignment="1">
      <alignment horizontal="center"/>
    </xf>
    <xf numFmtId="0" fontId="1" fillId="6" borderId="1" xfId="1" applyFill="1" applyBorder="1"/>
    <xf numFmtId="0" fontId="1" fillId="6" borderId="14" xfId="1" applyFill="1" applyBorder="1"/>
    <xf numFmtId="0" fontId="15" fillId="0" borderId="0" xfId="0" applyFont="1"/>
    <xf numFmtId="0" fontId="2" fillId="0" borderId="0" xfId="1" applyFont="1" applyAlignment="1">
      <alignment horizontal="left" vertical="center"/>
    </xf>
    <xf numFmtId="0" fontId="1" fillId="2" borderId="0" xfId="1" applyFill="1" applyAlignment="1">
      <alignment horizontal="left"/>
    </xf>
    <xf numFmtId="0" fontId="0" fillId="0" borderId="0" xfId="0" applyBorder="1"/>
    <xf numFmtId="0" fontId="2" fillId="0" borderId="0" xfId="1" applyFont="1" applyFill="1" applyBorder="1" applyAlignment="1">
      <alignment horizontal="center"/>
    </xf>
    <xf numFmtId="0" fontId="15" fillId="0" borderId="1" xfId="0" applyFont="1" applyBorder="1"/>
    <xf numFmtId="0" fontId="2" fillId="0" borderId="0" xfId="1" applyFont="1" applyAlignment="1">
      <alignment horizontal="right"/>
    </xf>
    <xf numFmtId="0" fontId="15" fillId="0" borderId="0" xfId="0" applyFont="1" applyFill="1" applyBorder="1"/>
    <xf numFmtId="0" fontId="15" fillId="0" borderId="0" xfId="0" applyFont="1" applyAlignment="1">
      <alignment horizontal="center"/>
    </xf>
    <xf numFmtId="165" fontId="0" fillId="0" borderId="0" xfId="0" applyNumberFormat="1"/>
    <xf numFmtId="0" fontId="0" fillId="0" borderId="0" xfId="0" applyAlignment="1">
      <alignment horizontal="center"/>
    </xf>
    <xf numFmtId="0" fontId="2" fillId="0" borderId="0" xfId="2" applyFont="1" applyAlignment="1">
      <alignment horizontal="center" wrapText="1"/>
    </xf>
    <xf numFmtId="0" fontId="5" fillId="0" borderId="0" xfId="2" applyAlignment="1">
      <alignment horizontal="center"/>
    </xf>
    <xf numFmtId="1" fontId="1" fillId="0" borderId="1" xfId="1" applyNumberFormat="1" applyBorder="1" applyAlignment="1">
      <alignment horizontal="center"/>
    </xf>
    <xf numFmtId="0" fontId="1" fillId="3" borderId="1" xfId="1" applyFont="1" applyFill="1" applyBorder="1" applyAlignment="1">
      <alignment horizontal="left"/>
    </xf>
    <xf numFmtId="0" fontId="5" fillId="3" borderId="17" xfId="2" applyFill="1" applyBorder="1" applyAlignment="1">
      <alignment horizontal="left"/>
    </xf>
    <xf numFmtId="0" fontId="2" fillId="3" borderId="17" xfId="2" applyFont="1" applyFill="1" applyBorder="1" applyAlignment="1">
      <alignment horizontal="left" vertical="center"/>
    </xf>
    <xf numFmtId="0" fontId="2" fillId="3" borderId="17" xfId="2" applyFont="1" applyFill="1" applyBorder="1" applyAlignment="1">
      <alignment horizontal="center" vertical="center"/>
    </xf>
    <xf numFmtId="0" fontId="5" fillId="3" borderId="13" xfId="2" applyFill="1" applyBorder="1"/>
    <xf numFmtId="0" fontId="2" fillId="0" borderId="0" xfId="1" applyFont="1" applyAlignment="1">
      <alignment horizontal="center" wrapText="1"/>
    </xf>
    <xf numFmtId="0" fontId="7" fillId="0" borderId="0" xfId="2" applyFont="1" applyFill="1"/>
    <xf numFmtId="2" fontId="1" fillId="0" borderId="1" xfId="1" applyNumberFormat="1" applyFont="1" applyFill="1" applyBorder="1" applyAlignment="1" applyProtection="1">
      <alignment horizontal="center"/>
    </xf>
    <xf numFmtId="2" fontId="1" fillId="0" borderId="1" xfId="1" applyNumberFormat="1" applyFont="1" applyFill="1" applyBorder="1" applyAlignment="1">
      <alignment horizontal="center"/>
    </xf>
    <xf numFmtId="0" fontId="1" fillId="0" borderId="1" xfId="1" applyNumberFormat="1" applyFont="1" applyFill="1" applyBorder="1" applyAlignment="1">
      <alignment horizontal="center"/>
    </xf>
    <xf numFmtId="1" fontId="1" fillId="0" borderId="1" xfId="1" applyNumberFormat="1" applyFont="1" applyFill="1" applyBorder="1"/>
    <xf numFmtId="1" fontId="1" fillId="0" borderId="1" xfId="1" applyNumberFormat="1" applyFont="1" applyFill="1" applyBorder="1" applyAlignment="1">
      <alignment horizontal="right"/>
    </xf>
    <xf numFmtId="2" fontId="1" fillId="0" borderId="1" xfId="2" applyNumberFormat="1" applyFont="1" applyFill="1" applyBorder="1" applyAlignment="1">
      <alignment horizontal="center"/>
    </xf>
    <xf numFmtId="1" fontId="1" fillId="0" borderId="1" xfId="1" applyNumberFormat="1" applyFont="1" applyFill="1" applyBorder="1" applyAlignment="1">
      <alignment horizontal="center"/>
    </xf>
    <xf numFmtId="0" fontId="2" fillId="0" borderId="1" xfId="2" applyFont="1" applyFill="1" applyBorder="1" applyAlignment="1">
      <alignment horizontal="center" wrapText="1"/>
    </xf>
    <xf numFmtId="1" fontId="1" fillId="0" borderId="1" xfId="2" applyNumberFormat="1" applyFont="1" applyFill="1" applyBorder="1" applyAlignment="1">
      <alignment horizontal="center"/>
    </xf>
    <xf numFmtId="2" fontId="1" fillId="0" borderId="1" xfId="2" applyNumberFormat="1" applyFont="1" applyFill="1" applyBorder="1" applyAlignment="1">
      <alignment horizontal="right"/>
    </xf>
    <xf numFmtId="1" fontId="1" fillId="0" borderId="1" xfId="2" applyNumberFormat="1" applyFont="1" applyFill="1" applyBorder="1" applyAlignment="1">
      <alignment horizontal="right"/>
    </xf>
    <xf numFmtId="1" fontId="1" fillId="0" borderId="1" xfId="1" applyNumberFormat="1" applyFill="1" applyBorder="1" applyAlignment="1">
      <alignment horizontal="center"/>
    </xf>
    <xf numFmtId="0" fontId="1" fillId="0" borderId="1" xfId="1" applyNumberFormat="1" applyFont="1" applyFill="1" applyBorder="1" applyAlignment="1">
      <alignment horizontal="left"/>
    </xf>
    <xf numFmtId="0" fontId="2" fillId="0" borderId="0" xfId="2" applyFont="1" applyFill="1" applyBorder="1" applyAlignment="1">
      <alignment horizontal="center" wrapText="1"/>
    </xf>
    <xf numFmtId="1" fontId="1" fillId="0" borderId="0" xfId="2" applyNumberFormat="1" applyFont="1" applyFill="1" applyBorder="1" applyAlignment="1">
      <alignment horizontal="center"/>
    </xf>
    <xf numFmtId="1" fontId="1" fillId="0" borderId="0" xfId="1" applyNumberFormat="1" applyFont="1" applyFill="1" applyBorder="1" applyAlignment="1">
      <alignment horizontal="center"/>
    </xf>
    <xf numFmtId="2" fontId="1" fillId="0" borderId="7" xfId="1" applyNumberFormat="1" applyFill="1" applyBorder="1"/>
    <xf numFmtId="0" fontId="1" fillId="0" borderId="5" xfId="1" applyBorder="1" applyAlignment="1">
      <alignment horizontal="center" vertical="center"/>
    </xf>
    <xf numFmtId="0" fontId="1" fillId="0" borderId="8" xfId="1" applyFill="1" applyBorder="1" applyAlignment="1">
      <alignment horizontal="center" vertical="center"/>
    </xf>
    <xf numFmtId="0" fontId="1" fillId="0" borderId="8" xfId="1" applyBorder="1" applyAlignment="1">
      <alignment horizontal="center" vertical="center"/>
    </xf>
    <xf numFmtId="0" fontId="1" fillId="0" borderId="10" xfId="1" applyFill="1" applyBorder="1" applyAlignment="1">
      <alignment horizontal="center" vertical="center"/>
    </xf>
    <xf numFmtId="2" fontId="1" fillId="0" borderId="12" xfId="1" applyNumberFormat="1" applyFill="1" applyBorder="1"/>
    <xf numFmtId="0" fontId="1" fillId="0" borderId="10" xfId="1" applyBorder="1" applyAlignment="1">
      <alignment horizontal="center" vertical="center"/>
    </xf>
    <xf numFmtId="0" fontId="2" fillId="0" borderId="0" xfId="1" applyFont="1" applyBorder="1" applyAlignment="1">
      <alignment horizontal="left"/>
    </xf>
    <xf numFmtId="2" fontId="1" fillId="0" borderId="0" xfId="1" applyNumberFormat="1" applyFill="1" applyBorder="1"/>
    <xf numFmtId="2" fontId="1" fillId="0" borderId="0" xfId="1" applyNumberFormat="1" applyFont="1" applyFill="1" applyBorder="1" applyAlignment="1">
      <alignment horizontal="left"/>
    </xf>
    <xf numFmtId="0" fontId="7" fillId="0" borderId="0" xfId="2" applyFont="1" applyFill="1" applyAlignment="1">
      <alignment wrapText="1"/>
    </xf>
    <xf numFmtId="2" fontId="5" fillId="0" borderId="0" xfId="2" applyNumberFormat="1"/>
    <xf numFmtId="0" fontId="0" fillId="3" borderId="1" xfId="0" applyFill="1" applyBorder="1" applyProtection="1">
      <protection locked="0"/>
    </xf>
    <xf numFmtId="0" fontId="2" fillId="0" borderId="0" xfId="1" applyFont="1" applyFill="1" applyBorder="1" applyAlignment="1">
      <alignment horizontal="left" vertical="center" wrapText="1"/>
    </xf>
    <xf numFmtId="0" fontId="1" fillId="2" borderId="0" xfId="1" applyFill="1" applyAlignment="1">
      <alignment horizontal="center"/>
    </xf>
    <xf numFmtId="0" fontId="15" fillId="0" borderId="0" xfId="0" applyFont="1" applyAlignment="1">
      <alignment wrapText="1"/>
    </xf>
    <xf numFmtId="0" fontId="2" fillId="0" borderId="0" xfId="1" applyNumberFormat="1" applyFont="1" applyAlignment="1">
      <alignment horizontal="center" wrapText="1"/>
    </xf>
    <xf numFmtId="0" fontId="2" fillId="0" borderId="11" xfId="1" applyNumberFormat="1" applyFont="1" applyBorder="1" applyAlignment="1">
      <alignment horizontal="center" wrapText="1"/>
    </xf>
    <xf numFmtId="0" fontId="2" fillId="0" borderId="0" xfId="1" applyFont="1" applyAlignment="1">
      <alignment horizontal="center" wrapText="1"/>
    </xf>
    <xf numFmtId="0" fontId="2" fillId="0" borderId="11" xfId="1" applyFont="1" applyBorder="1" applyAlignment="1">
      <alignment horizontal="center" wrapText="1"/>
    </xf>
    <xf numFmtId="0" fontId="15" fillId="0" borderId="0" xfId="0" applyFont="1" applyAlignment="1">
      <alignment horizontal="center" wrapText="1"/>
    </xf>
    <xf numFmtId="0" fontId="2" fillId="0" borderId="0" xfId="2" applyFont="1" applyAlignment="1">
      <alignment horizontal="center" vertical="center"/>
    </xf>
    <xf numFmtId="0" fontId="2" fillId="0" borderId="0" xfId="2" applyFont="1" applyAlignment="1">
      <alignment horizontal="center" wrapText="1"/>
    </xf>
    <xf numFmtId="0" fontId="2" fillId="0" borderId="11" xfId="2" applyFont="1" applyBorder="1" applyAlignment="1">
      <alignment horizontal="center" wrapText="1"/>
    </xf>
    <xf numFmtId="0" fontId="2" fillId="0" borderId="0" xfId="1" applyFont="1" applyFill="1" applyAlignment="1">
      <alignment horizontal="center" wrapText="1"/>
    </xf>
    <xf numFmtId="0" fontId="2" fillId="0" borderId="11" xfId="1" applyFont="1" applyFill="1" applyBorder="1" applyAlignment="1">
      <alignment horizontal="center" wrapText="1"/>
    </xf>
    <xf numFmtId="0" fontId="2" fillId="0" borderId="0" xfId="2" applyNumberFormat="1" applyFont="1" applyAlignment="1">
      <alignment horizontal="center" wrapText="1"/>
    </xf>
    <xf numFmtId="0" fontId="2" fillId="0" borderId="0" xfId="2" applyNumberFormat="1" applyFont="1" applyBorder="1" applyAlignment="1">
      <alignment horizontal="center" wrapText="1"/>
    </xf>
    <xf numFmtId="0" fontId="2" fillId="0" borderId="0" xfId="2" applyFont="1" applyBorder="1" applyAlignment="1">
      <alignment horizontal="center" wrapText="1"/>
    </xf>
    <xf numFmtId="0" fontId="2" fillId="0" borderId="0" xfId="1" applyFont="1" applyBorder="1" applyAlignment="1">
      <alignment horizontal="center" wrapText="1"/>
    </xf>
    <xf numFmtId="0" fontId="7" fillId="0" borderId="0" xfId="1" applyFont="1" applyAlignment="1">
      <alignment horizontal="left" wrapText="1"/>
    </xf>
    <xf numFmtId="0" fontId="7" fillId="0" borderId="0" xfId="2" applyFont="1" applyFill="1" applyAlignment="1">
      <alignment wrapText="1"/>
    </xf>
    <xf numFmtId="0" fontId="7" fillId="0" borderId="0" xfId="2" applyFont="1" applyFill="1" applyAlignment="1">
      <alignment horizontal="center" wrapText="1"/>
    </xf>
    <xf numFmtId="0" fontId="2" fillId="0" borderId="0" xfId="2" applyFont="1" applyFill="1" applyAlignment="1">
      <alignment horizontal="center" wrapText="1"/>
    </xf>
    <xf numFmtId="0" fontId="2" fillId="0" borderId="0" xfId="2" applyFont="1" applyFill="1" applyBorder="1" applyAlignment="1">
      <alignment horizontal="center" wrapText="1"/>
    </xf>
    <xf numFmtId="0" fontId="7" fillId="0" borderId="0" xfId="2" applyFont="1" applyFill="1" applyBorder="1" applyAlignment="1">
      <alignment wrapText="1"/>
    </xf>
    <xf numFmtId="0" fontId="7" fillId="0" borderId="0" xfId="2" applyFont="1" applyFill="1" applyBorder="1" applyAlignment="1">
      <alignment horizontal="left" wrapText="1"/>
    </xf>
    <xf numFmtId="0" fontId="7" fillId="0" borderId="0" xfId="2" applyFont="1" applyFill="1" applyAlignment="1">
      <alignment horizontal="left" wrapText="1"/>
    </xf>
    <xf numFmtId="0" fontId="8" fillId="0" borderId="0" xfId="2" applyFont="1" applyAlignment="1">
      <alignment horizontal="center" wrapText="1"/>
    </xf>
    <xf numFmtId="0" fontId="7" fillId="0" borderId="0" xfId="1" applyFont="1" applyFill="1" applyBorder="1" applyAlignment="1">
      <alignment wrapText="1"/>
    </xf>
    <xf numFmtId="0" fontId="7" fillId="0" borderId="0" xfId="1" applyFont="1" applyFill="1" applyAlignment="1">
      <alignment horizontal="center" wrapText="1"/>
    </xf>
  </cellXfs>
  <cellStyles count="3">
    <cellStyle name="Normal" xfId="0" builtinId="0"/>
    <cellStyle name="Normal 2" xfId="2"/>
    <cellStyle name="Normal 2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64</xdr:row>
      <xdr:rowOff>66675</xdr:rowOff>
    </xdr:from>
    <xdr:to>
      <xdr:col>18</xdr:col>
      <xdr:colOff>9525</xdr:colOff>
      <xdr:row>78</xdr:row>
      <xdr:rowOff>171450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172325" y="11877675"/>
          <a:ext cx="4600575" cy="27717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9"/>
  <sheetViews>
    <sheetView tabSelected="1" workbookViewId="0">
      <selection activeCell="Q14" sqref="Q14"/>
    </sheetView>
  </sheetViews>
  <sheetFormatPr defaultRowHeight="14.4" x14ac:dyDescent="0.3"/>
  <cols>
    <col min="2" max="2" width="12" customWidth="1"/>
    <col min="3" max="3" width="11.88671875" customWidth="1"/>
    <col min="4" max="4" width="14.88671875" customWidth="1"/>
    <col min="18" max="18" width="9.6640625" customWidth="1"/>
    <col min="25" max="25" width="10.88671875" customWidth="1"/>
  </cols>
  <sheetData>
    <row r="1" spans="1:29" x14ac:dyDescent="0.3">
      <c r="A1" s="1"/>
      <c r="C1" s="176" t="s">
        <v>0</v>
      </c>
      <c r="D1" s="176"/>
      <c r="E1" s="176"/>
      <c r="F1" s="176"/>
      <c r="G1" s="1"/>
      <c r="H1" s="1"/>
    </row>
    <row r="2" spans="1:29" x14ac:dyDescent="0.3">
      <c r="A2" s="1"/>
      <c r="C2" s="177" t="s">
        <v>1</v>
      </c>
      <c r="D2" s="177"/>
      <c r="E2" s="177"/>
      <c r="F2" s="2"/>
      <c r="G2" s="1"/>
      <c r="H2" s="1"/>
    </row>
    <row r="3" spans="1:29" x14ac:dyDescent="0.3">
      <c r="A3" s="1"/>
      <c r="C3" s="97" t="s">
        <v>125</v>
      </c>
      <c r="D3" s="2"/>
      <c r="E3" s="2"/>
      <c r="F3" s="2"/>
      <c r="G3" s="8"/>
      <c r="H3" s="1"/>
      <c r="R3" t="s">
        <v>136</v>
      </c>
      <c r="Y3" t="s">
        <v>129</v>
      </c>
    </row>
    <row r="4" spans="1:29" x14ac:dyDescent="0.3">
      <c r="A4" s="4" t="s">
        <v>2</v>
      </c>
      <c r="B4" s="4" t="s">
        <v>57</v>
      </c>
      <c r="C4" s="7" t="s">
        <v>11</v>
      </c>
      <c r="D4" s="7" t="s">
        <v>3</v>
      </c>
      <c r="E4" s="7" t="s">
        <v>4</v>
      </c>
      <c r="F4" t="s">
        <v>49</v>
      </c>
      <c r="G4" t="s">
        <v>50</v>
      </c>
      <c r="H4" t="s">
        <v>51</v>
      </c>
      <c r="I4" t="s">
        <v>52</v>
      </c>
      <c r="J4" t="s">
        <v>53</v>
      </c>
      <c r="K4" t="s">
        <v>54</v>
      </c>
      <c r="M4" s="181" t="s">
        <v>3</v>
      </c>
      <c r="N4" s="7" t="s">
        <v>4</v>
      </c>
      <c r="O4" s="175" t="s">
        <v>50</v>
      </c>
      <c r="P4" s="175" t="s">
        <v>153</v>
      </c>
      <c r="R4" s="172" t="s">
        <v>124</v>
      </c>
      <c r="S4" s="180" t="s">
        <v>120</v>
      </c>
      <c r="T4" s="172" t="s">
        <v>121</v>
      </c>
      <c r="U4" s="172" t="s">
        <v>122</v>
      </c>
      <c r="V4" s="172" t="s">
        <v>123</v>
      </c>
      <c r="Y4" s="172" t="s">
        <v>124</v>
      </c>
      <c r="Z4" s="180" t="s">
        <v>120</v>
      </c>
      <c r="AA4" s="172" t="s">
        <v>121</v>
      </c>
      <c r="AB4" s="172" t="s">
        <v>122</v>
      </c>
      <c r="AC4" s="172" t="s">
        <v>123</v>
      </c>
    </row>
    <row r="5" spans="1:29" x14ac:dyDescent="0.3">
      <c r="A5" s="1">
        <v>1</v>
      </c>
      <c r="B5" s="5"/>
      <c r="C5" s="173">
        <v>40000</v>
      </c>
      <c r="D5" s="173">
        <v>4.6020599913279625</v>
      </c>
      <c r="E5" s="49">
        <v>22.13458251953125</v>
      </c>
      <c r="F5" s="119">
        <v>0.76666666666666661</v>
      </c>
      <c r="G5" s="120">
        <v>3.1957626342773438E-3</v>
      </c>
      <c r="H5" s="119">
        <v>0.93075433308824373</v>
      </c>
      <c r="I5" s="119">
        <v>0.32158536677049837</v>
      </c>
      <c r="J5" s="119">
        <v>1.1349453380225404E-2</v>
      </c>
      <c r="K5" s="119" t="s">
        <v>55</v>
      </c>
      <c r="M5" s="119">
        <v>4.6020599913279625</v>
      </c>
      <c r="N5" s="119">
        <v>22.13458251953125</v>
      </c>
      <c r="O5" s="120">
        <v>3.7282078471406521E-2</v>
      </c>
      <c r="P5" s="120">
        <v>0.10588736592987402</v>
      </c>
      <c r="Q5" s="111"/>
      <c r="R5" s="119" t="s">
        <v>119</v>
      </c>
      <c r="S5" s="119">
        <v>-3.4613450250507865</v>
      </c>
      <c r="T5" s="119">
        <v>5.4721407349620131E-2</v>
      </c>
      <c r="U5" s="119">
        <v>-3.585133448392062</v>
      </c>
      <c r="V5" s="119">
        <v>-3.3375566017095109</v>
      </c>
      <c r="W5" s="178"/>
      <c r="Y5" s="119" t="s">
        <v>119</v>
      </c>
      <c r="Z5" s="119">
        <v>-3.4245335471551144</v>
      </c>
      <c r="AA5" s="119">
        <v>3.1163870247641043E-2</v>
      </c>
      <c r="AB5" s="119">
        <v>-3.4895402411809715</v>
      </c>
      <c r="AC5" s="119">
        <v>-3.3595268531292573</v>
      </c>
    </row>
    <row r="6" spans="1:29" x14ac:dyDescent="0.3">
      <c r="A6" s="1"/>
      <c r="C6" s="173">
        <v>40000</v>
      </c>
      <c r="D6" s="173">
        <v>4.6020599913279625</v>
      </c>
      <c r="E6" s="49">
        <v>22.127994537353516</v>
      </c>
      <c r="F6" s="119">
        <v>0.76666666666666661</v>
      </c>
      <c r="G6" s="120">
        <v>-3.3922195434570313E-3</v>
      </c>
      <c r="H6" s="119">
        <v>0.9307526449300485</v>
      </c>
      <c r="I6" s="119">
        <v>0.32158507513220069</v>
      </c>
      <c r="J6" s="119">
        <v>-1.2047162722803696E-2</v>
      </c>
      <c r="K6" s="119" t="s">
        <v>55</v>
      </c>
      <c r="M6" s="119">
        <v>4.6020599913279625</v>
      </c>
      <c r="N6" s="119">
        <v>22.127994537353516</v>
      </c>
      <c r="O6" s="120">
        <v>3.0694096293672146E-2</v>
      </c>
      <c r="P6" s="120">
        <v>9.9299383752139647E-2</v>
      </c>
      <c r="R6" s="119" t="s">
        <v>126</v>
      </c>
      <c r="S6" s="119">
        <v>37.958012609569685</v>
      </c>
      <c r="T6" s="119">
        <v>0.17884509609908844</v>
      </c>
      <c r="U6" s="119">
        <v>37.584948277452</v>
      </c>
      <c r="V6" s="119">
        <v>38.331076941687371</v>
      </c>
      <c r="W6" s="178"/>
      <c r="Y6" s="119" t="s">
        <v>126</v>
      </c>
      <c r="Z6" s="119">
        <v>37.857209267382828</v>
      </c>
      <c r="AA6" s="119">
        <v>0.10408350871966431</v>
      </c>
      <c r="AB6" s="119">
        <v>37.640094873351842</v>
      </c>
      <c r="AC6" s="119">
        <v>38.074323661413814</v>
      </c>
    </row>
    <row r="7" spans="1:29" x14ac:dyDescent="0.3">
      <c r="A7" s="1"/>
      <c r="C7" s="173">
        <v>40000</v>
      </c>
      <c r="D7" s="173">
        <v>4.6020599913279625</v>
      </c>
      <c r="E7" s="49">
        <v>22.12053108215332</v>
      </c>
      <c r="F7" s="119">
        <v>0.76666666666666661</v>
      </c>
      <c r="G7" s="120">
        <v>-1.0855674743652344E-2</v>
      </c>
      <c r="H7" s="119">
        <v>0.93061394251173246</v>
      </c>
      <c r="I7" s="119">
        <v>0.32156111264885601</v>
      </c>
      <c r="J7" s="119">
        <v>-3.8555825782107721E-2</v>
      </c>
      <c r="K7" s="119" t="s">
        <v>55</v>
      </c>
      <c r="M7" s="119">
        <v>4.6020599913279625</v>
      </c>
      <c r="N7" s="119">
        <v>22.12053108215332</v>
      </c>
      <c r="O7" s="120">
        <v>2.3230641093476834E-2</v>
      </c>
      <c r="P7" s="120">
        <v>9.1835928551944335E-2</v>
      </c>
    </row>
    <row r="8" spans="1:29" x14ac:dyDescent="0.3">
      <c r="A8" s="1"/>
      <c r="C8" s="173">
        <v>4000</v>
      </c>
      <c r="D8" s="173">
        <v>3.6020599913279625</v>
      </c>
      <c r="E8" s="49">
        <v>25.451303482055664</v>
      </c>
      <c r="F8" s="119">
        <v>0.9</v>
      </c>
      <c r="G8" s="120">
        <f>B10</f>
        <v>0</v>
      </c>
      <c r="H8" s="119">
        <v>0.91587952935679073</v>
      </c>
      <c r="I8" s="119">
        <v>0.31900531680640454</v>
      </c>
      <c r="J8" s="119">
        <v>-0.38249175717175404</v>
      </c>
      <c r="K8" s="119" t="s">
        <v>55</v>
      </c>
      <c r="M8" s="119">
        <v>3.6020599913279625</v>
      </c>
      <c r="N8" s="119">
        <v>25.451303482055664</v>
      </c>
      <c r="O8" s="120">
        <v>-7.0530506159293793E-2</v>
      </c>
      <c r="P8" s="120">
        <v>-3.8736696596501474E-2</v>
      </c>
      <c r="R8" t="s">
        <v>130</v>
      </c>
      <c r="S8">
        <v>0.99775564559965224</v>
      </c>
      <c r="Y8" t="s">
        <v>130</v>
      </c>
      <c r="Z8">
        <v>0.9983464733121995</v>
      </c>
    </row>
    <row r="9" spans="1:29" x14ac:dyDescent="0.3">
      <c r="A9" s="1"/>
      <c r="C9" s="173">
        <v>4000</v>
      </c>
      <c r="D9" s="173">
        <v>3.6020599913279625</v>
      </c>
      <c r="E9" s="49">
        <v>25.427021026611328</v>
      </c>
      <c r="F9" s="119">
        <v>0.9</v>
      </c>
      <c r="G9" s="120">
        <v>-0.14003785451253492</v>
      </c>
      <c r="H9" s="119">
        <v>0.90897809793119522</v>
      </c>
      <c r="I9" s="119">
        <v>0.31780114291298495</v>
      </c>
      <c r="J9" s="119">
        <v>-0.46448184006284876</v>
      </c>
      <c r="K9" s="119" t="s">
        <v>55</v>
      </c>
      <c r="M9" s="119">
        <v>3.6020599913279625</v>
      </c>
      <c r="N9" s="119">
        <v>25.427021026611328</v>
      </c>
      <c r="O9" s="120">
        <v>-9.4812961603629731E-2</v>
      </c>
      <c r="P9" s="120">
        <v>-6.3019152040837412E-2</v>
      </c>
    </row>
    <row r="10" spans="1:29" x14ac:dyDescent="0.3">
      <c r="A10" s="1"/>
      <c r="C10" s="173">
        <v>4000</v>
      </c>
      <c r="D10" s="173">
        <v>3.6020599913279625</v>
      </c>
      <c r="E10" s="49">
        <v>26.260227203369141</v>
      </c>
      <c r="F10" s="119">
        <v>0.9</v>
      </c>
      <c r="G10" s="120">
        <v>0.69316832224527758</v>
      </c>
      <c r="H10" s="119">
        <v>0.396898406522463</v>
      </c>
      <c r="I10" s="119">
        <v>0.20999957844467293</v>
      </c>
      <c r="J10" s="119">
        <v>3.4793573022181814</v>
      </c>
      <c r="K10" s="119" t="s">
        <v>56</v>
      </c>
      <c r="M10" s="119" t="s">
        <v>65</v>
      </c>
      <c r="N10" s="119" t="s">
        <v>65</v>
      </c>
      <c r="O10" s="120" t="s">
        <v>65</v>
      </c>
      <c r="P10" s="120" t="s">
        <v>65</v>
      </c>
    </row>
    <row r="11" spans="1:29" x14ac:dyDescent="0.3">
      <c r="A11" s="1"/>
      <c r="C11" s="173">
        <v>400</v>
      </c>
      <c r="D11" s="173">
        <v>2.6020599913279625</v>
      </c>
      <c r="E11" s="49">
        <v>28.729026794433594</v>
      </c>
      <c r="F11" s="119">
        <v>0.9</v>
      </c>
      <c r="G11" s="120">
        <v>-0.27370421091715613</v>
      </c>
      <c r="H11" s="119">
        <v>0.84752988195640722</v>
      </c>
      <c r="I11" s="119">
        <v>0.30687128716131989</v>
      </c>
      <c r="J11" s="119">
        <v>-0.9401647616756178</v>
      </c>
      <c r="K11" s="119" t="s">
        <v>55</v>
      </c>
      <c r="M11" s="119">
        <v>2.6020599913279625</v>
      </c>
      <c r="N11" s="119">
        <v>28.729026794433594</v>
      </c>
      <c r="O11" s="120">
        <v>-0.21734074093647848</v>
      </c>
      <c r="P11" s="120">
        <v>-0.22235840926935424</v>
      </c>
    </row>
    <row r="12" spans="1:29" x14ac:dyDescent="0.3">
      <c r="A12" s="1"/>
      <c r="C12" s="173">
        <v>400</v>
      </c>
      <c r="D12" s="173">
        <v>2.6020599913279625</v>
      </c>
      <c r="E12" s="49">
        <v>28.691736221313477</v>
      </c>
      <c r="F12" s="119">
        <v>0.9</v>
      </c>
      <c r="G12" s="120">
        <v>-0.31099478403727332</v>
      </c>
      <c r="H12" s="119">
        <v>0.82330348126239927</v>
      </c>
      <c r="I12" s="119">
        <v>0.3024535742634083</v>
      </c>
      <c r="J12" s="119">
        <v>-1.0838598512020077</v>
      </c>
      <c r="K12" s="119" t="s">
        <v>55</v>
      </c>
      <c r="M12" s="119">
        <v>2.6020599913279625</v>
      </c>
      <c r="N12" s="119">
        <v>28.691736221313477</v>
      </c>
      <c r="O12" s="120">
        <v>-0.25463131405659567</v>
      </c>
      <c r="P12" s="120">
        <v>-0.25964898238947143</v>
      </c>
    </row>
    <row r="13" spans="1:29" x14ac:dyDescent="0.3">
      <c r="A13" s="1"/>
      <c r="C13" s="173">
        <v>400</v>
      </c>
      <c r="D13" s="173">
        <v>2.6020599913279625</v>
      </c>
      <c r="E13" s="49">
        <v>28.74583625793457</v>
      </c>
      <c r="F13" s="119">
        <v>0.9</v>
      </c>
      <c r="G13" s="120">
        <v>-0.25689474741617957</v>
      </c>
      <c r="H13" s="119">
        <v>0.85743997509391878</v>
      </c>
      <c r="I13" s="119">
        <v>0.30866018263418549</v>
      </c>
      <c r="J13" s="119">
        <v>-0.8773105683579342</v>
      </c>
      <c r="K13" s="119" t="s">
        <v>55</v>
      </c>
      <c r="M13" s="119">
        <v>2.6020599913279625</v>
      </c>
      <c r="N13" s="119">
        <v>28.74583625793457</v>
      </c>
      <c r="O13" s="120">
        <v>-0.20053127743550192</v>
      </c>
      <c r="P13" s="120">
        <v>-0.20554894576837768</v>
      </c>
    </row>
    <row r="14" spans="1:29" x14ac:dyDescent="0.3">
      <c r="A14" s="1"/>
      <c r="C14" s="173">
        <v>40</v>
      </c>
      <c r="D14" s="173">
        <v>1.6020599913279623</v>
      </c>
      <c r="E14" s="49">
        <v>32.753868103027344</v>
      </c>
      <c r="F14" s="119">
        <v>0.76666666666666661</v>
      </c>
      <c r="G14" s="120">
        <v>0.31546497344970703</v>
      </c>
      <c r="H14" s="119">
        <v>0.80096137233849196</v>
      </c>
      <c r="I14" s="119">
        <v>0.29832148437149175</v>
      </c>
      <c r="J14" s="119">
        <v>1.2077118398430355</v>
      </c>
      <c r="K14" s="119" t="s">
        <v>55</v>
      </c>
      <c r="M14" s="119">
        <v>1.6020599913279623</v>
      </c>
      <c r="N14" s="119">
        <v>32.753868103027344</v>
      </c>
      <c r="O14" s="120">
        <v>0.38296702050215714</v>
      </c>
      <c r="P14" s="120">
        <v>0.3411378742736062</v>
      </c>
    </row>
    <row r="15" spans="1:29" x14ac:dyDescent="0.3">
      <c r="A15" s="1"/>
      <c r="C15" s="173">
        <v>40</v>
      </c>
      <c r="D15" s="173">
        <v>1.6020599913279623</v>
      </c>
      <c r="E15" s="49">
        <v>32.681968688964844</v>
      </c>
      <c r="F15" s="119">
        <v>0.76666666666666661</v>
      </c>
      <c r="G15" s="120">
        <v>0.24356555938720703</v>
      </c>
      <c r="H15" s="119">
        <v>0.85338828680025891</v>
      </c>
      <c r="I15" s="119">
        <v>0.30793005822034381</v>
      </c>
      <c r="J15" s="119">
        <v>0.9033592658504711</v>
      </c>
      <c r="K15" s="119" t="s">
        <v>55</v>
      </c>
      <c r="M15" s="119">
        <v>1.6020599913279623</v>
      </c>
      <c r="N15" s="119">
        <v>32.681968688964844</v>
      </c>
      <c r="O15" s="120">
        <v>0.31106760643965714</v>
      </c>
      <c r="P15" s="120">
        <v>0.2692384602111062</v>
      </c>
    </row>
    <row r="16" spans="1:29" x14ac:dyDescent="0.3">
      <c r="A16" s="1"/>
      <c r="C16" s="173">
        <v>40</v>
      </c>
      <c r="D16" s="173">
        <v>1.6020599913279623</v>
      </c>
      <c r="E16" s="49">
        <v>32.294643402099609</v>
      </c>
      <c r="F16" s="119">
        <v>0.76666666666666661</v>
      </c>
      <c r="G16" s="120">
        <v>-0.14375972747802734</v>
      </c>
      <c r="H16" s="119">
        <v>0.90381088133292808</v>
      </c>
      <c r="I16" s="119">
        <v>0.31689656239728164</v>
      </c>
      <c r="J16" s="119">
        <v>-0.51810337583909138</v>
      </c>
      <c r="K16" s="119" t="s">
        <v>55</v>
      </c>
      <c r="M16" s="119">
        <v>1.6020599913279623</v>
      </c>
      <c r="N16" s="119">
        <v>32.294643402099609</v>
      </c>
      <c r="O16" s="120">
        <v>-7.6257680425577234E-2</v>
      </c>
      <c r="P16" s="120">
        <v>-0.11808682665412817</v>
      </c>
    </row>
    <row r="17" spans="1:23" x14ac:dyDescent="0.3">
      <c r="A17" s="1"/>
      <c r="C17" s="173">
        <v>10</v>
      </c>
      <c r="D17" s="173" t="s">
        <v>65</v>
      </c>
      <c r="E17" s="49" t="s">
        <v>65</v>
      </c>
      <c r="F17" s="119" t="s">
        <v>65</v>
      </c>
      <c r="G17" s="120" t="s">
        <v>65</v>
      </c>
      <c r="H17" s="119" t="s">
        <v>65</v>
      </c>
      <c r="I17" s="119" t="s">
        <v>65</v>
      </c>
      <c r="J17" s="119" t="s">
        <v>65</v>
      </c>
      <c r="K17" s="119" t="s">
        <v>65</v>
      </c>
      <c r="M17" s="119" t="s">
        <v>65</v>
      </c>
      <c r="N17" s="119" t="s">
        <v>65</v>
      </c>
      <c r="O17" s="120" t="s">
        <v>65</v>
      </c>
      <c r="P17" s="120" t="s">
        <v>65</v>
      </c>
    </row>
    <row r="18" spans="1:23" x14ac:dyDescent="0.3">
      <c r="A18" s="1"/>
      <c r="C18" s="173">
        <v>10</v>
      </c>
      <c r="D18" s="173" t="s">
        <v>65</v>
      </c>
      <c r="E18" s="49" t="s">
        <v>65</v>
      </c>
      <c r="F18" s="119" t="s">
        <v>65</v>
      </c>
      <c r="G18" s="120" t="s">
        <v>65</v>
      </c>
      <c r="H18" s="119" t="s">
        <v>65</v>
      </c>
      <c r="I18" s="119" t="s">
        <v>65</v>
      </c>
      <c r="J18" s="119" t="s">
        <v>65</v>
      </c>
      <c r="K18" s="119" t="s">
        <v>65</v>
      </c>
      <c r="M18" s="119" t="s">
        <v>65</v>
      </c>
      <c r="N18" s="119" t="s">
        <v>65</v>
      </c>
      <c r="O18" s="120" t="s">
        <v>65</v>
      </c>
      <c r="P18" s="120" t="s">
        <v>65</v>
      </c>
    </row>
    <row r="19" spans="1:23" x14ac:dyDescent="0.3">
      <c r="A19" s="1"/>
      <c r="C19" s="174">
        <v>10</v>
      </c>
      <c r="D19" s="173" t="s">
        <v>65</v>
      </c>
      <c r="E19" s="49" t="s">
        <v>65</v>
      </c>
      <c r="F19" s="119" t="s">
        <v>65</v>
      </c>
      <c r="G19" s="120" t="s">
        <v>65</v>
      </c>
      <c r="H19" s="119" t="s">
        <v>65</v>
      </c>
      <c r="I19" s="119" t="s">
        <v>65</v>
      </c>
      <c r="J19" s="119" t="s">
        <v>65</v>
      </c>
      <c r="K19" s="119" t="s">
        <v>65</v>
      </c>
      <c r="M19" s="119" t="s">
        <v>65</v>
      </c>
      <c r="N19" s="119" t="s">
        <v>65</v>
      </c>
      <c r="O19" s="120" t="s">
        <v>65</v>
      </c>
      <c r="P19" s="120" t="s">
        <v>65</v>
      </c>
    </row>
    <row r="20" spans="1:23" x14ac:dyDescent="0.3">
      <c r="A20" s="1">
        <v>2</v>
      </c>
      <c r="B20" s="5"/>
      <c r="C20" s="173">
        <v>40000</v>
      </c>
      <c r="D20" s="173">
        <v>4.6020599913279625</v>
      </c>
      <c r="E20" s="49">
        <v>22.199058532714844</v>
      </c>
      <c r="F20" s="119">
        <v>0.76666666666666661</v>
      </c>
      <c r="G20" s="120">
        <v>-7.2683334350571727E-3</v>
      </c>
      <c r="H20" s="119">
        <v>0.38087541954418941</v>
      </c>
      <c r="I20" s="119">
        <v>0.20571701694430991</v>
      </c>
      <c r="J20" s="119">
        <v>-4.0351653315224133E-2</v>
      </c>
      <c r="K20" s="119" t="s">
        <v>55</v>
      </c>
      <c r="M20" s="119">
        <v>4.6020599913279625</v>
      </c>
      <c r="N20" s="119">
        <v>22.199058532714844</v>
      </c>
      <c r="O20" s="120">
        <v>0.10175809165500027</v>
      </c>
      <c r="P20" s="120">
        <v>3.3662505771800966E-2</v>
      </c>
      <c r="R20" s="172" t="s">
        <v>124</v>
      </c>
      <c r="S20" s="180" t="s">
        <v>120</v>
      </c>
      <c r="T20" s="172" t="s">
        <v>121</v>
      </c>
      <c r="U20" s="172" t="s">
        <v>122</v>
      </c>
      <c r="V20" s="172" t="s">
        <v>123</v>
      </c>
      <c r="W20" s="179"/>
    </row>
    <row r="21" spans="1:23" x14ac:dyDescent="0.3">
      <c r="A21" s="1"/>
      <c r="C21" s="173">
        <v>40000</v>
      </c>
      <c r="D21" s="173">
        <v>4.6020599913279625</v>
      </c>
      <c r="E21" s="49">
        <v>22.179939270019531</v>
      </c>
      <c r="F21" s="119">
        <v>0.76666666666666661</v>
      </c>
      <c r="G21" s="120">
        <v>-2.6387596130369673E-2</v>
      </c>
      <c r="H21" s="119">
        <v>0.38003610229382023</v>
      </c>
      <c r="I21" s="119">
        <v>0.20549022747615578</v>
      </c>
      <c r="J21" s="119">
        <v>-0.14665786720257684</v>
      </c>
      <c r="K21" s="119" t="s">
        <v>55</v>
      </c>
      <c r="M21" s="119">
        <v>4.6020599913279625</v>
      </c>
      <c r="N21" s="119">
        <v>22.179939270019531</v>
      </c>
      <c r="O21" s="120">
        <v>8.2638828959687771E-2</v>
      </c>
      <c r="P21" s="120">
        <v>1.4543243076488466E-2</v>
      </c>
      <c r="R21" s="119" t="s">
        <v>119</v>
      </c>
      <c r="S21" s="119">
        <v>-3.3831876533618863</v>
      </c>
      <c r="T21" s="119">
        <v>2.8537091847843275E-2</v>
      </c>
      <c r="U21" s="119">
        <v>-3.4477430399589419</v>
      </c>
      <c r="V21" s="119">
        <v>-3.3186322667648307</v>
      </c>
      <c r="W21" s="178"/>
    </row>
    <row r="22" spans="1:23" x14ac:dyDescent="0.3">
      <c r="A22" s="1"/>
      <c r="C22" s="173">
        <v>40000</v>
      </c>
      <c r="D22" s="173">
        <v>4.6020599913279625</v>
      </c>
      <c r="E22" s="49">
        <v>22.17388916015625</v>
      </c>
      <c r="F22" s="119">
        <v>0.76666666666666661</v>
      </c>
      <c r="G22" s="120">
        <v>-3.2437705993650923E-2</v>
      </c>
      <c r="H22" s="119">
        <v>0.37957188550174498</v>
      </c>
      <c r="I22" s="119">
        <v>0.20536468524222545</v>
      </c>
      <c r="J22" s="119">
        <v>-0.18039358049487686</v>
      </c>
      <c r="K22" s="119" t="s">
        <v>55</v>
      </c>
      <c r="M22" s="119">
        <v>4.6020599913279625</v>
      </c>
      <c r="N22" s="119">
        <v>22.17388916015625</v>
      </c>
      <c r="O22" s="120">
        <v>7.6588719096406521E-2</v>
      </c>
      <c r="P22" s="120">
        <v>8.4931332132072157E-3</v>
      </c>
      <c r="R22" s="119" t="s">
        <v>126</v>
      </c>
      <c r="S22" s="119">
        <v>37.735028569634515</v>
      </c>
      <c r="T22" s="119">
        <v>9.7310577124008188E-2</v>
      </c>
      <c r="U22" s="119">
        <v>37.514896751027436</v>
      </c>
      <c r="V22" s="119">
        <v>37.955160388241595</v>
      </c>
      <c r="W22" s="178"/>
    </row>
    <row r="23" spans="1:23" x14ac:dyDescent="0.3">
      <c r="A23" s="1"/>
      <c r="C23" s="173">
        <v>4000</v>
      </c>
      <c r="D23" s="173">
        <v>3.6020599913279625</v>
      </c>
      <c r="E23" s="49">
        <v>25.500308990478516</v>
      </c>
      <c r="F23" s="119">
        <v>0.9</v>
      </c>
      <c r="G23" s="120">
        <v>-2.7809270222981297E-2</v>
      </c>
      <c r="H23" s="119">
        <v>0.3800850426058911</v>
      </c>
      <c r="I23" s="119">
        <v>0.20550345836665271</v>
      </c>
      <c r="J23" s="119">
        <v>-0.14264258562957874</v>
      </c>
      <c r="K23" s="119" t="s">
        <v>55</v>
      </c>
      <c r="M23" s="119">
        <v>3.6020599913279625</v>
      </c>
      <c r="N23" s="119">
        <v>25.500308990478516</v>
      </c>
      <c r="O23" s="120">
        <v>-2.1524997736442231E-2</v>
      </c>
      <c r="P23" s="120">
        <v>-4.8274689826413919E-2</v>
      </c>
    </row>
    <row r="24" spans="1:23" x14ac:dyDescent="0.3">
      <c r="A24" s="1"/>
      <c r="C24" s="173">
        <v>4000</v>
      </c>
      <c r="D24" s="173">
        <v>3.6020599913279625</v>
      </c>
      <c r="E24" s="49">
        <v>25.477876663208008</v>
      </c>
      <c r="F24" s="119">
        <v>0.9</v>
      </c>
      <c r="G24" s="120">
        <v>-5.024159749348911E-2</v>
      </c>
      <c r="H24" s="119">
        <v>0.37813963970771003</v>
      </c>
      <c r="I24" s="119">
        <v>0.204976865824119</v>
      </c>
      <c r="J24" s="119">
        <v>-0.25836717512170032</v>
      </c>
      <c r="K24" s="119" t="s">
        <v>55</v>
      </c>
      <c r="M24" s="119">
        <v>3.6020599913279625</v>
      </c>
      <c r="N24" s="119">
        <v>25.477876663208008</v>
      </c>
      <c r="O24" s="120">
        <v>-4.3957325006950043E-2</v>
      </c>
      <c r="P24" s="120">
        <v>-7.0707017096921732E-2</v>
      </c>
      <c r="R24" t="s">
        <v>130</v>
      </c>
      <c r="S24">
        <v>0.9993600710549112</v>
      </c>
    </row>
    <row r="25" spans="1:23" x14ac:dyDescent="0.3">
      <c r="A25" s="1"/>
      <c r="C25" s="173">
        <v>4000</v>
      </c>
      <c r="D25" s="173">
        <v>3.6020599913279625</v>
      </c>
      <c r="E25" s="49">
        <v>25.468236923217773</v>
      </c>
      <c r="F25" s="119">
        <v>0.9</v>
      </c>
      <c r="G25" s="120">
        <v>-5.9881337483723485E-2</v>
      </c>
      <c r="H25" s="119">
        <v>0.37696013252977467</v>
      </c>
      <c r="I25" s="119">
        <v>0.20465693042253655</v>
      </c>
      <c r="J25" s="119">
        <v>-0.30842088659433603</v>
      </c>
      <c r="K25" s="119" t="s">
        <v>55</v>
      </c>
      <c r="M25" s="119">
        <v>3.6020599913279625</v>
      </c>
      <c r="N25" s="119">
        <v>25.468236923217773</v>
      </c>
      <c r="O25" s="120">
        <v>-5.3597064997184418E-2</v>
      </c>
      <c r="P25" s="120">
        <v>-8.0346757087156107E-2</v>
      </c>
    </row>
    <row r="26" spans="1:23" x14ac:dyDescent="0.3">
      <c r="A26" s="1"/>
      <c r="C26" s="173">
        <v>400</v>
      </c>
      <c r="D26" s="173">
        <v>2.6020599913279625</v>
      </c>
      <c r="E26" s="49">
        <v>29.063114166259766</v>
      </c>
      <c r="F26" s="119">
        <v>0.9</v>
      </c>
      <c r="G26" s="120">
        <v>0.2132045110066727</v>
      </c>
      <c r="H26" s="119">
        <v>0.33043747815782482</v>
      </c>
      <c r="I26" s="119">
        <v>0.19161230480026439</v>
      </c>
      <c r="J26" s="119">
        <v>1.1728750282266045</v>
      </c>
      <c r="K26" s="119" t="s">
        <v>55</v>
      </c>
      <c r="M26" s="119">
        <v>2.6020599913279625</v>
      </c>
      <c r="N26" s="119">
        <v>29.063114166259766</v>
      </c>
      <c r="O26" s="120">
        <v>0.11674663088969339</v>
      </c>
      <c r="P26" s="120">
        <v>0.13134283259294932</v>
      </c>
    </row>
    <row r="27" spans="1:23" x14ac:dyDescent="0.3">
      <c r="A27" s="1"/>
      <c r="C27" s="173">
        <v>400</v>
      </c>
      <c r="D27" s="173">
        <v>2.6020599913279625</v>
      </c>
      <c r="E27" s="49">
        <v>28.954183578491211</v>
      </c>
      <c r="F27" s="119">
        <v>0.9</v>
      </c>
      <c r="G27" s="120">
        <v>0.10427392323811802</v>
      </c>
      <c r="H27" s="119">
        <v>0.36886315865351982</v>
      </c>
      <c r="I27" s="119">
        <v>0.20244701876280286</v>
      </c>
      <c r="J27" s="119">
        <v>0.54292904222405747</v>
      </c>
      <c r="K27" s="119" t="s">
        <v>55</v>
      </c>
      <c r="M27" s="119">
        <v>2.6020599913279625</v>
      </c>
      <c r="N27" s="119">
        <v>28.954183578491211</v>
      </c>
      <c r="O27" s="120">
        <v>7.8160431211387049E-3</v>
      </c>
      <c r="P27" s="120">
        <v>2.2412244824394634E-2</v>
      </c>
    </row>
    <row r="28" spans="1:23" x14ac:dyDescent="0.3">
      <c r="A28" s="1"/>
      <c r="C28" s="173">
        <v>400</v>
      </c>
      <c r="D28" s="173">
        <v>2.6020599913279625</v>
      </c>
      <c r="E28" s="49">
        <v>29.006576538085938</v>
      </c>
      <c r="F28" s="119">
        <v>0.9</v>
      </c>
      <c r="G28" s="120">
        <v>0.15666688283284458</v>
      </c>
      <c r="H28" s="119">
        <v>0.35367264631008505</v>
      </c>
      <c r="I28" s="119">
        <v>0.19823461025038125</v>
      </c>
      <c r="J28" s="119">
        <v>0.83306035383154231</v>
      </c>
      <c r="K28" s="119" t="s">
        <v>55</v>
      </c>
      <c r="M28" s="119">
        <v>2.6020599913279625</v>
      </c>
      <c r="N28" s="119">
        <v>29.006576538085938</v>
      </c>
      <c r="O28" s="120">
        <v>6.0209002715865267E-2</v>
      </c>
      <c r="P28" s="120">
        <v>7.4805204419121196E-2</v>
      </c>
    </row>
    <row r="29" spans="1:23" x14ac:dyDescent="0.3">
      <c r="A29" s="1"/>
      <c r="C29" s="173">
        <v>40</v>
      </c>
      <c r="D29" s="173">
        <v>1.6020599913279623</v>
      </c>
      <c r="E29" s="49">
        <v>32.114345550537109</v>
      </c>
      <c r="F29" s="119">
        <v>0.76666666666666661</v>
      </c>
      <c r="G29" s="120">
        <v>-5.7355499267579546E-2</v>
      </c>
      <c r="H29" s="119">
        <v>0.37665347438074137</v>
      </c>
      <c r="I29" s="119">
        <v>0.20457366898578272</v>
      </c>
      <c r="J29" s="119">
        <v>-0.32020052503100793</v>
      </c>
      <c r="K29" s="119" t="s">
        <v>55</v>
      </c>
      <c r="M29" s="119">
        <v>1.6020599913279623</v>
      </c>
      <c r="N29" s="119">
        <v>32.114345550537109</v>
      </c>
      <c r="O29" s="120">
        <v>-0.25655553198807723</v>
      </c>
      <c r="P29" s="120">
        <v>-0.20061343649159369</v>
      </c>
    </row>
    <row r="30" spans="1:23" x14ac:dyDescent="0.3">
      <c r="A30" s="1"/>
      <c r="C30" s="173">
        <v>40</v>
      </c>
      <c r="D30" s="173">
        <v>1.6020599913279623</v>
      </c>
      <c r="E30" s="49">
        <v>31.700996398925781</v>
      </c>
      <c r="F30" s="119">
        <v>0.76666666666666661</v>
      </c>
      <c r="G30" s="120">
        <v>-0.47070465087890767</v>
      </c>
      <c r="H30" s="119">
        <v>9.1949280820566082E-2</v>
      </c>
      <c r="I30" s="119">
        <v>0.10107713271477715</v>
      </c>
      <c r="J30" s="119">
        <v>-5.3185382277211009</v>
      </c>
      <c r="K30" s="119" t="s">
        <v>56</v>
      </c>
      <c r="M30" s="119" t="s">
        <v>65</v>
      </c>
      <c r="N30" s="119" t="s">
        <v>65</v>
      </c>
      <c r="O30" s="120" t="s">
        <v>65</v>
      </c>
      <c r="P30" s="120" t="s">
        <v>65</v>
      </c>
    </row>
    <row r="31" spans="1:23" x14ac:dyDescent="0.3">
      <c r="A31" s="1"/>
      <c r="C31" s="173">
        <v>40</v>
      </c>
      <c r="D31" s="173">
        <v>1.6020599913279623</v>
      </c>
      <c r="E31" s="49">
        <v>32.429641723632813</v>
      </c>
      <c r="F31" s="119">
        <v>0.76666666666666661</v>
      </c>
      <c r="G31" s="120">
        <v>0.25794067382812358</v>
      </c>
      <c r="H31" s="119">
        <v>0.29416164231290687</v>
      </c>
      <c r="I31" s="119">
        <v>0.18078890155000202</v>
      </c>
      <c r="J31" s="119">
        <v>1.6294640125748416</v>
      </c>
      <c r="K31" s="119" t="s">
        <v>55</v>
      </c>
      <c r="M31" s="119">
        <v>1.6020599913279623</v>
      </c>
      <c r="N31" s="119">
        <v>32.429641723632813</v>
      </c>
      <c r="O31" s="120">
        <v>5.8740641107625891E-2</v>
      </c>
      <c r="P31" s="120">
        <v>0.11468273660410944</v>
      </c>
    </row>
    <row r="32" spans="1:23" x14ac:dyDescent="0.3">
      <c r="A32" s="1"/>
      <c r="C32" s="173">
        <v>10</v>
      </c>
      <c r="D32" s="173" t="s">
        <v>65</v>
      </c>
      <c r="E32" s="49" t="s">
        <v>65</v>
      </c>
      <c r="F32" s="119" t="s">
        <v>65</v>
      </c>
      <c r="G32" s="120" t="s">
        <v>65</v>
      </c>
      <c r="H32" s="119" t="s">
        <v>65</v>
      </c>
      <c r="I32" s="119" t="s">
        <v>65</v>
      </c>
      <c r="J32" s="119" t="s">
        <v>65</v>
      </c>
      <c r="K32" s="119" t="s">
        <v>65</v>
      </c>
      <c r="M32" s="119" t="s">
        <v>65</v>
      </c>
      <c r="N32" s="119" t="s">
        <v>65</v>
      </c>
      <c r="O32" s="120" t="s">
        <v>65</v>
      </c>
      <c r="P32" s="120" t="s">
        <v>65</v>
      </c>
    </row>
    <row r="33" spans="1:16" x14ac:dyDescent="0.3">
      <c r="A33" s="1"/>
      <c r="C33" s="173">
        <v>10</v>
      </c>
      <c r="D33" s="173" t="s">
        <v>65</v>
      </c>
      <c r="E33" s="49" t="s">
        <v>65</v>
      </c>
      <c r="F33" s="119" t="s">
        <v>65</v>
      </c>
      <c r="G33" s="120" t="s">
        <v>65</v>
      </c>
      <c r="H33" s="119" t="s">
        <v>65</v>
      </c>
      <c r="I33" s="119" t="s">
        <v>65</v>
      </c>
      <c r="J33" s="119" t="s">
        <v>65</v>
      </c>
      <c r="K33" s="119" t="s">
        <v>65</v>
      </c>
      <c r="M33" s="119" t="s">
        <v>65</v>
      </c>
      <c r="N33" s="119" t="s">
        <v>65</v>
      </c>
      <c r="O33" s="120" t="s">
        <v>65</v>
      </c>
      <c r="P33" s="120" t="s">
        <v>65</v>
      </c>
    </row>
    <row r="34" spans="1:16" x14ac:dyDescent="0.3">
      <c r="A34" s="1"/>
      <c r="C34" s="174">
        <v>10</v>
      </c>
      <c r="D34" s="173" t="s">
        <v>65</v>
      </c>
      <c r="E34" s="49" t="s">
        <v>65</v>
      </c>
      <c r="F34" s="119" t="s">
        <v>65</v>
      </c>
      <c r="G34" s="120" t="s">
        <v>65</v>
      </c>
      <c r="H34" s="119" t="s">
        <v>65</v>
      </c>
      <c r="I34" s="119" t="s">
        <v>65</v>
      </c>
      <c r="J34" s="119" t="s">
        <v>65</v>
      </c>
      <c r="K34" s="119" t="s">
        <v>65</v>
      </c>
      <c r="M34" s="119" t="s">
        <v>65</v>
      </c>
      <c r="N34" s="119" t="s">
        <v>65</v>
      </c>
      <c r="O34" s="120" t="s">
        <v>65</v>
      </c>
      <c r="P34" s="120" t="s">
        <v>65</v>
      </c>
    </row>
    <row r="35" spans="1:16" x14ac:dyDescent="0.3">
      <c r="A35" s="98" t="s">
        <v>135</v>
      </c>
      <c r="B35" s="51"/>
      <c r="C35" s="51"/>
      <c r="D35" s="51"/>
      <c r="E35" s="51"/>
      <c r="F35" s="51"/>
      <c r="G35" s="51"/>
    </row>
    <row r="36" spans="1:16" x14ac:dyDescent="0.3">
      <c r="A36" s="109" t="s">
        <v>66</v>
      </c>
      <c r="B36" s="51"/>
      <c r="C36" s="51"/>
      <c r="D36" s="51"/>
      <c r="E36" s="51"/>
      <c r="F36" s="51"/>
      <c r="G36" s="51"/>
    </row>
    <row r="37" spans="1:16" x14ac:dyDescent="0.3">
      <c r="A37" s="121" t="s">
        <v>139</v>
      </c>
    </row>
    <row r="38" spans="1:16" x14ac:dyDescent="0.3">
      <c r="A38" s="109" t="s">
        <v>67</v>
      </c>
      <c r="B38" s="51"/>
      <c r="C38" s="51"/>
      <c r="D38" s="51"/>
      <c r="E38" s="51"/>
      <c r="F38" s="51"/>
      <c r="G38" s="51"/>
    </row>
    <row r="39" spans="1:16" x14ac:dyDescent="0.3">
      <c r="A39" s="109" t="s">
        <v>68</v>
      </c>
      <c r="B39" s="51"/>
      <c r="C39" s="51"/>
      <c r="D39" s="51"/>
      <c r="E39" s="51"/>
      <c r="F39" s="51"/>
      <c r="G39" s="51"/>
    </row>
    <row r="40" spans="1:16" x14ac:dyDescent="0.3">
      <c r="A40" s="109" t="s">
        <v>138</v>
      </c>
      <c r="B40" s="51"/>
      <c r="C40" s="51"/>
      <c r="D40" s="51"/>
      <c r="E40" s="51"/>
      <c r="F40" s="51"/>
      <c r="G40" s="51"/>
    </row>
    <row r="41" spans="1:16" x14ac:dyDescent="0.3">
      <c r="A41" s="109" t="s">
        <v>141</v>
      </c>
    </row>
    <row r="42" spans="1:16" x14ac:dyDescent="0.3">
      <c r="A42" s="109" t="s">
        <v>140</v>
      </c>
    </row>
    <row r="43" spans="1:16" x14ac:dyDescent="0.3">
      <c r="A43" s="109" t="s">
        <v>152</v>
      </c>
    </row>
    <row r="44" spans="1:16" x14ac:dyDescent="0.3">
      <c r="A44" s="109" t="s">
        <v>146</v>
      </c>
    </row>
    <row r="45" spans="1:16" x14ac:dyDescent="0.3">
      <c r="A45" s="109" t="s">
        <v>145</v>
      </c>
    </row>
    <row r="46" spans="1:16" x14ac:dyDescent="0.3">
      <c r="A46" s="121" t="s">
        <v>144</v>
      </c>
    </row>
    <row r="47" spans="1:16" x14ac:dyDescent="0.3">
      <c r="A47" s="108" t="s">
        <v>131</v>
      </c>
    </row>
    <row r="48" spans="1:16" x14ac:dyDescent="0.3">
      <c r="A48" s="108" t="s">
        <v>143</v>
      </c>
    </row>
    <row r="49" spans="1:7" x14ac:dyDescent="0.3">
      <c r="A49" s="108" t="s">
        <v>133</v>
      </c>
    </row>
    <row r="50" spans="1:7" x14ac:dyDescent="0.3">
      <c r="A50" s="121" t="s">
        <v>160</v>
      </c>
    </row>
    <row r="51" spans="1:7" x14ac:dyDescent="0.3">
      <c r="A51" s="108" t="s">
        <v>132</v>
      </c>
    </row>
    <row r="52" spans="1:7" x14ac:dyDescent="0.3">
      <c r="A52" s="109" t="s">
        <v>154</v>
      </c>
    </row>
    <row r="53" spans="1:7" x14ac:dyDescent="0.3">
      <c r="A53" s="109" t="s">
        <v>155</v>
      </c>
    </row>
    <row r="54" spans="1:7" x14ac:dyDescent="0.3">
      <c r="A54" s="121" t="s">
        <v>156</v>
      </c>
    </row>
    <row r="55" spans="1:7" x14ac:dyDescent="0.3">
      <c r="A55" s="121" t="s">
        <v>157</v>
      </c>
      <c r="B55" s="51"/>
      <c r="C55" s="51"/>
      <c r="D55" s="51"/>
      <c r="E55" s="51"/>
      <c r="F55" s="51"/>
      <c r="G55" s="51"/>
    </row>
    <row r="56" spans="1:7" ht="16.2" x14ac:dyDescent="0.3">
      <c r="A56" s="109" t="s">
        <v>163</v>
      </c>
      <c r="B56" s="51"/>
      <c r="C56" s="51"/>
      <c r="D56" s="51"/>
      <c r="E56" s="51"/>
      <c r="F56" s="51"/>
      <c r="G56" s="51"/>
    </row>
    <row r="57" spans="1:7" x14ac:dyDescent="0.3">
      <c r="A57" s="109" t="s">
        <v>164</v>
      </c>
      <c r="B57" s="51"/>
      <c r="C57" s="51"/>
      <c r="D57" s="51"/>
      <c r="E57" s="51"/>
      <c r="F57" s="51"/>
      <c r="G57" s="51"/>
    </row>
    <row r="58" spans="1:7" x14ac:dyDescent="0.3">
      <c r="A58" s="121" t="s">
        <v>161</v>
      </c>
      <c r="B58" s="51"/>
      <c r="C58" s="51"/>
      <c r="D58" s="51"/>
      <c r="E58" s="51"/>
      <c r="F58" s="51"/>
      <c r="G58" s="51"/>
    </row>
    <row r="59" spans="1:7" x14ac:dyDescent="0.3">
      <c r="A59" s="121" t="s">
        <v>162</v>
      </c>
      <c r="B59" s="51"/>
      <c r="C59" s="51"/>
      <c r="D59" s="51"/>
      <c r="E59" s="51"/>
      <c r="F59" s="51"/>
      <c r="G59" s="51"/>
    </row>
    <row r="60" spans="1:7" x14ac:dyDescent="0.3">
      <c r="A60" s="121" t="s">
        <v>165</v>
      </c>
      <c r="B60" s="51"/>
      <c r="C60" s="51"/>
      <c r="D60" s="51"/>
      <c r="E60" s="51"/>
      <c r="F60" s="51"/>
      <c r="G60" s="51"/>
    </row>
    <row r="61" spans="1:7" x14ac:dyDescent="0.3">
      <c r="A61" s="109" t="s">
        <v>142</v>
      </c>
      <c r="B61" s="51"/>
      <c r="C61" s="51"/>
      <c r="D61" s="51"/>
      <c r="E61" s="51"/>
      <c r="F61" s="51"/>
      <c r="G61" s="51"/>
    </row>
    <row r="62" spans="1:7" x14ac:dyDescent="0.3">
      <c r="A62" s="31" t="s">
        <v>137</v>
      </c>
      <c r="B62" s="51"/>
      <c r="C62" s="51"/>
      <c r="D62" s="51"/>
      <c r="E62" s="51"/>
      <c r="F62" s="51"/>
      <c r="G62" s="51"/>
    </row>
    <row r="63" spans="1:7" x14ac:dyDescent="0.3">
      <c r="B63" s="51"/>
      <c r="C63" s="51"/>
      <c r="D63" s="51"/>
      <c r="E63" s="51"/>
      <c r="F63" s="51"/>
      <c r="G63" s="51"/>
    </row>
    <row r="64" spans="1:7" x14ac:dyDescent="0.3">
      <c r="A64" s="98" t="s">
        <v>134</v>
      </c>
      <c r="B64" s="51"/>
      <c r="C64" s="51"/>
      <c r="D64" s="51"/>
      <c r="E64" s="51"/>
      <c r="F64" s="51"/>
      <c r="G64" s="51"/>
    </row>
    <row r="65" spans="1:7" x14ac:dyDescent="0.3">
      <c r="A65" s="109" t="s">
        <v>147</v>
      </c>
      <c r="B65" s="51"/>
      <c r="C65" s="51"/>
      <c r="D65" s="51"/>
      <c r="E65" s="51"/>
      <c r="F65" s="51"/>
      <c r="G65" s="51"/>
    </row>
    <row r="66" spans="1:7" x14ac:dyDescent="0.3">
      <c r="A66" s="121" t="s">
        <v>150</v>
      </c>
      <c r="B66" s="51"/>
      <c r="C66" s="51"/>
      <c r="D66" s="51"/>
      <c r="E66" s="51"/>
      <c r="F66" s="51"/>
      <c r="G66" s="51"/>
    </row>
    <row r="67" spans="1:7" x14ac:dyDescent="0.3">
      <c r="A67" s="121" t="s">
        <v>151</v>
      </c>
      <c r="B67" s="51"/>
      <c r="C67" s="51"/>
      <c r="D67" s="51"/>
      <c r="E67" s="51"/>
      <c r="F67" s="51"/>
      <c r="G67" s="51"/>
    </row>
    <row r="68" spans="1:7" x14ac:dyDescent="0.3">
      <c r="A68" s="109" t="s">
        <v>58</v>
      </c>
      <c r="B68" s="51"/>
      <c r="C68" s="51"/>
      <c r="D68" s="51"/>
      <c r="E68" s="51"/>
      <c r="F68" s="51"/>
      <c r="G68" s="51"/>
    </row>
    <row r="69" spans="1:7" x14ac:dyDescent="0.3">
      <c r="A69" s="109" t="s">
        <v>158</v>
      </c>
      <c r="B69" s="51"/>
      <c r="C69" s="51"/>
      <c r="D69" s="51"/>
      <c r="E69" s="51"/>
      <c r="F69" s="51"/>
      <c r="G69" s="51"/>
    </row>
    <row r="70" spans="1:7" x14ac:dyDescent="0.3">
      <c r="A70" s="109" t="s">
        <v>69</v>
      </c>
      <c r="B70" s="51"/>
      <c r="C70" s="51"/>
      <c r="D70" s="51"/>
      <c r="E70" s="51"/>
      <c r="F70" s="51"/>
      <c r="G70" s="51"/>
    </row>
    <row r="71" spans="1:7" x14ac:dyDescent="0.3">
      <c r="A71" s="109" t="s">
        <v>148</v>
      </c>
      <c r="B71" s="51"/>
      <c r="C71" s="51"/>
      <c r="D71" s="51"/>
      <c r="E71" s="51"/>
      <c r="F71" s="51"/>
      <c r="G71" s="51"/>
    </row>
    <row r="72" spans="1:7" x14ac:dyDescent="0.3">
      <c r="A72" s="109" t="s">
        <v>59</v>
      </c>
      <c r="B72" s="51"/>
      <c r="C72" s="51"/>
      <c r="D72" s="51"/>
      <c r="E72" s="51"/>
      <c r="F72" s="51"/>
      <c r="G72" s="51"/>
    </row>
    <row r="73" spans="1:7" ht="16.2" x14ac:dyDescent="0.3">
      <c r="A73" s="109" t="s">
        <v>64</v>
      </c>
      <c r="B73" s="51"/>
      <c r="C73" s="51"/>
      <c r="D73" s="51"/>
      <c r="E73" s="51"/>
      <c r="F73" s="51"/>
      <c r="G73" s="51"/>
    </row>
    <row r="74" spans="1:7" x14ac:dyDescent="0.3">
      <c r="A74" s="108" t="s">
        <v>159</v>
      </c>
    </row>
    <row r="75" spans="1:7" x14ac:dyDescent="0.3">
      <c r="A75" s="109" t="s">
        <v>60</v>
      </c>
      <c r="B75" s="51"/>
      <c r="C75" s="51"/>
      <c r="D75" s="51"/>
      <c r="E75" s="51"/>
      <c r="F75" s="51"/>
      <c r="G75" s="51"/>
    </row>
    <row r="76" spans="1:7" x14ac:dyDescent="0.3">
      <c r="A76" s="109" t="s">
        <v>149</v>
      </c>
      <c r="B76" s="51"/>
      <c r="C76" s="51"/>
      <c r="D76" s="51"/>
      <c r="E76" s="51"/>
      <c r="F76" s="51"/>
      <c r="G76" s="51"/>
    </row>
    <row r="77" spans="1:7" x14ac:dyDescent="0.3">
      <c r="A77" s="109" t="s">
        <v>61</v>
      </c>
      <c r="B77" s="51"/>
      <c r="C77" s="51"/>
      <c r="D77" s="51"/>
      <c r="E77" s="51"/>
      <c r="F77" s="51"/>
      <c r="G77" s="51"/>
    </row>
    <row r="78" spans="1:7" x14ac:dyDescent="0.3">
      <c r="A78" s="108" t="s">
        <v>62</v>
      </c>
      <c r="B78" s="51"/>
      <c r="C78" s="51"/>
      <c r="D78" s="51"/>
      <c r="E78" s="51"/>
      <c r="F78" s="51"/>
      <c r="G78" s="51"/>
    </row>
    <row r="79" spans="1:7" x14ac:dyDescent="0.3">
      <c r="A79" s="109" t="s">
        <v>63</v>
      </c>
      <c r="B79" s="51"/>
      <c r="C79" s="51"/>
      <c r="D79" s="51"/>
      <c r="E79" s="51"/>
      <c r="F79" s="51"/>
      <c r="G79" s="51"/>
    </row>
  </sheetData>
  <sheetProtection algorithmName="SHA-512" hashValue="vBTGYbb6UI4YMmqGEw3zbwG2NSqliRPK7yH0dTt+lwxUInrskXS/U9dtf5bVY92Zi1Bo+KCxw7lmGncBBHJSTQ==" saltValue="bMkfD75I5uP5YliyZMjxbA==" spinCount="100000"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0"/>
  <sheetViews>
    <sheetView zoomScaleNormal="100" workbookViewId="0">
      <selection activeCell="T127" sqref="T127"/>
    </sheetView>
  </sheetViews>
  <sheetFormatPr defaultRowHeight="14.4" x14ac:dyDescent="0.3"/>
  <cols>
    <col min="1" max="1" width="9.109375" style="1"/>
    <col min="2" max="2" width="11.6640625" customWidth="1"/>
    <col min="3" max="3" width="11.5546875" style="1" customWidth="1"/>
    <col min="4" max="4" width="15.109375" style="1" customWidth="1"/>
    <col min="5" max="6" width="9.109375" style="1"/>
    <col min="7" max="7" width="10.33203125" style="1" customWidth="1"/>
    <col min="8" max="8" width="9.109375" style="1"/>
    <col min="13" max="13" width="15.6640625" customWidth="1"/>
    <col min="19" max="19" width="10.33203125" customWidth="1"/>
    <col min="27" max="27" width="11.44140625" customWidth="1"/>
  </cols>
  <sheetData>
    <row r="1" spans="1:32" x14ac:dyDescent="0.3">
      <c r="C1" s="176" t="s">
        <v>0</v>
      </c>
      <c r="D1" s="176"/>
      <c r="E1" s="176"/>
      <c r="F1" s="176"/>
    </row>
    <row r="2" spans="1:32" x14ac:dyDescent="0.3">
      <c r="C2" s="177" t="s">
        <v>1</v>
      </c>
      <c r="D2" s="177"/>
      <c r="E2" s="177"/>
      <c r="F2" s="2"/>
    </row>
    <row r="3" spans="1:32" x14ac:dyDescent="0.3">
      <c r="C3" s="97" t="s">
        <v>125</v>
      </c>
      <c r="D3" s="2"/>
      <c r="E3" s="2"/>
      <c r="F3" s="2"/>
      <c r="G3" s="8"/>
      <c r="S3" t="s">
        <v>136</v>
      </c>
      <c r="Y3" t="s">
        <v>129</v>
      </c>
    </row>
    <row r="4" spans="1:32" x14ac:dyDescent="0.3">
      <c r="A4" s="4" t="s">
        <v>2</v>
      </c>
      <c r="B4" s="4" t="s">
        <v>57</v>
      </c>
      <c r="C4" s="7" t="s">
        <v>11</v>
      </c>
      <c r="D4" s="7" t="s">
        <v>3</v>
      </c>
      <c r="E4" s="7" t="s">
        <v>4</v>
      </c>
      <c r="F4" t="s">
        <v>49</v>
      </c>
      <c r="G4" t="s">
        <v>50</v>
      </c>
      <c r="H4" t="s">
        <v>51</v>
      </c>
      <c r="I4" t="s">
        <v>52</v>
      </c>
      <c r="J4" t="s">
        <v>53</v>
      </c>
      <c r="K4" t="s">
        <v>54</v>
      </c>
      <c r="M4" s="7" t="s">
        <v>3</v>
      </c>
      <c r="N4" s="7" t="s">
        <v>4</v>
      </c>
      <c r="O4" s="175" t="s">
        <v>50</v>
      </c>
      <c r="P4" s="175" t="s">
        <v>153</v>
      </c>
      <c r="Q4" s="175" t="s">
        <v>170</v>
      </c>
      <c r="S4" s="172" t="s">
        <v>124</v>
      </c>
      <c r="T4" s="119" t="s">
        <v>120</v>
      </c>
      <c r="U4" s="172" t="s">
        <v>121</v>
      </c>
      <c r="V4" s="172" t="s">
        <v>122</v>
      </c>
      <c r="W4" s="172" t="s">
        <v>123</v>
      </c>
      <c r="Y4" s="172" t="s">
        <v>124</v>
      </c>
      <c r="Z4" s="119" t="s">
        <v>120</v>
      </c>
      <c r="AA4" s="172" t="s">
        <v>121</v>
      </c>
      <c r="AB4" s="172" t="s">
        <v>122</v>
      </c>
      <c r="AC4" s="172" t="s">
        <v>123</v>
      </c>
    </row>
    <row r="5" spans="1:32" x14ac:dyDescent="0.3">
      <c r="A5" s="1">
        <v>1</v>
      </c>
      <c r="B5" s="5"/>
      <c r="C5" s="173">
        <v>40000</v>
      </c>
      <c r="D5" s="173" t="str">
        <f>IF(E5=" "," ",LOG10(C5))</f>
        <v xml:space="preserve"> </v>
      </c>
      <c r="E5" s="224" t="str">
        <f t="shared" ref="E5:E64" si="0">" "</f>
        <v xml:space="preserve"> </v>
      </c>
      <c r="F5" s="119" t="str">
        <f xml:space="preserve"> IF(E5=" "," ",1- ( (1/COUNT(D$5:D$19)) + ((D5-AVERAGE(D$5:D$19))^2/DEVSQ(D$5:D$19))))</f>
        <v xml:space="preserve"> </v>
      </c>
      <c r="G5" s="120" t="str">
        <f>IF(F5=" "," ",E5-(INTERCEPT(E$5:E$19,D$5:D$19) + SLOPE(E$5:E$19,D$5:D$19)*D5))</f>
        <v xml:space="preserve"> </v>
      </c>
      <c r="H5" s="119" t="str">
        <f>IF(G5=" "," ",DEVSQ(G$5:G$19) -(G5^2/F5))</f>
        <v xml:space="preserve"> </v>
      </c>
      <c r="I5" s="119" t="str">
        <f>IF(H5=" "," ",SQRT(H5/(COUNT(D$5:D$19)-3)))</f>
        <v xml:space="preserve"> </v>
      </c>
      <c r="J5" s="119" t="str">
        <f t="shared" ref="J5:J68" si="1">IF(I5=" ", " ",G5/(I5*SQRT(F5)))</f>
        <v xml:space="preserve"> </v>
      </c>
      <c r="K5" s="119" t="str">
        <f>IF(J5=" "," ",IF(ABS(J5)&gt;3,"Yes","No"))</f>
        <v xml:space="preserve"> </v>
      </c>
      <c r="M5" s="119" t="str">
        <f>IF(K5="No",D5," ")</f>
        <v xml:space="preserve"> </v>
      </c>
      <c r="N5" s="119" t="str">
        <f>IF(K5="No",E5," ")</f>
        <v xml:space="preserve"> </v>
      </c>
      <c r="O5" s="120" t="str">
        <f>IF(N5=" "," ",N5-(INTERCEPT(N$5:N$154,M$5:M$154) + SLOPE(N$5:N$154,M$5:M$154)*M5))</f>
        <v xml:space="preserve"> </v>
      </c>
      <c r="P5" s="120" t="str">
        <f>IF(N5=" "," ",N5-(INTERCEPT($N$5:N$19,M$5:M$19) + SLOPE(N$5:N$19,M$5:M$19)*M5))</f>
        <v xml:space="preserve"> </v>
      </c>
      <c r="Q5" s="119" t="str">
        <f t="shared" ref="Q5:Q19" si="2">IF(N5= " ", " ",N5 -(SUM(N$5:N$154)-AA$13)/AB$13 -IF(COUNT($N$5:$N$19)=0," ",(SUMPRODUCT($M$5:$M$19,$N$5:$N$19) -(SUM(N$5:N$154)-AA$13)/AB$13*SUM($M$5:$M$19))/SUMSQ($M$5:$M$19))*M5)</f>
        <v xml:space="preserve"> </v>
      </c>
      <c r="R5" s="111"/>
      <c r="S5" s="119" t="s">
        <v>119</v>
      </c>
      <c r="T5" s="119" t="e">
        <f>SLOPE($N$5:$N$19,$M$5:$M$19)</f>
        <v>#DIV/0!</v>
      </c>
      <c r="U5" s="119" t="e">
        <f>SQRT((SUMSQ($P$5:$P$19)/(COUNT($P$5:$P$19)-2))/DEVSQ($M$5:$M$19))</f>
        <v>#NUM!</v>
      </c>
      <c r="V5" s="119" t="e">
        <f>$T$5- TINV(0.05,COUNT($O$5:$O$19)-2)*$U$5</f>
        <v>#DIV/0!</v>
      </c>
      <c r="W5" s="119" t="e">
        <f>$T$5 + TINV(0.05,COUNT($O$5:$O$19)-2)*$U$5</f>
        <v>#DIV/0!</v>
      </c>
      <c r="Y5" s="119" t="s">
        <v>119</v>
      </c>
      <c r="Z5" s="119" t="e">
        <f>SLOPE($N$5:$N$154,$M$5:$M$154)</f>
        <v>#DIV/0!</v>
      </c>
      <c r="AA5" s="119" t="e">
        <f>SQRT((SUMSQ($O$5:$O$154)/(COUNT($O$5:$O$154)-2))/DEVSQ($M$5:$M$154))</f>
        <v>#NUM!</v>
      </c>
      <c r="AB5" s="119" t="e">
        <f>$Z$5- TINV(0.05,COUNT($O$5:$O$154)-2)*$AA$5</f>
        <v>#DIV/0!</v>
      </c>
      <c r="AC5" s="119" t="e">
        <f xml:space="preserve"> $Z$5 + TINV(0.05,COUNT($O$5:$O$154)-2)*$AA$5</f>
        <v>#DIV/0!</v>
      </c>
    </row>
    <row r="6" spans="1:32" x14ac:dyDescent="0.3">
      <c r="C6" s="173">
        <v>40000</v>
      </c>
      <c r="D6" s="173" t="str">
        <f t="shared" ref="D6:D69" si="3">IF(E6=" "," ",LOG10(C6))</f>
        <v xml:space="preserve"> </v>
      </c>
      <c r="E6" s="224" t="str">
        <f t="shared" si="0"/>
        <v xml:space="preserve"> </v>
      </c>
      <c r="F6" s="119" t="str">
        <f t="shared" ref="F6:F19" si="4" xml:space="preserve"> IF(E6=" "," ",1- ( (1/COUNT(D$5:D$19)) + ((D6-AVERAGE(D$5:D$19))^2/DEVSQ(D$5:D$19))))</f>
        <v xml:space="preserve"> </v>
      </c>
      <c r="G6" s="120" t="str">
        <f t="shared" ref="G6:G19" si="5">IF(F6=" "," ",E6-(INTERCEPT(E$5:E$19,D$5:D$19) + SLOPE(E$5:E$19,D$5:D$19)*D6))</f>
        <v xml:space="preserve"> </v>
      </c>
      <c r="H6" s="119" t="str">
        <f t="shared" ref="H6:H19" si="6">IF(G6=" "," ",DEVSQ(G$5:G$19) -(G6^2/F6))</f>
        <v xml:space="preserve"> </v>
      </c>
      <c r="I6" s="119" t="str">
        <f t="shared" ref="I6:I19" si="7">IF(H6=" "," ",SQRT(H6/(COUNT(D$5:D$19)-3)))</f>
        <v xml:space="preserve"> </v>
      </c>
      <c r="J6" s="119" t="str">
        <f t="shared" si="1"/>
        <v xml:space="preserve"> </v>
      </c>
      <c r="K6" s="119" t="str">
        <f t="shared" ref="K6:K69" si="8">IF(J6=" "," ",IF(ABS(J6)&gt;3,"Yes","No"))</f>
        <v xml:space="preserve"> </v>
      </c>
      <c r="M6" s="119" t="str">
        <f t="shared" ref="M6:M69" si="9">IF(K6="No",D6," ")</f>
        <v xml:space="preserve"> </v>
      </c>
      <c r="N6" s="119" t="str">
        <f t="shared" ref="N6:N69" si="10">IF(K6="No",E6," ")</f>
        <v xml:space="preserve"> </v>
      </c>
      <c r="O6" s="120" t="str">
        <f t="shared" ref="O6:O69" si="11">IF(N6=" "," ",N6-(INTERCEPT(N$5:N$154,M$5:M$154) + SLOPE(N$5:N$154,M$5:M$154)*M6))</f>
        <v xml:space="preserve"> </v>
      </c>
      <c r="P6" s="120" t="str">
        <f t="shared" ref="P6:P19" si="12">IF(N6=" "," ",N6-(INTERCEPT(N$5:N$19,M$5:M$19) + SLOPE(N$5:N$19,M$5:M$19)*M6))</f>
        <v xml:space="preserve"> </v>
      </c>
      <c r="Q6" s="119" t="str">
        <f t="shared" si="2"/>
        <v xml:space="preserve"> </v>
      </c>
      <c r="S6" s="119" t="s">
        <v>126</v>
      </c>
      <c r="T6" s="119" t="e">
        <f>INTERCEPT($N$5:$N$19,$M$5:$M$19)</f>
        <v>#DIV/0!</v>
      </c>
      <c r="U6" s="119" t="e">
        <f>SQRT((SUMSQ($P$5:$P$19)/(COUNT($P$5:$P$19)-2))*((1/COUNT($P$5:$P$19))+(AVERAGE($M$5:$M$19)^2/DEVSQ($M$5:$M$19))))</f>
        <v>#DIV/0!</v>
      </c>
      <c r="V6" s="119" t="e">
        <f>T$6- TINV(0.05,COUNT(O$5:O$19)-2)*U$6</f>
        <v>#DIV/0!</v>
      </c>
      <c r="W6" s="119" t="e">
        <f>$T$6 + TINV(0.05,COUNT($O$5:$O$19)-2)*$U$6</f>
        <v>#DIV/0!</v>
      </c>
      <c r="Y6" s="119" t="s">
        <v>126</v>
      </c>
      <c r="Z6" s="119" t="e">
        <f>INTERCEPT($N$5:$N$154,$M$5:$M$154)</f>
        <v>#DIV/0!</v>
      </c>
      <c r="AA6" s="119" t="e">
        <f>SQRT((SUMSQ($O$5:$O$154)/(COUNT($O$5:$O$154)-2))*((1/COUNT($O$5:$O$154))+(AVERAGE($M$5:$M$154)^2/DEVSQ($M$5:$M$154))))</f>
        <v>#DIV/0!</v>
      </c>
      <c r="AB6" s="119" t="e">
        <f>$Z$6- TINV(0.05,COUNT($O$5:$O$154)-2)*$AA$6</f>
        <v>#DIV/0!</v>
      </c>
      <c r="AC6" s="119" t="e">
        <f>$Z$6 + TINV(0.05,COUNT($O$5:$O$154)-2)*$AA$6</f>
        <v>#DIV/0!</v>
      </c>
    </row>
    <row r="7" spans="1:32" x14ac:dyDescent="0.3">
      <c r="C7" s="173">
        <v>40000</v>
      </c>
      <c r="D7" s="173" t="str">
        <f t="shared" si="3"/>
        <v xml:space="preserve"> </v>
      </c>
      <c r="E7" s="224" t="str">
        <f t="shared" si="0"/>
        <v xml:space="preserve"> </v>
      </c>
      <c r="F7" s="119" t="str">
        <f t="shared" si="4"/>
        <v xml:space="preserve"> </v>
      </c>
      <c r="G7" s="120" t="str">
        <f t="shared" si="5"/>
        <v xml:space="preserve"> </v>
      </c>
      <c r="H7" s="119" t="str">
        <f t="shared" si="6"/>
        <v xml:space="preserve"> </v>
      </c>
      <c r="I7" s="119" t="str">
        <f t="shared" si="7"/>
        <v xml:space="preserve"> </v>
      </c>
      <c r="J7" s="119" t="str">
        <f t="shared" si="1"/>
        <v xml:space="preserve"> </v>
      </c>
      <c r="K7" s="119" t="str">
        <f t="shared" si="8"/>
        <v xml:space="preserve"> </v>
      </c>
      <c r="M7" s="119" t="str">
        <f t="shared" si="9"/>
        <v xml:space="preserve"> </v>
      </c>
      <c r="N7" s="119" t="str">
        <f t="shared" si="10"/>
        <v xml:space="preserve"> </v>
      </c>
      <c r="O7" s="120" t="str">
        <f t="shared" si="11"/>
        <v xml:space="preserve"> </v>
      </c>
      <c r="P7" s="120" t="str">
        <f t="shared" si="12"/>
        <v xml:space="preserve"> </v>
      </c>
      <c r="Q7" s="119" t="str">
        <f t="shared" si="2"/>
        <v xml:space="preserve"> </v>
      </c>
    </row>
    <row r="8" spans="1:32" x14ac:dyDescent="0.3">
      <c r="C8" s="173">
        <v>4000</v>
      </c>
      <c r="D8" s="173" t="str">
        <f t="shared" si="3"/>
        <v xml:space="preserve"> </v>
      </c>
      <c r="E8" s="224" t="str">
        <f t="shared" si="0"/>
        <v xml:space="preserve"> </v>
      </c>
      <c r="F8" s="119" t="str">
        <f t="shared" si="4"/>
        <v xml:space="preserve"> </v>
      </c>
      <c r="G8" s="120" t="str">
        <f t="shared" si="5"/>
        <v xml:space="preserve"> </v>
      </c>
      <c r="H8" s="119" t="str">
        <f t="shared" si="6"/>
        <v xml:space="preserve"> </v>
      </c>
      <c r="I8" s="119" t="str">
        <f t="shared" si="7"/>
        <v xml:space="preserve"> </v>
      </c>
      <c r="J8" s="119" t="str">
        <f t="shared" si="1"/>
        <v xml:space="preserve"> </v>
      </c>
      <c r="K8" s="119" t="str">
        <f t="shared" si="8"/>
        <v xml:space="preserve"> </v>
      </c>
      <c r="M8" s="119" t="str">
        <f t="shared" si="9"/>
        <v xml:space="preserve"> </v>
      </c>
      <c r="N8" s="119" t="str">
        <f t="shared" si="10"/>
        <v xml:space="preserve"> </v>
      </c>
      <c r="O8" s="120" t="str">
        <f t="shared" si="11"/>
        <v xml:space="preserve"> </v>
      </c>
      <c r="P8" s="120" t="str">
        <f t="shared" si="12"/>
        <v xml:space="preserve"> </v>
      </c>
      <c r="Q8" s="119" t="str">
        <f t="shared" si="2"/>
        <v xml:space="preserve"> </v>
      </c>
      <c r="S8" t="s">
        <v>130</v>
      </c>
      <c r="T8" t="e">
        <f>1-(SUMSQ($P$5:$P$19)/DEVSQ($N$5:$N$19))</f>
        <v>#NUM!</v>
      </c>
      <c r="Y8" t="s">
        <v>130</v>
      </c>
      <c r="Z8" t="e">
        <f>1-(SUMSQ($O$5:$O$154)/DEVSQ($N$5:$N$154))</f>
        <v>#NUM!</v>
      </c>
    </row>
    <row r="9" spans="1:32" x14ac:dyDescent="0.3">
      <c r="C9" s="173">
        <v>4000</v>
      </c>
      <c r="D9" s="173" t="str">
        <f t="shared" si="3"/>
        <v xml:space="preserve"> </v>
      </c>
      <c r="E9" s="224" t="str">
        <f t="shared" si="0"/>
        <v xml:space="preserve"> </v>
      </c>
      <c r="F9" s="119" t="str">
        <f t="shared" si="4"/>
        <v xml:space="preserve"> </v>
      </c>
      <c r="G9" s="120" t="str">
        <f t="shared" si="5"/>
        <v xml:space="preserve"> </v>
      </c>
      <c r="H9" s="119" t="str">
        <f t="shared" si="6"/>
        <v xml:space="preserve"> </v>
      </c>
      <c r="I9" s="119" t="str">
        <f t="shared" si="7"/>
        <v xml:space="preserve"> </v>
      </c>
      <c r="J9" s="119" t="str">
        <f t="shared" si="1"/>
        <v xml:space="preserve"> </v>
      </c>
      <c r="K9" s="119" t="str">
        <f t="shared" si="8"/>
        <v xml:space="preserve"> </v>
      </c>
      <c r="M9" s="119" t="str">
        <f t="shared" si="9"/>
        <v xml:space="preserve"> </v>
      </c>
      <c r="N9" s="119" t="str">
        <f t="shared" si="10"/>
        <v xml:space="preserve"> </v>
      </c>
      <c r="O9" s="120" t="str">
        <f t="shared" si="11"/>
        <v xml:space="preserve"> </v>
      </c>
      <c r="P9" s="120" t="str">
        <f t="shared" si="12"/>
        <v xml:space="preserve"> </v>
      </c>
      <c r="Q9" s="119" t="str">
        <f t="shared" si="2"/>
        <v xml:space="preserve"> </v>
      </c>
    </row>
    <row r="10" spans="1:32" x14ac:dyDescent="0.3">
      <c r="C10" s="173">
        <v>4000</v>
      </c>
      <c r="D10" s="173" t="str">
        <f t="shared" si="3"/>
        <v xml:space="preserve"> </v>
      </c>
      <c r="E10" s="224" t="str">
        <f t="shared" si="0"/>
        <v xml:space="preserve"> </v>
      </c>
      <c r="F10" s="119" t="str">
        <f t="shared" si="4"/>
        <v xml:space="preserve"> </v>
      </c>
      <c r="G10" s="120" t="str">
        <f t="shared" si="5"/>
        <v xml:space="preserve"> </v>
      </c>
      <c r="H10" s="119" t="str">
        <f t="shared" si="6"/>
        <v xml:space="preserve"> </v>
      </c>
      <c r="I10" s="119" t="str">
        <f t="shared" si="7"/>
        <v xml:space="preserve"> </v>
      </c>
      <c r="J10" s="119" t="str">
        <f t="shared" si="1"/>
        <v xml:space="preserve"> </v>
      </c>
      <c r="K10" s="119" t="str">
        <f t="shared" si="8"/>
        <v xml:space="preserve"> </v>
      </c>
      <c r="M10" s="119" t="str">
        <f t="shared" si="9"/>
        <v xml:space="preserve"> </v>
      </c>
      <c r="N10" s="119" t="str">
        <f t="shared" si="10"/>
        <v xml:space="preserve"> </v>
      </c>
      <c r="O10" s="120" t="str">
        <f t="shared" si="11"/>
        <v xml:space="preserve"> </v>
      </c>
      <c r="P10" s="120" t="str">
        <f t="shared" si="12"/>
        <v xml:space="preserve"> </v>
      </c>
      <c r="Q10" s="119" t="str">
        <f t="shared" si="2"/>
        <v xml:space="preserve"> </v>
      </c>
    </row>
    <row r="11" spans="1:32" x14ac:dyDescent="0.3">
      <c r="C11" s="173">
        <v>400</v>
      </c>
      <c r="D11" s="173" t="str">
        <f t="shared" si="3"/>
        <v xml:space="preserve"> </v>
      </c>
      <c r="E11" s="224" t="str">
        <f t="shared" si="0"/>
        <v xml:space="preserve"> </v>
      </c>
      <c r="F11" s="119" t="str">
        <f t="shared" si="4"/>
        <v xml:space="preserve"> </v>
      </c>
      <c r="G11" s="120" t="str">
        <f t="shared" si="5"/>
        <v xml:space="preserve"> </v>
      </c>
      <c r="H11" s="119" t="str">
        <f t="shared" si="6"/>
        <v xml:space="preserve"> </v>
      </c>
      <c r="I11" s="119" t="str">
        <f t="shared" si="7"/>
        <v xml:space="preserve"> </v>
      </c>
      <c r="J11" s="119" t="str">
        <f t="shared" si="1"/>
        <v xml:space="preserve"> </v>
      </c>
      <c r="K11" s="119" t="str">
        <f t="shared" si="8"/>
        <v xml:space="preserve"> </v>
      </c>
      <c r="M11" s="119" t="str">
        <f t="shared" si="9"/>
        <v xml:space="preserve"> </v>
      </c>
      <c r="N11" s="119" t="str">
        <f t="shared" si="10"/>
        <v xml:space="preserve"> </v>
      </c>
      <c r="O11" s="120" t="str">
        <f t="shared" si="11"/>
        <v xml:space="preserve"> </v>
      </c>
      <c r="P11" s="120" t="str">
        <f t="shared" si="12"/>
        <v xml:space="preserve"> </v>
      </c>
      <c r="Q11" s="119" t="str">
        <f t="shared" si="2"/>
        <v xml:space="preserve"> </v>
      </c>
      <c r="Z11" s="182" t="s">
        <v>171</v>
      </c>
    </row>
    <row r="12" spans="1:32" x14ac:dyDescent="0.3">
      <c r="C12" s="173">
        <v>400</v>
      </c>
      <c r="D12" s="173" t="str">
        <f t="shared" si="3"/>
        <v xml:space="preserve"> </v>
      </c>
      <c r="E12" s="224" t="str">
        <f t="shared" si="0"/>
        <v xml:space="preserve"> </v>
      </c>
      <c r="F12" s="119" t="str">
        <f t="shared" si="4"/>
        <v xml:space="preserve"> </v>
      </c>
      <c r="G12" s="120" t="str">
        <f t="shared" si="5"/>
        <v xml:space="preserve"> </v>
      </c>
      <c r="H12" s="119" t="str">
        <f t="shared" si="6"/>
        <v xml:space="preserve"> </v>
      </c>
      <c r="I12" s="119" t="str">
        <f t="shared" si="7"/>
        <v xml:space="preserve"> </v>
      </c>
      <c r="J12" s="119" t="str">
        <f t="shared" si="1"/>
        <v xml:space="preserve"> </v>
      </c>
      <c r="K12" s="119" t="str">
        <f t="shared" si="8"/>
        <v xml:space="preserve"> </v>
      </c>
      <c r="M12" s="119" t="str">
        <f t="shared" si="9"/>
        <v xml:space="preserve"> </v>
      </c>
      <c r="N12" s="119" t="str">
        <f t="shared" si="10"/>
        <v xml:space="preserve"> </v>
      </c>
      <c r="O12" s="120" t="str">
        <f t="shared" si="11"/>
        <v xml:space="preserve"> </v>
      </c>
      <c r="P12" s="120" t="str">
        <f t="shared" si="12"/>
        <v xml:space="preserve"> </v>
      </c>
      <c r="Q12" s="119" t="str">
        <f t="shared" si="2"/>
        <v xml:space="preserve"> </v>
      </c>
      <c r="Z12" s="175" t="s">
        <v>172</v>
      </c>
      <c r="AA12" s="175" t="s">
        <v>173</v>
      </c>
      <c r="AB12" s="175" t="s">
        <v>174</v>
      </c>
      <c r="AC12" s="183" t="s">
        <v>175</v>
      </c>
      <c r="AD12" s="183" t="s">
        <v>176</v>
      </c>
      <c r="AE12" s="183" t="s">
        <v>177</v>
      </c>
      <c r="AF12" s="183" t="s">
        <v>178</v>
      </c>
    </row>
    <row r="13" spans="1:32" x14ac:dyDescent="0.3">
      <c r="C13" s="173">
        <v>400</v>
      </c>
      <c r="D13" s="173" t="str">
        <f t="shared" si="3"/>
        <v xml:space="preserve"> </v>
      </c>
      <c r="E13" s="224" t="str">
        <f t="shared" si="0"/>
        <v xml:space="preserve"> </v>
      </c>
      <c r="F13" s="119" t="str">
        <f t="shared" si="4"/>
        <v xml:space="preserve"> </v>
      </c>
      <c r="G13" s="120" t="str">
        <f t="shared" si="5"/>
        <v xml:space="preserve"> </v>
      </c>
      <c r="H13" s="119" t="str">
        <f t="shared" si="6"/>
        <v xml:space="preserve"> </v>
      </c>
      <c r="I13" s="119" t="str">
        <f t="shared" si="7"/>
        <v xml:space="preserve"> </v>
      </c>
      <c r="J13" s="119" t="str">
        <f t="shared" si="1"/>
        <v xml:space="preserve"> </v>
      </c>
      <c r="K13" s="119" t="str">
        <f t="shared" si="8"/>
        <v xml:space="preserve"> </v>
      </c>
      <c r="M13" s="119" t="str">
        <f t="shared" si="9"/>
        <v xml:space="preserve"> </v>
      </c>
      <c r="N13" s="119" t="str">
        <f t="shared" si="10"/>
        <v xml:space="preserve"> </v>
      </c>
      <c r="O13" s="120" t="str">
        <f t="shared" si="11"/>
        <v xml:space="preserve"> </v>
      </c>
      <c r="P13" s="120" t="str">
        <f t="shared" si="12"/>
        <v xml:space="preserve"> </v>
      </c>
      <c r="Q13" s="119" t="str">
        <f t="shared" si="2"/>
        <v xml:space="preserve"> </v>
      </c>
      <c r="Y13" s="175" t="s">
        <v>126</v>
      </c>
      <c r="Z13" s="184">
        <f>SUM(IF(SUMSQ($P$5:$P$19) = 0, 0,SUMSQ($P$5:$P$19)),IF(SUMSQ($P$20:$P$34) = 0, 0,SUMSQ($P$20:$P$34)),IF(SUMSQ($P$35:$P$49) = 0, 0,SUMSQ($P$35:$P$49)),IF(SUMSQ($P$50:$P$64) = 0,0,SUMSQ($P$50:$P$64)),IF(SUMSQ($P$65:$P$79) = 0, 0,SUMSQ($P$65:$P$79)),IF(SUMSQ($P$80:$P$94) = 0, 0,SUMSQ($P$80:$P$94)),IF(SUMSQ($P$95:$P$109) = 0,0,SUMSQ($P$95:$P$109)),IF(SUMSQ($P$110:$P$124) = 0, 0,SUMSQ($P$110:$P$124)),IF(SUMSQ($P$125:$P$139) = 0, 0,SUMSQ($P$125:$P$139)),IF(SUMSQ($P$140:$P$154) = 0, 0,SUMSQ($P$140:$P$154)))</f>
        <v>0</v>
      </c>
      <c r="AA13" s="184">
        <f>SUM(IF(COUNT($N$5:$N$19)=0,0,SUM($M$5:$M$19)*SUMPRODUCT($N$5:$N$19,$M$5:$M$19)/SUMSQ($M$5:$M$19)),IF(COUNT($N$20:$N$34)=0,0,SUM($M$20:$M$34)*SUMPRODUCT($N$20:$N$34,$M$20:$M$34)/SUMSQ($M$20:$M$34)),IF(COUNT($N$35:$N$49)=0,0,SUM($M$35:$M$49)*SUMPRODUCT(N35:N49,M35:M49)/SUMSQ(M35:M49)),IF(COUNT(N50:N64)=0,0,SUM(M50:M64)*SUMPRODUCT(N50:N64,M50:M64)/SUMSQ(M50:M64)),IF(COUNT(N65:N79)=0,0,SUM(M65:M79)*SUMPRODUCT(N65:N79,M65:M79)/SUMSQ(M65:M79)),IF(COUNT(N80:N94)=0,0,SUM(M80:M94)*SUMPRODUCT(N80:N94,M80:M94)/SUMSQ(M80:M94)),IF(COUNT(N95:N109)=0,0,SUM(M95:M109)*SUMPRODUCT(N95:N109,M95:M109)/SUMSQ(M95:M109)),IF(COUNT(N110:N124)=0,0,SUM(M110:M124)*SUMPRODUCT(N110:N124,M110:M124)/SUMSQ(M110:M124)),IF(COUNT(N125:N139)=0,0,SUM(M125:M139)*SUMPRODUCT(N125:N139,M125:M139)/SUMSQ(M125:M139)),IF(COUNT(N140:N154)=0,0,SUM(M140:M154)*SUMPRODUCT(N140:N154,M140:M154)/SUMSQ(M140:M154)))</f>
        <v>0</v>
      </c>
      <c r="AB13" s="184">
        <f>COUNT($N$5:$N$154) - SUM(IF(COUNT($N$5:$N$19)=0,0,(SUM($M$5:$M$19))^2/SUMSQ($M$5:$M$19)),IF(COUNT($N$20:$N$34)=0,0,(SUM($M$20:$M$34))^2/SUMSQ($M$20:$M$34)),IF(COUNT($N$35:$N$49)=0,0,(SUM($M$35:$M$49))^2/SUMSQ($M$35:$M$49)),IF(COUNT($N$50:$N$64)=0,0,(SUM($M$50:$M$64))^2/SUMSQ($M$50:$M$64)),IF(COUNT($N$65:$N$79)=0,0,(SUM($M$65:$M$79))^2/SUMSQ($M$65:$M$79)),IF(COUNT($N$80:$N$94)=0,0,(SUM($M$80:$M$94))^2/SUMSQ($M$80:$M$94)),IF(COUNT($N$95:$N$109)=0,0,(SUM($M$95:$M$109))^2/SUMSQ($M$95:$M$109)),IF(COUNT($N$110:$N$124)=0,0,(SUM($M$110:$M$124))^2/SUMSQ($M$110:$M$124)),IF(COUNT($N$125:$N$139)=0,0,(SUM($M$125:$M$139))^2/SUMSQ($M$125:$M$139)),IF(COUNT($N$140:$N$154)=0,0,(SUM($M$140:$M$154))^2/SUMSQ($M$140:$M$154)))</f>
        <v>0</v>
      </c>
      <c r="AC13" s="184">
        <f>SUMSQ($Q$5:$Q$154)</f>
        <v>0</v>
      </c>
      <c r="AD13" s="184" t="e">
        <f>($AC$13-$Z$13)/(COUNT($W$5:$W$154)/2 -1)/($Z$13/(COUNT($N$5:$N$154)-COUNT($W$5:$W$154)))</f>
        <v>#DIV/0!</v>
      </c>
      <c r="AE13" s="184" t="e">
        <f>FDIST(AD13,COUNT(W5:W154)/2-1,COUNT(N5:N154)-COUNT(W5:W154))</f>
        <v>#DIV/0!</v>
      </c>
      <c r="AF13" s="185" t="e">
        <f>IF(AE13 &gt; 0.05,"No","Yes")</f>
        <v>#DIV/0!</v>
      </c>
    </row>
    <row r="14" spans="1:32" x14ac:dyDescent="0.3">
      <c r="C14" s="173">
        <v>40</v>
      </c>
      <c r="D14" s="173" t="str">
        <f t="shared" si="3"/>
        <v xml:space="preserve"> </v>
      </c>
      <c r="E14" s="224" t="str">
        <f t="shared" si="0"/>
        <v xml:space="preserve"> </v>
      </c>
      <c r="F14" s="119" t="str">
        <f t="shared" si="4"/>
        <v xml:space="preserve"> </v>
      </c>
      <c r="G14" s="120" t="str">
        <f t="shared" si="5"/>
        <v xml:space="preserve"> </v>
      </c>
      <c r="H14" s="119" t="str">
        <f t="shared" si="6"/>
        <v xml:space="preserve"> </v>
      </c>
      <c r="I14" s="119" t="str">
        <f t="shared" si="7"/>
        <v xml:space="preserve"> </v>
      </c>
      <c r="J14" s="119" t="str">
        <f t="shared" si="1"/>
        <v xml:space="preserve"> </v>
      </c>
      <c r="K14" s="119" t="str">
        <f t="shared" si="8"/>
        <v xml:space="preserve"> </v>
      </c>
      <c r="M14" s="119" t="str">
        <f t="shared" si="9"/>
        <v xml:space="preserve"> </v>
      </c>
      <c r="N14" s="119" t="str">
        <f t="shared" si="10"/>
        <v xml:space="preserve"> </v>
      </c>
      <c r="O14" s="120" t="str">
        <f t="shared" si="11"/>
        <v xml:space="preserve"> </v>
      </c>
      <c r="P14" s="120" t="str">
        <f t="shared" si="12"/>
        <v xml:space="preserve"> </v>
      </c>
      <c r="Q14" s="119" t="str">
        <f t="shared" si="2"/>
        <v xml:space="preserve"> </v>
      </c>
      <c r="Y14" s="175" t="s">
        <v>119</v>
      </c>
      <c r="Z14" s="184">
        <f>SUM(IF(SUMSQ($P$5:$P$19) = 0, 0,SUMSQ($P$5:$P$19)),IF(SUMSQ($P$20:$P$34) = 0, 0,SUMSQ($P$20:$P$34)),IF(SUMSQ($P$35:$P$49) = 0, 0,SUMSQ($P$35:$P$49)),IF(SUMSQ($P$50:$P$64) = 0,0,SUMSQ($P$50:$P$64)),IF(SUMSQ($P$65:$P$79) = 0, 0,SUMSQ($P$65:$P$79)),IF(SUMSQ($P$80:$P$94) = 0, 0,SUMSQ($P$80:$P$94)),IF(SUMSQ($P$95:$P$109) = 0,0,SUMSQ($P$95:$P$109)),IF(SUMSQ($P$110:$P$124) = 0, 0,SUMSQ($P$110:$P$124)),IF(SUMSQ($P$125:$P$139) = 0, 0,SUMSQ($P$125:$P$139)),IF(SUMSQ($P$140:$P$154) = 0, 0,SUMSQ($P$140:$P$154)))</f>
        <v>0</v>
      </c>
      <c r="AA14" s="184">
        <f>SUM(IF(SUMSQ($P$5:$P$19) = 0,0,DEVSQ($N$5:$N$19)),IF(SUMSQ($P$20:$P$34) = 0,0,DEVSQ($N$20:$N$34)),IF(SUMSQ($P$35:$P$49) = 0,0,DEVSQ($N$35:$N$49)),IF(SUMSQ($P$50:$P$64) = 0,0,DEVSQ($N$50:$N$64)),IF(SUMSQ($P$65:$P$79) = 0,0,DEVSQ($N$65:$N$79)),IF(SUMSQ($P$80:$P$94) = 0,0,DEVSQ($N$80:$N$94)),IF(SUMSQ($P$95:$P$109) = 0,0,DEVSQ($N$95:$N$109)),IF(SUMSQ($P$110:$P$124) = 0,0,DEVSQ($N$110:$N$124)),IF(SUMSQ($P$125:$P$139) = 0,0,DEVSQ($N$125:$N$139)),IF(SUMSQ($P$140:$P$154) = 0,0,DEVSQ($N$140:$N$154)))</f>
        <v>0</v>
      </c>
      <c r="AB14" s="184">
        <f>SUM(IF(SUMSQ($P$5:$P$19) = 0,0,DEVSQ($M$5:$M$19)),IF(SUMSQ($P$20:$P$34) = 0,0,DEVSQ($M$20:$M$34)),IF(SUMSQ($P$35:$P$49) = 0,0,DEVSQ($M$35:$M$49)),IF(SUMSQ($P$50:$P$64) = 0,0,DEVSQ($M$50:$M$64)),IF(SUMSQ($P$65:$P$79) = 0,0,DEVSQ($M$65:$M$79)),IF(SUMSQ($P$80:$P$94) = 0,0,DEVSQ($M$80:$M$94)),IF(SUMSQ($P$95:$P$109) = 0,0,DEVSQ($M$95:$M$109)),IF(SUMSQ($P$110:$P$124) = 0,0,DEVSQ($M$110:$M$124)),IF(SUMSQ($P$125:$P$139) = 0,0,DEVSQ($M$125:$M$139)),IF(SUMSQ($P$140:$P$154) = 0,0,DEVSQ($M$140:$M$154)))</f>
        <v>0</v>
      </c>
      <c r="AC14" s="184">
        <f>SUM(IF(SUMSQ($P$5:$P$19) = 0, 0,$T$5*DEVSQ($M$5:$M$19)),IF(SUMSQ($P$20:$P$34) = 0,0,$T$21*DEVSQ($M$20:$M$34)),IF(SUMSQ($P$35:$P$49) = 0,0,$T$36*DEVSQ($M$35:$M$49)),IF(SUMSQ($P$50:$P$64) = 0,0,$T$51*DEVSQ($M$50:$M$64)),IF(SUMSQ($P$65:$P$79) = 0,0,$T$66*DEVSQ($M$65:$M$79)),IF(SUMSQ($P$80:$P$94) = 0,0,$T$81*DEVSQ($M$80:$M$94)),IF(SUMSQ($P$95:$P$109) = 0,0,$T$96*DEVSQ($M$95:$M$109)),IF(SUMSQ($P$110:$P$124) = 0,0,$T$111*DEVSQ($M$110:$M$124)),IF(SUMSQ($P$125:$P$139) = 0,0,$T$126*DEVSQ($M$125:$M$139)),IF(SUMSQ($P$140:$P$154) = 0,0,$T$141*DEVSQ($M$140:$M$154)))</f>
        <v>0</v>
      </c>
      <c r="AD14" s="184" t="e">
        <f>(($AA$14 -($AC$14*$AC$14/$AB$14)  -$Z$14)/(COUNT($W$5:$W$154)/2 -1))/($Z$14/(COUNT($N$5:$N$154)-COUNT($W$5:$W$154)))</f>
        <v>#DIV/0!</v>
      </c>
      <c r="AE14" s="184" t="e">
        <f>FDIST(AD$14,COUNT(W$5:W$154)/2-1,COUNT(N5:N154)-COUNT(W5:W154))</f>
        <v>#DIV/0!</v>
      </c>
      <c r="AF14" s="185" t="e">
        <f>IF(AE14 &gt; 0.05,"No","yes")</f>
        <v>#DIV/0!</v>
      </c>
    </row>
    <row r="15" spans="1:32" x14ac:dyDescent="0.3">
      <c r="C15" s="173">
        <v>40</v>
      </c>
      <c r="D15" s="173" t="str">
        <f t="shared" si="3"/>
        <v xml:space="preserve"> </v>
      </c>
      <c r="E15" s="224" t="str">
        <f t="shared" si="0"/>
        <v xml:space="preserve"> </v>
      </c>
      <c r="F15" s="119" t="str">
        <f t="shared" si="4"/>
        <v xml:space="preserve"> </v>
      </c>
      <c r="G15" s="120" t="str">
        <f t="shared" si="5"/>
        <v xml:space="preserve"> </v>
      </c>
      <c r="H15" s="119" t="str">
        <f t="shared" si="6"/>
        <v xml:space="preserve"> </v>
      </c>
      <c r="I15" s="119" t="str">
        <f t="shared" si="7"/>
        <v xml:space="preserve"> </v>
      </c>
      <c r="J15" s="119" t="str">
        <f t="shared" si="1"/>
        <v xml:space="preserve"> </v>
      </c>
      <c r="K15" s="119" t="str">
        <f t="shared" si="8"/>
        <v xml:space="preserve"> </v>
      </c>
      <c r="M15" s="119" t="str">
        <f t="shared" si="9"/>
        <v xml:space="preserve"> </v>
      </c>
      <c r="N15" s="119" t="str">
        <f t="shared" si="10"/>
        <v xml:space="preserve"> </v>
      </c>
      <c r="O15" s="120" t="str">
        <f t="shared" si="11"/>
        <v xml:space="preserve"> </v>
      </c>
      <c r="P15" s="120" t="str">
        <f t="shared" si="12"/>
        <v xml:space="preserve"> </v>
      </c>
      <c r="Q15" s="119" t="str">
        <f t="shared" si="2"/>
        <v xml:space="preserve"> </v>
      </c>
    </row>
    <row r="16" spans="1:32" x14ac:dyDescent="0.3">
      <c r="C16" s="173">
        <v>40</v>
      </c>
      <c r="D16" s="173" t="str">
        <f t="shared" si="3"/>
        <v xml:space="preserve"> </v>
      </c>
      <c r="E16" s="224" t="str">
        <f t="shared" si="0"/>
        <v xml:space="preserve"> </v>
      </c>
      <c r="F16" s="119" t="str">
        <f t="shared" si="4"/>
        <v xml:space="preserve"> </v>
      </c>
      <c r="G16" s="120" t="str">
        <f t="shared" si="5"/>
        <v xml:space="preserve"> </v>
      </c>
      <c r="H16" s="119" t="str">
        <f t="shared" si="6"/>
        <v xml:space="preserve"> </v>
      </c>
      <c r="I16" s="119" t="str">
        <f t="shared" si="7"/>
        <v xml:space="preserve"> </v>
      </c>
      <c r="J16" s="119" t="str">
        <f t="shared" si="1"/>
        <v xml:space="preserve"> </v>
      </c>
      <c r="K16" s="119" t="str">
        <f t="shared" si="8"/>
        <v xml:space="preserve"> </v>
      </c>
      <c r="M16" s="119" t="str">
        <f t="shared" si="9"/>
        <v xml:space="preserve"> </v>
      </c>
      <c r="N16" s="119" t="str">
        <f t="shared" si="10"/>
        <v xml:space="preserve"> </v>
      </c>
      <c r="O16" s="120" t="str">
        <f t="shared" si="11"/>
        <v xml:space="preserve"> </v>
      </c>
      <c r="P16" s="120" t="str">
        <f t="shared" si="12"/>
        <v xml:space="preserve"> </v>
      </c>
      <c r="Q16" s="119" t="str">
        <f t="shared" si="2"/>
        <v xml:space="preserve"> </v>
      </c>
    </row>
    <row r="17" spans="1:23" x14ac:dyDescent="0.3">
      <c r="C17" s="173">
        <v>10</v>
      </c>
      <c r="D17" s="173" t="str">
        <f t="shared" si="3"/>
        <v xml:space="preserve"> </v>
      </c>
      <c r="E17" s="224" t="str">
        <f t="shared" si="0"/>
        <v xml:space="preserve"> </v>
      </c>
      <c r="F17" s="119" t="str">
        <f t="shared" si="4"/>
        <v xml:space="preserve"> </v>
      </c>
      <c r="G17" s="120" t="str">
        <f t="shared" si="5"/>
        <v xml:space="preserve"> </v>
      </c>
      <c r="H17" s="119" t="str">
        <f t="shared" si="6"/>
        <v xml:space="preserve"> </v>
      </c>
      <c r="I17" s="119" t="str">
        <f t="shared" si="7"/>
        <v xml:space="preserve"> </v>
      </c>
      <c r="J17" s="119" t="str">
        <f t="shared" si="1"/>
        <v xml:space="preserve"> </v>
      </c>
      <c r="K17" s="119" t="str">
        <f t="shared" si="8"/>
        <v xml:space="preserve"> </v>
      </c>
      <c r="M17" s="119" t="str">
        <f t="shared" si="9"/>
        <v xml:space="preserve"> </v>
      </c>
      <c r="N17" s="119" t="str">
        <f t="shared" si="10"/>
        <v xml:space="preserve"> </v>
      </c>
      <c r="O17" s="120" t="str">
        <f t="shared" si="11"/>
        <v xml:space="preserve"> </v>
      </c>
      <c r="P17" s="120" t="str">
        <f t="shared" si="12"/>
        <v xml:space="preserve"> </v>
      </c>
      <c r="Q17" s="119" t="str">
        <f t="shared" si="2"/>
        <v xml:space="preserve"> </v>
      </c>
    </row>
    <row r="18" spans="1:23" x14ac:dyDescent="0.3">
      <c r="C18" s="173">
        <v>10</v>
      </c>
      <c r="D18" s="173" t="str">
        <f t="shared" si="3"/>
        <v xml:space="preserve"> </v>
      </c>
      <c r="E18" s="224" t="str">
        <f t="shared" si="0"/>
        <v xml:space="preserve"> </v>
      </c>
      <c r="F18" s="119" t="str">
        <f t="shared" si="4"/>
        <v xml:space="preserve"> </v>
      </c>
      <c r="G18" s="120" t="str">
        <f t="shared" si="5"/>
        <v xml:space="preserve"> </v>
      </c>
      <c r="H18" s="119" t="str">
        <f t="shared" si="6"/>
        <v xml:space="preserve"> </v>
      </c>
      <c r="I18" s="119" t="str">
        <f t="shared" si="7"/>
        <v xml:space="preserve"> </v>
      </c>
      <c r="J18" s="119" t="str">
        <f t="shared" si="1"/>
        <v xml:space="preserve"> </v>
      </c>
      <c r="K18" s="119" t="str">
        <f t="shared" si="8"/>
        <v xml:space="preserve"> </v>
      </c>
      <c r="M18" s="119" t="str">
        <f t="shared" si="9"/>
        <v xml:space="preserve"> </v>
      </c>
      <c r="N18" s="119" t="str">
        <f t="shared" si="10"/>
        <v xml:space="preserve"> </v>
      </c>
      <c r="O18" s="120" t="str">
        <f t="shared" si="11"/>
        <v xml:space="preserve"> </v>
      </c>
      <c r="P18" s="120" t="str">
        <f t="shared" si="12"/>
        <v xml:space="preserve"> </v>
      </c>
      <c r="Q18" s="119" t="str">
        <f t="shared" si="2"/>
        <v xml:space="preserve"> </v>
      </c>
    </row>
    <row r="19" spans="1:23" x14ac:dyDescent="0.3">
      <c r="C19" s="174">
        <v>10</v>
      </c>
      <c r="D19" s="173" t="str">
        <f t="shared" si="3"/>
        <v xml:space="preserve"> </v>
      </c>
      <c r="E19" s="224" t="str">
        <f t="shared" si="0"/>
        <v xml:space="preserve"> </v>
      </c>
      <c r="F19" s="119" t="str">
        <f t="shared" si="4"/>
        <v xml:space="preserve"> </v>
      </c>
      <c r="G19" s="120" t="str">
        <f t="shared" si="5"/>
        <v xml:space="preserve"> </v>
      </c>
      <c r="H19" s="119" t="str">
        <f t="shared" si="6"/>
        <v xml:space="preserve"> </v>
      </c>
      <c r="I19" s="119" t="str">
        <f t="shared" si="7"/>
        <v xml:space="preserve"> </v>
      </c>
      <c r="J19" s="119" t="str">
        <f t="shared" si="1"/>
        <v xml:space="preserve"> </v>
      </c>
      <c r="K19" s="119" t="str">
        <f t="shared" si="8"/>
        <v xml:space="preserve"> </v>
      </c>
      <c r="M19" s="119" t="str">
        <f t="shared" si="9"/>
        <v xml:space="preserve"> </v>
      </c>
      <c r="N19" s="119" t="str">
        <f t="shared" si="10"/>
        <v xml:space="preserve"> </v>
      </c>
      <c r="O19" s="120" t="str">
        <f t="shared" si="11"/>
        <v xml:space="preserve"> </v>
      </c>
      <c r="P19" s="120" t="str">
        <f t="shared" si="12"/>
        <v xml:space="preserve"> </v>
      </c>
      <c r="Q19" s="119" t="str">
        <f t="shared" si="2"/>
        <v xml:space="preserve"> </v>
      </c>
    </row>
    <row r="20" spans="1:23" x14ac:dyDescent="0.3">
      <c r="A20" s="1">
        <v>2</v>
      </c>
      <c r="B20" s="5"/>
      <c r="C20" s="173">
        <v>40000</v>
      </c>
      <c r="D20" s="173" t="str">
        <f t="shared" si="3"/>
        <v xml:space="preserve"> </v>
      </c>
      <c r="E20" s="224" t="str">
        <f t="shared" si="0"/>
        <v xml:space="preserve"> </v>
      </c>
      <c r="F20" s="119" t="str">
        <f xml:space="preserve"> IF(E20=" "," ",1- ( (1/COUNT(D$20:D$34)) + ((D20-AVERAGE(D$20:D$34))^2/DEVSQ(D$20:D$34))))</f>
        <v xml:space="preserve"> </v>
      </c>
      <c r="G20" s="120" t="str">
        <f>IF(F20=" "," ",E20-(INTERCEPT(E$20:E$34,D$20:D$34) + SLOPE(E$20:E$34,D$20:D$34)*D20))</f>
        <v xml:space="preserve"> </v>
      </c>
      <c r="H20" s="119" t="str">
        <f>IF(G20=" "," ",DEVSQ(G$20:G$34) -(G20^2/F20))</f>
        <v xml:space="preserve"> </v>
      </c>
      <c r="I20" s="119" t="str">
        <f>IF(H20=" "," ",SQRT(H20/(COUNT(D$20:D$34)-3)))</f>
        <v xml:space="preserve"> </v>
      </c>
      <c r="J20" s="119" t="str">
        <f t="shared" si="1"/>
        <v xml:space="preserve"> </v>
      </c>
      <c r="K20" s="119" t="str">
        <f t="shared" si="8"/>
        <v xml:space="preserve"> </v>
      </c>
      <c r="M20" s="119" t="str">
        <f t="shared" si="9"/>
        <v xml:space="preserve"> </v>
      </c>
      <c r="N20" s="119" t="str">
        <f t="shared" si="10"/>
        <v xml:space="preserve"> </v>
      </c>
      <c r="O20" s="120" t="str">
        <f t="shared" si="11"/>
        <v xml:space="preserve"> </v>
      </c>
      <c r="P20" s="120" t="str">
        <f>IF(N20=" "," ",N20-(INTERCEPT(N$20:N$34,M$20:M$34) + SLOPE(N$20:N$34,M$20:M$34)*M20))</f>
        <v xml:space="preserve"> </v>
      </c>
      <c r="Q20" s="119" t="str">
        <f t="shared" ref="Q20:Q34" si="13">IF(N20= " ", " ",N20 -(SUM(N$5:N$154)-AA$13)/AB$13 -IF(COUNT(N$20:N$34)=0," ",(SUMPRODUCT(M$20:M$34,N$20:N$34) -(SUM(N$5:N$154)-AA$13)/AB$13*SUM(M$20:M$34))/SUMSQ(M$20:M$34))*M20)</f>
        <v xml:space="preserve"> </v>
      </c>
      <c r="S20" s="172" t="s">
        <v>124</v>
      </c>
      <c r="T20" s="119" t="s">
        <v>120</v>
      </c>
      <c r="U20" s="172" t="s">
        <v>121</v>
      </c>
      <c r="V20" s="172" t="s">
        <v>122</v>
      </c>
      <c r="W20" s="172" t="s">
        <v>123</v>
      </c>
    </row>
    <row r="21" spans="1:23" x14ac:dyDescent="0.3">
      <c r="C21" s="173">
        <v>40000</v>
      </c>
      <c r="D21" s="173" t="str">
        <f t="shared" si="3"/>
        <v xml:space="preserve"> </v>
      </c>
      <c r="E21" s="224" t="str">
        <f t="shared" si="0"/>
        <v xml:space="preserve"> </v>
      </c>
      <c r="F21" s="119" t="str">
        <f t="shared" ref="F21:F34" si="14" xml:space="preserve"> IF(E21=" "," ",1- ( (1/COUNT(D$20:D$34)) + ((D21-AVERAGE(D$20:D$34))^2/DEVSQ(D$20:D$34))))</f>
        <v xml:space="preserve"> </v>
      </c>
      <c r="G21" s="120" t="str">
        <f t="shared" ref="G21:G34" si="15">IF(F21=" "," ",E21-(INTERCEPT(E$20:E$34,D$20:D$34) + SLOPE(E$20:E$34,D$20:D$34)*D21))</f>
        <v xml:space="preserve"> </v>
      </c>
      <c r="H21" s="119" t="str">
        <f t="shared" ref="H21:H34" si="16">IF(G21=" "," ",DEVSQ(G$20:G$34) -(G21^2/F21))</f>
        <v xml:space="preserve"> </v>
      </c>
      <c r="I21" s="119" t="str">
        <f t="shared" ref="I21:I34" si="17">IF(H21=" "," ",SQRT(H21/(COUNT(D$20:D$34)-3)))</f>
        <v xml:space="preserve"> </v>
      </c>
      <c r="J21" s="119" t="str">
        <f t="shared" si="1"/>
        <v xml:space="preserve"> </v>
      </c>
      <c r="K21" s="119" t="str">
        <f t="shared" si="8"/>
        <v xml:space="preserve"> </v>
      </c>
      <c r="M21" s="119" t="str">
        <f t="shared" si="9"/>
        <v xml:space="preserve"> </v>
      </c>
      <c r="N21" s="119" t="str">
        <f t="shared" si="10"/>
        <v xml:space="preserve"> </v>
      </c>
      <c r="O21" s="120" t="str">
        <f t="shared" si="11"/>
        <v xml:space="preserve"> </v>
      </c>
      <c r="P21" s="120" t="str">
        <f t="shared" ref="P21:P34" si="18">IF(N21=" "," ",N21-(INTERCEPT(N$20:N$34,M$20:M$34) + SLOPE(N$20:N$34,M$20:M$34)*M21))</f>
        <v xml:space="preserve"> </v>
      </c>
      <c r="Q21" s="119" t="str">
        <f t="shared" si="13"/>
        <v xml:space="preserve"> </v>
      </c>
      <c r="S21" s="119" t="s">
        <v>119</v>
      </c>
      <c r="T21" s="119" t="e">
        <f>SLOPE($N$20:$N$34,$M$20:$M$34)</f>
        <v>#DIV/0!</v>
      </c>
      <c r="U21" s="119" t="e">
        <f>SQRT((SUMSQ($P$20:$P$34)/(COUNT($P$20:$P$34)-2))/DEVSQ($M$20:$M$34))</f>
        <v>#NUM!</v>
      </c>
      <c r="V21" s="119" t="e">
        <f>$T$21- TINV(0.05,COUNT($O$20:$O$34)-2)*$U$21</f>
        <v>#DIV/0!</v>
      </c>
      <c r="W21" s="119" t="e">
        <f>$T$21 + TINV(0.05,COUNT($O$20:$O$34)-2)*$U$21</f>
        <v>#DIV/0!</v>
      </c>
    </row>
    <row r="22" spans="1:23" x14ac:dyDescent="0.3">
      <c r="C22" s="173">
        <v>40000</v>
      </c>
      <c r="D22" s="173" t="str">
        <f t="shared" si="3"/>
        <v xml:space="preserve"> </v>
      </c>
      <c r="E22" s="224" t="str">
        <f t="shared" si="0"/>
        <v xml:space="preserve"> </v>
      </c>
      <c r="F22" s="119" t="str">
        <f t="shared" si="14"/>
        <v xml:space="preserve"> </v>
      </c>
      <c r="G22" s="120" t="str">
        <f t="shared" si="15"/>
        <v xml:space="preserve"> </v>
      </c>
      <c r="H22" s="119" t="str">
        <f t="shared" si="16"/>
        <v xml:space="preserve"> </v>
      </c>
      <c r="I22" s="119" t="str">
        <f t="shared" si="17"/>
        <v xml:space="preserve"> </v>
      </c>
      <c r="J22" s="119" t="str">
        <f t="shared" si="1"/>
        <v xml:space="preserve"> </v>
      </c>
      <c r="K22" s="119" t="str">
        <f t="shared" si="8"/>
        <v xml:space="preserve"> </v>
      </c>
      <c r="M22" s="119" t="str">
        <f t="shared" si="9"/>
        <v xml:space="preserve"> </v>
      </c>
      <c r="N22" s="119" t="str">
        <f t="shared" si="10"/>
        <v xml:space="preserve"> </v>
      </c>
      <c r="O22" s="120" t="str">
        <f t="shared" si="11"/>
        <v xml:space="preserve"> </v>
      </c>
      <c r="P22" s="120" t="str">
        <f t="shared" si="18"/>
        <v xml:space="preserve"> </v>
      </c>
      <c r="Q22" s="119" t="str">
        <f t="shared" si="13"/>
        <v xml:space="preserve"> </v>
      </c>
      <c r="S22" s="119" t="s">
        <v>126</v>
      </c>
      <c r="T22" s="119" t="e">
        <f>INTERCEPT($N$20:$N$34,$M$20:$M$34)</f>
        <v>#DIV/0!</v>
      </c>
      <c r="U22" s="119" t="e">
        <f>SQRT((SUMSQ($P$20:$P$34)/(COUNT($P$20:$P$34)-2))*((1/COUNT($P$20:$P$34))+(AVERAGE($M$20:$M$34)^2/DEVSQ($M$20:$M$34))))</f>
        <v>#DIV/0!</v>
      </c>
      <c r="V22" s="119" t="e">
        <f>$T$22- TINV(0.05,COUNT($O$20:$O$34)-2)*$U$22</f>
        <v>#DIV/0!</v>
      </c>
      <c r="W22" s="119" t="e">
        <f>$T$22 + TINV(0.05,COUNT($O$20:$O$34)-2)*$U$22</f>
        <v>#DIV/0!</v>
      </c>
    </row>
    <row r="23" spans="1:23" x14ac:dyDescent="0.3">
      <c r="C23" s="173">
        <v>4000</v>
      </c>
      <c r="D23" s="173" t="str">
        <f t="shared" si="3"/>
        <v xml:space="preserve"> </v>
      </c>
      <c r="E23" s="224" t="str">
        <f t="shared" si="0"/>
        <v xml:space="preserve"> </v>
      </c>
      <c r="F23" s="119" t="str">
        <f t="shared" si="14"/>
        <v xml:space="preserve"> </v>
      </c>
      <c r="G23" s="120" t="str">
        <f t="shared" si="15"/>
        <v xml:space="preserve"> </v>
      </c>
      <c r="H23" s="119" t="str">
        <f t="shared" si="16"/>
        <v xml:space="preserve"> </v>
      </c>
      <c r="I23" s="119" t="str">
        <f t="shared" si="17"/>
        <v xml:space="preserve"> </v>
      </c>
      <c r="J23" s="119" t="str">
        <f t="shared" si="1"/>
        <v xml:space="preserve"> </v>
      </c>
      <c r="K23" s="119" t="str">
        <f t="shared" si="8"/>
        <v xml:space="preserve"> </v>
      </c>
      <c r="M23" s="119" t="str">
        <f t="shared" si="9"/>
        <v xml:space="preserve"> </v>
      </c>
      <c r="N23" s="119" t="str">
        <f t="shared" si="10"/>
        <v xml:space="preserve"> </v>
      </c>
      <c r="O23" s="120" t="str">
        <f t="shared" si="11"/>
        <v xml:space="preserve"> </v>
      </c>
      <c r="P23" s="120" t="str">
        <f t="shared" si="18"/>
        <v xml:space="preserve"> </v>
      </c>
      <c r="Q23" s="119" t="str">
        <f t="shared" si="13"/>
        <v xml:space="preserve"> </v>
      </c>
    </row>
    <row r="24" spans="1:23" x14ac:dyDescent="0.3">
      <c r="C24" s="173">
        <v>4000</v>
      </c>
      <c r="D24" s="173" t="str">
        <f t="shared" si="3"/>
        <v xml:space="preserve"> </v>
      </c>
      <c r="E24" s="224" t="str">
        <f t="shared" si="0"/>
        <v xml:space="preserve"> </v>
      </c>
      <c r="F24" s="119" t="str">
        <f t="shared" si="14"/>
        <v xml:space="preserve"> </v>
      </c>
      <c r="G24" s="120" t="str">
        <f t="shared" si="15"/>
        <v xml:space="preserve"> </v>
      </c>
      <c r="H24" s="119" t="str">
        <f t="shared" si="16"/>
        <v xml:space="preserve"> </v>
      </c>
      <c r="I24" s="119" t="str">
        <f t="shared" si="17"/>
        <v xml:space="preserve"> </v>
      </c>
      <c r="J24" s="119" t="str">
        <f t="shared" si="1"/>
        <v xml:space="preserve"> </v>
      </c>
      <c r="K24" s="119" t="str">
        <f t="shared" si="8"/>
        <v xml:space="preserve"> </v>
      </c>
      <c r="M24" s="119" t="str">
        <f t="shared" si="9"/>
        <v xml:space="preserve"> </v>
      </c>
      <c r="N24" s="119" t="str">
        <f t="shared" si="10"/>
        <v xml:space="preserve"> </v>
      </c>
      <c r="O24" s="120" t="str">
        <f t="shared" si="11"/>
        <v xml:space="preserve"> </v>
      </c>
      <c r="P24" s="120" t="str">
        <f t="shared" si="18"/>
        <v xml:space="preserve"> </v>
      </c>
      <c r="Q24" s="119" t="str">
        <f t="shared" si="13"/>
        <v xml:space="preserve"> </v>
      </c>
      <c r="S24" t="s">
        <v>130</v>
      </c>
      <c r="T24" t="e">
        <f>1-(SUMSQ($P$20:P$34)/DEVSQ($N$20:$N$34))</f>
        <v>#NUM!</v>
      </c>
    </row>
    <row r="25" spans="1:23" x14ac:dyDescent="0.3">
      <c r="C25" s="173">
        <v>4000</v>
      </c>
      <c r="D25" s="173" t="str">
        <f t="shared" si="3"/>
        <v xml:space="preserve"> </v>
      </c>
      <c r="E25" s="224" t="str">
        <f t="shared" si="0"/>
        <v xml:space="preserve"> </v>
      </c>
      <c r="F25" s="119" t="str">
        <f t="shared" si="14"/>
        <v xml:space="preserve"> </v>
      </c>
      <c r="G25" s="120" t="str">
        <f t="shared" si="15"/>
        <v xml:space="preserve"> </v>
      </c>
      <c r="H25" s="119" t="str">
        <f t="shared" si="16"/>
        <v xml:space="preserve"> </v>
      </c>
      <c r="I25" s="119" t="str">
        <f t="shared" si="17"/>
        <v xml:space="preserve"> </v>
      </c>
      <c r="J25" s="119" t="str">
        <f t="shared" si="1"/>
        <v xml:space="preserve"> </v>
      </c>
      <c r="K25" s="119" t="str">
        <f t="shared" si="8"/>
        <v xml:space="preserve"> </v>
      </c>
      <c r="M25" s="119" t="str">
        <f t="shared" si="9"/>
        <v xml:space="preserve"> </v>
      </c>
      <c r="N25" s="119" t="str">
        <f t="shared" si="10"/>
        <v xml:space="preserve"> </v>
      </c>
      <c r="O25" s="120" t="str">
        <f t="shared" si="11"/>
        <v xml:space="preserve"> </v>
      </c>
      <c r="P25" s="120" t="str">
        <f t="shared" si="18"/>
        <v xml:space="preserve"> </v>
      </c>
      <c r="Q25" s="119" t="str">
        <f t="shared" si="13"/>
        <v xml:space="preserve"> </v>
      </c>
    </row>
    <row r="26" spans="1:23" x14ac:dyDescent="0.3">
      <c r="C26" s="173">
        <v>400</v>
      </c>
      <c r="D26" s="173" t="str">
        <f t="shared" si="3"/>
        <v xml:space="preserve"> </v>
      </c>
      <c r="E26" s="224" t="str">
        <f t="shared" si="0"/>
        <v xml:space="preserve"> </v>
      </c>
      <c r="F26" s="119" t="str">
        <f t="shared" si="14"/>
        <v xml:space="preserve"> </v>
      </c>
      <c r="G26" s="120" t="str">
        <f t="shared" si="15"/>
        <v xml:space="preserve"> </v>
      </c>
      <c r="H26" s="119" t="str">
        <f t="shared" si="16"/>
        <v xml:space="preserve"> </v>
      </c>
      <c r="I26" s="119" t="str">
        <f t="shared" si="17"/>
        <v xml:space="preserve"> </v>
      </c>
      <c r="J26" s="119" t="str">
        <f t="shared" si="1"/>
        <v xml:space="preserve"> </v>
      </c>
      <c r="K26" s="119" t="str">
        <f t="shared" si="8"/>
        <v xml:space="preserve"> </v>
      </c>
      <c r="M26" s="119" t="str">
        <f t="shared" si="9"/>
        <v xml:space="preserve"> </v>
      </c>
      <c r="N26" s="119" t="str">
        <f t="shared" si="10"/>
        <v xml:space="preserve"> </v>
      </c>
      <c r="O26" s="120" t="str">
        <f t="shared" si="11"/>
        <v xml:space="preserve"> </v>
      </c>
      <c r="P26" s="120" t="str">
        <f t="shared" si="18"/>
        <v xml:space="preserve"> </v>
      </c>
      <c r="Q26" s="119" t="str">
        <f t="shared" si="13"/>
        <v xml:space="preserve"> </v>
      </c>
    </row>
    <row r="27" spans="1:23" x14ac:dyDescent="0.3">
      <c r="C27" s="173">
        <v>400</v>
      </c>
      <c r="D27" s="173" t="str">
        <f t="shared" si="3"/>
        <v xml:space="preserve"> </v>
      </c>
      <c r="E27" s="224" t="str">
        <f t="shared" si="0"/>
        <v xml:space="preserve"> </v>
      </c>
      <c r="F27" s="119" t="str">
        <f t="shared" si="14"/>
        <v xml:space="preserve"> </v>
      </c>
      <c r="G27" s="120" t="str">
        <f t="shared" si="15"/>
        <v xml:space="preserve"> </v>
      </c>
      <c r="H27" s="119" t="str">
        <f t="shared" si="16"/>
        <v xml:space="preserve"> </v>
      </c>
      <c r="I27" s="119" t="str">
        <f t="shared" si="17"/>
        <v xml:space="preserve"> </v>
      </c>
      <c r="J27" s="119" t="str">
        <f t="shared" si="1"/>
        <v xml:space="preserve"> </v>
      </c>
      <c r="K27" s="119" t="str">
        <f t="shared" si="8"/>
        <v xml:space="preserve"> </v>
      </c>
      <c r="M27" s="119" t="str">
        <f t="shared" si="9"/>
        <v xml:space="preserve"> </v>
      </c>
      <c r="N27" s="119" t="str">
        <f t="shared" si="10"/>
        <v xml:space="preserve"> </v>
      </c>
      <c r="O27" s="120" t="str">
        <f t="shared" si="11"/>
        <v xml:space="preserve"> </v>
      </c>
      <c r="P27" s="120" t="str">
        <f t="shared" si="18"/>
        <v xml:space="preserve"> </v>
      </c>
      <c r="Q27" s="119" t="str">
        <f t="shared" si="13"/>
        <v xml:space="preserve"> </v>
      </c>
    </row>
    <row r="28" spans="1:23" x14ac:dyDescent="0.3">
      <c r="C28" s="173">
        <v>400</v>
      </c>
      <c r="D28" s="173" t="str">
        <f t="shared" si="3"/>
        <v xml:space="preserve"> </v>
      </c>
      <c r="E28" s="224" t="str">
        <f t="shared" si="0"/>
        <v xml:space="preserve"> </v>
      </c>
      <c r="F28" s="119" t="str">
        <f t="shared" si="14"/>
        <v xml:space="preserve"> </v>
      </c>
      <c r="G28" s="120" t="str">
        <f t="shared" si="15"/>
        <v xml:space="preserve"> </v>
      </c>
      <c r="H28" s="119" t="str">
        <f t="shared" si="16"/>
        <v xml:space="preserve"> </v>
      </c>
      <c r="I28" s="119" t="str">
        <f t="shared" si="17"/>
        <v xml:space="preserve"> </v>
      </c>
      <c r="J28" s="119" t="str">
        <f t="shared" si="1"/>
        <v xml:space="preserve"> </v>
      </c>
      <c r="K28" s="119" t="str">
        <f t="shared" si="8"/>
        <v xml:space="preserve"> </v>
      </c>
      <c r="M28" s="119" t="str">
        <f t="shared" si="9"/>
        <v xml:space="preserve"> </v>
      </c>
      <c r="N28" s="119" t="str">
        <f t="shared" si="10"/>
        <v xml:space="preserve"> </v>
      </c>
      <c r="O28" s="120" t="str">
        <f t="shared" si="11"/>
        <v xml:space="preserve"> </v>
      </c>
      <c r="P28" s="120" t="str">
        <f t="shared" si="18"/>
        <v xml:space="preserve"> </v>
      </c>
      <c r="Q28" s="119" t="str">
        <f t="shared" si="13"/>
        <v xml:space="preserve"> </v>
      </c>
    </row>
    <row r="29" spans="1:23" x14ac:dyDescent="0.3">
      <c r="C29" s="173">
        <v>40</v>
      </c>
      <c r="D29" s="173" t="str">
        <f t="shared" si="3"/>
        <v xml:space="preserve"> </v>
      </c>
      <c r="E29" s="224" t="str">
        <f t="shared" si="0"/>
        <v xml:space="preserve"> </v>
      </c>
      <c r="F29" s="119" t="str">
        <f t="shared" si="14"/>
        <v xml:space="preserve"> </v>
      </c>
      <c r="G29" s="120" t="str">
        <f t="shared" si="15"/>
        <v xml:space="preserve"> </v>
      </c>
      <c r="H29" s="119" t="str">
        <f t="shared" si="16"/>
        <v xml:space="preserve"> </v>
      </c>
      <c r="I29" s="119" t="str">
        <f t="shared" si="17"/>
        <v xml:space="preserve"> </v>
      </c>
      <c r="J29" s="119" t="str">
        <f t="shared" si="1"/>
        <v xml:space="preserve"> </v>
      </c>
      <c r="K29" s="119" t="str">
        <f t="shared" si="8"/>
        <v xml:space="preserve"> </v>
      </c>
      <c r="M29" s="119" t="str">
        <f t="shared" si="9"/>
        <v xml:space="preserve"> </v>
      </c>
      <c r="N29" s="119" t="str">
        <f t="shared" si="10"/>
        <v xml:space="preserve"> </v>
      </c>
      <c r="O29" s="120" t="str">
        <f t="shared" si="11"/>
        <v xml:space="preserve"> </v>
      </c>
      <c r="P29" s="120" t="str">
        <f t="shared" si="18"/>
        <v xml:space="preserve"> </v>
      </c>
      <c r="Q29" s="119" t="str">
        <f t="shared" si="13"/>
        <v xml:space="preserve"> </v>
      </c>
    </row>
    <row r="30" spans="1:23" x14ac:dyDescent="0.3">
      <c r="C30" s="173">
        <v>40</v>
      </c>
      <c r="D30" s="173" t="str">
        <f t="shared" si="3"/>
        <v xml:space="preserve"> </v>
      </c>
      <c r="E30" s="224" t="str">
        <f t="shared" si="0"/>
        <v xml:space="preserve"> </v>
      </c>
      <c r="F30" s="119" t="str">
        <f t="shared" si="14"/>
        <v xml:space="preserve"> </v>
      </c>
      <c r="G30" s="120" t="str">
        <f t="shared" si="15"/>
        <v xml:space="preserve"> </v>
      </c>
      <c r="H30" s="119" t="str">
        <f t="shared" si="16"/>
        <v xml:space="preserve"> </v>
      </c>
      <c r="I30" s="119" t="str">
        <f t="shared" si="17"/>
        <v xml:space="preserve"> </v>
      </c>
      <c r="J30" s="119" t="str">
        <f t="shared" si="1"/>
        <v xml:space="preserve"> </v>
      </c>
      <c r="K30" s="119" t="str">
        <f t="shared" si="8"/>
        <v xml:space="preserve"> </v>
      </c>
      <c r="M30" s="119" t="str">
        <f t="shared" si="9"/>
        <v xml:space="preserve"> </v>
      </c>
      <c r="N30" s="119" t="str">
        <f t="shared" si="10"/>
        <v xml:space="preserve"> </v>
      </c>
      <c r="O30" s="120" t="str">
        <f t="shared" si="11"/>
        <v xml:space="preserve"> </v>
      </c>
      <c r="P30" s="120" t="str">
        <f t="shared" si="18"/>
        <v xml:space="preserve"> </v>
      </c>
      <c r="Q30" s="119" t="str">
        <f t="shared" si="13"/>
        <v xml:space="preserve"> </v>
      </c>
    </row>
    <row r="31" spans="1:23" x14ac:dyDescent="0.3">
      <c r="C31" s="173">
        <v>40</v>
      </c>
      <c r="D31" s="173" t="str">
        <f t="shared" si="3"/>
        <v xml:space="preserve"> </v>
      </c>
      <c r="E31" s="224" t="str">
        <f t="shared" si="0"/>
        <v xml:space="preserve"> </v>
      </c>
      <c r="F31" s="119" t="str">
        <f t="shared" si="14"/>
        <v xml:space="preserve"> </v>
      </c>
      <c r="G31" s="120" t="str">
        <f t="shared" si="15"/>
        <v xml:space="preserve"> </v>
      </c>
      <c r="H31" s="119" t="str">
        <f t="shared" si="16"/>
        <v xml:space="preserve"> </v>
      </c>
      <c r="I31" s="119" t="str">
        <f t="shared" si="17"/>
        <v xml:space="preserve"> </v>
      </c>
      <c r="J31" s="119" t="str">
        <f t="shared" si="1"/>
        <v xml:space="preserve"> </v>
      </c>
      <c r="K31" s="119" t="str">
        <f t="shared" si="8"/>
        <v xml:space="preserve"> </v>
      </c>
      <c r="M31" s="119" t="str">
        <f t="shared" si="9"/>
        <v xml:space="preserve"> </v>
      </c>
      <c r="N31" s="119" t="str">
        <f t="shared" si="10"/>
        <v xml:space="preserve"> </v>
      </c>
      <c r="O31" s="120" t="str">
        <f t="shared" si="11"/>
        <v xml:space="preserve"> </v>
      </c>
      <c r="P31" s="120" t="str">
        <f t="shared" si="18"/>
        <v xml:space="preserve"> </v>
      </c>
      <c r="Q31" s="119" t="str">
        <f t="shared" si="13"/>
        <v xml:space="preserve"> </v>
      </c>
    </row>
    <row r="32" spans="1:23" x14ac:dyDescent="0.3">
      <c r="C32" s="173">
        <v>10</v>
      </c>
      <c r="D32" s="173" t="str">
        <f t="shared" si="3"/>
        <v xml:space="preserve"> </v>
      </c>
      <c r="E32" s="224" t="str">
        <f t="shared" si="0"/>
        <v xml:space="preserve"> </v>
      </c>
      <c r="F32" s="119" t="str">
        <f t="shared" si="14"/>
        <v xml:space="preserve"> </v>
      </c>
      <c r="G32" s="120" t="str">
        <f t="shared" si="15"/>
        <v xml:space="preserve"> </v>
      </c>
      <c r="H32" s="119" t="str">
        <f t="shared" si="16"/>
        <v xml:space="preserve"> </v>
      </c>
      <c r="I32" s="119" t="str">
        <f t="shared" si="17"/>
        <v xml:space="preserve"> </v>
      </c>
      <c r="J32" s="119" t="str">
        <f t="shared" si="1"/>
        <v xml:space="preserve"> </v>
      </c>
      <c r="K32" s="119" t="str">
        <f t="shared" si="8"/>
        <v xml:space="preserve"> </v>
      </c>
      <c r="M32" s="119" t="str">
        <f t="shared" si="9"/>
        <v xml:space="preserve"> </v>
      </c>
      <c r="N32" s="119" t="str">
        <f t="shared" si="10"/>
        <v xml:space="preserve"> </v>
      </c>
      <c r="O32" s="120" t="str">
        <f t="shared" si="11"/>
        <v xml:space="preserve"> </v>
      </c>
      <c r="P32" s="120" t="str">
        <f t="shared" si="18"/>
        <v xml:space="preserve"> </v>
      </c>
      <c r="Q32" s="119" t="str">
        <f t="shared" si="13"/>
        <v xml:space="preserve"> </v>
      </c>
    </row>
    <row r="33" spans="1:23" x14ac:dyDescent="0.3">
      <c r="C33" s="173">
        <v>10</v>
      </c>
      <c r="D33" s="173" t="str">
        <f t="shared" si="3"/>
        <v xml:space="preserve"> </v>
      </c>
      <c r="E33" s="224" t="str">
        <f t="shared" si="0"/>
        <v xml:space="preserve"> </v>
      </c>
      <c r="F33" s="119" t="str">
        <f t="shared" si="14"/>
        <v xml:space="preserve"> </v>
      </c>
      <c r="G33" s="120" t="str">
        <f t="shared" si="15"/>
        <v xml:space="preserve"> </v>
      </c>
      <c r="H33" s="119" t="str">
        <f t="shared" si="16"/>
        <v xml:space="preserve"> </v>
      </c>
      <c r="I33" s="119" t="str">
        <f t="shared" si="17"/>
        <v xml:space="preserve"> </v>
      </c>
      <c r="J33" s="119" t="str">
        <f t="shared" si="1"/>
        <v xml:space="preserve"> </v>
      </c>
      <c r="K33" s="119" t="str">
        <f t="shared" si="8"/>
        <v xml:space="preserve"> </v>
      </c>
      <c r="M33" s="119" t="str">
        <f t="shared" si="9"/>
        <v xml:space="preserve"> </v>
      </c>
      <c r="N33" s="119" t="str">
        <f t="shared" si="10"/>
        <v xml:space="preserve"> </v>
      </c>
      <c r="O33" s="120" t="str">
        <f t="shared" si="11"/>
        <v xml:space="preserve"> </v>
      </c>
      <c r="P33" s="120" t="str">
        <f t="shared" si="18"/>
        <v xml:space="preserve"> </v>
      </c>
      <c r="Q33" s="119" t="str">
        <f t="shared" si="13"/>
        <v xml:space="preserve"> </v>
      </c>
    </row>
    <row r="34" spans="1:23" x14ac:dyDescent="0.3">
      <c r="C34" s="174">
        <v>10</v>
      </c>
      <c r="D34" s="173" t="str">
        <f t="shared" si="3"/>
        <v xml:space="preserve"> </v>
      </c>
      <c r="E34" s="224" t="str">
        <f t="shared" si="0"/>
        <v xml:space="preserve"> </v>
      </c>
      <c r="F34" s="119" t="str">
        <f t="shared" si="14"/>
        <v xml:space="preserve"> </v>
      </c>
      <c r="G34" s="120" t="str">
        <f t="shared" si="15"/>
        <v xml:space="preserve"> </v>
      </c>
      <c r="H34" s="119" t="str">
        <f t="shared" si="16"/>
        <v xml:space="preserve"> </v>
      </c>
      <c r="I34" s="119" t="str">
        <f t="shared" si="17"/>
        <v xml:space="preserve"> </v>
      </c>
      <c r="J34" s="119" t="str">
        <f t="shared" si="1"/>
        <v xml:space="preserve"> </v>
      </c>
      <c r="K34" s="119" t="str">
        <f t="shared" si="8"/>
        <v xml:space="preserve"> </v>
      </c>
      <c r="M34" s="119" t="str">
        <f t="shared" si="9"/>
        <v xml:space="preserve"> </v>
      </c>
      <c r="N34" s="119" t="str">
        <f t="shared" si="10"/>
        <v xml:space="preserve"> </v>
      </c>
      <c r="O34" s="120" t="str">
        <f t="shared" si="11"/>
        <v xml:space="preserve"> </v>
      </c>
      <c r="P34" s="120" t="str">
        <f t="shared" si="18"/>
        <v xml:space="preserve"> </v>
      </c>
      <c r="Q34" s="119" t="str">
        <f t="shared" si="13"/>
        <v xml:space="preserve"> </v>
      </c>
    </row>
    <row r="35" spans="1:23" x14ac:dyDescent="0.3">
      <c r="A35" s="1">
        <v>3</v>
      </c>
      <c r="B35" s="5"/>
      <c r="C35" s="173">
        <v>40000</v>
      </c>
      <c r="D35" s="173" t="str">
        <f t="shared" si="3"/>
        <v xml:space="preserve"> </v>
      </c>
      <c r="E35" s="224" t="str">
        <f t="shared" si="0"/>
        <v xml:space="preserve"> </v>
      </c>
      <c r="F35" s="119" t="str">
        <f xml:space="preserve"> IF(E35=" "," ",1- ( (1/COUNT(D$35:D$49)) + ((D35-AVERAGE(D$35:D$49))^2/DEVSQ(D$35:D$49))))</f>
        <v xml:space="preserve"> </v>
      </c>
      <c r="G35" s="120" t="str">
        <f>IF(F35=" "," ",E35-(INTERCEPT(E$35:E$49,D$35:D$49) + SLOPE(E$35:E$49,D$35:D$49)*D35))</f>
        <v xml:space="preserve"> </v>
      </c>
      <c r="H35" s="119" t="str">
        <f>IF(G35=" "," ",DEVSQ(G$35:G$49) -(G35^2/F35))</f>
        <v xml:space="preserve"> </v>
      </c>
      <c r="I35" s="119" t="str">
        <f>IF(H35=" "," ",SQRT(H35/(COUNT(D$35:D$49)-3)))</f>
        <v xml:space="preserve"> </v>
      </c>
      <c r="J35" s="119" t="str">
        <f t="shared" si="1"/>
        <v xml:space="preserve"> </v>
      </c>
      <c r="K35" s="119" t="str">
        <f t="shared" si="8"/>
        <v xml:space="preserve"> </v>
      </c>
      <c r="M35" s="119" t="str">
        <f t="shared" si="9"/>
        <v xml:space="preserve"> </v>
      </c>
      <c r="N35" s="119" t="str">
        <f t="shared" si="10"/>
        <v xml:space="preserve"> </v>
      </c>
      <c r="O35" s="120" t="str">
        <f t="shared" si="11"/>
        <v xml:space="preserve"> </v>
      </c>
      <c r="P35" s="120" t="str">
        <f>IF(N35=" "," ",N35-(INTERCEPT(N$35:N$49,M$35:M$49) + SLOPE(N$35:N$49,M$35:M$49)*M35))</f>
        <v xml:space="preserve"> </v>
      </c>
      <c r="Q35" s="119" t="str">
        <f t="shared" ref="Q35:Q49" si="19">IF(N35= " ", " ",N35 -(SUM(N$5:N$154)-AA$13)/AB$13 -IF(COUNT(N$35:N$49)=0," ",(SUMPRODUCT(M$35:M$49,N$35:N$49) -(SUM(N$5:N$154)-AA$13)/AB$13*SUM(M$35:M$49))/SUMSQ(M$35:M$49))*M35)</f>
        <v xml:space="preserve"> </v>
      </c>
      <c r="S35" s="172" t="s">
        <v>124</v>
      </c>
      <c r="T35" s="119" t="s">
        <v>120</v>
      </c>
      <c r="U35" s="172" t="s">
        <v>121</v>
      </c>
      <c r="V35" s="172" t="s">
        <v>122</v>
      </c>
      <c r="W35" s="172" t="s">
        <v>123</v>
      </c>
    </row>
    <row r="36" spans="1:23" x14ac:dyDescent="0.3">
      <c r="C36" s="173">
        <v>40000</v>
      </c>
      <c r="D36" s="173" t="str">
        <f t="shared" si="3"/>
        <v xml:space="preserve"> </v>
      </c>
      <c r="E36" s="224" t="str">
        <f t="shared" si="0"/>
        <v xml:space="preserve"> </v>
      </c>
      <c r="F36" s="119" t="str">
        <f t="shared" ref="F36:F49" si="20" xml:space="preserve"> IF(E36=" "," ",1- ( (1/COUNT(D$35:D$49)) + ((D36-AVERAGE(D$35:D$49))^2/DEVSQ(D$35:D$49))))</f>
        <v xml:space="preserve"> </v>
      </c>
      <c r="G36" s="120" t="str">
        <f t="shared" ref="G36:G49" si="21">IF(F36=" "," ",E36-(INTERCEPT(E$35:E$49,D$35:D$49) + SLOPE(E$35:E$49,D$35:D$49)*D36))</f>
        <v xml:space="preserve"> </v>
      </c>
      <c r="H36" s="119" t="str">
        <f t="shared" ref="H36:H49" si="22">IF(G36=" "," ",DEVSQ(G$35:G$49) -(G36^2/F36))</f>
        <v xml:space="preserve"> </v>
      </c>
      <c r="I36" s="119" t="str">
        <f t="shared" ref="I36:I49" si="23">IF(H36=" "," ",SQRT(H36/(COUNT(D$35:D$49)-3)))</f>
        <v xml:space="preserve"> </v>
      </c>
      <c r="J36" s="119" t="str">
        <f t="shared" si="1"/>
        <v xml:space="preserve"> </v>
      </c>
      <c r="K36" s="119" t="str">
        <f t="shared" si="8"/>
        <v xml:space="preserve"> </v>
      </c>
      <c r="M36" s="119" t="str">
        <f t="shared" si="9"/>
        <v xml:space="preserve"> </v>
      </c>
      <c r="N36" s="119" t="str">
        <f t="shared" si="10"/>
        <v xml:space="preserve"> </v>
      </c>
      <c r="O36" s="120" t="str">
        <f t="shared" si="11"/>
        <v xml:space="preserve"> </v>
      </c>
      <c r="P36" s="120" t="str">
        <f t="shared" ref="P36:P49" si="24">IF(N36=" "," ",N36-(INTERCEPT(N$35:N$49,M$35:M$49) + SLOPE(N$35:N$49,M$35:M$49)*M36))</f>
        <v xml:space="preserve"> </v>
      </c>
      <c r="Q36" s="119" t="str">
        <f t="shared" si="19"/>
        <v xml:space="preserve"> </v>
      </c>
      <c r="S36" s="119" t="s">
        <v>119</v>
      </c>
      <c r="T36" s="119" t="e">
        <f>SLOPE($N$35:$N$49,$M$35:$M$49)</f>
        <v>#DIV/0!</v>
      </c>
      <c r="U36" s="119" t="e">
        <f>SQRT((SUMSQ($P$35:$P$49)/(COUNT($P$35:$P$49)-2))/DEVSQ($M$35:$M$49))</f>
        <v>#NUM!</v>
      </c>
      <c r="V36" s="119" t="e">
        <f>$T$36- TINV(0.05,COUNT($O$35:$O$49)-2)*$U$36</f>
        <v>#DIV/0!</v>
      </c>
      <c r="W36" s="119" t="e">
        <f>$T$36 + TINV(0.05,COUNT($O$35:$O$49)-2)*$U$36</f>
        <v>#DIV/0!</v>
      </c>
    </row>
    <row r="37" spans="1:23" x14ac:dyDescent="0.3">
      <c r="C37" s="173">
        <v>40000</v>
      </c>
      <c r="D37" s="173" t="str">
        <f t="shared" si="3"/>
        <v xml:space="preserve"> </v>
      </c>
      <c r="E37" s="224" t="str">
        <f t="shared" si="0"/>
        <v xml:space="preserve"> </v>
      </c>
      <c r="F37" s="119" t="str">
        <f t="shared" si="20"/>
        <v xml:space="preserve"> </v>
      </c>
      <c r="G37" s="120" t="str">
        <f t="shared" si="21"/>
        <v xml:space="preserve"> </v>
      </c>
      <c r="H37" s="119" t="str">
        <f t="shared" si="22"/>
        <v xml:space="preserve"> </v>
      </c>
      <c r="I37" s="119" t="str">
        <f t="shared" si="23"/>
        <v xml:space="preserve"> </v>
      </c>
      <c r="J37" s="119" t="str">
        <f t="shared" si="1"/>
        <v xml:space="preserve"> </v>
      </c>
      <c r="K37" s="119" t="str">
        <f t="shared" si="8"/>
        <v xml:space="preserve"> </v>
      </c>
      <c r="M37" s="119" t="str">
        <f t="shared" si="9"/>
        <v xml:space="preserve"> </v>
      </c>
      <c r="N37" s="119" t="str">
        <f t="shared" si="10"/>
        <v xml:space="preserve"> </v>
      </c>
      <c r="O37" s="120" t="str">
        <f t="shared" si="11"/>
        <v xml:space="preserve"> </v>
      </c>
      <c r="P37" s="120" t="str">
        <f t="shared" si="24"/>
        <v xml:space="preserve"> </v>
      </c>
      <c r="Q37" s="119" t="str">
        <f t="shared" si="19"/>
        <v xml:space="preserve"> </v>
      </c>
      <c r="S37" s="119" t="s">
        <v>126</v>
      </c>
      <c r="T37" s="119" t="e">
        <f>INTERCEPT($N$35:$N$49,$M$35:$M$49)</f>
        <v>#DIV/0!</v>
      </c>
      <c r="U37" s="119" t="e">
        <f>SQRT((SUMSQ($P$35:$P$49)/(COUNT($P$35:$P$49)-2))*((1/COUNT($P$35:$P$49))+(AVERAGE($M$35:$M$49)^2/DEVSQ($M$35:$M$49))))</f>
        <v>#DIV/0!</v>
      </c>
      <c r="V37" s="119" t="e">
        <f>$T$37- TINV(0.05,COUNT($O$35:$O$49)-2)*$U$37</f>
        <v>#DIV/0!</v>
      </c>
      <c r="W37" s="119" t="e">
        <f>$T$37 + TINV(0.05,COUNT($O$35:$O$49)-2)*$U$37</f>
        <v>#DIV/0!</v>
      </c>
    </row>
    <row r="38" spans="1:23" x14ac:dyDescent="0.3">
      <c r="C38" s="173">
        <v>4000</v>
      </c>
      <c r="D38" s="173" t="str">
        <f t="shared" si="3"/>
        <v xml:space="preserve"> </v>
      </c>
      <c r="E38" s="224" t="str">
        <f t="shared" si="0"/>
        <v xml:space="preserve"> </v>
      </c>
      <c r="F38" s="119" t="str">
        <f t="shared" si="20"/>
        <v xml:space="preserve"> </v>
      </c>
      <c r="G38" s="120" t="str">
        <f t="shared" si="21"/>
        <v xml:space="preserve"> </v>
      </c>
      <c r="H38" s="119" t="str">
        <f t="shared" si="22"/>
        <v xml:space="preserve"> </v>
      </c>
      <c r="I38" s="119" t="str">
        <f t="shared" si="23"/>
        <v xml:space="preserve"> </v>
      </c>
      <c r="J38" s="119" t="str">
        <f t="shared" si="1"/>
        <v xml:space="preserve"> </v>
      </c>
      <c r="K38" s="119" t="str">
        <f t="shared" si="8"/>
        <v xml:space="preserve"> </v>
      </c>
      <c r="M38" s="119" t="str">
        <f t="shared" si="9"/>
        <v xml:space="preserve"> </v>
      </c>
      <c r="N38" s="119" t="str">
        <f t="shared" si="10"/>
        <v xml:space="preserve"> </v>
      </c>
      <c r="O38" s="120" t="str">
        <f t="shared" si="11"/>
        <v xml:space="preserve"> </v>
      </c>
      <c r="P38" s="120" t="str">
        <f t="shared" si="24"/>
        <v xml:space="preserve"> </v>
      </c>
      <c r="Q38" s="119" t="str">
        <f t="shared" si="19"/>
        <v xml:space="preserve"> </v>
      </c>
    </row>
    <row r="39" spans="1:23" x14ac:dyDescent="0.3">
      <c r="C39" s="173">
        <v>4000</v>
      </c>
      <c r="D39" s="173" t="str">
        <f t="shared" si="3"/>
        <v xml:space="preserve"> </v>
      </c>
      <c r="E39" s="224" t="str">
        <f t="shared" si="0"/>
        <v xml:space="preserve"> </v>
      </c>
      <c r="F39" s="119" t="str">
        <f t="shared" si="20"/>
        <v xml:space="preserve"> </v>
      </c>
      <c r="G39" s="120" t="str">
        <f t="shared" si="21"/>
        <v xml:space="preserve"> </v>
      </c>
      <c r="H39" s="119" t="str">
        <f t="shared" si="22"/>
        <v xml:space="preserve"> </v>
      </c>
      <c r="I39" s="119" t="str">
        <f t="shared" si="23"/>
        <v xml:space="preserve"> </v>
      </c>
      <c r="J39" s="119" t="str">
        <f t="shared" si="1"/>
        <v xml:space="preserve"> </v>
      </c>
      <c r="K39" s="119" t="str">
        <f t="shared" si="8"/>
        <v xml:space="preserve"> </v>
      </c>
      <c r="M39" s="119" t="str">
        <f t="shared" si="9"/>
        <v xml:space="preserve"> </v>
      </c>
      <c r="N39" s="119" t="str">
        <f t="shared" si="10"/>
        <v xml:space="preserve"> </v>
      </c>
      <c r="O39" s="120" t="str">
        <f t="shared" si="11"/>
        <v xml:space="preserve"> </v>
      </c>
      <c r="P39" s="120" t="str">
        <f t="shared" si="24"/>
        <v xml:space="preserve"> </v>
      </c>
      <c r="Q39" s="119" t="str">
        <f t="shared" si="19"/>
        <v xml:space="preserve"> </v>
      </c>
      <c r="S39" t="s">
        <v>130</v>
      </c>
      <c r="T39" t="e">
        <f>1-(SUMSQ($P$35:P$49)/DEVSQ($N$35:$N$49))</f>
        <v>#NUM!</v>
      </c>
    </row>
    <row r="40" spans="1:23" x14ac:dyDescent="0.3">
      <c r="C40" s="173">
        <v>4000</v>
      </c>
      <c r="D40" s="173" t="str">
        <f t="shared" si="3"/>
        <v xml:space="preserve"> </v>
      </c>
      <c r="E40" s="224" t="str">
        <f t="shared" si="0"/>
        <v xml:space="preserve"> </v>
      </c>
      <c r="F40" s="119" t="str">
        <f t="shared" si="20"/>
        <v xml:space="preserve"> </v>
      </c>
      <c r="G40" s="120" t="str">
        <f t="shared" si="21"/>
        <v xml:space="preserve"> </v>
      </c>
      <c r="H40" s="119" t="str">
        <f t="shared" si="22"/>
        <v xml:space="preserve"> </v>
      </c>
      <c r="I40" s="119" t="str">
        <f t="shared" si="23"/>
        <v xml:space="preserve"> </v>
      </c>
      <c r="J40" s="119" t="str">
        <f t="shared" si="1"/>
        <v xml:space="preserve"> </v>
      </c>
      <c r="K40" s="119" t="str">
        <f t="shared" si="8"/>
        <v xml:space="preserve"> </v>
      </c>
      <c r="M40" s="119" t="str">
        <f t="shared" si="9"/>
        <v xml:space="preserve"> </v>
      </c>
      <c r="N40" s="119" t="str">
        <f t="shared" si="10"/>
        <v xml:space="preserve"> </v>
      </c>
      <c r="O40" s="120" t="str">
        <f t="shared" si="11"/>
        <v xml:space="preserve"> </v>
      </c>
      <c r="P40" s="120" t="str">
        <f t="shared" si="24"/>
        <v xml:space="preserve"> </v>
      </c>
      <c r="Q40" s="119" t="str">
        <f t="shared" si="19"/>
        <v xml:space="preserve"> </v>
      </c>
    </row>
    <row r="41" spans="1:23" x14ac:dyDescent="0.3">
      <c r="C41" s="173">
        <v>400</v>
      </c>
      <c r="D41" s="173" t="str">
        <f t="shared" si="3"/>
        <v xml:space="preserve"> </v>
      </c>
      <c r="E41" s="224" t="str">
        <f t="shared" si="0"/>
        <v xml:space="preserve"> </v>
      </c>
      <c r="F41" s="119" t="str">
        <f t="shared" si="20"/>
        <v xml:space="preserve"> </v>
      </c>
      <c r="G41" s="120" t="str">
        <f t="shared" si="21"/>
        <v xml:space="preserve"> </v>
      </c>
      <c r="H41" s="119" t="str">
        <f t="shared" si="22"/>
        <v xml:space="preserve"> </v>
      </c>
      <c r="I41" s="119" t="str">
        <f t="shared" si="23"/>
        <v xml:space="preserve"> </v>
      </c>
      <c r="J41" s="119" t="str">
        <f t="shared" si="1"/>
        <v xml:space="preserve"> </v>
      </c>
      <c r="K41" s="119" t="str">
        <f t="shared" si="8"/>
        <v xml:space="preserve"> </v>
      </c>
      <c r="M41" s="119" t="str">
        <f t="shared" si="9"/>
        <v xml:space="preserve"> </v>
      </c>
      <c r="N41" s="119" t="str">
        <f t="shared" si="10"/>
        <v xml:space="preserve"> </v>
      </c>
      <c r="O41" s="120" t="str">
        <f t="shared" si="11"/>
        <v xml:space="preserve"> </v>
      </c>
      <c r="P41" s="120" t="str">
        <f t="shared" si="24"/>
        <v xml:space="preserve"> </v>
      </c>
      <c r="Q41" s="119" t="str">
        <f t="shared" si="19"/>
        <v xml:space="preserve"> </v>
      </c>
    </row>
    <row r="42" spans="1:23" x14ac:dyDescent="0.3">
      <c r="C42" s="173">
        <v>400</v>
      </c>
      <c r="D42" s="173" t="str">
        <f t="shared" si="3"/>
        <v xml:space="preserve"> </v>
      </c>
      <c r="E42" s="224" t="str">
        <f t="shared" si="0"/>
        <v xml:space="preserve"> </v>
      </c>
      <c r="F42" s="119" t="str">
        <f t="shared" si="20"/>
        <v xml:space="preserve"> </v>
      </c>
      <c r="G42" s="120" t="str">
        <f t="shared" si="21"/>
        <v xml:space="preserve"> </v>
      </c>
      <c r="H42" s="119" t="str">
        <f t="shared" si="22"/>
        <v xml:space="preserve"> </v>
      </c>
      <c r="I42" s="119" t="str">
        <f t="shared" si="23"/>
        <v xml:space="preserve"> </v>
      </c>
      <c r="J42" s="119" t="str">
        <f t="shared" si="1"/>
        <v xml:space="preserve"> </v>
      </c>
      <c r="K42" s="119" t="str">
        <f t="shared" si="8"/>
        <v xml:space="preserve"> </v>
      </c>
      <c r="M42" s="119" t="str">
        <f t="shared" si="9"/>
        <v xml:space="preserve"> </v>
      </c>
      <c r="N42" s="119" t="str">
        <f t="shared" si="10"/>
        <v xml:space="preserve"> </v>
      </c>
      <c r="O42" s="120" t="str">
        <f t="shared" si="11"/>
        <v xml:space="preserve"> </v>
      </c>
      <c r="P42" s="120" t="str">
        <f t="shared" si="24"/>
        <v xml:space="preserve"> </v>
      </c>
      <c r="Q42" s="119" t="str">
        <f t="shared" si="19"/>
        <v xml:space="preserve"> </v>
      </c>
    </row>
    <row r="43" spans="1:23" x14ac:dyDescent="0.3">
      <c r="C43" s="173">
        <v>400</v>
      </c>
      <c r="D43" s="173" t="str">
        <f t="shared" si="3"/>
        <v xml:space="preserve"> </v>
      </c>
      <c r="E43" s="224" t="str">
        <f t="shared" si="0"/>
        <v xml:space="preserve"> </v>
      </c>
      <c r="F43" s="119" t="str">
        <f t="shared" si="20"/>
        <v xml:space="preserve"> </v>
      </c>
      <c r="G43" s="120" t="str">
        <f t="shared" si="21"/>
        <v xml:space="preserve"> </v>
      </c>
      <c r="H43" s="119" t="str">
        <f t="shared" si="22"/>
        <v xml:space="preserve"> </v>
      </c>
      <c r="I43" s="119" t="str">
        <f t="shared" si="23"/>
        <v xml:space="preserve"> </v>
      </c>
      <c r="J43" s="119" t="str">
        <f t="shared" si="1"/>
        <v xml:space="preserve"> </v>
      </c>
      <c r="K43" s="119" t="str">
        <f t="shared" si="8"/>
        <v xml:space="preserve"> </v>
      </c>
      <c r="M43" s="119" t="str">
        <f t="shared" si="9"/>
        <v xml:space="preserve"> </v>
      </c>
      <c r="N43" s="119" t="str">
        <f t="shared" si="10"/>
        <v xml:space="preserve"> </v>
      </c>
      <c r="O43" s="120" t="str">
        <f t="shared" si="11"/>
        <v xml:space="preserve"> </v>
      </c>
      <c r="P43" s="120" t="str">
        <f t="shared" si="24"/>
        <v xml:space="preserve"> </v>
      </c>
      <c r="Q43" s="119" t="str">
        <f t="shared" si="19"/>
        <v xml:space="preserve"> </v>
      </c>
    </row>
    <row r="44" spans="1:23" x14ac:dyDescent="0.3">
      <c r="C44" s="173">
        <v>40</v>
      </c>
      <c r="D44" s="173" t="str">
        <f t="shared" si="3"/>
        <v xml:space="preserve"> </v>
      </c>
      <c r="E44" s="224" t="str">
        <f t="shared" si="0"/>
        <v xml:space="preserve"> </v>
      </c>
      <c r="F44" s="119" t="str">
        <f t="shared" si="20"/>
        <v xml:space="preserve"> </v>
      </c>
      <c r="G44" s="120" t="str">
        <f t="shared" si="21"/>
        <v xml:space="preserve"> </v>
      </c>
      <c r="H44" s="119" t="str">
        <f t="shared" si="22"/>
        <v xml:space="preserve"> </v>
      </c>
      <c r="I44" s="119" t="str">
        <f t="shared" si="23"/>
        <v xml:space="preserve"> </v>
      </c>
      <c r="J44" s="119" t="str">
        <f t="shared" si="1"/>
        <v xml:space="preserve"> </v>
      </c>
      <c r="K44" s="119" t="str">
        <f t="shared" si="8"/>
        <v xml:space="preserve"> </v>
      </c>
      <c r="M44" s="119" t="str">
        <f t="shared" si="9"/>
        <v xml:space="preserve"> </v>
      </c>
      <c r="N44" s="119" t="str">
        <f t="shared" si="10"/>
        <v xml:space="preserve"> </v>
      </c>
      <c r="O44" s="120" t="str">
        <f t="shared" si="11"/>
        <v xml:space="preserve"> </v>
      </c>
      <c r="P44" s="120" t="str">
        <f t="shared" si="24"/>
        <v xml:space="preserve"> </v>
      </c>
      <c r="Q44" s="119" t="str">
        <f t="shared" si="19"/>
        <v xml:space="preserve"> </v>
      </c>
    </row>
    <row r="45" spans="1:23" x14ac:dyDescent="0.3">
      <c r="C45" s="173">
        <v>40</v>
      </c>
      <c r="D45" s="173" t="str">
        <f t="shared" si="3"/>
        <v xml:space="preserve"> </v>
      </c>
      <c r="E45" s="224" t="str">
        <f t="shared" si="0"/>
        <v xml:space="preserve"> </v>
      </c>
      <c r="F45" s="119" t="str">
        <f t="shared" si="20"/>
        <v xml:space="preserve"> </v>
      </c>
      <c r="G45" s="120" t="str">
        <f t="shared" si="21"/>
        <v xml:space="preserve"> </v>
      </c>
      <c r="H45" s="119" t="str">
        <f t="shared" si="22"/>
        <v xml:space="preserve"> </v>
      </c>
      <c r="I45" s="119" t="str">
        <f t="shared" si="23"/>
        <v xml:space="preserve"> </v>
      </c>
      <c r="J45" s="119" t="str">
        <f t="shared" si="1"/>
        <v xml:space="preserve"> </v>
      </c>
      <c r="K45" s="119" t="str">
        <f t="shared" si="8"/>
        <v xml:space="preserve"> </v>
      </c>
      <c r="M45" s="119" t="str">
        <f t="shared" si="9"/>
        <v xml:space="preserve"> </v>
      </c>
      <c r="N45" s="119" t="str">
        <f t="shared" si="10"/>
        <v xml:space="preserve"> </v>
      </c>
      <c r="O45" s="120" t="str">
        <f t="shared" si="11"/>
        <v xml:space="preserve"> </v>
      </c>
      <c r="P45" s="120" t="str">
        <f t="shared" si="24"/>
        <v xml:space="preserve"> </v>
      </c>
      <c r="Q45" s="119" t="str">
        <f t="shared" si="19"/>
        <v xml:space="preserve"> </v>
      </c>
    </row>
    <row r="46" spans="1:23" x14ac:dyDescent="0.3">
      <c r="C46" s="173">
        <v>40</v>
      </c>
      <c r="D46" s="173" t="str">
        <f t="shared" si="3"/>
        <v xml:space="preserve"> </v>
      </c>
      <c r="E46" s="224" t="str">
        <f t="shared" si="0"/>
        <v xml:space="preserve"> </v>
      </c>
      <c r="F46" s="119" t="str">
        <f t="shared" si="20"/>
        <v xml:space="preserve"> </v>
      </c>
      <c r="G46" s="120" t="str">
        <f t="shared" si="21"/>
        <v xml:space="preserve"> </v>
      </c>
      <c r="H46" s="119" t="str">
        <f t="shared" si="22"/>
        <v xml:space="preserve"> </v>
      </c>
      <c r="I46" s="119" t="str">
        <f t="shared" si="23"/>
        <v xml:space="preserve"> </v>
      </c>
      <c r="J46" s="119" t="str">
        <f t="shared" si="1"/>
        <v xml:space="preserve"> </v>
      </c>
      <c r="K46" s="119" t="str">
        <f t="shared" si="8"/>
        <v xml:space="preserve"> </v>
      </c>
      <c r="M46" s="119" t="str">
        <f t="shared" si="9"/>
        <v xml:space="preserve"> </v>
      </c>
      <c r="N46" s="119" t="str">
        <f t="shared" si="10"/>
        <v xml:space="preserve"> </v>
      </c>
      <c r="O46" s="120" t="str">
        <f t="shared" si="11"/>
        <v xml:space="preserve"> </v>
      </c>
      <c r="P46" s="120" t="str">
        <f t="shared" si="24"/>
        <v xml:space="preserve"> </v>
      </c>
      <c r="Q46" s="119" t="str">
        <f t="shared" si="19"/>
        <v xml:space="preserve"> </v>
      </c>
    </row>
    <row r="47" spans="1:23" x14ac:dyDescent="0.3">
      <c r="C47" s="173">
        <v>10</v>
      </c>
      <c r="D47" s="173" t="str">
        <f t="shared" si="3"/>
        <v xml:space="preserve"> </v>
      </c>
      <c r="E47" s="224" t="str">
        <f t="shared" si="0"/>
        <v xml:space="preserve"> </v>
      </c>
      <c r="F47" s="119" t="str">
        <f t="shared" si="20"/>
        <v xml:space="preserve"> </v>
      </c>
      <c r="G47" s="120" t="str">
        <f t="shared" si="21"/>
        <v xml:space="preserve"> </v>
      </c>
      <c r="H47" s="119" t="str">
        <f t="shared" si="22"/>
        <v xml:space="preserve"> </v>
      </c>
      <c r="I47" s="119" t="str">
        <f t="shared" si="23"/>
        <v xml:space="preserve"> </v>
      </c>
      <c r="J47" s="119" t="str">
        <f t="shared" si="1"/>
        <v xml:space="preserve"> </v>
      </c>
      <c r="K47" s="119" t="str">
        <f t="shared" si="8"/>
        <v xml:space="preserve"> </v>
      </c>
      <c r="M47" s="119" t="str">
        <f t="shared" si="9"/>
        <v xml:space="preserve"> </v>
      </c>
      <c r="N47" s="119" t="str">
        <f t="shared" si="10"/>
        <v xml:space="preserve"> </v>
      </c>
      <c r="O47" s="120" t="str">
        <f t="shared" si="11"/>
        <v xml:space="preserve"> </v>
      </c>
      <c r="P47" s="120" t="str">
        <f t="shared" si="24"/>
        <v xml:space="preserve"> </v>
      </c>
      <c r="Q47" s="119" t="str">
        <f t="shared" si="19"/>
        <v xml:space="preserve"> </v>
      </c>
    </row>
    <row r="48" spans="1:23" x14ac:dyDescent="0.3">
      <c r="C48" s="173">
        <v>10</v>
      </c>
      <c r="D48" s="173" t="str">
        <f t="shared" si="3"/>
        <v xml:space="preserve"> </v>
      </c>
      <c r="E48" s="224" t="str">
        <f t="shared" si="0"/>
        <v xml:space="preserve"> </v>
      </c>
      <c r="F48" s="119" t="str">
        <f t="shared" si="20"/>
        <v xml:space="preserve"> </v>
      </c>
      <c r="G48" s="120" t="str">
        <f t="shared" si="21"/>
        <v xml:space="preserve"> </v>
      </c>
      <c r="H48" s="119" t="str">
        <f t="shared" si="22"/>
        <v xml:space="preserve"> </v>
      </c>
      <c r="I48" s="119" t="str">
        <f t="shared" si="23"/>
        <v xml:space="preserve"> </v>
      </c>
      <c r="J48" s="119" t="str">
        <f t="shared" si="1"/>
        <v xml:space="preserve"> </v>
      </c>
      <c r="K48" s="119" t="str">
        <f t="shared" si="8"/>
        <v xml:space="preserve"> </v>
      </c>
      <c r="M48" s="119" t="str">
        <f t="shared" si="9"/>
        <v xml:space="preserve"> </v>
      </c>
      <c r="N48" s="119" t="str">
        <f t="shared" si="10"/>
        <v xml:space="preserve"> </v>
      </c>
      <c r="O48" s="120" t="str">
        <f t="shared" si="11"/>
        <v xml:space="preserve"> </v>
      </c>
      <c r="P48" s="120" t="str">
        <f t="shared" si="24"/>
        <v xml:space="preserve"> </v>
      </c>
      <c r="Q48" s="119" t="str">
        <f t="shared" si="19"/>
        <v xml:space="preserve"> </v>
      </c>
    </row>
    <row r="49" spans="1:23" x14ac:dyDescent="0.3">
      <c r="C49" s="174">
        <v>10</v>
      </c>
      <c r="D49" s="173" t="str">
        <f t="shared" si="3"/>
        <v xml:space="preserve"> </v>
      </c>
      <c r="E49" s="224" t="str">
        <f t="shared" si="0"/>
        <v xml:space="preserve"> </v>
      </c>
      <c r="F49" s="119" t="str">
        <f t="shared" si="20"/>
        <v xml:space="preserve"> </v>
      </c>
      <c r="G49" s="120" t="str">
        <f t="shared" si="21"/>
        <v xml:space="preserve"> </v>
      </c>
      <c r="H49" s="119" t="str">
        <f t="shared" si="22"/>
        <v xml:space="preserve"> </v>
      </c>
      <c r="I49" s="119" t="str">
        <f t="shared" si="23"/>
        <v xml:space="preserve"> </v>
      </c>
      <c r="J49" s="119" t="str">
        <f t="shared" si="1"/>
        <v xml:space="preserve"> </v>
      </c>
      <c r="K49" s="119" t="str">
        <f t="shared" si="8"/>
        <v xml:space="preserve"> </v>
      </c>
      <c r="M49" s="119" t="str">
        <f t="shared" si="9"/>
        <v xml:space="preserve"> </v>
      </c>
      <c r="N49" s="119" t="str">
        <f t="shared" si="10"/>
        <v xml:space="preserve"> </v>
      </c>
      <c r="O49" s="120" t="str">
        <f t="shared" si="11"/>
        <v xml:space="preserve"> </v>
      </c>
      <c r="P49" s="120" t="str">
        <f t="shared" si="24"/>
        <v xml:space="preserve"> </v>
      </c>
      <c r="Q49" s="119" t="str">
        <f t="shared" si="19"/>
        <v xml:space="preserve"> </v>
      </c>
    </row>
    <row r="50" spans="1:23" x14ac:dyDescent="0.3">
      <c r="A50" s="1">
        <v>4</v>
      </c>
      <c r="B50" s="5"/>
      <c r="C50" s="173">
        <v>40000</v>
      </c>
      <c r="D50" s="173" t="str">
        <f t="shared" si="3"/>
        <v xml:space="preserve"> </v>
      </c>
      <c r="E50" s="224" t="str">
        <f t="shared" si="0"/>
        <v xml:space="preserve"> </v>
      </c>
      <c r="F50" s="119" t="str">
        <f xml:space="preserve"> IF(E50=" "," ",1- ( (1/COUNT(D$50:D$64)) + ((D50-AVERAGE(D$50:D$64))^2/DEVSQ(D$50:D$64))))</f>
        <v xml:space="preserve"> </v>
      </c>
      <c r="G50" s="120" t="str">
        <f>IF(F50=" "," ",E50-(INTERCEPT(E$50:E$64,D$50:D$64) + SLOPE(E$50:E$64,D$50:D$64)*D50))</f>
        <v xml:space="preserve"> </v>
      </c>
      <c r="H50" s="119" t="str">
        <f>IF(G50=" "," ",DEVSQ(G$50:G$64) -(G50^2/F50))</f>
        <v xml:space="preserve"> </v>
      </c>
      <c r="I50" s="119" t="str">
        <f>IF(H50=" "," ",SQRT(H50/(COUNT(D$50:D$64)-3)))</f>
        <v xml:space="preserve"> </v>
      </c>
      <c r="J50" s="119" t="str">
        <f t="shared" si="1"/>
        <v xml:space="preserve"> </v>
      </c>
      <c r="K50" s="119" t="str">
        <f t="shared" si="8"/>
        <v xml:space="preserve"> </v>
      </c>
      <c r="M50" s="119" t="str">
        <f t="shared" si="9"/>
        <v xml:space="preserve"> </v>
      </c>
      <c r="N50" s="119" t="str">
        <f t="shared" si="10"/>
        <v xml:space="preserve"> </v>
      </c>
      <c r="O50" s="120" t="str">
        <f t="shared" si="11"/>
        <v xml:space="preserve"> </v>
      </c>
      <c r="P50" s="120" t="str">
        <f>IF(N50=" "," ",N50-(INTERCEPT(N$50:N$64,M$50:M$64) + SLOPE(N$50:N$64,M$50:M$64)*M50))</f>
        <v xml:space="preserve"> </v>
      </c>
      <c r="Q50" s="119" t="str">
        <f t="shared" ref="Q50:Q64" si="25">IF(N50= " ", " ",N50 -(SUM(N$5:N$154)-AA$13)/AB$13 -IF(COUNT(N$50:N$64)=0," ",(SUMPRODUCT(M$50:M$64,N$50:N$64) -(SUM(N$5:N$154)-AA$13)/AB$13*SUM(M$50:M$64))/SUMSQ(M$50:M$64))*M50)</f>
        <v xml:space="preserve"> </v>
      </c>
      <c r="S50" s="172" t="s">
        <v>124</v>
      </c>
      <c r="T50" s="119" t="s">
        <v>120</v>
      </c>
      <c r="U50" s="172" t="s">
        <v>121</v>
      </c>
      <c r="V50" s="172" t="s">
        <v>122</v>
      </c>
      <c r="W50" s="172" t="s">
        <v>123</v>
      </c>
    </row>
    <row r="51" spans="1:23" x14ac:dyDescent="0.3">
      <c r="C51" s="173">
        <v>40000</v>
      </c>
      <c r="D51" s="173" t="str">
        <f t="shared" si="3"/>
        <v xml:space="preserve"> </v>
      </c>
      <c r="E51" s="224" t="str">
        <f t="shared" si="0"/>
        <v xml:space="preserve"> </v>
      </c>
      <c r="F51" s="119" t="str">
        <f t="shared" ref="F51:F64" si="26" xml:space="preserve"> IF(E51=" "," ",1- ( (1/COUNT(D$50:D$64)) + ((D51-AVERAGE(D$50:D$64))^2/DEVSQ(D$50:D$64))))</f>
        <v xml:space="preserve"> </v>
      </c>
      <c r="G51" s="120" t="str">
        <f t="shared" ref="G51:G64" si="27">IF(F51=" "," ",E51-(INTERCEPT(E$50:E$64,D$50:D$64) + SLOPE(E$50:E$64,D$50:D$64)*D51))</f>
        <v xml:space="preserve"> </v>
      </c>
      <c r="H51" s="119" t="str">
        <f t="shared" ref="H51:H64" si="28">IF(G51=" "," ",DEVSQ(G$50:G$64) -(G51^2/F51))</f>
        <v xml:space="preserve"> </v>
      </c>
      <c r="I51" s="119" t="str">
        <f t="shared" ref="I51:I64" si="29">IF(H51=" "," ",SQRT(H51/(COUNT(D$50:D$64)-3)))</f>
        <v xml:space="preserve"> </v>
      </c>
      <c r="J51" s="119" t="str">
        <f t="shared" si="1"/>
        <v xml:space="preserve"> </v>
      </c>
      <c r="K51" s="119" t="str">
        <f t="shared" si="8"/>
        <v xml:space="preserve"> </v>
      </c>
      <c r="M51" s="119" t="str">
        <f t="shared" si="9"/>
        <v xml:space="preserve"> </v>
      </c>
      <c r="N51" s="119" t="str">
        <f t="shared" si="10"/>
        <v xml:space="preserve"> </v>
      </c>
      <c r="O51" s="120" t="str">
        <f t="shared" si="11"/>
        <v xml:space="preserve"> </v>
      </c>
      <c r="P51" s="120" t="str">
        <f t="shared" ref="P51:P64" si="30">IF(N51=" "," ",N51-(INTERCEPT(N$50:N$64,M$50:M$64) + SLOPE(N$50:N$64,M$50:M$64)*M51))</f>
        <v xml:space="preserve"> </v>
      </c>
      <c r="Q51" s="119" t="str">
        <f t="shared" si="25"/>
        <v xml:space="preserve"> </v>
      </c>
      <c r="S51" s="119" t="s">
        <v>119</v>
      </c>
      <c r="T51" s="119" t="e">
        <f>SLOPE($N$50:$N$64,$M$50:$M$64)</f>
        <v>#DIV/0!</v>
      </c>
      <c r="U51" s="119" t="e">
        <f>SQRT((SUMSQ($P$50:$P$64)/(COUNT($P$50:$P$64)-2))/DEVSQ($M$50:$M$64))</f>
        <v>#NUM!</v>
      </c>
      <c r="V51" s="119" t="e">
        <f>$T$51- TINV(0.05,COUNT($O$50:$O$64)-2)*$U$51</f>
        <v>#DIV/0!</v>
      </c>
      <c r="W51" s="119" t="e">
        <f>$T$51 + TINV(0.05,COUNT($O$50:$O$64)-2)*$U$51</f>
        <v>#DIV/0!</v>
      </c>
    </row>
    <row r="52" spans="1:23" x14ac:dyDescent="0.3">
      <c r="C52" s="173">
        <v>40000</v>
      </c>
      <c r="D52" s="173" t="str">
        <f t="shared" si="3"/>
        <v xml:space="preserve"> </v>
      </c>
      <c r="E52" s="224" t="str">
        <f t="shared" si="0"/>
        <v xml:space="preserve"> </v>
      </c>
      <c r="F52" s="119" t="str">
        <f t="shared" si="26"/>
        <v xml:space="preserve"> </v>
      </c>
      <c r="G52" s="120" t="str">
        <f t="shared" si="27"/>
        <v xml:space="preserve"> </v>
      </c>
      <c r="H52" s="119" t="str">
        <f t="shared" si="28"/>
        <v xml:space="preserve"> </v>
      </c>
      <c r="I52" s="119" t="str">
        <f t="shared" si="29"/>
        <v xml:space="preserve"> </v>
      </c>
      <c r="J52" s="119" t="str">
        <f t="shared" si="1"/>
        <v xml:space="preserve"> </v>
      </c>
      <c r="K52" s="119" t="str">
        <f t="shared" si="8"/>
        <v xml:space="preserve"> </v>
      </c>
      <c r="M52" s="119" t="str">
        <f t="shared" si="9"/>
        <v xml:space="preserve"> </v>
      </c>
      <c r="N52" s="119" t="str">
        <f t="shared" si="10"/>
        <v xml:space="preserve"> </v>
      </c>
      <c r="O52" s="120" t="str">
        <f t="shared" si="11"/>
        <v xml:space="preserve"> </v>
      </c>
      <c r="P52" s="120" t="str">
        <f t="shared" si="30"/>
        <v xml:space="preserve"> </v>
      </c>
      <c r="Q52" s="119" t="str">
        <f t="shared" si="25"/>
        <v xml:space="preserve"> </v>
      </c>
      <c r="S52" s="119" t="s">
        <v>126</v>
      </c>
      <c r="T52" s="119" t="e">
        <f>INTERCEPT($N$50:$N$64,$M$50:$M$64)</f>
        <v>#DIV/0!</v>
      </c>
      <c r="U52" s="119" t="e">
        <f>SQRT((SUMSQ($P$50:$P$64)/(COUNT($P$50:$P$64)-2))*((1/COUNT($P$50:$P$64))+(AVERAGE($M$50:$M$64)^2/DEVSQ($M$50:$M$64))))</f>
        <v>#DIV/0!</v>
      </c>
      <c r="V52" s="119" t="e">
        <f>$T$52- TINV(0.05,COUNT($O$50:$O$64)-2)*$U$52</f>
        <v>#DIV/0!</v>
      </c>
      <c r="W52" s="119" t="e">
        <f>$T$52 + TINV(0.05,COUNT($O$50:$O$64)-2)*$U$52</f>
        <v>#DIV/0!</v>
      </c>
    </row>
    <row r="53" spans="1:23" x14ac:dyDescent="0.3">
      <c r="C53" s="173">
        <v>4000</v>
      </c>
      <c r="D53" s="173" t="str">
        <f t="shared" si="3"/>
        <v xml:space="preserve"> </v>
      </c>
      <c r="E53" s="224" t="str">
        <f t="shared" si="0"/>
        <v xml:space="preserve"> </v>
      </c>
      <c r="F53" s="119" t="str">
        <f t="shared" si="26"/>
        <v xml:space="preserve"> </v>
      </c>
      <c r="G53" s="120" t="str">
        <f t="shared" si="27"/>
        <v xml:space="preserve"> </v>
      </c>
      <c r="H53" s="119" t="str">
        <f t="shared" si="28"/>
        <v xml:space="preserve"> </v>
      </c>
      <c r="I53" s="119" t="str">
        <f t="shared" si="29"/>
        <v xml:space="preserve"> </v>
      </c>
      <c r="J53" s="119" t="str">
        <f t="shared" si="1"/>
        <v xml:space="preserve"> </v>
      </c>
      <c r="K53" s="119" t="str">
        <f t="shared" si="8"/>
        <v xml:space="preserve"> </v>
      </c>
      <c r="M53" s="119" t="str">
        <f t="shared" si="9"/>
        <v xml:space="preserve"> </v>
      </c>
      <c r="N53" s="119" t="str">
        <f t="shared" si="10"/>
        <v xml:space="preserve"> </v>
      </c>
      <c r="O53" s="120" t="str">
        <f t="shared" si="11"/>
        <v xml:space="preserve"> </v>
      </c>
      <c r="P53" s="120" t="str">
        <f t="shared" si="30"/>
        <v xml:space="preserve"> </v>
      </c>
      <c r="Q53" s="119" t="str">
        <f t="shared" si="25"/>
        <v xml:space="preserve"> </v>
      </c>
    </row>
    <row r="54" spans="1:23" x14ac:dyDescent="0.3">
      <c r="C54" s="173">
        <v>4000</v>
      </c>
      <c r="D54" s="173" t="str">
        <f t="shared" si="3"/>
        <v xml:space="preserve"> </v>
      </c>
      <c r="E54" s="224" t="str">
        <f t="shared" si="0"/>
        <v xml:space="preserve"> </v>
      </c>
      <c r="F54" s="119" t="str">
        <f t="shared" si="26"/>
        <v xml:space="preserve"> </v>
      </c>
      <c r="G54" s="120" t="str">
        <f t="shared" si="27"/>
        <v xml:space="preserve"> </v>
      </c>
      <c r="H54" s="119" t="str">
        <f t="shared" si="28"/>
        <v xml:space="preserve"> </v>
      </c>
      <c r="I54" s="119" t="str">
        <f t="shared" si="29"/>
        <v xml:space="preserve"> </v>
      </c>
      <c r="J54" s="119" t="str">
        <f t="shared" si="1"/>
        <v xml:space="preserve"> </v>
      </c>
      <c r="K54" s="119" t="str">
        <f t="shared" si="8"/>
        <v xml:space="preserve"> </v>
      </c>
      <c r="M54" s="119" t="str">
        <f t="shared" si="9"/>
        <v xml:space="preserve"> </v>
      </c>
      <c r="N54" s="119" t="str">
        <f t="shared" si="10"/>
        <v xml:space="preserve"> </v>
      </c>
      <c r="O54" s="120" t="str">
        <f t="shared" si="11"/>
        <v xml:space="preserve"> </v>
      </c>
      <c r="P54" s="120" t="str">
        <f t="shared" si="30"/>
        <v xml:space="preserve"> </v>
      </c>
      <c r="Q54" s="119" t="str">
        <f t="shared" si="25"/>
        <v xml:space="preserve"> </v>
      </c>
      <c r="S54" t="s">
        <v>130</v>
      </c>
      <c r="T54" t="e">
        <f>1-(SUMSQ($P$50:P$64)/DEVSQ($N$50:$N$64))</f>
        <v>#NUM!</v>
      </c>
    </row>
    <row r="55" spans="1:23" x14ac:dyDescent="0.3">
      <c r="C55" s="173">
        <v>4000</v>
      </c>
      <c r="D55" s="173" t="str">
        <f t="shared" si="3"/>
        <v xml:space="preserve"> </v>
      </c>
      <c r="E55" s="224" t="str">
        <f t="shared" si="0"/>
        <v xml:space="preserve"> </v>
      </c>
      <c r="F55" s="119" t="str">
        <f t="shared" si="26"/>
        <v xml:space="preserve"> </v>
      </c>
      <c r="G55" s="120" t="str">
        <f t="shared" si="27"/>
        <v xml:space="preserve"> </v>
      </c>
      <c r="H55" s="119" t="str">
        <f t="shared" si="28"/>
        <v xml:space="preserve"> </v>
      </c>
      <c r="I55" s="119" t="str">
        <f t="shared" si="29"/>
        <v xml:space="preserve"> </v>
      </c>
      <c r="J55" s="119" t="str">
        <f t="shared" si="1"/>
        <v xml:space="preserve"> </v>
      </c>
      <c r="K55" s="119" t="str">
        <f t="shared" si="8"/>
        <v xml:space="preserve"> </v>
      </c>
      <c r="M55" s="119" t="str">
        <f t="shared" si="9"/>
        <v xml:space="preserve"> </v>
      </c>
      <c r="N55" s="119" t="str">
        <f t="shared" si="10"/>
        <v xml:space="preserve"> </v>
      </c>
      <c r="O55" s="120" t="str">
        <f t="shared" si="11"/>
        <v xml:space="preserve"> </v>
      </c>
      <c r="P55" s="120" t="str">
        <f t="shared" si="30"/>
        <v xml:space="preserve"> </v>
      </c>
      <c r="Q55" s="119" t="str">
        <f t="shared" si="25"/>
        <v xml:space="preserve"> </v>
      </c>
    </row>
    <row r="56" spans="1:23" x14ac:dyDescent="0.3">
      <c r="C56" s="173">
        <v>400</v>
      </c>
      <c r="D56" s="173" t="str">
        <f t="shared" si="3"/>
        <v xml:space="preserve"> </v>
      </c>
      <c r="E56" s="224" t="str">
        <f t="shared" si="0"/>
        <v xml:space="preserve"> </v>
      </c>
      <c r="F56" s="119" t="str">
        <f t="shared" si="26"/>
        <v xml:space="preserve"> </v>
      </c>
      <c r="G56" s="120" t="str">
        <f t="shared" si="27"/>
        <v xml:space="preserve"> </v>
      </c>
      <c r="H56" s="119" t="str">
        <f t="shared" si="28"/>
        <v xml:space="preserve"> </v>
      </c>
      <c r="I56" s="119" t="str">
        <f t="shared" si="29"/>
        <v xml:space="preserve"> </v>
      </c>
      <c r="J56" s="119" t="str">
        <f t="shared" si="1"/>
        <v xml:space="preserve"> </v>
      </c>
      <c r="K56" s="119" t="str">
        <f t="shared" si="8"/>
        <v xml:space="preserve"> </v>
      </c>
      <c r="M56" s="119" t="str">
        <f t="shared" si="9"/>
        <v xml:space="preserve"> </v>
      </c>
      <c r="N56" s="119" t="str">
        <f t="shared" si="10"/>
        <v xml:space="preserve"> </v>
      </c>
      <c r="O56" s="120" t="str">
        <f t="shared" si="11"/>
        <v xml:space="preserve"> </v>
      </c>
      <c r="P56" s="120" t="str">
        <f t="shared" si="30"/>
        <v xml:space="preserve"> </v>
      </c>
      <c r="Q56" s="119" t="str">
        <f t="shared" si="25"/>
        <v xml:space="preserve"> </v>
      </c>
    </row>
    <row r="57" spans="1:23" x14ac:dyDescent="0.3">
      <c r="C57" s="173">
        <v>400</v>
      </c>
      <c r="D57" s="173" t="str">
        <f t="shared" si="3"/>
        <v xml:space="preserve"> </v>
      </c>
      <c r="E57" s="224" t="str">
        <f t="shared" si="0"/>
        <v xml:space="preserve"> </v>
      </c>
      <c r="F57" s="119" t="str">
        <f t="shared" si="26"/>
        <v xml:space="preserve"> </v>
      </c>
      <c r="G57" s="120" t="str">
        <f t="shared" si="27"/>
        <v xml:space="preserve"> </v>
      </c>
      <c r="H57" s="119" t="str">
        <f t="shared" si="28"/>
        <v xml:space="preserve"> </v>
      </c>
      <c r="I57" s="119" t="str">
        <f t="shared" si="29"/>
        <v xml:space="preserve"> </v>
      </c>
      <c r="J57" s="119" t="str">
        <f t="shared" si="1"/>
        <v xml:space="preserve"> </v>
      </c>
      <c r="K57" s="119" t="str">
        <f t="shared" si="8"/>
        <v xml:space="preserve"> </v>
      </c>
      <c r="M57" s="119" t="str">
        <f t="shared" si="9"/>
        <v xml:space="preserve"> </v>
      </c>
      <c r="N57" s="119" t="str">
        <f t="shared" si="10"/>
        <v xml:space="preserve"> </v>
      </c>
      <c r="O57" s="120" t="str">
        <f t="shared" si="11"/>
        <v xml:space="preserve"> </v>
      </c>
      <c r="P57" s="120" t="str">
        <f t="shared" si="30"/>
        <v xml:space="preserve"> </v>
      </c>
      <c r="Q57" s="119" t="str">
        <f t="shared" si="25"/>
        <v xml:space="preserve"> </v>
      </c>
    </row>
    <row r="58" spans="1:23" x14ac:dyDescent="0.3">
      <c r="C58" s="173">
        <v>400</v>
      </c>
      <c r="D58" s="173" t="str">
        <f t="shared" si="3"/>
        <v xml:space="preserve"> </v>
      </c>
      <c r="E58" s="224" t="str">
        <f t="shared" si="0"/>
        <v xml:space="preserve"> </v>
      </c>
      <c r="F58" s="119" t="str">
        <f t="shared" si="26"/>
        <v xml:space="preserve"> </v>
      </c>
      <c r="G58" s="120" t="str">
        <f t="shared" si="27"/>
        <v xml:space="preserve"> </v>
      </c>
      <c r="H58" s="119" t="str">
        <f t="shared" si="28"/>
        <v xml:space="preserve"> </v>
      </c>
      <c r="I58" s="119" t="str">
        <f t="shared" si="29"/>
        <v xml:space="preserve"> </v>
      </c>
      <c r="J58" s="119" t="str">
        <f t="shared" si="1"/>
        <v xml:space="preserve"> </v>
      </c>
      <c r="K58" s="119" t="str">
        <f t="shared" si="8"/>
        <v xml:space="preserve"> </v>
      </c>
      <c r="M58" s="119" t="str">
        <f t="shared" si="9"/>
        <v xml:space="preserve"> </v>
      </c>
      <c r="N58" s="119" t="str">
        <f t="shared" si="10"/>
        <v xml:space="preserve"> </v>
      </c>
      <c r="O58" s="120" t="str">
        <f t="shared" si="11"/>
        <v xml:space="preserve"> </v>
      </c>
      <c r="P58" s="120" t="str">
        <f t="shared" si="30"/>
        <v xml:space="preserve"> </v>
      </c>
      <c r="Q58" s="119" t="str">
        <f t="shared" si="25"/>
        <v xml:space="preserve"> </v>
      </c>
    </row>
    <row r="59" spans="1:23" x14ac:dyDescent="0.3">
      <c r="C59" s="173">
        <v>40</v>
      </c>
      <c r="D59" s="173" t="str">
        <f t="shared" si="3"/>
        <v xml:space="preserve"> </v>
      </c>
      <c r="E59" s="224" t="str">
        <f t="shared" si="0"/>
        <v xml:space="preserve"> </v>
      </c>
      <c r="F59" s="119" t="str">
        <f t="shared" si="26"/>
        <v xml:space="preserve"> </v>
      </c>
      <c r="G59" s="120" t="str">
        <f t="shared" si="27"/>
        <v xml:space="preserve"> </v>
      </c>
      <c r="H59" s="119" t="str">
        <f t="shared" si="28"/>
        <v xml:space="preserve"> </v>
      </c>
      <c r="I59" s="119" t="str">
        <f t="shared" si="29"/>
        <v xml:space="preserve"> </v>
      </c>
      <c r="J59" s="119" t="str">
        <f t="shared" si="1"/>
        <v xml:space="preserve"> </v>
      </c>
      <c r="K59" s="119" t="str">
        <f t="shared" si="8"/>
        <v xml:space="preserve"> </v>
      </c>
      <c r="M59" s="119" t="str">
        <f t="shared" si="9"/>
        <v xml:space="preserve"> </v>
      </c>
      <c r="N59" s="119" t="str">
        <f t="shared" si="10"/>
        <v xml:space="preserve"> </v>
      </c>
      <c r="O59" s="120" t="str">
        <f t="shared" si="11"/>
        <v xml:space="preserve"> </v>
      </c>
      <c r="P59" s="120" t="str">
        <f t="shared" si="30"/>
        <v xml:space="preserve"> </v>
      </c>
      <c r="Q59" s="119" t="str">
        <f t="shared" si="25"/>
        <v xml:space="preserve"> </v>
      </c>
    </row>
    <row r="60" spans="1:23" x14ac:dyDescent="0.3">
      <c r="C60" s="173">
        <v>40</v>
      </c>
      <c r="D60" s="173" t="str">
        <f t="shared" si="3"/>
        <v xml:space="preserve"> </v>
      </c>
      <c r="E60" s="224" t="str">
        <f t="shared" si="0"/>
        <v xml:space="preserve"> </v>
      </c>
      <c r="F60" s="119" t="str">
        <f t="shared" si="26"/>
        <v xml:space="preserve"> </v>
      </c>
      <c r="G60" s="120" t="str">
        <f t="shared" si="27"/>
        <v xml:space="preserve"> </v>
      </c>
      <c r="H60" s="119" t="str">
        <f t="shared" si="28"/>
        <v xml:space="preserve"> </v>
      </c>
      <c r="I60" s="119" t="str">
        <f t="shared" si="29"/>
        <v xml:space="preserve"> </v>
      </c>
      <c r="J60" s="119" t="str">
        <f t="shared" si="1"/>
        <v xml:space="preserve"> </v>
      </c>
      <c r="K60" s="119" t="str">
        <f t="shared" si="8"/>
        <v xml:space="preserve"> </v>
      </c>
      <c r="M60" s="119" t="str">
        <f t="shared" si="9"/>
        <v xml:space="preserve"> </v>
      </c>
      <c r="N60" s="119" t="str">
        <f t="shared" si="10"/>
        <v xml:space="preserve"> </v>
      </c>
      <c r="O60" s="120" t="str">
        <f t="shared" si="11"/>
        <v xml:space="preserve"> </v>
      </c>
      <c r="P60" s="120" t="str">
        <f t="shared" si="30"/>
        <v xml:space="preserve"> </v>
      </c>
      <c r="Q60" s="119" t="str">
        <f t="shared" si="25"/>
        <v xml:space="preserve"> </v>
      </c>
    </row>
    <row r="61" spans="1:23" x14ac:dyDescent="0.3">
      <c r="C61" s="173">
        <v>40</v>
      </c>
      <c r="D61" s="173" t="str">
        <f t="shared" si="3"/>
        <v xml:space="preserve"> </v>
      </c>
      <c r="E61" s="224" t="str">
        <f t="shared" si="0"/>
        <v xml:space="preserve"> </v>
      </c>
      <c r="F61" s="119" t="str">
        <f t="shared" si="26"/>
        <v xml:space="preserve"> </v>
      </c>
      <c r="G61" s="120" t="str">
        <f t="shared" si="27"/>
        <v xml:space="preserve"> </v>
      </c>
      <c r="H61" s="119" t="str">
        <f t="shared" si="28"/>
        <v xml:space="preserve"> </v>
      </c>
      <c r="I61" s="119" t="str">
        <f t="shared" si="29"/>
        <v xml:space="preserve"> </v>
      </c>
      <c r="J61" s="119" t="str">
        <f t="shared" si="1"/>
        <v xml:space="preserve"> </v>
      </c>
      <c r="K61" s="119" t="str">
        <f t="shared" si="8"/>
        <v xml:space="preserve"> </v>
      </c>
      <c r="M61" s="119" t="str">
        <f t="shared" si="9"/>
        <v xml:space="preserve"> </v>
      </c>
      <c r="N61" s="119" t="str">
        <f t="shared" si="10"/>
        <v xml:space="preserve"> </v>
      </c>
      <c r="O61" s="120" t="str">
        <f t="shared" si="11"/>
        <v xml:space="preserve"> </v>
      </c>
      <c r="P61" s="120" t="str">
        <f t="shared" si="30"/>
        <v xml:space="preserve"> </v>
      </c>
      <c r="Q61" s="119" t="str">
        <f t="shared" si="25"/>
        <v xml:space="preserve"> </v>
      </c>
    </row>
    <row r="62" spans="1:23" x14ac:dyDescent="0.3">
      <c r="C62" s="173">
        <v>10</v>
      </c>
      <c r="D62" s="173" t="str">
        <f t="shared" si="3"/>
        <v xml:space="preserve"> </v>
      </c>
      <c r="E62" s="224" t="str">
        <f t="shared" si="0"/>
        <v xml:space="preserve"> </v>
      </c>
      <c r="F62" s="119" t="str">
        <f t="shared" si="26"/>
        <v xml:space="preserve"> </v>
      </c>
      <c r="G62" s="120" t="str">
        <f t="shared" si="27"/>
        <v xml:space="preserve"> </v>
      </c>
      <c r="H62" s="119" t="str">
        <f t="shared" si="28"/>
        <v xml:space="preserve"> </v>
      </c>
      <c r="I62" s="119" t="str">
        <f t="shared" si="29"/>
        <v xml:space="preserve"> </v>
      </c>
      <c r="J62" s="119" t="str">
        <f t="shared" si="1"/>
        <v xml:space="preserve"> </v>
      </c>
      <c r="K62" s="119" t="str">
        <f t="shared" si="8"/>
        <v xml:space="preserve"> </v>
      </c>
      <c r="M62" s="119" t="str">
        <f t="shared" si="9"/>
        <v xml:space="preserve"> </v>
      </c>
      <c r="N62" s="119" t="str">
        <f t="shared" si="10"/>
        <v xml:space="preserve"> </v>
      </c>
      <c r="O62" s="120" t="str">
        <f t="shared" si="11"/>
        <v xml:space="preserve"> </v>
      </c>
      <c r="P62" s="120" t="str">
        <f t="shared" si="30"/>
        <v xml:space="preserve"> </v>
      </c>
      <c r="Q62" s="119" t="str">
        <f t="shared" si="25"/>
        <v xml:space="preserve"> </v>
      </c>
    </row>
    <row r="63" spans="1:23" x14ac:dyDescent="0.3">
      <c r="C63" s="173">
        <v>10</v>
      </c>
      <c r="D63" s="173" t="str">
        <f t="shared" si="3"/>
        <v xml:space="preserve"> </v>
      </c>
      <c r="E63" s="224" t="str">
        <f t="shared" si="0"/>
        <v xml:space="preserve"> </v>
      </c>
      <c r="F63" s="119" t="str">
        <f t="shared" si="26"/>
        <v xml:space="preserve"> </v>
      </c>
      <c r="G63" s="120" t="str">
        <f t="shared" si="27"/>
        <v xml:space="preserve"> </v>
      </c>
      <c r="H63" s="119" t="str">
        <f t="shared" si="28"/>
        <v xml:space="preserve"> </v>
      </c>
      <c r="I63" s="119" t="str">
        <f t="shared" si="29"/>
        <v xml:space="preserve"> </v>
      </c>
      <c r="J63" s="119" t="str">
        <f t="shared" si="1"/>
        <v xml:space="preserve"> </v>
      </c>
      <c r="K63" s="119" t="str">
        <f t="shared" si="8"/>
        <v xml:space="preserve"> </v>
      </c>
      <c r="M63" s="119" t="str">
        <f t="shared" si="9"/>
        <v xml:space="preserve"> </v>
      </c>
      <c r="N63" s="119" t="str">
        <f t="shared" si="10"/>
        <v xml:space="preserve"> </v>
      </c>
      <c r="O63" s="120" t="str">
        <f t="shared" si="11"/>
        <v xml:space="preserve"> </v>
      </c>
      <c r="P63" s="120" t="str">
        <f t="shared" si="30"/>
        <v xml:space="preserve"> </v>
      </c>
      <c r="Q63" s="119" t="str">
        <f t="shared" si="25"/>
        <v xml:space="preserve"> </v>
      </c>
    </row>
    <row r="64" spans="1:23" x14ac:dyDescent="0.3">
      <c r="C64" s="174">
        <v>10</v>
      </c>
      <c r="D64" s="173" t="str">
        <f t="shared" si="3"/>
        <v xml:space="preserve"> </v>
      </c>
      <c r="E64" s="224" t="str">
        <f t="shared" si="0"/>
        <v xml:space="preserve"> </v>
      </c>
      <c r="F64" s="119" t="str">
        <f t="shared" si="26"/>
        <v xml:space="preserve"> </v>
      </c>
      <c r="G64" s="120" t="str">
        <f t="shared" si="27"/>
        <v xml:space="preserve"> </v>
      </c>
      <c r="H64" s="119" t="str">
        <f t="shared" si="28"/>
        <v xml:space="preserve"> </v>
      </c>
      <c r="I64" s="119" t="str">
        <f t="shared" si="29"/>
        <v xml:space="preserve"> </v>
      </c>
      <c r="J64" s="119" t="str">
        <f t="shared" si="1"/>
        <v xml:space="preserve"> </v>
      </c>
      <c r="K64" s="119" t="str">
        <f t="shared" si="8"/>
        <v xml:space="preserve"> </v>
      </c>
      <c r="M64" s="119" t="str">
        <f t="shared" si="9"/>
        <v xml:space="preserve"> </v>
      </c>
      <c r="N64" s="119" t="str">
        <f t="shared" si="10"/>
        <v xml:space="preserve"> </v>
      </c>
      <c r="O64" s="120" t="str">
        <f t="shared" si="11"/>
        <v xml:space="preserve"> </v>
      </c>
      <c r="P64" s="120" t="str">
        <f t="shared" si="30"/>
        <v xml:space="preserve"> </v>
      </c>
      <c r="Q64" s="119" t="str">
        <f t="shared" si="25"/>
        <v xml:space="preserve"> </v>
      </c>
    </row>
    <row r="65" spans="1:23" x14ac:dyDescent="0.3">
      <c r="A65" s="1">
        <v>5</v>
      </c>
      <c r="B65" s="5"/>
      <c r="C65" s="173">
        <v>40000</v>
      </c>
      <c r="D65" s="173" t="str">
        <f t="shared" si="3"/>
        <v xml:space="preserve"> </v>
      </c>
      <c r="E65" s="224" t="str">
        <f t="shared" ref="E65:E98" si="31">" "</f>
        <v xml:space="preserve"> </v>
      </c>
      <c r="F65" s="119" t="str">
        <f xml:space="preserve"> IF(E65=" "," ",1- ( (1/COUNT(D$65:D$79)) + ((D65-AVERAGE(D$65:D$79))^2/DEVSQ(D$65:D$79))))</f>
        <v xml:space="preserve"> </v>
      </c>
      <c r="G65" s="120" t="str">
        <f>IF(F65=" "," ",E65-(INTERCEPT(E$65:E$79,D$65:D$79) + SLOPE(E$65:E$79,D$65:D$79)*D65))</f>
        <v xml:space="preserve"> </v>
      </c>
      <c r="H65" s="119" t="str">
        <f>IF(G65=" "," ",DEVSQ(G$65:G$79) -(G65^2/F65))</f>
        <v xml:space="preserve"> </v>
      </c>
      <c r="I65" s="119" t="str">
        <f>IF(H65=" "," ",SQRT(H65/(COUNT(D$65:D$79)-3)))</f>
        <v xml:space="preserve"> </v>
      </c>
      <c r="J65" s="119" t="str">
        <f t="shared" si="1"/>
        <v xml:space="preserve"> </v>
      </c>
      <c r="K65" s="119" t="str">
        <f t="shared" si="8"/>
        <v xml:space="preserve"> </v>
      </c>
      <c r="M65" s="119" t="str">
        <f t="shared" si="9"/>
        <v xml:space="preserve"> </v>
      </c>
      <c r="N65" s="119" t="str">
        <f t="shared" si="10"/>
        <v xml:space="preserve"> </v>
      </c>
      <c r="O65" s="120" t="str">
        <f t="shared" si="11"/>
        <v xml:space="preserve"> </v>
      </c>
      <c r="P65" s="120" t="str">
        <f>IF(N65=" "," ",N65-(INTERCEPT(N$65:N$79,M$65:M$79) + SLOPE(N$65:N$79,M$65:M$79)*M65))</f>
        <v xml:space="preserve"> </v>
      </c>
      <c r="Q65" s="119" t="str">
        <f t="shared" ref="Q65:Q79" si="32">IF(N65= " ", " ",N65 -(SUM(N$5:N$154)-AA$13)/AB$13 -IF(COUNT(N$65:N$79)=0," ",(SUMPRODUCT(M$65:M$79,N$65:N$79) -(SUM(N$5:N$154)-AA$13)/AB$13*SUM(M$65:M$79))/SUMSQ(M$65:M$79))*M65)</f>
        <v xml:space="preserve"> </v>
      </c>
      <c r="S65" s="172" t="s">
        <v>124</v>
      </c>
      <c r="T65" s="119" t="s">
        <v>120</v>
      </c>
      <c r="U65" s="172" t="s">
        <v>121</v>
      </c>
      <c r="V65" s="172" t="s">
        <v>122</v>
      </c>
      <c r="W65" s="172" t="s">
        <v>123</v>
      </c>
    </row>
    <row r="66" spans="1:23" x14ac:dyDescent="0.3">
      <c r="C66" s="173">
        <v>40000</v>
      </c>
      <c r="D66" s="173" t="str">
        <f t="shared" si="3"/>
        <v xml:space="preserve"> </v>
      </c>
      <c r="E66" s="224" t="str">
        <f t="shared" si="31"/>
        <v xml:space="preserve"> </v>
      </c>
      <c r="F66" s="119" t="str">
        <f t="shared" ref="F66:F79" si="33" xml:space="preserve"> IF(E66=" "," ",1- ( (1/COUNT(D$65:D$79)) + ((D66-AVERAGE(D$65:D$79))^2/DEVSQ(D$65:D$79))))</f>
        <v xml:space="preserve"> </v>
      </c>
      <c r="G66" s="120" t="str">
        <f t="shared" ref="G66:G79" si="34">IF(F66=" "," ",E66-(INTERCEPT(E$65:E$79,D$65:D$79) + SLOPE(E$65:E$79,D$65:D$79)*D66))</f>
        <v xml:space="preserve"> </v>
      </c>
      <c r="H66" s="119" t="str">
        <f t="shared" ref="H66:H79" si="35">IF(G66=" "," ",DEVSQ(G$65:G$79) -(G66^2/F66))</f>
        <v xml:space="preserve"> </v>
      </c>
      <c r="I66" s="119" t="str">
        <f t="shared" ref="I66:I79" si="36">IF(H66=" "," ",SQRT(H66/(COUNT(D$65:D$79)-3)))</f>
        <v xml:space="preserve"> </v>
      </c>
      <c r="J66" s="119" t="str">
        <f t="shared" si="1"/>
        <v xml:space="preserve"> </v>
      </c>
      <c r="K66" s="119" t="str">
        <f t="shared" si="8"/>
        <v xml:space="preserve"> </v>
      </c>
      <c r="M66" s="119" t="str">
        <f t="shared" si="9"/>
        <v xml:space="preserve"> </v>
      </c>
      <c r="N66" s="119" t="str">
        <f t="shared" si="10"/>
        <v xml:space="preserve"> </v>
      </c>
      <c r="O66" s="120" t="str">
        <f t="shared" si="11"/>
        <v xml:space="preserve"> </v>
      </c>
      <c r="P66" s="120" t="str">
        <f t="shared" ref="P66:P79" si="37">IF(N66=" "," ",N66-(INTERCEPT(N$65:N$79,M$65:M$79) + SLOPE(N$65:N$79,M$65:M$79)*M66))</f>
        <v xml:space="preserve"> </v>
      </c>
      <c r="Q66" s="119" t="str">
        <f t="shared" si="32"/>
        <v xml:space="preserve"> </v>
      </c>
      <c r="S66" s="119" t="s">
        <v>119</v>
      </c>
      <c r="T66" s="119" t="e">
        <f>SLOPE($N$65:$N$79,$M$65:$M$79)</f>
        <v>#DIV/0!</v>
      </c>
      <c r="U66" s="119" t="e">
        <f>SQRT((SUMSQ($P$65:$P$79)/(COUNT($P$65:$P$79)-2))/DEVSQ($M$65:$M$79))</f>
        <v>#NUM!</v>
      </c>
      <c r="V66" s="119" t="e">
        <f>$T$66- TINV(0.05,COUNT($O$65:$O$79)-2)*$U$66</f>
        <v>#DIV/0!</v>
      </c>
      <c r="W66" s="119" t="e">
        <f>$T$66 + TINV(0.05,COUNT($O$65:$O$79)-2)*$U$66</f>
        <v>#DIV/0!</v>
      </c>
    </row>
    <row r="67" spans="1:23" x14ac:dyDescent="0.3">
      <c r="C67" s="173">
        <v>40000</v>
      </c>
      <c r="D67" s="173" t="str">
        <f t="shared" si="3"/>
        <v xml:space="preserve"> </v>
      </c>
      <c r="E67" s="224" t="str">
        <f t="shared" si="31"/>
        <v xml:space="preserve"> </v>
      </c>
      <c r="F67" s="119" t="str">
        <f t="shared" si="33"/>
        <v xml:space="preserve"> </v>
      </c>
      <c r="G67" s="120" t="str">
        <f t="shared" si="34"/>
        <v xml:space="preserve"> </v>
      </c>
      <c r="H67" s="119" t="str">
        <f t="shared" si="35"/>
        <v xml:space="preserve"> </v>
      </c>
      <c r="I67" s="119" t="str">
        <f t="shared" si="36"/>
        <v xml:space="preserve"> </v>
      </c>
      <c r="J67" s="119" t="str">
        <f t="shared" si="1"/>
        <v xml:space="preserve"> </v>
      </c>
      <c r="K67" s="119" t="str">
        <f t="shared" si="8"/>
        <v xml:space="preserve"> </v>
      </c>
      <c r="M67" s="119" t="str">
        <f t="shared" si="9"/>
        <v xml:space="preserve"> </v>
      </c>
      <c r="N67" s="119" t="str">
        <f t="shared" si="10"/>
        <v xml:space="preserve"> </v>
      </c>
      <c r="O67" s="120" t="str">
        <f t="shared" si="11"/>
        <v xml:space="preserve"> </v>
      </c>
      <c r="P67" s="120" t="str">
        <f t="shared" si="37"/>
        <v xml:space="preserve"> </v>
      </c>
      <c r="Q67" s="119" t="str">
        <f t="shared" si="32"/>
        <v xml:space="preserve"> </v>
      </c>
      <c r="S67" s="119" t="s">
        <v>126</v>
      </c>
      <c r="T67" s="119" t="e">
        <f>INTERCEPT($N$65:$N$79,$M$65:$M$79)</f>
        <v>#DIV/0!</v>
      </c>
      <c r="U67" s="119" t="e">
        <f>SQRT((SUMSQ($P$65:$P$79)/(COUNT($P$65:$P$79)-2))*((1/COUNT($P$65:$P$79))+(AVERAGE($M$65:$M$79)^2/DEVSQ($M$65:$M$79))))</f>
        <v>#DIV/0!</v>
      </c>
      <c r="V67" s="119" t="e">
        <f>$T$67- TINV(0.05,COUNT($O$65:$O$79)-2)*$U$67</f>
        <v>#DIV/0!</v>
      </c>
      <c r="W67" s="119" t="e">
        <f>$T$67 + TINV(0.05,COUNT($O$65:$O$79)-2)*$U$67</f>
        <v>#DIV/0!</v>
      </c>
    </row>
    <row r="68" spans="1:23" x14ac:dyDescent="0.3">
      <c r="C68" s="173">
        <v>4000</v>
      </c>
      <c r="D68" s="173" t="str">
        <f t="shared" si="3"/>
        <v xml:space="preserve"> </v>
      </c>
      <c r="E68" s="224" t="str">
        <f t="shared" si="31"/>
        <v xml:space="preserve"> </v>
      </c>
      <c r="F68" s="119" t="str">
        <f t="shared" si="33"/>
        <v xml:space="preserve"> </v>
      </c>
      <c r="G68" s="120" t="str">
        <f t="shared" si="34"/>
        <v xml:space="preserve"> </v>
      </c>
      <c r="H68" s="119" t="str">
        <f t="shared" si="35"/>
        <v xml:space="preserve"> </v>
      </c>
      <c r="I68" s="119" t="str">
        <f t="shared" si="36"/>
        <v xml:space="preserve"> </v>
      </c>
      <c r="J68" s="119" t="str">
        <f t="shared" si="1"/>
        <v xml:space="preserve"> </v>
      </c>
      <c r="K68" s="119" t="str">
        <f t="shared" si="8"/>
        <v xml:space="preserve"> </v>
      </c>
      <c r="M68" s="119" t="str">
        <f t="shared" si="9"/>
        <v xml:space="preserve"> </v>
      </c>
      <c r="N68" s="119" t="str">
        <f t="shared" si="10"/>
        <v xml:space="preserve"> </v>
      </c>
      <c r="O68" s="120" t="str">
        <f t="shared" si="11"/>
        <v xml:space="preserve"> </v>
      </c>
      <c r="P68" s="120" t="str">
        <f t="shared" si="37"/>
        <v xml:space="preserve"> </v>
      </c>
      <c r="Q68" s="119" t="str">
        <f t="shared" si="32"/>
        <v xml:space="preserve"> </v>
      </c>
    </row>
    <row r="69" spans="1:23" x14ac:dyDescent="0.3">
      <c r="C69" s="173">
        <v>4000</v>
      </c>
      <c r="D69" s="173" t="str">
        <f t="shared" si="3"/>
        <v xml:space="preserve"> </v>
      </c>
      <c r="E69" s="224" t="str">
        <f t="shared" si="31"/>
        <v xml:space="preserve"> </v>
      </c>
      <c r="F69" s="119" t="str">
        <f t="shared" si="33"/>
        <v xml:space="preserve"> </v>
      </c>
      <c r="G69" s="120" t="str">
        <f t="shared" si="34"/>
        <v xml:space="preserve"> </v>
      </c>
      <c r="H69" s="119" t="str">
        <f t="shared" si="35"/>
        <v xml:space="preserve"> </v>
      </c>
      <c r="I69" s="119" t="str">
        <f t="shared" si="36"/>
        <v xml:space="preserve"> </v>
      </c>
      <c r="J69" s="119" t="str">
        <f t="shared" ref="J69:J132" si="38">IF(I69=" ", " ",G69/(I69*SQRT(F69)))</f>
        <v xml:space="preserve"> </v>
      </c>
      <c r="K69" s="119" t="str">
        <f t="shared" si="8"/>
        <v xml:space="preserve"> </v>
      </c>
      <c r="M69" s="119" t="str">
        <f t="shared" si="9"/>
        <v xml:space="preserve"> </v>
      </c>
      <c r="N69" s="119" t="str">
        <f t="shared" si="10"/>
        <v xml:space="preserve"> </v>
      </c>
      <c r="O69" s="120" t="str">
        <f t="shared" si="11"/>
        <v xml:space="preserve"> </v>
      </c>
      <c r="P69" s="120" t="str">
        <f t="shared" si="37"/>
        <v xml:space="preserve"> </v>
      </c>
      <c r="Q69" s="119" t="str">
        <f t="shared" si="32"/>
        <v xml:space="preserve"> </v>
      </c>
      <c r="S69" t="s">
        <v>130</v>
      </c>
      <c r="T69" t="e">
        <f>1-(SUMSQ($P$65:P$79)/DEVSQ($N$65:$N$79))</f>
        <v>#NUM!</v>
      </c>
    </row>
    <row r="70" spans="1:23" x14ac:dyDescent="0.3">
      <c r="C70" s="173">
        <v>4000</v>
      </c>
      <c r="D70" s="173" t="str">
        <f t="shared" ref="D70:D133" si="39">IF(E70=" "," ",LOG10(C70))</f>
        <v xml:space="preserve"> </v>
      </c>
      <c r="E70" s="224" t="str">
        <f t="shared" si="31"/>
        <v xml:space="preserve"> </v>
      </c>
      <c r="F70" s="119" t="str">
        <f t="shared" si="33"/>
        <v xml:space="preserve"> </v>
      </c>
      <c r="G70" s="120" t="str">
        <f t="shared" si="34"/>
        <v xml:space="preserve"> </v>
      </c>
      <c r="H70" s="119" t="str">
        <f t="shared" si="35"/>
        <v xml:space="preserve"> </v>
      </c>
      <c r="I70" s="119" t="str">
        <f t="shared" si="36"/>
        <v xml:space="preserve"> </v>
      </c>
      <c r="J70" s="119" t="str">
        <f t="shared" si="38"/>
        <v xml:space="preserve"> </v>
      </c>
      <c r="K70" s="119" t="str">
        <f t="shared" ref="K70:K133" si="40">IF(J70=" "," ",IF(ABS(J70)&gt;3,"Yes","No"))</f>
        <v xml:space="preserve"> </v>
      </c>
      <c r="M70" s="119" t="str">
        <f t="shared" ref="M70:M133" si="41">IF(K70="No",D70," ")</f>
        <v xml:space="preserve"> </v>
      </c>
      <c r="N70" s="119" t="str">
        <f t="shared" ref="N70:N133" si="42">IF(K70="No",E70," ")</f>
        <v xml:space="preserve"> </v>
      </c>
      <c r="O70" s="120" t="str">
        <f t="shared" ref="O70:O133" si="43">IF(N70=" "," ",N70-(INTERCEPT(N$5:N$154,M$5:M$154) + SLOPE(N$5:N$154,M$5:M$154)*M70))</f>
        <v xml:space="preserve"> </v>
      </c>
      <c r="P70" s="120" t="str">
        <f t="shared" si="37"/>
        <v xml:space="preserve"> </v>
      </c>
      <c r="Q70" s="119" t="str">
        <f t="shared" si="32"/>
        <v xml:space="preserve"> </v>
      </c>
    </row>
    <row r="71" spans="1:23" x14ac:dyDescent="0.3">
      <c r="C71" s="173">
        <v>400</v>
      </c>
      <c r="D71" s="173" t="str">
        <f t="shared" si="39"/>
        <v xml:space="preserve"> </v>
      </c>
      <c r="E71" s="224" t="str">
        <f t="shared" si="31"/>
        <v xml:space="preserve"> </v>
      </c>
      <c r="F71" s="119" t="str">
        <f t="shared" si="33"/>
        <v xml:space="preserve"> </v>
      </c>
      <c r="G71" s="120" t="str">
        <f t="shared" si="34"/>
        <v xml:space="preserve"> </v>
      </c>
      <c r="H71" s="119" t="str">
        <f t="shared" si="35"/>
        <v xml:space="preserve"> </v>
      </c>
      <c r="I71" s="119" t="str">
        <f t="shared" si="36"/>
        <v xml:space="preserve"> </v>
      </c>
      <c r="J71" s="119" t="str">
        <f t="shared" si="38"/>
        <v xml:space="preserve"> </v>
      </c>
      <c r="K71" s="119" t="str">
        <f t="shared" si="40"/>
        <v xml:space="preserve"> </v>
      </c>
      <c r="M71" s="119" t="str">
        <f t="shared" si="41"/>
        <v xml:space="preserve"> </v>
      </c>
      <c r="N71" s="119" t="str">
        <f t="shared" si="42"/>
        <v xml:space="preserve"> </v>
      </c>
      <c r="O71" s="120" t="str">
        <f t="shared" si="43"/>
        <v xml:space="preserve"> </v>
      </c>
      <c r="P71" s="120" t="str">
        <f t="shared" si="37"/>
        <v xml:space="preserve"> </v>
      </c>
      <c r="Q71" s="119" t="str">
        <f t="shared" si="32"/>
        <v xml:space="preserve"> </v>
      </c>
    </row>
    <row r="72" spans="1:23" x14ac:dyDescent="0.3">
      <c r="C72" s="173">
        <v>400</v>
      </c>
      <c r="D72" s="173" t="str">
        <f t="shared" si="39"/>
        <v xml:space="preserve"> </v>
      </c>
      <c r="E72" s="224" t="str">
        <f t="shared" si="31"/>
        <v xml:space="preserve"> </v>
      </c>
      <c r="F72" s="119" t="str">
        <f t="shared" si="33"/>
        <v xml:space="preserve"> </v>
      </c>
      <c r="G72" s="120" t="str">
        <f t="shared" si="34"/>
        <v xml:space="preserve"> </v>
      </c>
      <c r="H72" s="119" t="str">
        <f t="shared" si="35"/>
        <v xml:space="preserve"> </v>
      </c>
      <c r="I72" s="119" t="str">
        <f t="shared" si="36"/>
        <v xml:space="preserve"> </v>
      </c>
      <c r="J72" s="119" t="str">
        <f t="shared" si="38"/>
        <v xml:space="preserve"> </v>
      </c>
      <c r="K72" s="119" t="str">
        <f t="shared" si="40"/>
        <v xml:space="preserve"> </v>
      </c>
      <c r="M72" s="119" t="str">
        <f t="shared" si="41"/>
        <v xml:space="preserve"> </v>
      </c>
      <c r="N72" s="119" t="str">
        <f t="shared" si="42"/>
        <v xml:space="preserve"> </v>
      </c>
      <c r="O72" s="120" t="str">
        <f t="shared" si="43"/>
        <v xml:space="preserve"> </v>
      </c>
      <c r="P72" s="120" t="str">
        <f t="shared" si="37"/>
        <v xml:space="preserve"> </v>
      </c>
      <c r="Q72" s="119" t="str">
        <f t="shared" si="32"/>
        <v xml:space="preserve"> </v>
      </c>
    </row>
    <row r="73" spans="1:23" x14ac:dyDescent="0.3">
      <c r="C73" s="173">
        <v>400</v>
      </c>
      <c r="D73" s="173" t="str">
        <f t="shared" si="39"/>
        <v xml:space="preserve"> </v>
      </c>
      <c r="E73" s="224" t="str">
        <f t="shared" si="31"/>
        <v xml:space="preserve"> </v>
      </c>
      <c r="F73" s="119" t="str">
        <f t="shared" si="33"/>
        <v xml:space="preserve"> </v>
      </c>
      <c r="G73" s="120" t="str">
        <f t="shared" si="34"/>
        <v xml:space="preserve"> </v>
      </c>
      <c r="H73" s="119" t="str">
        <f t="shared" si="35"/>
        <v xml:space="preserve"> </v>
      </c>
      <c r="I73" s="119" t="str">
        <f t="shared" si="36"/>
        <v xml:space="preserve"> </v>
      </c>
      <c r="J73" s="119" t="str">
        <f t="shared" si="38"/>
        <v xml:space="preserve"> </v>
      </c>
      <c r="K73" s="119" t="str">
        <f t="shared" si="40"/>
        <v xml:space="preserve"> </v>
      </c>
      <c r="M73" s="119" t="str">
        <f t="shared" si="41"/>
        <v xml:space="preserve"> </v>
      </c>
      <c r="N73" s="119" t="str">
        <f t="shared" si="42"/>
        <v xml:space="preserve"> </v>
      </c>
      <c r="O73" s="120" t="str">
        <f t="shared" si="43"/>
        <v xml:space="preserve"> </v>
      </c>
      <c r="P73" s="120" t="str">
        <f t="shared" si="37"/>
        <v xml:space="preserve"> </v>
      </c>
      <c r="Q73" s="119" t="str">
        <f t="shared" si="32"/>
        <v xml:space="preserve"> </v>
      </c>
    </row>
    <row r="74" spans="1:23" x14ac:dyDescent="0.3">
      <c r="C74" s="173">
        <v>40</v>
      </c>
      <c r="D74" s="173" t="str">
        <f t="shared" si="39"/>
        <v xml:space="preserve"> </v>
      </c>
      <c r="E74" s="224" t="str">
        <f t="shared" si="31"/>
        <v xml:space="preserve"> </v>
      </c>
      <c r="F74" s="119" t="str">
        <f t="shared" si="33"/>
        <v xml:space="preserve"> </v>
      </c>
      <c r="G74" s="120" t="str">
        <f t="shared" si="34"/>
        <v xml:space="preserve"> </v>
      </c>
      <c r="H74" s="119" t="str">
        <f t="shared" si="35"/>
        <v xml:space="preserve"> </v>
      </c>
      <c r="I74" s="119" t="str">
        <f t="shared" si="36"/>
        <v xml:space="preserve"> </v>
      </c>
      <c r="J74" s="119" t="str">
        <f t="shared" si="38"/>
        <v xml:space="preserve"> </v>
      </c>
      <c r="K74" s="119" t="str">
        <f t="shared" si="40"/>
        <v xml:space="preserve"> </v>
      </c>
      <c r="M74" s="119" t="str">
        <f t="shared" si="41"/>
        <v xml:space="preserve"> </v>
      </c>
      <c r="N74" s="119" t="str">
        <f t="shared" si="42"/>
        <v xml:space="preserve"> </v>
      </c>
      <c r="O74" s="120" t="str">
        <f t="shared" si="43"/>
        <v xml:space="preserve"> </v>
      </c>
      <c r="P74" s="120" t="str">
        <f t="shared" si="37"/>
        <v xml:space="preserve"> </v>
      </c>
      <c r="Q74" s="119" t="str">
        <f t="shared" si="32"/>
        <v xml:space="preserve"> </v>
      </c>
    </row>
    <row r="75" spans="1:23" x14ac:dyDescent="0.3">
      <c r="C75" s="173">
        <v>40</v>
      </c>
      <c r="D75" s="173" t="str">
        <f t="shared" si="39"/>
        <v xml:space="preserve"> </v>
      </c>
      <c r="E75" s="224" t="str">
        <f t="shared" si="31"/>
        <v xml:space="preserve"> </v>
      </c>
      <c r="F75" s="119" t="str">
        <f t="shared" si="33"/>
        <v xml:space="preserve"> </v>
      </c>
      <c r="G75" s="120" t="str">
        <f t="shared" si="34"/>
        <v xml:space="preserve"> </v>
      </c>
      <c r="H75" s="119" t="str">
        <f t="shared" si="35"/>
        <v xml:space="preserve"> </v>
      </c>
      <c r="I75" s="119" t="str">
        <f t="shared" si="36"/>
        <v xml:space="preserve"> </v>
      </c>
      <c r="J75" s="119" t="str">
        <f t="shared" si="38"/>
        <v xml:space="preserve"> </v>
      </c>
      <c r="K75" s="119" t="str">
        <f t="shared" si="40"/>
        <v xml:space="preserve"> </v>
      </c>
      <c r="M75" s="119" t="str">
        <f t="shared" si="41"/>
        <v xml:space="preserve"> </v>
      </c>
      <c r="N75" s="119" t="str">
        <f t="shared" si="42"/>
        <v xml:space="preserve"> </v>
      </c>
      <c r="O75" s="120" t="str">
        <f t="shared" si="43"/>
        <v xml:space="preserve"> </v>
      </c>
      <c r="P75" s="120" t="str">
        <f t="shared" si="37"/>
        <v xml:space="preserve"> </v>
      </c>
      <c r="Q75" s="119" t="str">
        <f t="shared" si="32"/>
        <v xml:space="preserve"> </v>
      </c>
    </row>
    <row r="76" spans="1:23" x14ac:dyDescent="0.3">
      <c r="C76" s="173">
        <v>40</v>
      </c>
      <c r="D76" s="173" t="str">
        <f t="shared" si="39"/>
        <v xml:space="preserve"> </v>
      </c>
      <c r="E76" s="224" t="str">
        <f t="shared" si="31"/>
        <v xml:space="preserve"> </v>
      </c>
      <c r="F76" s="119" t="str">
        <f t="shared" si="33"/>
        <v xml:space="preserve"> </v>
      </c>
      <c r="G76" s="120" t="str">
        <f t="shared" si="34"/>
        <v xml:space="preserve"> </v>
      </c>
      <c r="H76" s="119" t="str">
        <f t="shared" si="35"/>
        <v xml:space="preserve"> </v>
      </c>
      <c r="I76" s="119" t="str">
        <f t="shared" si="36"/>
        <v xml:space="preserve"> </v>
      </c>
      <c r="J76" s="119" t="str">
        <f t="shared" si="38"/>
        <v xml:space="preserve"> </v>
      </c>
      <c r="K76" s="119" t="str">
        <f t="shared" si="40"/>
        <v xml:space="preserve"> </v>
      </c>
      <c r="M76" s="119" t="str">
        <f t="shared" si="41"/>
        <v xml:space="preserve"> </v>
      </c>
      <c r="N76" s="119" t="str">
        <f t="shared" si="42"/>
        <v xml:space="preserve"> </v>
      </c>
      <c r="O76" s="120" t="str">
        <f t="shared" si="43"/>
        <v xml:space="preserve"> </v>
      </c>
      <c r="P76" s="120" t="str">
        <f t="shared" si="37"/>
        <v xml:space="preserve"> </v>
      </c>
      <c r="Q76" s="119" t="str">
        <f t="shared" si="32"/>
        <v xml:space="preserve"> </v>
      </c>
    </row>
    <row r="77" spans="1:23" x14ac:dyDescent="0.3">
      <c r="C77" s="173">
        <v>10</v>
      </c>
      <c r="D77" s="173" t="str">
        <f t="shared" si="39"/>
        <v xml:space="preserve"> </v>
      </c>
      <c r="E77" s="224" t="str">
        <f t="shared" si="31"/>
        <v xml:space="preserve"> </v>
      </c>
      <c r="F77" s="119" t="str">
        <f t="shared" si="33"/>
        <v xml:space="preserve"> </v>
      </c>
      <c r="G77" s="120" t="str">
        <f t="shared" si="34"/>
        <v xml:space="preserve"> </v>
      </c>
      <c r="H77" s="119" t="str">
        <f t="shared" si="35"/>
        <v xml:space="preserve"> </v>
      </c>
      <c r="I77" s="119" t="str">
        <f t="shared" si="36"/>
        <v xml:space="preserve"> </v>
      </c>
      <c r="J77" s="119" t="str">
        <f t="shared" si="38"/>
        <v xml:space="preserve"> </v>
      </c>
      <c r="K77" s="119" t="str">
        <f t="shared" si="40"/>
        <v xml:space="preserve"> </v>
      </c>
      <c r="M77" s="119" t="str">
        <f t="shared" si="41"/>
        <v xml:space="preserve"> </v>
      </c>
      <c r="N77" s="119" t="str">
        <f t="shared" si="42"/>
        <v xml:space="preserve"> </v>
      </c>
      <c r="O77" s="120" t="str">
        <f t="shared" si="43"/>
        <v xml:space="preserve"> </v>
      </c>
      <c r="P77" s="120" t="str">
        <f t="shared" si="37"/>
        <v xml:space="preserve"> </v>
      </c>
      <c r="Q77" s="119" t="str">
        <f t="shared" si="32"/>
        <v xml:space="preserve"> </v>
      </c>
    </row>
    <row r="78" spans="1:23" x14ac:dyDescent="0.3">
      <c r="C78" s="173">
        <v>10</v>
      </c>
      <c r="D78" s="173" t="str">
        <f t="shared" si="39"/>
        <v xml:space="preserve"> </v>
      </c>
      <c r="E78" s="224" t="str">
        <f t="shared" si="31"/>
        <v xml:space="preserve"> </v>
      </c>
      <c r="F78" s="119" t="str">
        <f t="shared" si="33"/>
        <v xml:space="preserve"> </v>
      </c>
      <c r="G78" s="120" t="str">
        <f t="shared" si="34"/>
        <v xml:space="preserve"> </v>
      </c>
      <c r="H78" s="119" t="str">
        <f t="shared" si="35"/>
        <v xml:space="preserve"> </v>
      </c>
      <c r="I78" s="119" t="str">
        <f t="shared" si="36"/>
        <v xml:space="preserve"> </v>
      </c>
      <c r="J78" s="119" t="str">
        <f t="shared" si="38"/>
        <v xml:space="preserve"> </v>
      </c>
      <c r="K78" s="119" t="str">
        <f t="shared" si="40"/>
        <v xml:space="preserve"> </v>
      </c>
      <c r="M78" s="119" t="str">
        <f t="shared" si="41"/>
        <v xml:space="preserve"> </v>
      </c>
      <c r="N78" s="119" t="str">
        <f t="shared" si="42"/>
        <v xml:space="preserve"> </v>
      </c>
      <c r="O78" s="120" t="str">
        <f t="shared" si="43"/>
        <v xml:space="preserve"> </v>
      </c>
      <c r="P78" s="120" t="str">
        <f t="shared" si="37"/>
        <v xml:space="preserve"> </v>
      </c>
      <c r="Q78" s="119" t="str">
        <f t="shared" si="32"/>
        <v xml:space="preserve"> </v>
      </c>
    </row>
    <row r="79" spans="1:23" x14ac:dyDescent="0.3">
      <c r="C79" s="174">
        <v>10</v>
      </c>
      <c r="D79" s="173" t="str">
        <f t="shared" si="39"/>
        <v xml:space="preserve"> </v>
      </c>
      <c r="E79" s="224" t="str">
        <f t="shared" si="31"/>
        <v xml:space="preserve"> </v>
      </c>
      <c r="F79" s="119" t="str">
        <f t="shared" si="33"/>
        <v xml:space="preserve"> </v>
      </c>
      <c r="G79" s="120" t="str">
        <f t="shared" si="34"/>
        <v xml:space="preserve"> </v>
      </c>
      <c r="H79" s="119" t="str">
        <f t="shared" si="35"/>
        <v xml:space="preserve"> </v>
      </c>
      <c r="I79" s="119" t="str">
        <f t="shared" si="36"/>
        <v xml:space="preserve"> </v>
      </c>
      <c r="J79" s="119" t="str">
        <f t="shared" si="38"/>
        <v xml:space="preserve"> </v>
      </c>
      <c r="K79" s="119" t="str">
        <f t="shared" si="40"/>
        <v xml:space="preserve"> </v>
      </c>
      <c r="M79" s="119" t="str">
        <f t="shared" si="41"/>
        <v xml:space="preserve"> </v>
      </c>
      <c r="N79" s="119" t="str">
        <f t="shared" si="42"/>
        <v xml:space="preserve"> </v>
      </c>
      <c r="O79" s="120" t="str">
        <f t="shared" si="43"/>
        <v xml:space="preserve"> </v>
      </c>
      <c r="P79" s="120" t="str">
        <f t="shared" si="37"/>
        <v xml:space="preserve"> </v>
      </c>
      <c r="Q79" s="119" t="str">
        <f t="shared" si="32"/>
        <v xml:space="preserve"> </v>
      </c>
    </row>
    <row r="80" spans="1:23" x14ac:dyDescent="0.3">
      <c r="A80" s="1">
        <v>6</v>
      </c>
      <c r="B80" s="5"/>
      <c r="C80" s="173">
        <v>40000</v>
      </c>
      <c r="D80" s="173" t="str">
        <f t="shared" si="39"/>
        <v xml:space="preserve"> </v>
      </c>
      <c r="E80" s="224" t="str">
        <f t="shared" si="31"/>
        <v xml:space="preserve"> </v>
      </c>
      <c r="F80" s="119" t="str">
        <f xml:space="preserve"> IF(E80=" "," ",1- ( (1/COUNT(D$80:D$94)) + ((D80-AVERAGE(D$80:D$94))^2/DEVSQ(D$80:D$94))))</f>
        <v xml:space="preserve"> </v>
      </c>
      <c r="G80" s="120" t="str">
        <f>IF(F80=" "," ",E80-(INTERCEPT(E$80:E$94,D$80:D$94) + SLOPE(E$80:E$94,D$80:D$94)*D80))</f>
        <v xml:space="preserve"> </v>
      </c>
      <c r="H80" s="119" t="str">
        <f>IF(G80=" "," ",DEVSQ(G$80:G$94) -(G80^2/F80))</f>
        <v xml:space="preserve"> </v>
      </c>
      <c r="I80" s="119" t="str">
        <f>IF(H80=" "," ",SQRT(H80/(COUNT(D$80:D$94)-3)))</f>
        <v xml:space="preserve"> </v>
      </c>
      <c r="J80" s="119" t="str">
        <f t="shared" si="38"/>
        <v xml:space="preserve"> </v>
      </c>
      <c r="K80" s="119" t="str">
        <f t="shared" si="40"/>
        <v xml:space="preserve"> </v>
      </c>
      <c r="M80" s="119" t="str">
        <f t="shared" si="41"/>
        <v xml:space="preserve"> </v>
      </c>
      <c r="N80" s="119" t="str">
        <f t="shared" si="42"/>
        <v xml:space="preserve"> </v>
      </c>
      <c r="O80" s="120" t="str">
        <f t="shared" si="43"/>
        <v xml:space="preserve"> </v>
      </c>
      <c r="P80" s="120" t="str">
        <f>IF(N80=" "," ",N80-(INTERCEPT(N$80:N$94,M$80:M$94) + SLOPE(N$80:N$94,M$80:M$94)*M80))</f>
        <v xml:space="preserve"> </v>
      </c>
      <c r="Q80" s="119" t="str">
        <f t="shared" ref="Q80:Q94" si="44">IF(N80= " ", " ",N80 -(SUM(N$5:N$154)-AA$13)/AB$13 -IF(COUNT(N$80:N$94)=0," ",(SUMPRODUCT(M$80:M$94,N$80:N$94) -(SUM(N$5:N$154)-AA$13)/AB$13*SUM(M$80:M$94))/SUMSQ(M$80:M$94))*M80)</f>
        <v xml:space="preserve"> </v>
      </c>
      <c r="S80" s="172" t="s">
        <v>124</v>
      </c>
      <c r="T80" s="119" t="s">
        <v>120</v>
      </c>
      <c r="U80" s="172" t="s">
        <v>121</v>
      </c>
      <c r="V80" s="172" t="s">
        <v>122</v>
      </c>
      <c r="W80" s="172" t="s">
        <v>123</v>
      </c>
    </row>
    <row r="81" spans="1:23" x14ac:dyDescent="0.3">
      <c r="C81" s="173">
        <v>40000</v>
      </c>
      <c r="D81" s="173" t="str">
        <f t="shared" si="39"/>
        <v xml:space="preserve"> </v>
      </c>
      <c r="E81" s="224" t="str">
        <f t="shared" si="31"/>
        <v xml:space="preserve"> </v>
      </c>
      <c r="F81" s="119" t="str">
        <f t="shared" ref="F81:F94" si="45" xml:space="preserve"> IF(E81=" "," ",1- ( (1/COUNT(D$80:D$94)) + ((D81-AVERAGE(D$80:D$94))^2/DEVSQ(D$80:D$94))))</f>
        <v xml:space="preserve"> </v>
      </c>
      <c r="G81" s="120" t="str">
        <f t="shared" ref="G81:G94" si="46">IF(F81=" "," ",E81-(INTERCEPT(E$80:E$94,D$80:D$94) + SLOPE(E$80:E$94,D$80:D$94)*D81))</f>
        <v xml:space="preserve"> </v>
      </c>
      <c r="H81" s="119" t="str">
        <f t="shared" ref="H81:H94" si="47">IF(G81=" "," ",DEVSQ(G$80:G$94) -(G81^2/F81))</f>
        <v xml:space="preserve"> </v>
      </c>
      <c r="I81" s="119" t="str">
        <f t="shared" ref="I81:I94" si="48">IF(H81=" "," ",SQRT(H81/(COUNT(D$80:D$94)-3)))</f>
        <v xml:space="preserve"> </v>
      </c>
      <c r="J81" s="119" t="str">
        <f t="shared" si="38"/>
        <v xml:space="preserve"> </v>
      </c>
      <c r="K81" s="119" t="str">
        <f t="shared" si="40"/>
        <v xml:space="preserve"> </v>
      </c>
      <c r="M81" s="119" t="str">
        <f t="shared" si="41"/>
        <v xml:space="preserve"> </v>
      </c>
      <c r="N81" s="119" t="str">
        <f t="shared" si="42"/>
        <v xml:space="preserve"> </v>
      </c>
      <c r="O81" s="120" t="str">
        <f t="shared" si="43"/>
        <v xml:space="preserve"> </v>
      </c>
      <c r="P81" s="120" t="str">
        <f t="shared" ref="P81:P94" si="49">IF(N81=" "," ",N81-(INTERCEPT(N$80:N$94,M$80:M$94) + SLOPE(N$80:N$94,M$80:M$94)*M81))</f>
        <v xml:space="preserve"> </v>
      </c>
      <c r="Q81" s="119" t="str">
        <f t="shared" si="44"/>
        <v xml:space="preserve"> </v>
      </c>
      <c r="S81" s="119" t="s">
        <v>119</v>
      </c>
      <c r="T81" s="119" t="e">
        <f>SLOPE($N$80:$N$94,$M$80:$M$94)</f>
        <v>#DIV/0!</v>
      </c>
      <c r="U81" s="119" t="e">
        <f>SQRT((SUMSQ($P$80:$P$94)/(COUNT($P$80:$P$94)-2))/DEVSQ($M$80:$M$94))</f>
        <v>#NUM!</v>
      </c>
      <c r="V81" s="119" t="e">
        <f>$T$81- TINV(0.05,COUNT($O$80:$O$94)-2)*$U$81</f>
        <v>#DIV/0!</v>
      </c>
      <c r="W81" s="119" t="e">
        <f>$T$81 + TINV(0.05,COUNT($O$80:$O$94)-2)*$U$81</f>
        <v>#DIV/0!</v>
      </c>
    </row>
    <row r="82" spans="1:23" x14ac:dyDescent="0.3">
      <c r="C82" s="173">
        <v>40000</v>
      </c>
      <c r="D82" s="173" t="str">
        <f t="shared" si="39"/>
        <v xml:space="preserve"> </v>
      </c>
      <c r="E82" s="224" t="str">
        <f t="shared" si="31"/>
        <v xml:space="preserve"> </v>
      </c>
      <c r="F82" s="119" t="str">
        <f t="shared" si="45"/>
        <v xml:space="preserve"> </v>
      </c>
      <c r="G82" s="120" t="str">
        <f t="shared" si="46"/>
        <v xml:space="preserve"> </v>
      </c>
      <c r="H82" s="119" t="str">
        <f t="shared" si="47"/>
        <v xml:space="preserve"> </v>
      </c>
      <c r="I82" s="119" t="str">
        <f t="shared" si="48"/>
        <v xml:space="preserve"> </v>
      </c>
      <c r="J82" s="119" t="str">
        <f t="shared" si="38"/>
        <v xml:space="preserve"> </v>
      </c>
      <c r="K82" s="119" t="str">
        <f t="shared" si="40"/>
        <v xml:space="preserve"> </v>
      </c>
      <c r="M82" s="119" t="str">
        <f t="shared" si="41"/>
        <v xml:space="preserve"> </v>
      </c>
      <c r="N82" s="119" t="str">
        <f t="shared" si="42"/>
        <v xml:space="preserve"> </v>
      </c>
      <c r="O82" s="120" t="str">
        <f t="shared" si="43"/>
        <v xml:space="preserve"> </v>
      </c>
      <c r="P82" s="120" t="str">
        <f t="shared" si="49"/>
        <v xml:space="preserve"> </v>
      </c>
      <c r="Q82" s="119" t="str">
        <f t="shared" si="44"/>
        <v xml:space="preserve"> </v>
      </c>
      <c r="S82" s="119" t="s">
        <v>126</v>
      </c>
      <c r="T82" s="119" t="e">
        <f>INTERCEPT($N$80:$N$94,$M$80:$M$94)</f>
        <v>#DIV/0!</v>
      </c>
      <c r="U82" s="119" t="e">
        <f>SQRT((SUMSQ($P$80:$P$94)/(COUNT($P$80:$P$94)-2))*((1/COUNT($P$80:$P$94))+(AVERAGE($M$80:$M$94)^2/DEVSQ($M$80:$M$94))))</f>
        <v>#DIV/0!</v>
      </c>
      <c r="V82" s="119" t="e">
        <f>$T$82- TINV(0.05,COUNT($O$80:$O$94)-2)*$U$82</f>
        <v>#DIV/0!</v>
      </c>
      <c r="W82" s="119" t="e">
        <f>$T$82 + TINV(0.05,COUNT($O$80:$O$94)-2)*$U$82</f>
        <v>#DIV/0!</v>
      </c>
    </row>
    <row r="83" spans="1:23" x14ac:dyDescent="0.3">
      <c r="C83" s="173">
        <v>4000</v>
      </c>
      <c r="D83" s="173" t="str">
        <f t="shared" si="39"/>
        <v xml:space="preserve"> </v>
      </c>
      <c r="E83" s="224" t="str">
        <f t="shared" si="31"/>
        <v xml:space="preserve"> </v>
      </c>
      <c r="F83" s="119" t="str">
        <f t="shared" si="45"/>
        <v xml:space="preserve"> </v>
      </c>
      <c r="G83" s="120" t="str">
        <f t="shared" si="46"/>
        <v xml:space="preserve"> </v>
      </c>
      <c r="H83" s="119" t="str">
        <f t="shared" si="47"/>
        <v xml:space="preserve"> </v>
      </c>
      <c r="I83" s="119" t="str">
        <f t="shared" si="48"/>
        <v xml:space="preserve"> </v>
      </c>
      <c r="J83" s="119" t="str">
        <f t="shared" si="38"/>
        <v xml:space="preserve"> </v>
      </c>
      <c r="K83" s="119" t="str">
        <f t="shared" si="40"/>
        <v xml:space="preserve"> </v>
      </c>
      <c r="M83" s="119" t="str">
        <f t="shared" si="41"/>
        <v xml:space="preserve"> </v>
      </c>
      <c r="N83" s="119" t="str">
        <f t="shared" si="42"/>
        <v xml:space="preserve"> </v>
      </c>
      <c r="O83" s="120" t="str">
        <f t="shared" si="43"/>
        <v xml:space="preserve"> </v>
      </c>
      <c r="P83" s="120" t="str">
        <f t="shared" si="49"/>
        <v xml:space="preserve"> </v>
      </c>
      <c r="Q83" s="119" t="str">
        <f t="shared" si="44"/>
        <v xml:space="preserve"> </v>
      </c>
    </row>
    <row r="84" spans="1:23" x14ac:dyDescent="0.3">
      <c r="C84" s="173">
        <v>4000</v>
      </c>
      <c r="D84" s="173" t="str">
        <f t="shared" si="39"/>
        <v xml:space="preserve"> </v>
      </c>
      <c r="E84" s="224" t="str">
        <f t="shared" si="31"/>
        <v xml:space="preserve"> </v>
      </c>
      <c r="F84" s="119" t="str">
        <f t="shared" si="45"/>
        <v xml:space="preserve"> </v>
      </c>
      <c r="G84" s="120" t="str">
        <f t="shared" si="46"/>
        <v xml:space="preserve"> </v>
      </c>
      <c r="H84" s="119" t="str">
        <f t="shared" si="47"/>
        <v xml:space="preserve"> </v>
      </c>
      <c r="I84" s="119" t="str">
        <f t="shared" si="48"/>
        <v xml:space="preserve"> </v>
      </c>
      <c r="J84" s="119" t="str">
        <f t="shared" si="38"/>
        <v xml:space="preserve"> </v>
      </c>
      <c r="K84" s="119" t="str">
        <f t="shared" si="40"/>
        <v xml:space="preserve"> </v>
      </c>
      <c r="M84" s="119" t="str">
        <f t="shared" si="41"/>
        <v xml:space="preserve"> </v>
      </c>
      <c r="N84" s="119" t="str">
        <f t="shared" si="42"/>
        <v xml:space="preserve"> </v>
      </c>
      <c r="O84" s="120" t="str">
        <f t="shared" si="43"/>
        <v xml:space="preserve"> </v>
      </c>
      <c r="P84" s="120" t="str">
        <f t="shared" si="49"/>
        <v xml:space="preserve"> </v>
      </c>
      <c r="Q84" s="119" t="str">
        <f t="shared" si="44"/>
        <v xml:space="preserve"> </v>
      </c>
      <c r="S84" t="s">
        <v>130</v>
      </c>
      <c r="T84" t="e">
        <f>1-(SUMSQ($P$80:P$94)/DEVSQ($N$80:$N$94))</f>
        <v>#NUM!</v>
      </c>
    </row>
    <row r="85" spans="1:23" x14ac:dyDescent="0.3">
      <c r="C85" s="173">
        <v>4000</v>
      </c>
      <c r="D85" s="173" t="str">
        <f t="shared" si="39"/>
        <v xml:space="preserve"> </v>
      </c>
      <c r="E85" s="224" t="str">
        <f t="shared" si="31"/>
        <v xml:space="preserve"> </v>
      </c>
      <c r="F85" s="119" t="str">
        <f t="shared" si="45"/>
        <v xml:space="preserve"> </v>
      </c>
      <c r="G85" s="120" t="str">
        <f t="shared" si="46"/>
        <v xml:space="preserve"> </v>
      </c>
      <c r="H85" s="119" t="str">
        <f t="shared" si="47"/>
        <v xml:space="preserve"> </v>
      </c>
      <c r="I85" s="119" t="str">
        <f t="shared" si="48"/>
        <v xml:space="preserve"> </v>
      </c>
      <c r="J85" s="119" t="str">
        <f t="shared" si="38"/>
        <v xml:space="preserve"> </v>
      </c>
      <c r="K85" s="119" t="str">
        <f t="shared" si="40"/>
        <v xml:space="preserve"> </v>
      </c>
      <c r="M85" s="119" t="str">
        <f t="shared" si="41"/>
        <v xml:space="preserve"> </v>
      </c>
      <c r="N85" s="119" t="str">
        <f t="shared" si="42"/>
        <v xml:space="preserve"> </v>
      </c>
      <c r="O85" s="120" t="str">
        <f t="shared" si="43"/>
        <v xml:space="preserve"> </v>
      </c>
      <c r="P85" s="120" t="str">
        <f t="shared" si="49"/>
        <v xml:space="preserve"> </v>
      </c>
      <c r="Q85" s="119" t="str">
        <f t="shared" si="44"/>
        <v xml:space="preserve"> </v>
      </c>
    </row>
    <row r="86" spans="1:23" x14ac:dyDescent="0.3">
      <c r="C86" s="173">
        <v>400</v>
      </c>
      <c r="D86" s="173" t="str">
        <f t="shared" si="39"/>
        <v xml:space="preserve"> </v>
      </c>
      <c r="E86" s="224" t="str">
        <f t="shared" si="31"/>
        <v xml:space="preserve"> </v>
      </c>
      <c r="F86" s="119" t="str">
        <f t="shared" si="45"/>
        <v xml:space="preserve"> </v>
      </c>
      <c r="G86" s="120" t="str">
        <f t="shared" si="46"/>
        <v xml:space="preserve"> </v>
      </c>
      <c r="H86" s="119" t="str">
        <f t="shared" si="47"/>
        <v xml:space="preserve"> </v>
      </c>
      <c r="I86" s="119" t="str">
        <f t="shared" si="48"/>
        <v xml:space="preserve"> </v>
      </c>
      <c r="J86" s="119" t="str">
        <f t="shared" si="38"/>
        <v xml:space="preserve"> </v>
      </c>
      <c r="K86" s="119" t="str">
        <f t="shared" si="40"/>
        <v xml:space="preserve"> </v>
      </c>
      <c r="M86" s="119" t="str">
        <f t="shared" si="41"/>
        <v xml:space="preserve"> </v>
      </c>
      <c r="N86" s="119" t="str">
        <f t="shared" si="42"/>
        <v xml:space="preserve"> </v>
      </c>
      <c r="O86" s="120" t="str">
        <f t="shared" si="43"/>
        <v xml:space="preserve"> </v>
      </c>
      <c r="P86" s="120" t="str">
        <f t="shared" si="49"/>
        <v xml:space="preserve"> </v>
      </c>
      <c r="Q86" s="119" t="str">
        <f t="shared" si="44"/>
        <v xml:space="preserve"> </v>
      </c>
    </row>
    <row r="87" spans="1:23" x14ac:dyDescent="0.3">
      <c r="C87" s="173">
        <v>400</v>
      </c>
      <c r="D87" s="173" t="str">
        <f t="shared" si="39"/>
        <v xml:space="preserve"> </v>
      </c>
      <c r="E87" s="224" t="str">
        <f t="shared" si="31"/>
        <v xml:space="preserve"> </v>
      </c>
      <c r="F87" s="119" t="str">
        <f t="shared" si="45"/>
        <v xml:space="preserve"> </v>
      </c>
      <c r="G87" s="120" t="str">
        <f t="shared" si="46"/>
        <v xml:space="preserve"> </v>
      </c>
      <c r="H87" s="119" t="str">
        <f t="shared" si="47"/>
        <v xml:space="preserve"> </v>
      </c>
      <c r="I87" s="119" t="str">
        <f t="shared" si="48"/>
        <v xml:space="preserve"> </v>
      </c>
      <c r="J87" s="119" t="str">
        <f t="shared" si="38"/>
        <v xml:space="preserve"> </v>
      </c>
      <c r="K87" s="119" t="str">
        <f t="shared" si="40"/>
        <v xml:space="preserve"> </v>
      </c>
      <c r="M87" s="119" t="str">
        <f t="shared" si="41"/>
        <v xml:space="preserve"> </v>
      </c>
      <c r="N87" s="119" t="str">
        <f t="shared" si="42"/>
        <v xml:space="preserve"> </v>
      </c>
      <c r="O87" s="120" t="str">
        <f t="shared" si="43"/>
        <v xml:space="preserve"> </v>
      </c>
      <c r="P87" s="120" t="str">
        <f t="shared" si="49"/>
        <v xml:space="preserve"> </v>
      </c>
      <c r="Q87" s="119" t="str">
        <f t="shared" si="44"/>
        <v xml:space="preserve"> </v>
      </c>
    </row>
    <row r="88" spans="1:23" x14ac:dyDescent="0.3">
      <c r="C88" s="173">
        <v>400</v>
      </c>
      <c r="D88" s="173" t="str">
        <f t="shared" si="39"/>
        <v xml:space="preserve"> </v>
      </c>
      <c r="E88" s="224" t="str">
        <f t="shared" si="31"/>
        <v xml:space="preserve"> </v>
      </c>
      <c r="F88" s="119" t="str">
        <f t="shared" si="45"/>
        <v xml:space="preserve"> </v>
      </c>
      <c r="G88" s="120" t="str">
        <f t="shared" si="46"/>
        <v xml:space="preserve"> </v>
      </c>
      <c r="H88" s="119" t="str">
        <f t="shared" si="47"/>
        <v xml:space="preserve"> </v>
      </c>
      <c r="I88" s="119" t="str">
        <f t="shared" si="48"/>
        <v xml:space="preserve"> </v>
      </c>
      <c r="J88" s="119" t="str">
        <f t="shared" si="38"/>
        <v xml:space="preserve"> </v>
      </c>
      <c r="K88" s="119" t="str">
        <f t="shared" si="40"/>
        <v xml:space="preserve"> </v>
      </c>
      <c r="M88" s="119" t="str">
        <f t="shared" si="41"/>
        <v xml:space="preserve"> </v>
      </c>
      <c r="N88" s="119" t="str">
        <f t="shared" si="42"/>
        <v xml:space="preserve"> </v>
      </c>
      <c r="O88" s="120" t="str">
        <f t="shared" si="43"/>
        <v xml:space="preserve"> </v>
      </c>
      <c r="P88" s="120" t="str">
        <f t="shared" si="49"/>
        <v xml:space="preserve"> </v>
      </c>
      <c r="Q88" s="119" t="str">
        <f t="shared" si="44"/>
        <v xml:space="preserve"> </v>
      </c>
    </row>
    <row r="89" spans="1:23" x14ac:dyDescent="0.3">
      <c r="C89" s="173">
        <v>40</v>
      </c>
      <c r="D89" s="173" t="str">
        <f t="shared" si="39"/>
        <v xml:space="preserve"> </v>
      </c>
      <c r="E89" s="224" t="str">
        <f t="shared" si="31"/>
        <v xml:space="preserve"> </v>
      </c>
      <c r="F89" s="119" t="str">
        <f t="shared" si="45"/>
        <v xml:space="preserve"> </v>
      </c>
      <c r="G89" s="120" t="str">
        <f t="shared" si="46"/>
        <v xml:space="preserve"> </v>
      </c>
      <c r="H89" s="119" t="str">
        <f t="shared" si="47"/>
        <v xml:space="preserve"> </v>
      </c>
      <c r="I89" s="119" t="str">
        <f t="shared" si="48"/>
        <v xml:space="preserve"> </v>
      </c>
      <c r="J89" s="119" t="str">
        <f t="shared" si="38"/>
        <v xml:space="preserve"> </v>
      </c>
      <c r="K89" s="119" t="str">
        <f t="shared" si="40"/>
        <v xml:space="preserve"> </v>
      </c>
      <c r="M89" s="119" t="str">
        <f t="shared" si="41"/>
        <v xml:space="preserve"> </v>
      </c>
      <c r="N89" s="119" t="str">
        <f t="shared" si="42"/>
        <v xml:space="preserve"> </v>
      </c>
      <c r="O89" s="120" t="str">
        <f t="shared" si="43"/>
        <v xml:space="preserve"> </v>
      </c>
      <c r="P89" s="120" t="str">
        <f t="shared" si="49"/>
        <v xml:space="preserve"> </v>
      </c>
      <c r="Q89" s="119" t="str">
        <f t="shared" si="44"/>
        <v xml:space="preserve"> </v>
      </c>
    </row>
    <row r="90" spans="1:23" x14ac:dyDescent="0.3">
      <c r="C90" s="173">
        <v>40</v>
      </c>
      <c r="D90" s="173" t="str">
        <f t="shared" si="39"/>
        <v xml:space="preserve"> </v>
      </c>
      <c r="E90" s="224" t="str">
        <f t="shared" si="31"/>
        <v xml:space="preserve"> </v>
      </c>
      <c r="F90" s="119" t="str">
        <f t="shared" si="45"/>
        <v xml:space="preserve"> </v>
      </c>
      <c r="G90" s="120" t="str">
        <f t="shared" si="46"/>
        <v xml:space="preserve"> </v>
      </c>
      <c r="H90" s="119" t="str">
        <f t="shared" si="47"/>
        <v xml:space="preserve"> </v>
      </c>
      <c r="I90" s="119" t="str">
        <f t="shared" si="48"/>
        <v xml:space="preserve"> </v>
      </c>
      <c r="J90" s="119" t="str">
        <f t="shared" si="38"/>
        <v xml:space="preserve"> </v>
      </c>
      <c r="K90" s="119" t="str">
        <f t="shared" si="40"/>
        <v xml:space="preserve"> </v>
      </c>
      <c r="M90" s="119" t="str">
        <f t="shared" si="41"/>
        <v xml:space="preserve"> </v>
      </c>
      <c r="N90" s="119" t="str">
        <f t="shared" si="42"/>
        <v xml:space="preserve"> </v>
      </c>
      <c r="O90" s="120" t="str">
        <f t="shared" si="43"/>
        <v xml:space="preserve"> </v>
      </c>
      <c r="P90" s="120" t="str">
        <f t="shared" si="49"/>
        <v xml:space="preserve"> </v>
      </c>
      <c r="Q90" s="119" t="str">
        <f t="shared" si="44"/>
        <v xml:space="preserve"> </v>
      </c>
    </row>
    <row r="91" spans="1:23" x14ac:dyDescent="0.3">
      <c r="C91" s="173">
        <v>40</v>
      </c>
      <c r="D91" s="173" t="str">
        <f t="shared" si="39"/>
        <v xml:space="preserve"> </v>
      </c>
      <c r="E91" s="224" t="str">
        <f t="shared" si="31"/>
        <v xml:space="preserve"> </v>
      </c>
      <c r="F91" s="119" t="str">
        <f t="shared" si="45"/>
        <v xml:space="preserve"> </v>
      </c>
      <c r="G91" s="120" t="str">
        <f t="shared" si="46"/>
        <v xml:space="preserve"> </v>
      </c>
      <c r="H91" s="119" t="str">
        <f t="shared" si="47"/>
        <v xml:space="preserve"> </v>
      </c>
      <c r="I91" s="119" t="str">
        <f t="shared" si="48"/>
        <v xml:space="preserve"> </v>
      </c>
      <c r="J91" s="119" t="str">
        <f t="shared" si="38"/>
        <v xml:space="preserve"> </v>
      </c>
      <c r="K91" s="119" t="str">
        <f t="shared" si="40"/>
        <v xml:space="preserve"> </v>
      </c>
      <c r="M91" s="119" t="str">
        <f t="shared" si="41"/>
        <v xml:space="preserve"> </v>
      </c>
      <c r="N91" s="119" t="str">
        <f t="shared" si="42"/>
        <v xml:space="preserve"> </v>
      </c>
      <c r="O91" s="120" t="str">
        <f t="shared" si="43"/>
        <v xml:space="preserve"> </v>
      </c>
      <c r="P91" s="120" t="str">
        <f t="shared" si="49"/>
        <v xml:space="preserve"> </v>
      </c>
      <c r="Q91" s="119" t="str">
        <f t="shared" si="44"/>
        <v xml:space="preserve"> </v>
      </c>
    </row>
    <row r="92" spans="1:23" x14ac:dyDescent="0.3">
      <c r="C92" s="173">
        <v>10</v>
      </c>
      <c r="D92" s="173" t="str">
        <f t="shared" si="39"/>
        <v xml:space="preserve"> </v>
      </c>
      <c r="E92" s="224" t="str">
        <f t="shared" si="31"/>
        <v xml:space="preserve"> </v>
      </c>
      <c r="F92" s="119" t="str">
        <f t="shared" si="45"/>
        <v xml:space="preserve"> </v>
      </c>
      <c r="G92" s="120" t="str">
        <f t="shared" si="46"/>
        <v xml:space="preserve"> </v>
      </c>
      <c r="H92" s="119" t="str">
        <f t="shared" si="47"/>
        <v xml:space="preserve"> </v>
      </c>
      <c r="I92" s="119" t="str">
        <f t="shared" si="48"/>
        <v xml:space="preserve"> </v>
      </c>
      <c r="J92" s="119" t="str">
        <f t="shared" si="38"/>
        <v xml:space="preserve"> </v>
      </c>
      <c r="K92" s="119" t="str">
        <f t="shared" si="40"/>
        <v xml:space="preserve"> </v>
      </c>
      <c r="M92" s="119" t="str">
        <f t="shared" si="41"/>
        <v xml:space="preserve"> </v>
      </c>
      <c r="N92" s="119" t="str">
        <f t="shared" si="42"/>
        <v xml:space="preserve"> </v>
      </c>
      <c r="O92" s="120" t="str">
        <f t="shared" si="43"/>
        <v xml:space="preserve"> </v>
      </c>
      <c r="P92" s="120" t="str">
        <f t="shared" si="49"/>
        <v xml:space="preserve"> </v>
      </c>
      <c r="Q92" s="119" t="str">
        <f t="shared" si="44"/>
        <v xml:space="preserve"> </v>
      </c>
    </row>
    <row r="93" spans="1:23" x14ac:dyDescent="0.3">
      <c r="C93" s="173">
        <v>10</v>
      </c>
      <c r="D93" s="173" t="str">
        <f t="shared" si="39"/>
        <v xml:space="preserve"> </v>
      </c>
      <c r="E93" s="224" t="str">
        <f t="shared" si="31"/>
        <v xml:space="preserve"> </v>
      </c>
      <c r="F93" s="119" t="str">
        <f t="shared" si="45"/>
        <v xml:space="preserve"> </v>
      </c>
      <c r="G93" s="120" t="str">
        <f t="shared" si="46"/>
        <v xml:space="preserve"> </v>
      </c>
      <c r="H93" s="119" t="str">
        <f t="shared" si="47"/>
        <v xml:space="preserve"> </v>
      </c>
      <c r="I93" s="119" t="str">
        <f t="shared" si="48"/>
        <v xml:space="preserve"> </v>
      </c>
      <c r="J93" s="119" t="str">
        <f t="shared" si="38"/>
        <v xml:space="preserve"> </v>
      </c>
      <c r="K93" s="119" t="str">
        <f t="shared" si="40"/>
        <v xml:space="preserve"> </v>
      </c>
      <c r="M93" s="119" t="str">
        <f t="shared" si="41"/>
        <v xml:space="preserve"> </v>
      </c>
      <c r="N93" s="119" t="str">
        <f t="shared" si="42"/>
        <v xml:space="preserve"> </v>
      </c>
      <c r="O93" s="120" t="str">
        <f t="shared" si="43"/>
        <v xml:space="preserve"> </v>
      </c>
      <c r="P93" s="120" t="str">
        <f t="shared" si="49"/>
        <v xml:space="preserve"> </v>
      </c>
      <c r="Q93" s="119" t="str">
        <f t="shared" si="44"/>
        <v xml:space="preserve"> </v>
      </c>
    </row>
    <row r="94" spans="1:23" x14ac:dyDescent="0.3">
      <c r="C94" s="174">
        <v>10</v>
      </c>
      <c r="D94" s="173" t="str">
        <f t="shared" si="39"/>
        <v xml:space="preserve"> </v>
      </c>
      <c r="E94" s="224" t="str">
        <f t="shared" si="31"/>
        <v xml:space="preserve"> </v>
      </c>
      <c r="F94" s="119" t="str">
        <f t="shared" si="45"/>
        <v xml:space="preserve"> </v>
      </c>
      <c r="G94" s="120" t="str">
        <f t="shared" si="46"/>
        <v xml:space="preserve"> </v>
      </c>
      <c r="H94" s="119" t="str">
        <f t="shared" si="47"/>
        <v xml:space="preserve"> </v>
      </c>
      <c r="I94" s="119" t="str">
        <f t="shared" si="48"/>
        <v xml:space="preserve"> </v>
      </c>
      <c r="J94" s="119" t="str">
        <f t="shared" si="38"/>
        <v xml:space="preserve"> </v>
      </c>
      <c r="K94" s="119" t="str">
        <f t="shared" si="40"/>
        <v xml:space="preserve"> </v>
      </c>
      <c r="M94" s="119" t="str">
        <f t="shared" si="41"/>
        <v xml:space="preserve"> </v>
      </c>
      <c r="N94" s="119" t="str">
        <f t="shared" si="42"/>
        <v xml:space="preserve"> </v>
      </c>
      <c r="O94" s="120" t="str">
        <f t="shared" si="43"/>
        <v xml:space="preserve"> </v>
      </c>
      <c r="P94" s="120" t="str">
        <f t="shared" si="49"/>
        <v xml:space="preserve"> </v>
      </c>
      <c r="Q94" s="119" t="str">
        <f t="shared" si="44"/>
        <v xml:space="preserve"> </v>
      </c>
    </row>
    <row r="95" spans="1:23" x14ac:dyDescent="0.3">
      <c r="A95" s="1">
        <v>7</v>
      </c>
      <c r="B95" s="5"/>
      <c r="C95" s="173">
        <v>40000</v>
      </c>
      <c r="D95" s="173" t="str">
        <f t="shared" si="39"/>
        <v xml:space="preserve"> </v>
      </c>
      <c r="E95" s="224" t="str">
        <f t="shared" si="31"/>
        <v xml:space="preserve"> </v>
      </c>
      <c r="F95" s="119" t="str">
        <f xml:space="preserve"> IF(E95=" "," ",1- ( (1/COUNT(D$95:D$109)) + ((D95-AVERAGE(D$95:D$109))^2/DEVSQ(D$95:D$109))))</f>
        <v xml:space="preserve"> </v>
      </c>
      <c r="G95" s="120" t="str">
        <f>IF(F95=" "," ",E95-(INTERCEPT(E$95:E$109,D$95:D$109) + SLOPE(E$95:E$109,D$95:D$109)*D95))</f>
        <v xml:space="preserve"> </v>
      </c>
      <c r="H95" s="119" t="str">
        <f>IF(G95=" "," ",DEVSQ(G$95:G$109) -(G95^2/F95))</f>
        <v xml:space="preserve"> </v>
      </c>
      <c r="I95" s="119" t="str">
        <f>IF(H95=" "," ",SQRT(H95/(COUNT(D$95:D$109)-3)))</f>
        <v xml:space="preserve"> </v>
      </c>
      <c r="J95" s="119" t="str">
        <f t="shared" si="38"/>
        <v xml:space="preserve"> </v>
      </c>
      <c r="K95" s="119" t="str">
        <f t="shared" si="40"/>
        <v xml:space="preserve"> </v>
      </c>
      <c r="M95" s="119" t="str">
        <f t="shared" si="41"/>
        <v xml:space="preserve"> </v>
      </c>
      <c r="N95" s="119" t="str">
        <f t="shared" si="42"/>
        <v xml:space="preserve"> </v>
      </c>
      <c r="O95" s="120" t="str">
        <f t="shared" si="43"/>
        <v xml:space="preserve"> </v>
      </c>
      <c r="P95" s="120" t="str">
        <f>IF(N95=" "," ",N95-(INTERCEPT(N$95:N$109,M$95:M$109) + SLOPE(N$95:N$109,M$95:M$109)*M95))</f>
        <v xml:space="preserve"> </v>
      </c>
      <c r="Q95" s="119" t="str">
        <f t="shared" ref="Q95:Q109" si="50">IF(N95= " ", " ",N95 -(SUM(N$5:N$154)-AA$13)/AB$13 -IF(COUNT(N$95:N$109)=0," ",(SUMPRODUCT(M$95:M$109,N$95:N$109) -(SUM(N$5:N$154)-AA$13)/AB$13*SUM(M$95:M$109))/SUMSQ(M$95:M$109))*M95)</f>
        <v xml:space="preserve"> </v>
      </c>
      <c r="S95" s="172" t="s">
        <v>124</v>
      </c>
      <c r="T95" s="119" t="s">
        <v>120</v>
      </c>
      <c r="U95" s="172" t="s">
        <v>121</v>
      </c>
      <c r="V95" s="172" t="s">
        <v>122</v>
      </c>
      <c r="W95" s="172" t="s">
        <v>123</v>
      </c>
    </row>
    <row r="96" spans="1:23" x14ac:dyDescent="0.3">
      <c r="C96" s="173">
        <v>40000</v>
      </c>
      <c r="D96" s="173" t="str">
        <f t="shared" si="39"/>
        <v xml:space="preserve"> </v>
      </c>
      <c r="E96" s="224" t="str">
        <f t="shared" si="31"/>
        <v xml:space="preserve"> </v>
      </c>
      <c r="F96" s="119" t="str">
        <f t="shared" ref="F96:F109" si="51" xml:space="preserve"> IF(E96=" "," ",1- ( (1/COUNT(D$95:D$109)) + ((D96-AVERAGE(D$95:D$109))^2/DEVSQ(D$95:D$109))))</f>
        <v xml:space="preserve"> </v>
      </c>
      <c r="G96" s="120" t="str">
        <f t="shared" ref="G96:G109" si="52">IF(F96=" "," ",E96-(INTERCEPT(E$95:E$109,D$95:D$109) + SLOPE(E$95:E$109,D$95:D$109)*D96))</f>
        <v xml:space="preserve"> </v>
      </c>
      <c r="H96" s="119" t="str">
        <f t="shared" ref="H96:H109" si="53">IF(G96=" "," ",DEVSQ(G$95:G$109) -(G96^2/F96))</f>
        <v xml:space="preserve"> </v>
      </c>
      <c r="I96" s="119" t="str">
        <f t="shared" ref="I96:I109" si="54">IF(H96=" "," ",SQRT(H96/(COUNT(D$95:D$109)-3)))</f>
        <v xml:space="preserve"> </v>
      </c>
      <c r="J96" s="119" t="str">
        <f t="shared" si="38"/>
        <v xml:space="preserve"> </v>
      </c>
      <c r="K96" s="119" t="str">
        <f t="shared" si="40"/>
        <v xml:space="preserve"> </v>
      </c>
      <c r="M96" s="119" t="str">
        <f t="shared" si="41"/>
        <v xml:space="preserve"> </v>
      </c>
      <c r="N96" s="119" t="str">
        <f t="shared" si="42"/>
        <v xml:space="preserve"> </v>
      </c>
      <c r="O96" s="120" t="str">
        <f t="shared" si="43"/>
        <v xml:space="preserve"> </v>
      </c>
      <c r="P96" s="120" t="str">
        <f t="shared" ref="P96:P109" si="55">IF(N96=" "," ",N96-(INTERCEPT(N$95:N$109,M$95:M$109) + SLOPE(N$95:N$109,M$95:M$109)*M96))</f>
        <v xml:space="preserve"> </v>
      </c>
      <c r="Q96" s="119" t="str">
        <f t="shared" si="50"/>
        <v xml:space="preserve"> </v>
      </c>
      <c r="S96" s="119" t="s">
        <v>119</v>
      </c>
      <c r="T96" s="119" t="e">
        <f>SLOPE($N$95:$N$109,$M$95:$M$109)</f>
        <v>#DIV/0!</v>
      </c>
      <c r="U96" s="119" t="e">
        <f>SQRT((SUMSQ($P$95:$P$109)/(COUNT($P$95:$P$109)-2))/DEVSQ($M$95:$M$109))</f>
        <v>#NUM!</v>
      </c>
      <c r="V96" s="119" t="e">
        <f>$T$96- TINV(0.05,COUNT($O$95:$O$109)-2)*$U$96</f>
        <v>#DIV/0!</v>
      </c>
      <c r="W96" s="119" t="e">
        <f>$T$96 + TINV(0.05,COUNT($O$95:$O$109)-2)*$U$96</f>
        <v>#DIV/0!</v>
      </c>
    </row>
    <row r="97" spans="1:23" x14ac:dyDescent="0.3">
      <c r="C97" s="173">
        <v>40000</v>
      </c>
      <c r="D97" s="173" t="str">
        <f t="shared" si="39"/>
        <v xml:space="preserve"> </v>
      </c>
      <c r="E97" s="224" t="str">
        <f t="shared" si="31"/>
        <v xml:space="preserve"> </v>
      </c>
      <c r="F97" s="119" t="str">
        <f t="shared" si="51"/>
        <v xml:space="preserve"> </v>
      </c>
      <c r="G97" s="120" t="str">
        <f t="shared" si="52"/>
        <v xml:space="preserve"> </v>
      </c>
      <c r="H97" s="119" t="str">
        <f t="shared" si="53"/>
        <v xml:space="preserve"> </v>
      </c>
      <c r="I97" s="119" t="str">
        <f t="shared" si="54"/>
        <v xml:space="preserve"> </v>
      </c>
      <c r="J97" s="119" t="str">
        <f t="shared" si="38"/>
        <v xml:space="preserve"> </v>
      </c>
      <c r="K97" s="119" t="str">
        <f t="shared" si="40"/>
        <v xml:space="preserve"> </v>
      </c>
      <c r="M97" s="119" t="str">
        <f t="shared" si="41"/>
        <v xml:space="preserve"> </v>
      </c>
      <c r="N97" s="119" t="str">
        <f t="shared" si="42"/>
        <v xml:space="preserve"> </v>
      </c>
      <c r="O97" s="120" t="str">
        <f t="shared" si="43"/>
        <v xml:space="preserve"> </v>
      </c>
      <c r="P97" s="120" t="str">
        <f t="shared" si="55"/>
        <v xml:space="preserve"> </v>
      </c>
      <c r="Q97" s="119" t="str">
        <f t="shared" si="50"/>
        <v xml:space="preserve"> </v>
      </c>
      <c r="S97" s="119" t="s">
        <v>126</v>
      </c>
      <c r="T97" s="119" t="e">
        <f>INTERCEPT($N$95:$N$109,$M$95:$M$109)</f>
        <v>#DIV/0!</v>
      </c>
      <c r="U97" s="119" t="e">
        <f>SQRT((SUMSQ($P$95:$P$109)/(COUNT($P$95:$P$109)-2))*((1/COUNT($P$95:$P$109))+(AVERAGE($M$95:$M$109)^2/DEVSQ($M$95:$M$109))))</f>
        <v>#DIV/0!</v>
      </c>
      <c r="V97" s="119" t="e">
        <f>$T$97- TINV(0.05,COUNT($O$95:$O$109)-2)*$U$97</f>
        <v>#DIV/0!</v>
      </c>
      <c r="W97" s="119" t="e">
        <f>$T$97 + TINV(0.05,COUNT($O$95:$O$109)-2)*$U$97</f>
        <v>#DIV/0!</v>
      </c>
    </row>
    <row r="98" spans="1:23" x14ac:dyDescent="0.3">
      <c r="C98" s="173">
        <v>4000</v>
      </c>
      <c r="D98" s="173" t="str">
        <f t="shared" si="39"/>
        <v xml:space="preserve"> </v>
      </c>
      <c r="E98" s="224" t="str">
        <f t="shared" si="31"/>
        <v xml:space="preserve"> </v>
      </c>
      <c r="F98" s="119" t="str">
        <f t="shared" si="51"/>
        <v xml:space="preserve"> </v>
      </c>
      <c r="G98" s="120" t="str">
        <f t="shared" si="52"/>
        <v xml:space="preserve"> </v>
      </c>
      <c r="H98" s="119" t="str">
        <f t="shared" si="53"/>
        <v xml:space="preserve"> </v>
      </c>
      <c r="I98" s="119" t="str">
        <f t="shared" si="54"/>
        <v xml:space="preserve"> </v>
      </c>
      <c r="J98" s="119" t="str">
        <f t="shared" si="38"/>
        <v xml:space="preserve"> </v>
      </c>
      <c r="K98" s="119" t="str">
        <f t="shared" si="40"/>
        <v xml:space="preserve"> </v>
      </c>
      <c r="M98" s="119" t="str">
        <f t="shared" si="41"/>
        <v xml:space="preserve"> </v>
      </c>
      <c r="N98" s="119" t="str">
        <f t="shared" si="42"/>
        <v xml:space="preserve"> </v>
      </c>
      <c r="O98" s="120" t="str">
        <f t="shared" si="43"/>
        <v xml:space="preserve"> </v>
      </c>
      <c r="P98" s="120" t="str">
        <f t="shared" si="55"/>
        <v xml:space="preserve"> </v>
      </c>
      <c r="Q98" s="119" t="str">
        <f t="shared" si="50"/>
        <v xml:space="preserve"> </v>
      </c>
    </row>
    <row r="99" spans="1:23" x14ac:dyDescent="0.3">
      <c r="C99" s="173">
        <v>4000</v>
      </c>
      <c r="D99" s="173" t="str">
        <f t="shared" si="39"/>
        <v xml:space="preserve"> </v>
      </c>
      <c r="E99" s="224" t="str">
        <f t="shared" ref="E99:E154" si="56">" "</f>
        <v xml:space="preserve"> </v>
      </c>
      <c r="F99" s="119" t="str">
        <f t="shared" si="51"/>
        <v xml:space="preserve"> </v>
      </c>
      <c r="G99" s="120" t="str">
        <f t="shared" si="52"/>
        <v xml:space="preserve"> </v>
      </c>
      <c r="H99" s="119" t="str">
        <f t="shared" si="53"/>
        <v xml:space="preserve"> </v>
      </c>
      <c r="I99" s="119" t="str">
        <f t="shared" si="54"/>
        <v xml:space="preserve"> </v>
      </c>
      <c r="J99" s="119" t="str">
        <f t="shared" si="38"/>
        <v xml:space="preserve"> </v>
      </c>
      <c r="K99" s="119" t="str">
        <f t="shared" si="40"/>
        <v xml:space="preserve"> </v>
      </c>
      <c r="M99" s="119" t="str">
        <f t="shared" si="41"/>
        <v xml:space="preserve"> </v>
      </c>
      <c r="N99" s="119" t="str">
        <f t="shared" si="42"/>
        <v xml:space="preserve"> </v>
      </c>
      <c r="O99" s="120" t="str">
        <f t="shared" si="43"/>
        <v xml:space="preserve"> </v>
      </c>
      <c r="P99" s="120" t="str">
        <f t="shared" si="55"/>
        <v xml:space="preserve"> </v>
      </c>
      <c r="Q99" s="119" t="str">
        <f t="shared" si="50"/>
        <v xml:space="preserve"> </v>
      </c>
      <c r="S99" t="s">
        <v>130</v>
      </c>
      <c r="T99" t="e">
        <f>1-(SUMSQ($P$95:P$109)/DEVSQ($N$95:$N$109))</f>
        <v>#NUM!</v>
      </c>
    </row>
    <row r="100" spans="1:23" x14ac:dyDescent="0.3">
      <c r="C100" s="173">
        <v>4000</v>
      </c>
      <c r="D100" s="173" t="str">
        <f t="shared" si="39"/>
        <v xml:space="preserve"> </v>
      </c>
      <c r="E100" s="224" t="str">
        <f t="shared" si="56"/>
        <v xml:space="preserve"> </v>
      </c>
      <c r="F100" s="119" t="str">
        <f t="shared" si="51"/>
        <v xml:space="preserve"> </v>
      </c>
      <c r="G100" s="120" t="str">
        <f t="shared" si="52"/>
        <v xml:space="preserve"> </v>
      </c>
      <c r="H100" s="119" t="str">
        <f t="shared" si="53"/>
        <v xml:space="preserve"> </v>
      </c>
      <c r="I100" s="119" t="str">
        <f t="shared" si="54"/>
        <v xml:space="preserve"> </v>
      </c>
      <c r="J100" s="119" t="str">
        <f t="shared" si="38"/>
        <v xml:space="preserve"> </v>
      </c>
      <c r="K100" s="119" t="str">
        <f t="shared" si="40"/>
        <v xml:space="preserve"> </v>
      </c>
      <c r="M100" s="119" t="str">
        <f t="shared" si="41"/>
        <v xml:space="preserve"> </v>
      </c>
      <c r="N100" s="119" t="str">
        <f t="shared" si="42"/>
        <v xml:space="preserve"> </v>
      </c>
      <c r="O100" s="120" t="str">
        <f t="shared" si="43"/>
        <v xml:space="preserve"> </v>
      </c>
      <c r="P100" s="120" t="str">
        <f t="shared" si="55"/>
        <v xml:space="preserve"> </v>
      </c>
      <c r="Q100" s="119" t="str">
        <f t="shared" si="50"/>
        <v xml:space="preserve"> </v>
      </c>
    </row>
    <row r="101" spans="1:23" x14ac:dyDescent="0.3">
      <c r="C101" s="173">
        <v>400</v>
      </c>
      <c r="D101" s="173" t="str">
        <f t="shared" si="39"/>
        <v xml:space="preserve"> </v>
      </c>
      <c r="E101" s="224" t="str">
        <f t="shared" si="56"/>
        <v xml:space="preserve"> </v>
      </c>
      <c r="F101" s="119" t="str">
        <f t="shared" si="51"/>
        <v xml:space="preserve"> </v>
      </c>
      <c r="G101" s="120" t="str">
        <f t="shared" si="52"/>
        <v xml:space="preserve"> </v>
      </c>
      <c r="H101" s="119" t="str">
        <f t="shared" si="53"/>
        <v xml:space="preserve"> </v>
      </c>
      <c r="I101" s="119" t="str">
        <f t="shared" si="54"/>
        <v xml:space="preserve"> </v>
      </c>
      <c r="J101" s="119" t="str">
        <f t="shared" si="38"/>
        <v xml:space="preserve"> </v>
      </c>
      <c r="K101" s="119" t="str">
        <f t="shared" si="40"/>
        <v xml:space="preserve"> </v>
      </c>
      <c r="M101" s="119" t="str">
        <f t="shared" si="41"/>
        <v xml:space="preserve"> </v>
      </c>
      <c r="N101" s="119" t="str">
        <f t="shared" si="42"/>
        <v xml:space="preserve"> </v>
      </c>
      <c r="O101" s="120" t="str">
        <f t="shared" si="43"/>
        <v xml:space="preserve"> </v>
      </c>
      <c r="P101" s="120" t="str">
        <f t="shared" si="55"/>
        <v xml:space="preserve"> </v>
      </c>
      <c r="Q101" s="119" t="str">
        <f t="shared" si="50"/>
        <v xml:space="preserve"> </v>
      </c>
    </row>
    <row r="102" spans="1:23" x14ac:dyDescent="0.3">
      <c r="C102" s="173">
        <v>400</v>
      </c>
      <c r="D102" s="173" t="str">
        <f t="shared" si="39"/>
        <v xml:space="preserve"> </v>
      </c>
      <c r="E102" s="224" t="str">
        <f t="shared" si="56"/>
        <v xml:space="preserve"> </v>
      </c>
      <c r="F102" s="119" t="str">
        <f t="shared" si="51"/>
        <v xml:space="preserve"> </v>
      </c>
      <c r="G102" s="120" t="str">
        <f t="shared" si="52"/>
        <v xml:space="preserve"> </v>
      </c>
      <c r="H102" s="119" t="str">
        <f t="shared" si="53"/>
        <v xml:space="preserve"> </v>
      </c>
      <c r="I102" s="119" t="str">
        <f t="shared" si="54"/>
        <v xml:space="preserve"> </v>
      </c>
      <c r="J102" s="119" t="str">
        <f t="shared" si="38"/>
        <v xml:space="preserve"> </v>
      </c>
      <c r="K102" s="119" t="str">
        <f t="shared" si="40"/>
        <v xml:space="preserve"> </v>
      </c>
      <c r="M102" s="119" t="str">
        <f t="shared" si="41"/>
        <v xml:space="preserve"> </v>
      </c>
      <c r="N102" s="119" t="str">
        <f t="shared" si="42"/>
        <v xml:space="preserve"> </v>
      </c>
      <c r="O102" s="120" t="str">
        <f t="shared" si="43"/>
        <v xml:space="preserve"> </v>
      </c>
      <c r="P102" s="120" t="str">
        <f t="shared" si="55"/>
        <v xml:space="preserve"> </v>
      </c>
      <c r="Q102" s="119" t="str">
        <f t="shared" si="50"/>
        <v xml:space="preserve"> </v>
      </c>
    </row>
    <row r="103" spans="1:23" x14ac:dyDescent="0.3">
      <c r="C103" s="173">
        <v>400</v>
      </c>
      <c r="D103" s="173" t="str">
        <f t="shared" si="39"/>
        <v xml:space="preserve"> </v>
      </c>
      <c r="E103" s="224" t="str">
        <f t="shared" si="56"/>
        <v xml:space="preserve"> </v>
      </c>
      <c r="F103" s="119" t="str">
        <f t="shared" si="51"/>
        <v xml:space="preserve"> </v>
      </c>
      <c r="G103" s="120" t="str">
        <f t="shared" si="52"/>
        <v xml:space="preserve"> </v>
      </c>
      <c r="H103" s="119" t="str">
        <f t="shared" si="53"/>
        <v xml:space="preserve"> </v>
      </c>
      <c r="I103" s="119" t="str">
        <f t="shared" si="54"/>
        <v xml:space="preserve"> </v>
      </c>
      <c r="J103" s="119" t="str">
        <f t="shared" si="38"/>
        <v xml:space="preserve"> </v>
      </c>
      <c r="K103" s="119" t="str">
        <f t="shared" si="40"/>
        <v xml:space="preserve"> </v>
      </c>
      <c r="M103" s="119" t="str">
        <f t="shared" si="41"/>
        <v xml:space="preserve"> </v>
      </c>
      <c r="N103" s="119" t="str">
        <f t="shared" si="42"/>
        <v xml:space="preserve"> </v>
      </c>
      <c r="O103" s="120" t="str">
        <f t="shared" si="43"/>
        <v xml:space="preserve"> </v>
      </c>
      <c r="P103" s="120" t="str">
        <f t="shared" si="55"/>
        <v xml:space="preserve"> </v>
      </c>
      <c r="Q103" s="119" t="str">
        <f t="shared" si="50"/>
        <v xml:space="preserve"> </v>
      </c>
    </row>
    <row r="104" spans="1:23" x14ac:dyDescent="0.3">
      <c r="C104" s="173">
        <v>40</v>
      </c>
      <c r="D104" s="173" t="str">
        <f t="shared" si="39"/>
        <v xml:space="preserve"> </v>
      </c>
      <c r="E104" s="224" t="str">
        <f t="shared" si="56"/>
        <v xml:space="preserve"> </v>
      </c>
      <c r="F104" s="119" t="str">
        <f t="shared" si="51"/>
        <v xml:space="preserve"> </v>
      </c>
      <c r="G104" s="120" t="str">
        <f t="shared" si="52"/>
        <v xml:space="preserve"> </v>
      </c>
      <c r="H104" s="119" t="str">
        <f t="shared" si="53"/>
        <v xml:space="preserve"> </v>
      </c>
      <c r="I104" s="119" t="str">
        <f t="shared" si="54"/>
        <v xml:space="preserve"> </v>
      </c>
      <c r="J104" s="119" t="str">
        <f t="shared" si="38"/>
        <v xml:space="preserve"> </v>
      </c>
      <c r="K104" s="119" t="str">
        <f t="shared" si="40"/>
        <v xml:space="preserve"> </v>
      </c>
      <c r="M104" s="119" t="str">
        <f t="shared" si="41"/>
        <v xml:space="preserve"> </v>
      </c>
      <c r="N104" s="119" t="str">
        <f t="shared" si="42"/>
        <v xml:space="preserve"> </v>
      </c>
      <c r="O104" s="120" t="str">
        <f t="shared" si="43"/>
        <v xml:space="preserve"> </v>
      </c>
      <c r="P104" s="120" t="str">
        <f t="shared" si="55"/>
        <v xml:space="preserve"> </v>
      </c>
      <c r="Q104" s="119" t="str">
        <f t="shared" si="50"/>
        <v xml:space="preserve"> </v>
      </c>
    </row>
    <row r="105" spans="1:23" x14ac:dyDescent="0.3">
      <c r="C105" s="173">
        <v>40</v>
      </c>
      <c r="D105" s="173" t="str">
        <f t="shared" si="39"/>
        <v xml:space="preserve"> </v>
      </c>
      <c r="E105" s="224" t="str">
        <f t="shared" si="56"/>
        <v xml:space="preserve"> </v>
      </c>
      <c r="F105" s="119" t="str">
        <f t="shared" si="51"/>
        <v xml:space="preserve"> </v>
      </c>
      <c r="G105" s="120" t="str">
        <f t="shared" si="52"/>
        <v xml:space="preserve"> </v>
      </c>
      <c r="H105" s="119" t="str">
        <f t="shared" si="53"/>
        <v xml:space="preserve"> </v>
      </c>
      <c r="I105" s="119" t="str">
        <f t="shared" si="54"/>
        <v xml:space="preserve"> </v>
      </c>
      <c r="J105" s="119" t="str">
        <f t="shared" si="38"/>
        <v xml:space="preserve"> </v>
      </c>
      <c r="K105" s="119" t="str">
        <f t="shared" si="40"/>
        <v xml:space="preserve"> </v>
      </c>
      <c r="M105" s="119" t="str">
        <f t="shared" si="41"/>
        <v xml:space="preserve"> </v>
      </c>
      <c r="N105" s="119" t="str">
        <f t="shared" si="42"/>
        <v xml:space="preserve"> </v>
      </c>
      <c r="O105" s="120" t="str">
        <f t="shared" si="43"/>
        <v xml:space="preserve"> </v>
      </c>
      <c r="P105" s="120" t="str">
        <f t="shared" si="55"/>
        <v xml:space="preserve"> </v>
      </c>
      <c r="Q105" s="119" t="str">
        <f t="shared" si="50"/>
        <v xml:space="preserve"> </v>
      </c>
    </row>
    <row r="106" spans="1:23" x14ac:dyDescent="0.3">
      <c r="C106" s="173">
        <v>40</v>
      </c>
      <c r="D106" s="173" t="str">
        <f t="shared" si="39"/>
        <v xml:space="preserve"> </v>
      </c>
      <c r="E106" s="224" t="str">
        <f t="shared" si="56"/>
        <v xml:space="preserve"> </v>
      </c>
      <c r="F106" s="119" t="str">
        <f t="shared" si="51"/>
        <v xml:space="preserve"> </v>
      </c>
      <c r="G106" s="120" t="str">
        <f t="shared" si="52"/>
        <v xml:space="preserve"> </v>
      </c>
      <c r="H106" s="119" t="str">
        <f t="shared" si="53"/>
        <v xml:space="preserve"> </v>
      </c>
      <c r="I106" s="119" t="str">
        <f t="shared" si="54"/>
        <v xml:space="preserve"> </v>
      </c>
      <c r="J106" s="119" t="str">
        <f t="shared" si="38"/>
        <v xml:space="preserve"> </v>
      </c>
      <c r="K106" s="119" t="str">
        <f t="shared" si="40"/>
        <v xml:space="preserve"> </v>
      </c>
      <c r="M106" s="119" t="str">
        <f t="shared" si="41"/>
        <v xml:space="preserve"> </v>
      </c>
      <c r="N106" s="119" t="str">
        <f t="shared" si="42"/>
        <v xml:space="preserve"> </v>
      </c>
      <c r="O106" s="120" t="str">
        <f t="shared" si="43"/>
        <v xml:space="preserve"> </v>
      </c>
      <c r="P106" s="120" t="str">
        <f t="shared" si="55"/>
        <v xml:space="preserve"> </v>
      </c>
      <c r="Q106" s="119" t="str">
        <f t="shared" si="50"/>
        <v xml:space="preserve"> </v>
      </c>
    </row>
    <row r="107" spans="1:23" x14ac:dyDescent="0.3">
      <c r="C107" s="173">
        <v>10</v>
      </c>
      <c r="D107" s="173" t="str">
        <f t="shared" si="39"/>
        <v xml:space="preserve"> </v>
      </c>
      <c r="E107" s="224" t="str">
        <f t="shared" si="56"/>
        <v xml:space="preserve"> </v>
      </c>
      <c r="F107" s="119" t="str">
        <f t="shared" si="51"/>
        <v xml:space="preserve"> </v>
      </c>
      <c r="G107" s="120" t="str">
        <f t="shared" si="52"/>
        <v xml:space="preserve"> </v>
      </c>
      <c r="H107" s="119" t="str">
        <f t="shared" si="53"/>
        <v xml:space="preserve"> </v>
      </c>
      <c r="I107" s="119" t="str">
        <f t="shared" si="54"/>
        <v xml:space="preserve"> </v>
      </c>
      <c r="J107" s="119" t="str">
        <f t="shared" si="38"/>
        <v xml:space="preserve"> </v>
      </c>
      <c r="K107" s="119" t="str">
        <f t="shared" si="40"/>
        <v xml:space="preserve"> </v>
      </c>
      <c r="M107" s="119" t="str">
        <f t="shared" si="41"/>
        <v xml:space="preserve"> </v>
      </c>
      <c r="N107" s="119" t="str">
        <f t="shared" si="42"/>
        <v xml:space="preserve"> </v>
      </c>
      <c r="O107" s="120" t="str">
        <f t="shared" si="43"/>
        <v xml:space="preserve"> </v>
      </c>
      <c r="P107" s="120" t="str">
        <f t="shared" si="55"/>
        <v xml:space="preserve"> </v>
      </c>
      <c r="Q107" s="119" t="str">
        <f t="shared" si="50"/>
        <v xml:space="preserve"> </v>
      </c>
    </row>
    <row r="108" spans="1:23" x14ac:dyDescent="0.3">
      <c r="C108" s="173">
        <v>10</v>
      </c>
      <c r="D108" s="173" t="str">
        <f t="shared" si="39"/>
        <v xml:space="preserve"> </v>
      </c>
      <c r="E108" s="224" t="str">
        <f t="shared" si="56"/>
        <v xml:space="preserve"> </v>
      </c>
      <c r="F108" s="119" t="str">
        <f t="shared" si="51"/>
        <v xml:space="preserve"> </v>
      </c>
      <c r="G108" s="120" t="str">
        <f t="shared" si="52"/>
        <v xml:space="preserve"> </v>
      </c>
      <c r="H108" s="119" t="str">
        <f t="shared" si="53"/>
        <v xml:space="preserve"> </v>
      </c>
      <c r="I108" s="119" t="str">
        <f t="shared" si="54"/>
        <v xml:space="preserve"> </v>
      </c>
      <c r="J108" s="119" t="str">
        <f t="shared" si="38"/>
        <v xml:space="preserve"> </v>
      </c>
      <c r="K108" s="119" t="str">
        <f t="shared" si="40"/>
        <v xml:space="preserve"> </v>
      </c>
      <c r="M108" s="119" t="str">
        <f t="shared" si="41"/>
        <v xml:space="preserve"> </v>
      </c>
      <c r="N108" s="119" t="str">
        <f t="shared" si="42"/>
        <v xml:space="preserve"> </v>
      </c>
      <c r="O108" s="120" t="str">
        <f t="shared" si="43"/>
        <v xml:space="preserve"> </v>
      </c>
      <c r="P108" s="120" t="str">
        <f t="shared" si="55"/>
        <v xml:space="preserve"> </v>
      </c>
      <c r="Q108" s="119" t="str">
        <f t="shared" si="50"/>
        <v xml:space="preserve"> </v>
      </c>
    </row>
    <row r="109" spans="1:23" x14ac:dyDescent="0.3">
      <c r="C109" s="174">
        <v>10</v>
      </c>
      <c r="D109" s="173" t="str">
        <f t="shared" si="39"/>
        <v xml:space="preserve"> </v>
      </c>
      <c r="E109" s="224" t="str">
        <f t="shared" si="56"/>
        <v xml:space="preserve"> </v>
      </c>
      <c r="F109" s="119" t="str">
        <f t="shared" si="51"/>
        <v xml:space="preserve"> </v>
      </c>
      <c r="G109" s="120" t="str">
        <f t="shared" si="52"/>
        <v xml:space="preserve"> </v>
      </c>
      <c r="H109" s="119" t="str">
        <f t="shared" si="53"/>
        <v xml:space="preserve"> </v>
      </c>
      <c r="I109" s="119" t="str">
        <f t="shared" si="54"/>
        <v xml:space="preserve"> </v>
      </c>
      <c r="J109" s="119" t="str">
        <f t="shared" si="38"/>
        <v xml:space="preserve"> </v>
      </c>
      <c r="K109" s="119" t="str">
        <f t="shared" si="40"/>
        <v xml:space="preserve"> </v>
      </c>
      <c r="M109" s="119" t="str">
        <f t="shared" si="41"/>
        <v xml:space="preserve"> </v>
      </c>
      <c r="N109" s="119" t="str">
        <f t="shared" si="42"/>
        <v xml:space="preserve"> </v>
      </c>
      <c r="O109" s="120" t="str">
        <f t="shared" si="43"/>
        <v xml:space="preserve"> </v>
      </c>
      <c r="P109" s="120" t="str">
        <f t="shared" si="55"/>
        <v xml:space="preserve"> </v>
      </c>
      <c r="Q109" s="119" t="str">
        <f t="shared" si="50"/>
        <v xml:space="preserve"> </v>
      </c>
    </row>
    <row r="110" spans="1:23" x14ac:dyDescent="0.3">
      <c r="A110" s="1">
        <v>8</v>
      </c>
      <c r="B110" s="5"/>
      <c r="C110" s="173">
        <v>40000</v>
      </c>
      <c r="D110" s="173" t="str">
        <f t="shared" si="39"/>
        <v xml:space="preserve"> </v>
      </c>
      <c r="E110" s="224" t="str">
        <f t="shared" si="56"/>
        <v xml:space="preserve"> </v>
      </c>
      <c r="F110" s="119" t="str">
        <f xml:space="preserve"> IF(E110=" "," ",1- ( (1/COUNT(D$110:D$124)) + ((D110-AVERAGE(D$110:D$124))^2/DEVSQ(D$110:D$124))))</f>
        <v xml:space="preserve"> </v>
      </c>
      <c r="G110" s="120" t="str">
        <f>IF(F110=" "," ",E110-(INTERCEPT(E$110:E$124,D$110:D$124) + SLOPE(E$110:E$124,D$110:D$124)*D110))</f>
        <v xml:space="preserve"> </v>
      </c>
      <c r="H110" s="119" t="str">
        <f>IF(G110=" "," ",DEVSQ(G$110:G$124) -(G110^2/F110))</f>
        <v xml:space="preserve"> </v>
      </c>
      <c r="I110" s="119" t="str">
        <f>IF(H110=" "," ",SQRT(H110/(COUNT(D$110:D$124)-3)))</f>
        <v xml:space="preserve"> </v>
      </c>
      <c r="J110" s="119" t="str">
        <f t="shared" si="38"/>
        <v xml:space="preserve"> </v>
      </c>
      <c r="K110" s="119" t="str">
        <f t="shared" si="40"/>
        <v xml:space="preserve"> </v>
      </c>
      <c r="M110" s="119" t="str">
        <f t="shared" si="41"/>
        <v xml:space="preserve"> </v>
      </c>
      <c r="N110" s="119" t="str">
        <f t="shared" si="42"/>
        <v xml:space="preserve"> </v>
      </c>
      <c r="O110" s="120" t="str">
        <f t="shared" si="43"/>
        <v xml:space="preserve"> </v>
      </c>
      <c r="P110" s="120" t="str">
        <f>IF(N110=" "," ",N110-(INTERCEPT(N$110:N$124,M$110:M$124) + SLOPE(N$110:N$124,M$110:M$124)*M110))</f>
        <v xml:space="preserve"> </v>
      </c>
      <c r="Q110" s="119" t="str">
        <f t="shared" ref="Q110:Q124" si="57">IF(N110= " ", " ",N110 -(SUM(N$5:N$154)-AA$13)/AB$13 -IF(COUNT(N$110:N$124)=0," ",(SUMPRODUCT(M$110:M$124,N$110:N$124) -(SUM(N$5:N$154)-AA$13)/AB$13*SUM(M$110:M$124))/SUMSQ(M$110:M$124))*M110)</f>
        <v xml:space="preserve"> </v>
      </c>
      <c r="S110" s="172" t="s">
        <v>124</v>
      </c>
      <c r="T110" s="119" t="s">
        <v>120</v>
      </c>
      <c r="U110" s="172" t="s">
        <v>121</v>
      </c>
      <c r="V110" s="172" t="s">
        <v>122</v>
      </c>
      <c r="W110" s="172" t="s">
        <v>123</v>
      </c>
    </row>
    <row r="111" spans="1:23" x14ac:dyDescent="0.3">
      <c r="C111" s="173">
        <v>40000</v>
      </c>
      <c r="D111" s="173" t="str">
        <f t="shared" si="39"/>
        <v xml:space="preserve"> </v>
      </c>
      <c r="E111" s="224" t="str">
        <f t="shared" si="56"/>
        <v xml:space="preserve"> </v>
      </c>
      <c r="F111" s="119" t="str">
        <f t="shared" ref="F111:F124" si="58" xml:space="preserve"> IF(E111=" "," ",1- ( (1/COUNT(D$110:D$124)) + ((D111-AVERAGE(D$110:D$124))^2/DEVSQ(D$110:D$124))))</f>
        <v xml:space="preserve"> </v>
      </c>
      <c r="G111" s="120" t="str">
        <f t="shared" ref="G111:G124" si="59">IF(F111=" "," ",E111-(INTERCEPT(E$110:E$124,D$110:D$124) + SLOPE(E$110:E$124,D$110:D$124)*D111))</f>
        <v xml:space="preserve"> </v>
      </c>
      <c r="H111" s="119" t="str">
        <f t="shared" ref="H111:H124" si="60">IF(G111=" "," ",DEVSQ(G$110:G$124) -(G111^2/F111))</f>
        <v xml:space="preserve"> </v>
      </c>
      <c r="I111" s="119" t="str">
        <f t="shared" ref="I111:I124" si="61">IF(H111=" "," ",SQRT(H111/(COUNT(D$110:D$124)-3)))</f>
        <v xml:space="preserve"> </v>
      </c>
      <c r="J111" s="119" t="str">
        <f t="shared" si="38"/>
        <v xml:space="preserve"> </v>
      </c>
      <c r="K111" s="119" t="str">
        <f t="shared" si="40"/>
        <v xml:space="preserve"> </v>
      </c>
      <c r="M111" s="119" t="str">
        <f t="shared" si="41"/>
        <v xml:space="preserve"> </v>
      </c>
      <c r="N111" s="119" t="str">
        <f t="shared" si="42"/>
        <v xml:space="preserve"> </v>
      </c>
      <c r="O111" s="120" t="str">
        <f t="shared" si="43"/>
        <v xml:space="preserve"> </v>
      </c>
      <c r="P111" s="120" t="str">
        <f t="shared" ref="P111:P124" si="62">IF(N111=" "," ",N111-(INTERCEPT(N$110:N$124,M$110:M$124) + SLOPE(N$110:N$124,M$110:M$124)*M111))</f>
        <v xml:space="preserve"> </v>
      </c>
      <c r="Q111" s="119" t="str">
        <f t="shared" si="57"/>
        <v xml:space="preserve"> </v>
      </c>
      <c r="S111" s="119" t="s">
        <v>119</v>
      </c>
      <c r="T111" s="119" t="e">
        <f>SLOPE($N$110:$N$124,$M$110:$M$124)</f>
        <v>#DIV/0!</v>
      </c>
      <c r="U111" s="119" t="e">
        <f>SQRT((SUMSQ($P$110:$P$124)/(COUNT($P$110:$P$124)-2))/DEVSQ($M$110:$M$124))</f>
        <v>#NUM!</v>
      </c>
      <c r="V111" s="119" t="e">
        <f>$T$111- TINV(0.05,COUNT($O$110:$O$124)-2)*$U$111</f>
        <v>#DIV/0!</v>
      </c>
      <c r="W111" s="119" t="e">
        <f>$T$111 + TINV(0.05,COUNT($O$110:$O$124)-2)*$U$111</f>
        <v>#DIV/0!</v>
      </c>
    </row>
    <row r="112" spans="1:23" x14ac:dyDescent="0.3">
      <c r="C112" s="173">
        <v>40000</v>
      </c>
      <c r="D112" s="173" t="str">
        <f t="shared" si="39"/>
        <v xml:space="preserve"> </v>
      </c>
      <c r="E112" s="224" t="str">
        <f t="shared" si="56"/>
        <v xml:space="preserve"> </v>
      </c>
      <c r="F112" s="119" t="str">
        <f t="shared" si="58"/>
        <v xml:space="preserve"> </v>
      </c>
      <c r="G112" s="120" t="str">
        <f t="shared" si="59"/>
        <v xml:space="preserve"> </v>
      </c>
      <c r="H112" s="119" t="str">
        <f t="shared" si="60"/>
        <v xml:space="preserve"> </v>
      </c>
      <c r="I112" s="119" t="str">
        <f t="shared" si="61"/>
        <v xml:space="preserve"> </v>
      </c>
      <c r="J112" s="119" t="str">
        <f t="shared" si="38"/>
        <v xml:space="preserve"> </v>
      </c>
      <c r="K112" s="119" t="str">
        <f t="shared" si="40"/>
        <v xml:space="preserve"> </v>
      </c>
      <c r="M112" s="119" t="str">
        <f t="shared" si="41"/>
        <v xml:space="preserve"> </v>
      </c>
      <c r="N112" s="119" t="str">
        <f t="shared" si="42"/>
        <v xml:space="preserve"> </v>
      </c>
      <c r="O112" s="120" t="str">
        <f t="shared" si="43"/>
        <v xml:space="preserve"> </v>
      </c>
      <c r="P112" s="120" t="str">
        <f t="shared" si="62"/>
        <v xml:space="preserve"> </v>
      </c>
      <c r="Q112" s="119" t="str">
        <f t="shared" si="57"/>
        <v xml:space="preserve"> </v>
      </c>
      <c r="S112" s="119" t="s">
        <v>126</v>
      </c>
      <c r="T112" s="119" t="e">
        <f>INTERCEPT($N$110:$N$124,$M$110:$M$124)</f>
        <v>#DIV/0!</v>
      </c>
      <c r="U112" s="119" t="e">
        <f>SQRT((SUMSQ($P$110:$P$124)/(COUNT($P$110:$P$124)-2))*((1/COUNT($P$110:$P$124))+(AVERAGE($M$110:$M$124)^2/DEVSQ($M$110:$M$124))))</f>
        <v>#DIV/0!</v>
      </c>
      <c r="V112" s="119" t="e">
        <f>$T$112- TINV(0.05,COUNT($O$110:$O$124)-2)*$U$112</f>
        <v>#DIV/0!</v>
      </c>
      <c r="W112" s="119" t="e">
        <f>$T$112 + TINV(0.05,COUNT($O$110:$O$124)-2)*$U$112</f>
        <v>#DIV/0!</v>
      </c>
    </row>
    <row r="113" spans="1:23" x14ac:dyDescent="0.3">
      <c r="C113" s="173">
        <v>4000</v>
      </c>
      <c r="D113" s="173" t="str">
        <f t="shared" si="39"/>
        <v xml:space="preserve"> </v>
      </c>
      <c r="E113" s="224" t="str">
        <f t="shared" si="56"/>
        <v xml:space="preserve"> </v>
      </c>
      <c r="F113" s="119" t="str">
        <f t="shared" si="58"/>
        <v xml:space="preserve"> </v>
      </c>
      <c r="G113" s="120" t="str">
        <f t="shared" si="59"/>
        <v xml:space="preserve"> </v>
      </c>
      <c r="H113" s="119" t="str">
        <f t="shared" si="60"/>
        <v xml:space="preserve"> </v>
      </c>
      <c r="I113" s="119" t="str">
        <f t="shared" si="61"/>
        <v xml:space="preserve"> </v>
      </c>
      <c r="J113" s="119" t="str">
        <f t="shared" si="38"/>
        <v xml:space="preserve"> </v>
      </c>
      <c r="K113" s="119" t="str">
        <f t="shared" si="40"/>
        <v xml:space="preserve"> </v>
      </c>
      <c r="M113" s="119" t="str">
        <f t="shared" si="41"/>
        <v xml:space="preserve"> </v>
      </c>
      <c r="N113" s="119" t="str">
        <f t="shared" si="42"/>
        <v xml:space="preserve"> </v>
      </c>
      <c r="O113" s="120" t="str">
        <f t="shared" si="43"/>
        <v xml:space="preserve"> </v>
      </c>
      <c r="P113" s="120" t="str">
        <f t="shared" si="62"/>
        <v xml:space="preserve"> </v>
      </c>
      <c r="Q113" s="119" t="str">
        <f t="shared" si="57"/>
        <v xml:space="preserve"> </v>
      </c>
    </row>
    <row r="114" spans="1:23" x14ac:dyDescent="0.3">
      <c r="C114" s="173">
        <v>4000</v>
      </c>
      <c r="D114" s="173" t="str">
        <f t="shared" si="39"/>
        <v xml:space="preserve"> </v>
      </c>
      <c r="E114" s="224" t="str">
        <f t="shared" si="56"/>
        <v xml:space="preserve"> </v>
      </c>
      <c r="F114" s="119" t="str">
        <f t="shared" si="58"/>
        <v xml:space="preserve"> </v>
      </c>
      <c r="G114" s="120" t="str">
        <f t="shared" si="59"/>
        <v xml:space="preserve"> </v>
      </c>
      <c r="H114" s="119" t="str">
        <f t="shared" si="60"/>
        <v xml:space="preserve"> </v>
      </c>
      <c r="I114" s="119" t="str">
        <f t="shared" si="61"/>
        <v xml:space="preserve"> </v>
      </c>
      <c r="J114" s="119" t="str">
        <f t="shared" si="38"/>
        <v xml:space="preserve"> </v>
      </c>
      <c r="K114" s="119" t="str">
        <f t="shared" si="40"/>
        <v xml:space="preserve"> </v>
      </c>
      <c r="M114" s="119" t="str">
        <f t="shared" si="41"/>
        <v xml:space="preserve"> </v>
      </c>
      <c r="N114" s="119" t="str">
        <f t="shared" si="42"/>
        <v xml:space="preserve"> </v>
      </c>
      <c r="O114" s="120" t="str">
        <f t="shared" si="43"/>
        <v xml:space="preserve"> </v>
      </c>
      <c r="P114" s="120" t="str">
        <f t="shared" si="62"/>
        <v xml:space="preserve"> </v>
      </c>
      <c r="Q114" s="119" t="str">
        <f t="shared" si="57"/>
        <v xml:space="preserve"> </v>
      </c>
      <c r="S114" t="s">
        <v>130</v>
      </c>
      <c r="T114" t="e">
        <f>1-(SUMSQ($P$110:P$124)/DEVSQ($N$110:$N$124))</f>
        <v>#NUM!</v>
      </c>
    </row>
    <row r="115" spans="1:23" x14ac:dyDescent="0.3">
      <c r="C115" s="173">
        <v>4000</v>
      </c>
      <c r="D115" s="173" t="str">
        <f t="shared" si="39"/>
        <v xml:space="preserve"> </v>
      </c>
      <c r="E115" s="224" t="str">
        <f t="shared" si="56"/>
        <v xml:space="preserve"> </v>
      </c>
      <c r="F115" s="119" t="str">
        <f t="shared" si="58"/>
        <v xml:space="preserve"> </v>
      </c>
      <c r="G115" s="120" t="str">
        <f t="shared" si="59"/>
        <v xml:space="preserve"> </v>
      </c>
      <c r="H115" s="119" t="str">
        <f t="shared" si="60"/>
        <v xml:space="preserve"> </v>
      </c>
      <c r="I115" s="119" t="str">
        <f t="shared" si="61"/>
        <v xml:space="preserve"> </v>
      </c>
      <c r="J115" s="119" t="str">
        <f t="shared" si="38"/>
        <v xml:space="preserve"> </v>
      </c>
      <c r="K115" s="119" t="str">
        <f t="shared" si="40"/>
        <v xml:space="preserve"> </v>
      </c>
      <c r="M115" s="119" t="str">
        <f t="shared" si="41"/>
        <v xml:space="preserve"> </v>
      </c>
      <c r="N115" s="119" t="str">
        <f t="shared" si="42"/>
        <v xml:space="preserve"> </v>
      </c>
      <c r="O115" s="120" t="str">
        <f t="shared" si="43"/>
        <v xml:space="preserve"> </v>
      </c>
      <c r="P115" s="120" t="str">
        <f t="shared" si="62"/>
        <v xml:space="preserve"> </v>
      </c>
      <c r="Q115" s="119" t="str">
        <f t="shared" si="57"/>
        <v xml:space="preserve"> </v>
      </c>
    </row>
    <row r="116" spans="1:23" x14ac:dyDescent="0.3">
      <c r="C116" s="173">
        <v>400</v>
      </c>
      <c r="D116" s="173" t="str">
        <f t="shared" si="39"/>
        <v xml:space="preserve"> </v>
      </c>
      <c r="E116" s="224" t="str">
        <f t="shared" si="56"/>
        <v xml:space="preserve"> </v>
      </c>
      <c r="F116" s="119" t="str">
        <f t="shared" si="58"/>
        <v xml:space="preserve"> </v>
      </c>
      <c r="G116" s="120" t="str">
        <f t="shared" si="59"/>
        <v xml:space="preserve"> </v>
      </c>
      <c r="H116" s="119" t="str">
        <f t="shared" si="60"/>
        <v xml:space="preserve"> </v>
      </c>
      <c r="I116" s="119" t="str">
        <f t="shared" si="61"/>
        <v xml:space="preserve"> </v>
      </c>
      <c r="J116" s="119" t="str">
        <f t="shared" si="38"/>
        <v xml:space="preserve"> </v>
      </c>
      <c r="K116" s="119" t="str">
        <f t="shared" si="40"/>
        <v xml:space="preserve"> </v>
      </c>
      <c r="M116" s="119" t="str">
        <f t="shared" si="41"/>
        <v xml:space="preserve"> </v>
      </c>
      <c r="N116" s="119" t="str">
        <f t="shared" si="42"/>
        <v xml:space="preserve"> </v>
      </c>
      <c r="O116" s="120" t="str">
        <f t="shared" si="43"/>
        <v xml:space="preserve"> </v>
      </c>
      <c r="P116" s="120" t="str">
        <f t="shared" si="62"/>
        <v xml:space="preserve"> </v>
      </c>
      <c r="Q116" s="119" t="str">
        <f t="shared" si="57"/>
        <v xml:space="preserve"> </v>
      </c>
    </row>
    <row r="117" spans="1:23" x14ac:dyDescent="0.3">
      <c r="C117" s="173">
        <v>400</v>
      </c>
      <c r="D117" s="173" t="str">
        <f t="shared" si="39"/>
        <v xml:space="preserve"> </v>
      </c>
      <c r="E117" s="224" t="str">
        <f t="shared" si="56"/>
        <v xml:space="preserve"> </v>
      </c>
      <c r="F117" s="119" t="str">
        <f t="shared" si="58"/>
        <v xml:space="preserve"> </v>
      </c>
      <c r="G117" s="120" t="str">
        <f t="shared" si="59"/>
        <v xml:space="preserve"> </v>
      </c>
      <c r="H117" s="119" t="str">
        <f t="shared" si="60"/>
        <v xml:space="preserve"> </v>
      </c>
      <c r="I117" s="119" t="str">
        <f t="shared" si="61"/>
        <v xml:space="preserve"> </v>
      </c>
      <c r="J117" s="119" t="str">
        <f t="shared" si="38"/>
        <v xml:space="preserve"> </v>
      </c>
      <c r="K117" s="119" t="str">
        <f t="shared" si="40"/>
        <v xml:space="preserve"> </v>
      </c>
      <c r="M117" s="119" t="str">
        <f t="shared" si="41"/>
        <v xml:space="preserve"> </v>
      </c>
      <c r="N117" s="119" t="str">
        <f t="shared" si="42"/>
        <v xml:space="preserve"> </v>
      </c>
      <c r="O117" s="120" t="str">
        <f t="shared" si="43"/>
        <v xml:space="preserve"> </v>
      </c>
      <c r="P117" s="120" t="str">
        <f t="shared" si="62"/>
        <v xml:space="preserve"> </v>
      </c>
      <c r="Q117" s="119" t="str">
        <f t="shared" si="57"/>
        <v xml:space="preserve"> </v>
      </c>
    </row>
    <row r="118" spans="1:23" x14ac:dyDescent="0.3">
      <c r="C118" s="173">
        <v>400</v>
      </c>
      <c r="D118" s="173" t="str">
        <f t="shared" si="39"/>
        <v xml:space="preserve"> </v>
      </c>
      <c r="E118" s="224" t="str">
        <f t="shared" si="56"/>
        <v xml:space="preserve"> </v>
      </c>
      <c r="F118" s="119" t="str">
        <f t="shared" si="58"/>
        <v xml:space="preserve"> </v>
      </c>
      <c r="G118" s="120" t="str">
        <f t="shared" si="59"/>
        <v xml:space="preserve"> </v>
      </c>
      <c r="H118" s="119" t="str">
        <f t="shared" si="60"/>
        <v xml:space="preserve"> </v>
      </c>
      <c r="I118" s="119" t="str">
        <f t="shared" si="61"/>
        <v xml:space="preserve"> </v>
      </c>
      <c r="J118" s="119" t="str">
        <f t="shared" si="38"/>
        <v xml:space="preserve"> </v>
      </c>
      <c r="K118" s="119" t="str">
        <f t="shared" si="40"/>
        <v xml:space="preserve"> </v>
      </c>
      <c r="M118" s="119" t="str">
        <f t="shared" si="41"/>
        <v xml:space="preserve"> </v>
      </c>
      <c r="N118" s="119" t="str">
        <f t="shared" si="42"/>
        <v xml:space="preserve"> </v>
      </c>
      <c r="O118" s="120" t="str">
        <f t="shared" si="43"/>
        <v xml:space="preserve"> </v>
      </c>
      <c r="P118" s="120" t="str">
        <f t="shared" si="62"/>
        <v xml:space="preserve"> </v>
      </c>
      <c r="Q118" s="119" t="str">
        <f t="shared" si="57"/>
        <v xml:space="preserve"> </v>
      </c>
    </row>
    <row r="119" spans="1:23" x14ac:dyDescent="0.3">
      <c r="C119" s="173">
        <v>40</v>
      </c>
      <c r="D119" s="173" t="str">
        <f t="shared" si="39"/>
        <v xml:space="preserve"> </v>
      </c>
      <c r="E119" s="224" t="str">
        <f t="shared" si="56"/>
        <v xml:space="preserve"> </v>
      </c>
      <c r="F119" s="119" t="str">
        <f t="shared" si="58"/>
        <v xml:space="preserve"> </v>
      </c>
      <c r="G119" s="120" t="str">
        <f t="shared" si="59"/>
        <v xml:space="preserve"> </v>
      </c>
      <c r="H119" s="119" t="str">
        <f t="shared" si="60"/>
        <v xml:space="preserve"> </v>
      </c>
      <c r="I119" s="119" t="str">
        <f t="shared" si="61"/>
        <v xml:space="preserve"> </v>
      </c>
      <c r="J119" s="119" t="str">
        <f t="shared" si="38"/>
        <v xml:space="preserve"> </v>
      </c>
      <c r="K119" s="119" t="str">
        <f t="shared" si="40"/>
        <v xml:space="preserve"> </v>
      </c>
      <c r="M119" s="119" t="str">
        <f t="shared" si="41"/>
        <v xml:space="preserve"> </v>
      </c>
      <c r="N119" s="119" t="str">
        <f t="shared" si="42"/>
        <v xml:space="preserve"> </v>
      </c>
      <c r="O119" s="120" t="str">
        <f t="shared" si="43"/>
        <v xml:space="preserve"> </v>
      </c>
      <c r="P119" s="120" t="str">
        <f t="shared" si="62"/>
        <v xml:space="preserve"> </v>
      </c>
      <c r="Q119" s="119" t="str">
        <f t="shared" si="57"/>
        <v xml:space="preserve"> </v>
      </c>
    </row>
    <row r="120" spans="1:23" x14ac:dyDescent="0.3">
      <c r="C120" s="173">
        <v>40</v>
      </c>
      <c r="D120" s="173" t="str">
        <f t="shared" si="39"/>
        <v xml:space="preserve"> </v>
      </c>
      <c r="E120" s="224" t="str">
        <f t="shared" si="56"/>
        <v xml:space="preserve"> </v>
      </c>
      <c r="F120" s="119" t="str">
        <f t="shared" si="58"/>
        <v xml:space="preserve"> </v>
      </c>
      <c r="G120" s="120" t="str">
        <f t="shared" si="59"/>
        <v xml:space="preserve"> </v>
      </c>
      <c r="H120" s="119" t="str">
        <f t="shared" si="60"/>
        <v xml:space="preserve"> </v>
      </c>
      <c r="I120" s="119" t="str">
        <f t="shared" si="61"/>
        <v xml:space="preserve"> </v>
      </c>
      <c r="J120" s="119" t="str">
        <f t="shared" si="38"/>
        <v xml:space="preserve"> </v>
      </c>
      <c r="K120" s="119" t="str">
        <f t="shared" si="40"/>
        <v xml:space="preserve"> </v>
      </c>
      <c r="M120" s="119" t="str">
        <f t="shared" si="41"/>
        <v xml:space="preserve"> </v>
      </c>
      <c r="N120" s="119" t="str">
        <f t="shared" si="42"/>
        <v xml:space="preserve"> </v>
      </c>
      <c r="O120" s="120" t="str">
        <f t="shared" si="43"/>
        <v xml:space="preserve"> </v>
      </c>
      <c r="P120" s="120" t="str">
        <f t="shared" si="62"/>
        <v xml:space="preserve"> </v>
      </c>
      <c r="Q120" s="119" t="str">
        <f t="shared" si="57"/>
        <v xml:space="preserve"> </v>
      </c>
    </row>
    <row r="121" spans="1:23" x14ac:dyDescent="0.3">
      <c r="C121" s="173">
        <v>40</v>
      </c>
      <c r="D121" s="173" t="str">
        <f t="shared" si="39"/>
        <v xml:space="preserve"> </v>
      </c>
      <c r="E121" s="224" t="str">
        <f t="shared" si="56"/>
        <v xml:space="preserve"> </v>
      </c>
      <c r="F121" s="119" t="str">
        <f t="shared" si="58"/>
        <v xml:space="preserve"> </v>
      </c>
      <c r="G121" s="120" t="str">
        <f t="shared" si="59"/>
        <v xml:space="preserve"> </v>
      </c>
      <c r="H121" s="119" t="str">
        <f t="shared" si="60"/>
        <v xml:space="preserve"> </v>
      </c>
      <c r="I121" s="119" t="str">
        <f t="shared" si="61"/>
        <v xml:space="preserve"> </v>
      </c>
      <c r="J121" s="119" t="str">
        <f t="shared" si="38"/>
        <v xml:space="preserve"> </v>
      </c>
      <c r="K121" s="119" t="str">
        <f t="shared" si="40"/>
        <v xml:space="preserve"> </v>
      </c>
      <c r="M121" s="119" t="str">
        <f t="shared" si="41"/>
        <v xml:space="preserve"> </v>
      </c>
      <c r="N121" s="119" t="str">
        <f t="shared" si="42"/>
        <v xml:space="preserve"> </v>
      </c>
      <c r="O121" s="120" t="str">
        <f t="shared" si="43"/>
        <v xml:space="preserve"> </v>
      </c>
      <c r="P121" s="120" t="str">
        <f t="shared" si="62"/>
        <v xml:space="preserve"> </v>
      </c>
      <c r="Q121" s="119" t="str">
        <f t="shared" si="57"/>
        <v xml:space="preserve"> </v>
      </c>
    </row>
    <row r="122" spans="1:23" x14ac:dyDescent="0.3">
      <c r="C122" s="173">
        <v>10</v>
      </c>
      <c r="D122" s="173" t="str">
        <f t="shared" si="39"/>
        <v xml:space="preserve"> </v>
      </c>
      <c r="E122" s="224" t="str">
        <f t="shared" si="56"/>
        <v xml:space="preserve"> </v>
      </c>
      <c r="F122" s="119" t="str">
        <f t="shared" si="58"/>
        <v xml:space="preserve"> </v>
      </c>
      <c r="G122" s="120" t="str">
        <f t="shared" si="59"/>
        <v xml:space="preserve"> </v>
      </c>
      <c r="H122" s="119" t="str">
        <f t="shared" si="60"/>
        <v xml:space="preserve"> </v>
      </c>
      <c r="I122" s="119" t="str">
        <f t="shared" si="61"/>
        <v xml:space="preserve"> </v>
      </c>
      <c r="J122" s="119" t="str">
        <f t="shared" si="38"/>
        <v xml:space="preserve"> </v>
      </c>
      <c r="K122" s="119" t="str">
        <f t="shared" si="40"/>
        <v xml:space="preserve"> </v>
      </c>
      <c r="M122" s="119" t="str">
        <f t="shared" si="41"/>
        <v xml:space="preserve"> </v>
      </c>
      <c r="N122" s="119" t="str">
        <f t="shared" si="42"/>
        <v xml:space="preserve"> </v>
      </c>
      <c r="O122" s="120" t="str">
        <f t="shared" si="43"/>
        <v xml:space="preserve"> </v>
      </c>
      <c r="P122" s="120" t="str">
        <f t="shared" si="62"/>
        <v xml:space="preserve"> </v>
      </c>
      <c r="Q122" s="119" t="str">
        <f t="shared" si="57"/>
        <v xml:space="preserve"> </v>
      </c>
    </row>
    <row r="123" spans="1:23" x14ac:dyDescent="0.3">
      <c r="C123" s="173">
        <v>10</v>
      </c>
      <c r="D123" s="173" t="str">
        <f t="shared" si="39"/>
        <v xml:space="preserve"> </v>
      </c>
      <c r="E123" s="224" t="str">
        <f t="shared" si="56"/>
        <v xml:space="preserve"> </v>
      </c>
      <c r="F123" s="119" t="str">
        <f t="shared" si="58"/>
        <v xml:space="preserve"> </v>
      </c>
      <c r="G123" s="120" t="str">
        <f t="shared" si="59"/>
        <v xml:space="preserve"> </v>
      </c>
      <c r="H123" s="119" t="str">
        <f t="shared" si="60"/>
        <v xml:space="preserve"> </v>
      </c>
      <c r="I123" s="119" t="str">
        <f t="shared" si="61"/>
        <v xml:space="preserve"> </v>
      </c>
      <c r="J123" s="119" t="str">
        <f t="shared" si="38"/>
        <v xml:space="preserve"> </v>
      </c>
      <c r="K123" s="119" t="str">
        <f t="shared" si="40"/>
        <v xml:space="preserve"> </v>
      </c>
      <c r="M123" s="119" t="str">
        <f t="shared" si="41"/>
        <v xml:space="preserve"> </v>
      </c>
      <c r="N123" s="119" t="str">
        <f t="shared" si="42"/>
        <v xml:space="preserve"> </v>
      </c>
      <c r="O123" s="120" t="str">
        <f t="shared" si="43"/>
        <v xml:space="preserve"> </v>
      </c>
      <c r="P123" s="120" t="str">
        <f t="shared" si="62"/>
        <v xml:space="preserve"> </v>
      </c>
      <c r="Q123" s="119" t="str">
        <f t="shared" si="57"/>
        <v xml:space="preserve"> </v>
      </c>
    </row>
    <row r="124" spans="1:23" x14ac:dyDescent="0.3">
      <c r="C124" s="174">
        <v>10</v>
      </c>
      <c r="D124" s="173" t="str">
        <f t="shared" si="39"/>
        <v xml:space="preserve"> </v>
      </c>
      <c r="E124" s="224" t="str">
        <f t="shared" si="56"/>
        <v xml:space="preserve"> </v>
      </c>
      <c r="F124" s="119" t="str">
        <f t="shared" si="58"/>
        <v xml:space="preserve"> </v>
      </c>
      <c r="G124" s="120" t="str">
        <f t="shared" si="59"/>
        <v xml:space="preserve"> </v>
      </c>
      <c r="H124" s="119" t="str">
        <f t="shared" si="60"/>
        <v xml:space="preserve"> </v>
      </c>
      <c r="I124" s="119" t="str">
        <f t="shared" si="61"/>
        <v xml:space="preserve"> </v>
      </c>
      <c r="J124" s="119" t="str">
        <f t="shared" si="38"/>
        <v xml:space="preserve"> </v>
      </c>
      <c r="K124" s="119" t="str">
        <f t="shared" si="40"/>
        <v xml:space="preserve"> </v>
      </c>
      <c r="M124" s="119" t="str">
        <f t="shared" si="41"/>
        <v xml:space="preserve"> </v>
      </c>
      <c r="N124" s="119" t="str">
        <f t="shared" si="42"/>
        <v xml:space="preserve"> </v>
      </c>
      <c r="O124" s="120" t="str">
        <f t="shared" si="43"/>
        <v xml:space="preserve"> </v>
      </c>
      <c r="P124" s="120" t="str">
        <f t="shared" si="62"/>
        <v xml:space="preserve"> </v>
      </c>
      <c r="Q124" s="119" t="str">
        <f t="shared" si="57"/>
        <v xml:space="preserve"> </v>
      </c>
    </row>
    <row r="125" spans="1:23" x14ac:dyDescent="0.3">
      <c r="A125" s="1">
        <v>9</v>
      </c>
      <c r="B125" s="5"/>
      <c r="C125" s="173">
        <v>40000</v>
      </c>
      <c r="D125" s="173" t="str">
        <f t="shared" si="39"/>
        <v xml:space="preserve"> </v>
      </c>
      <c r="E125" s="224" t="str">
        <f t="shared" si="56"/>
        <v xml:space="preserve"> </v>
      </c>
      <c r="F125" s="119" t="str">
        <f xml:space="preserve"> IF(E125=" "," ",1- ( (1/COUNT(D$125:D$139)) + ((D125-AVERAGE(D$125:D$139))^2/DEVSQ(D$125:D$139))))</f>
        <v xml:space="preserve"> </v>
      </c>
      <c r="G125" s="120" t="str">
        <f>IF(F125=" "," ",E125-(INTERCEPT(E$125:E$139,D$125:D$139) + SLOPE(E$125:E$139,D$125:D$139)*D125))</f>
        <v xml:space="preserve"> </v>
      </c>
      <c r="H125" s="119" t="str">
        <f>IF(G125=" "," ",DEVSQ(G$125:G$139) -(G125^2/F125))</f>
        <v xml:space="preserve"> </v>
      </c>
      <c r="I125" s="119" t="str">
        <f>IF(H125=" "," ",SQRT(H125/(COUNT(D$125:D$139)-3)))</f>
        <v xml:space="preserve"> </v>
      </c>
      <c r="J125" s="119" t="str">
        <f t="shared" si="38"/>
        <v xml:space="preserve"> </v>
      </c>
      <c r="K125" s="119" t="str">
        <f t="shared" si="40"/>
        <v xml:space="preserve"> </v>
      </c>
      <c r="M125" s="119" t="str">
        <f t="shared" si="41"/>
        <v xml:space="preserve"> </v>
      </c>
      <c r="N125" s="119" t="str">
        <f t="shared" si="42"/>
        <v xml:space="preserve"> </v>
      </c>
      <c r="O125" s="120" t="str">
        <f t="shared" si="43"/>
        <v xml:space="preserve"> </v>
      </c>
      <c r="P125" s="120" t="str">
        <f>IF(N125=" "," ",N125-(INTERCEPT(N$125:N$139,M$125:M$139) + SLOPE(N$125:N$139,M$125:M$139)*M125))</f>
        <v xml:space="preserve"> </v>
      </c>
      <c r="Q125" s="119" t="str">
        <f t="shared" ref="Q125:Q139" si="63">IF(N125=" "," ",N125-(SUM(N$5:N$154)-AA$13)/AB$13-IF(COUNT(N$125:N$139)=0," ",(SUMPRODUCT(M$125:M$139,N$125:N$139)-(SUM(N$5:N$154)-AA$13)/AB$13*SUM(M$125:M$139))/SUMSQ(M$125:M$139))*M125)</f>
        <v xml:space="preserve"> </v>
      </c>
      <c r="S125" s="172" t="s">
        <v>124</v>
      </c>
      <c r="T125" s="119" t="s">
        <v>120</v>
      </c>
      <c r="U125" s="172" t="s">
        <v>121</v>
      </c>
      <c r="V125" s="172" t="s">
        <v>122</v>
      </c>
      <c r="W125" s="172" t="s">
        <v>123</v>
      </c>
    </row>
    <row r="126" spans="1:23" x14ac:dyDescent="0.3">
      <c r="C126" s="173">
        <v>40000</v>
      </c>
      <c r="D126" s="173" t="str">
        <f t="shared" si="39"/>
        <v xml:space="preserve"> </v>
      </c>
      <c r="E126" s="224" t="str">
        <f t="shared" si="56"/>
        <v xml:space="preserve"> </v>
      </c>
      <c r="F126" s="119" t="str">
        <f t="shared" ref="F126:F139" si="64" xml:space="preserve"> IF(E126=" "," ",1- ( (1/COUNT(D$125:D$139)) + ((D126-AVERAGE(D$125:D$139))^2/DEVSQ(D$125:D$139))))</f>
        <v xml:space="preserve"> </v>
      </c>
      <c r="G126" s="120" t="str">
        <f t="shared" ref="G126:G139" si="65">IF(F126=" "," ",E126-(INTERCEPT(E$125:E$139,D$125:D$139) + SLOPE(E$125:E$139,D$125:D$139)*D126))</f>
        <v xml:space="preserve"> </v>
      </c>
      <c r="H126" s="119" t="str">
        <f t="shared" ref="H126:H139" si="66">IF(G126=" "," ",DEVSQ(G$125:G$139) -(G126^2/F126))</f>
        <v xml:space="preserve"> </v>
      </c>
      <c r="I126" s="119" t="str">
        <f t="shared" ref="I126:I139" si="67">IF(H126=" "," ",SQRT(H126/(COUNT(D$125:D$139)-3)))</f>
        <v xml:space="preserve"> </v>
      </c>
      <c r="J126" s="119" t="str">
        <f t="shared" si="38"/>
        <v xml:space="preserve"> </v>
      </c>
      <c r="K126" s="119" t="str">
        <f t="shared" si="40"/>
        <v xml:space="preserve"> </v>
      </c>
      <c r="M126" s="119" t="str">
        <f t="shared" si="41"/>
        <v xml:space="preserve"> </v>
      </c>
      <c r="N126" s="119" t="str">
        <f t="shared" si="42"/>
        <v xml:space="preserve"> </v>
      </c>
      <c r="O126" s="120" t="str">
        <f t="shared" si="43"/>
        <v xml:space="preserve"> </v>
      </c>
      <c r="P126" s="120" t="str">
        <f t="shared" ref="P126:P139" si="68">IF(N126=" "," ",N126-(INTERCEPT(N$125:N$139,M$125:M$139) + SLOPE(N$125:N$139,M$125:M$139)*M126))</f>
        <v xml:space="preserve"> </v>
      </c>
      <c r="Q126" s="119" t="str">
        <f t="shared" si="63"/>
        <v xml:space="preserve"> </v>
      </c>
      <c r="S126" s="119" t="s">
        <v>119</v>
      </c>
      <c r="T126" s="119" t="e">
        <f>SLOPE($N$125:$N$139,$M$125:$M$139)</f>
        <v>#DIV/0!</v>
      </c>
      <c r="U126" s="119" t="e">
        <f>SQRT((SUMSQ($P$125:$P$139)/(COUNT($P$125:$P$139)-2))/DEVSQ($M$125:$M$139))</f>
        <v>#NUM!</v>
      </c>
      <c r="V126" s="119" t="e">
        <f>$T$126- TINV(0.05,COUNT($O$125:$O$139)-2)*$U$126</f>
        <v>#DIV/0!</v>
      </c>
      <c r="W126" s="119" t="e">
        <f>$T$126 + TINV(0.05,COUNT($O$125:$O$139)-2)*$U$126</f>
        <v>#DIV/0!</v>
      </c>
    </row>
    <row r="127" spans="1:23" x14ac:dyDescent="0.3">
      <c r="C127" s="173">
        <v>40000</v>
      </c>
      <c r="D127" s="173" t="str">
        <f t="shared" si="39"/>
        <v xml:space="preserve"> </v>
      </c>
      <c r="E127" s="224" t="str">
        <f t="shared" si="56"/>
        <v xml:space="preserve"> </v>
      </c>
      <c r="F127" s="119" t="str">
        <f t="shared" si="64"/>
        <v xml:space="preserve"> </v>
      </c>
      <c r="G127" s="120" t="str">
        <f t="shared" si="65"/>
        <v xml:space="preserve"> </v>
      </c>
      <c r="H127" s="119" t="str">
        <f t="shared" si="66"/>
        <v xml:space="preserve"> </v>
      </c>
      <c r="I127" s="119" t="str">
        <f t="shared" si="67"/>
        <v xml:space="preserve"> </v>
      </c>
      <c r="J127" s="119" t="str">
        <f t="shared" si="38"/>
        <v xml:space="preserve"> </v>
      </c>
      <c r="K127" s="119" t="str">
        <f t="shared" si="40"/>
        <v xml:space="preserve"> </v>
      </c>
      <c r="M127" s="119" t="str">
        <f t="shared" si="41"/>
        <v xml:space="preserve"> </v>
      </c>
      <c r="N127" s="119" t="str">
        <f t="shared" si="42"/>
        <v xml:space="preserve"> </v>
      </c>
      <c r="O127" s="120" t="str">
        <f t="shared" si="43"/>
        <v xml:space="preserve"> </v>
      </c>
      <c r="P127" s="120" t="str">
        <f t="shared" si="68"/>
        <v xml:space="preserve"> </v>
      </c>
      <c r="Q127" s="119" t="str">
        <f t="shared" si="63"/>
        <v xml:space="preserve"> </v>
      </c>
      <c r="S127" s="119" t="s">
        <v>126</v>
      </c>
      <c r="T127" s="119" t="e">
        <f>INTERCEPT($N$125:$N$139,$M$125:$M$139)</f>
        <v>#DIV/0!</v>
      </c>
      <c r="U127" s="119" t="e">
        <f>SQRT((SUMSQ($P$125:$P$139)/(COUNT($P$125:$P$139)-2))*((1/COUNT($P$125:$P$139))+(AVERAGE($M$125:$M$139)^2/DEVSQ($M$125:$M$139))))</f>
        <v>#DIV/0!</v>
      </c>
      <c r="V127" s="119" t="e">
        <f>$T$127- TINV(0.05,COUNT($O$125:$O$139)-2)*$U$127</f>
        <v>#DIV/0!</v>
      </c>
      <c r="W127" s="119" t="e">
        <f>$T$127 + TINV(0.05,COUNT($O$125:$O$139)-2)*$U$127</f>
        <v>#DIV/0!</v>
      </c>
    </row>
    <row r="128" spans="1:23" x14ac:dyDescent="0.3">
      <c r="C128" s="173">
        <v>4000</v>
      </c>
      <c r="D128" s="173" t="str">
        <f t="shared" si="39"/>
        <v xml:space="preserve"> </v>
      </c>
      <c r="E128" s="224" t="str">
        <f t="shared" si="56"/>
        <v xml:space="preserve"> </v>
      </c>
      <c r="F128" s="119" t="str">
        <f t="shared" si="64"/>
        <v xml:space="preserve"> </v>
      </c>
      <c r="G128" s="120" t="str">
        <f t="shared" si="65"/>
        <v xml:space="preserve"> </v>
      </c>
      <c r="H128" s="119" t="str">
        <f t="shared" si="66"/>
        <v xml:space="preserve"> </v>
      </c>
      <c r="I128" s="119" t="str">
        <f t="shared" si="67"/>
        <v xml:space="preserve"> </v>
      </c>
      <c r="J128" s="119" t="str">
        <f t="shared" si="38"/>
        <v xml:space="preserve"> </v>
      </c>
      <c r="K128" s="119" t="str">
        <f t="shared" si="40"/>
        <v xml:space="preserve"> </v>
      </c>
      <c r="M128" s="119" t="str">
        <f t="shared" si="41"/>
        <v xml:space="preserve"> </v>
      </c>
      <c r="N128" s="119" t="str">
        <f t="shared" si="42"/>
        <v xml:space="preserve"> </v>
      </c>
      <c r="O128" s="120" t="str">
        <f t="shared" si="43"/>
        <v xml:space="preserve"> </v>
      </c>
      <c r="P128" s="120" t="str">
        <f t="shared" si="68"/>
        <v xml:space="preserve"> </v>
      </c>
      <c r="Q128" s="119" t="str">
        <f t="shared" si="63"/>
        <v xml:space="preserve"> </v>
      </c>
    </row>
    <row r="129" spans="1:23" x14ac:dyDescent="0.3">
      <c r="C129" s="173">
        <v>4000</v>
      </c>
      <c r="D129" s="173" t="str">
        <f t="shared" si="39"/>
        <v xml:space="preserve"> </v>
      </c>
      <c r="E129" s="224" t="str">
        <f t="shared" si="56"/>
        <v xml:space="preserve"> </v>
      </c>
      <c r="F129" s="119" t="str">
        <f t="shared" si="64"/>
        <v xml:space="preserve"> </v>
      </c>
      <c r="G129" s="120" t="str">
        <f t="shared" si="65"/>
        <v xml:space="preserve"> </v>
      </c>
      <c r="H129" s="119" t="str">
        <f t="shared" si="66"/>
        <v xml:space="preserve"> </v>
      </c>
      <c r="I129" s="119" t="str">
        <f t="shared" si="67"/>
        <v xml:space="preserve"> </v>
      </c>
      <c r="J129" s="119" t="str">
        <f t="shared" si="38"/>
        <v xml:space="preserve"> </v>
      </c>
      <c r="K129" s="119" t="str">
        <f t="shared" si="40"/>
        <v xml:space="preserve"> </v>
      </c>
      <c r="M129" s="119" t="str">
        <f t="shared" si="41"/>
        <v xml:space="preserve"> </v>
      </c>
      <c r="N129" s="119" t="str">
        <f t="shared" si="42"/>
        <v xml:space="preserve"> </v>
      </c>
      <c r="O129" s="120" t="str">
        <f t="shared" si="43"/>
        <v xml:space="preserve"> </v>
      </c>
      <c r="P129" s="120" t="str">
        <f t="shared" si="68"/>
        <v xml:space="preserve"> </v>
      </c>
      <c r="Q129" s="119" t="str">
        <f t="shared" si="63"/>
        <v xml:space="preserve"> </v>
      </c>
      <c r="S129" t="s">
        <v>130</v>
      </c>
      <c r="T129" t="e">
        <f>1-(SUMSQ($P$125:P$139)/DEVSQ($N$125:$N$139))</f>
        <v>#NUM!</v>
      </c>
    </row>
    <row r="130" spans="1:23" x14ac:dyDescent="0.3">
      <c r="C130" s="173">
        <v>4000</v>
      </c>
      <c r="D130" s="173" t="str">
        <f t="shared" si="39"/>
        <v xml:space="preserve"> </v>
      </c>
      <c r="E130" s="224" t="str">
        <f t="shared" si="56"/>
        <v xml:space="preserve"> </v>
      </c>
      <c r="F130" s="119" t="str">
        <f t="shared" si="64"/>
        <v xml:space="preserve"> </v>
      </c>
      <c r="G130" s="120" t="str">
        <f t="shared" si="65"/>
        <v xml:space="preserve"> </v>
      </c>
      <c r="H130" s="119" t="str">
        <f t="shared" si="66"/>
        <v xml:space="preserve"> </v>
      </c>
      <c r="I130" s="119" t="str">
        <f t="shared" si="67"/>
        <v xml:space="preserve"> </v>
      </c>
      <c r="J130" s="119" t="str">
        <f t="shared" si="38"/>
        <v xml:space="preserve"> </v>
      </c>
      <c r="K130" s="119" t="str">
        <f t="shared" si="40"/>
        <v xml:space="preserve"> </v>
      </c>
      <c r="M130" s="119" t="str">
        <f t="shared" si="41"/>
        <v xml:space="preserve"> </v>
      </c>
      <c r="N130" s="119" t="str">
        <f t="shared" si="42"/>
        <v xml:space="preserve"> </v>
      </c>
      <c r="O130" s="120" t="str">
        <f t="shared" si="43"/>
        <v xml:space="preserve"> </v>
      </c>
      <c r="P130" s="120" t="str">
        <f t="shared" si="68"/>
        <v xml:space="preserve"> </v>
      </c>
      <c r="Q130" s="119" t="str">
        <f t="shared" si="63"/>
        <v xml:space="preserve"> </v>
      </c>
    </row>
    <row r="131" spans="1:23" x14ac:dyDescent="0.3">
      <c r="C131" s="173">
        <v>400</v>
      </c>
      <c r="D131" s="173" t="str">
        <f t="shared" si="39"/>
        <v xml:space="preserve"> </v>
      </c>
      <c r="E131" s="224" t="str">
        <f t="shared" si="56"/>
        <v xml:space="preserve"> </v>
      </c>
      <c r="F131" s="119" t="str">
        <f t="shared" si="64"/>
        <v xml:space="preserve"> </v>
      </c>
      <c r="G131" s="120" t="str">
        <f t="shared" si="65"/>
        <v xml:space="preserve"> </v>
      </c>
      <c r="H131" s="119" t="str">
        <f t="shared" si="66"/>
        <v xml:space="preserve"> </v>
      </c>
      <c r="I131" s="119" t="str">
        <f t="shared" si="67"/>
        <v xml:space="preserve"> </v>
      </c>
      <c r="J131" s="119" t="str">
        <f t="shared" si="38"/>
        <v xml:space="preserve"> </v>
      </c>
      <c r="K131" s="119" t="str">
        <f t="shared" si="40"/>
        <v xml:space="preserve"> </v>
      </c>
      <c r="M131" s="119" t="str">
        <f t="shared" si="41"/>
        <v xml:space="preserve"> </v>
      </c>
      <c r="N131" s="119" t="str">
        <f t="shared" si="42"/>
        <v xml:space="preserve"> </v>
      </c>
      <c r="O131" s="120" t="str">
        <f t="shared" si="43"/>
        <v xml:space="preserve"> </v>
      </c>
      <c r="P131" s="120" t="str">
        <f t="shared" si="68"/>
        <v xml:space="preserve"> </v>
      </c>
      <c r="Q131" s="119" t="str">
        <f t="shared" si="63"/>
        <v xml:space="preserve"> </v>
      </c>
    </row>
    <row r="132" spans="1:23" x14ac:dyDescent="0.3">
      <c r="C132" s="173">
        <v>400</v>
      </c>
      <c r="D132" s="173" t="str">
        <f t="shared" si="39"/>
        <v xml:space="preserve"> </v>
      </c>
      <c r="E132" s="224" t="str">
        <f t="shared" si="56"/>
        <v xml:space="preserve"> </v>
      </c>
      <c r="F132" s="119" t="str">
        <f t="shared" si="64"/>
        <v xml:space="preserve"> </v>
      </c>
      <c r="G132" s="120" t="str">
        <f t="shared" si="65"/>
        <v xml:space="preserve"> </v>
      </c>
      <c r="H132" s="119" t="str">
        <f t="shared" si="66"/>
        <v xml:space="preserve"> </v>
      </c>
      <c r="I132" s="119" t="str">
        <f t="shared" si="67"/>
        <v xml:space="preserve"> </v>
      </c>
      <c r="J132" s="119" t="str">
        <f t="shared" si="38"/>
        <v xml:space="preserve"> </v>
      </c>
      <c r="K132" s="119" t="str">
        <f t="shared" si="40"/>
        <v xml:space="preserve"> </v>
      </c>
      <c r="M132" s="119" t="str">
        <f t="shared" si="41"/>
        <v xml:space="preserve"> </v>
      </c>
      <c r="N132" s="119" t="str">
        <f t="shared" si="42"/>
        <v xml:space="preserve"> </v>
      </c>
      <c r="O132" s="120" t="str">
        <f t="shared" si="43"/>
        <v xml:space="preserve"> </v>
      </c>
      <c r="P132" s="120" t="str">
        <f t="shared" si="68"/>
        <v xml:space="preserve"> </v>
      </c>
      <c r="Q132" s="119" t="str">
        <f t="shared" si="63"/>
        <v xml:space="preserve"> </v>
      </c>
    </row>
    <row r="133" spans="1:23" x14ac:dyDescent="0.3">
      <c r="C133" s="173">
        <v>400</v>
      </c>
      <c r="D133" s="173" t="str">
        <f t="shared" si="39"/>
        <v xml:space="preserve"> </v>
      </c>
      <c r="E133" s="224" t="str">
        <f t="shared" si="56"/>
        <v xml:space="preserve"> </v>
      </c>
      <c r="F133" s="119" t="str">
        <f t="shared" si="64"/>
        <v xml:space="preserve"> </v>
      </c>
      <c r="G133" s="120" t="str">
        <f t="shared" si="65"/>
        <v xml:space="preserve"> </v>
      </c>
      <c r="H133" s="119" t="str">
        <f t="shared" si="66"/>
        <v xml:space="preserve"> </v>
      </c>
      <c r="I133" s="119" t="str">
        <f t="shared" si="67"/>
        <v xml:space="preserve"> </v>
      </c>
      <c r="J133" s="119" t="str">
        <f t="shared" ref="J133:J154" si="69">IF(I133=" ", " ",G133/(I133*SQRT(F133)))</f>
        <v xml:space="preserve"> </v>
      </c>
      <c r="K133" s="119" t="str">
        <f t="shared" si="40"/>
        <v xml:space="preserve"> </v>
      </c>
      <c r="M133" s="119" t="str">
        <f t="shared" si="41"/>
        <v xml:space="preserve"> </v>
      </c>
      <c r="N133" s="119" t="str">
        <f t="shared" si="42"/>
        <v xml:space="preserve"> </v>
      </c>
      <c r="O133" s="120" t="str">
        <f t="shared" si="43"/>
        <v xml:space="preserve"> </v>
      </c>
      <c r="P133" s="120" t="str">
        <f t="shared" si="68"/>
        <v xml:space="preserve"> </v>
      </c>
      <c r="Q133" s="119" t="str">
        <f t="shared" si="63"/>
        <v xml:space="preserve"> </v>
      </c>
    </row>
    <row r="134" spans="1:23" x14ac:dyDescent="0.3">
      <c r="C134" s="173">
        <v>40</v>
      </c>
      <c r="D134" s="173" t="str">
        <f t="shared" ref="D134:D154" si="70">IF(E134=" "," ",LOG10(C134))</f>
        <v xml:space="preserve"> </v>
      </c>
      <c r="E134" s="224" t="str">
        <f t="shared" si="56"/>
        <v xml:space="preserve"> </v>
      </c>
      <c r="F134" s="119" t="str">
        <f t="shared" si="64"/>
        <v xml:space="preserve"> </v>
      </c>
      <c r="G134" s="120" t="str">
        <f t="shared" si="65"/>
        <v xml:space="preserve"> </v>
      </c>
      <c r="H134" s="119" t="str">
        <f t="shared" si="66"/>
        <v xml:space="preserve"> </v>
      </c>
      <c r="I134" s="119" t="str">
        <f t="shared" si="67"/>
        <v xml:space="preserve"> </v>
      </c>
      <c r="J134" s="119" t="str">
        <f t="shared" si="69"/>
        <v xml:space="preserve"> </v>
      </c>
      <c r="K134" s="119" t="str">
        <f t="shared" ref="K134:K154" si="71">IF(J134=" "," ",IF(ABS(J134)&gt;3,"Yes","No"))</f>
        <v xml:space="preserve"> </v>
      </c>
      <c r="M134" s="119" t="str">
        <f t="shared" ref="M134:M154" si="72">IF(K134="No",D134," ")</f>
        <v xml:space="preserve"> </v>
      </c>
      <c r="N134" s="119" t="str">
        <f t="shared" ref="N134:N154" si="73">IF(K134="No",E134," ")</f>
        <v xml:space="preserve"> </v>
      </c>
      <c r="O134" s="120" t="str">
        <f t="shared" ref="O134:O154" si="74">IF(N134=" "," ",N134-(INTERCEPT(N$5:N$154,M$5:M$154) + SLOPE(N$5:N$154,M$5:M$154)*M134))</f>
        <v xml:space="preserve"> </v>
      </c>
      <c r="P134" s="120" t="str">
        <f t="shared" si="68"/>
        <v xml:space="preserve"> </v>
      </c>
      <c r="Q134" s="119" t="str">
        <f t="shared" si="63"/>
        <v xml:space="preserve"> </v>
      </c>
    </row>
    <row r="135" spans="1:23" x14ac:dyDescent="0.3">
      <c r="C135" s="173">
        <v>40</v>
      </c>
      <c r="D135" s="173" t="str">
        <f t="shared" si="70"/>
        <v xml:space="preserve"> </v>
      </c>
      <c r="E135" s="224" t="str">
        <f t="shared" si="56"/>
        <v xml:space="preserve"> </v>
      </c>
      <c r="F135" s="119" t="str">
        <f t="shared" si="64"/>
        <v xml:space="preserve"> </v>
      </c>
      <c r="G135" s="120" t="str">
        <f t="shared" si="65"/>
        <v xml:space="preserve"> </v>
      </c>
      <c r="H135" s="119" t="str">
        <f t="shared" si="66"/>
        <v xml:space="preserve"> </v>
      </c>
      <c r="I135" s="119" t="str">
        <f t="shared" si="67"/>
        <v xml:space="preserve"> </v>
      </c>
      <c r="J135" s="119" t="str">
        <f t="shared" si="69"/>
        <v xml:space="preserve"> </v>
      </c>
      <c r="K135" s="119" t="str">
        <f t="shared" si="71"/>
        <v xml:space="preserve"> </v>
      </c>
      <c r="M135" s="119" t="str">
        <f t="shared" si="72"/>
        <v xml:space="preserve"> </v>
      </c>
      <c r="N135" s="119" t="str">
        <f t="shared" si="73"/>
        <v xml:space="preserve"> </v>
      </c>
      <c r="O135" s="120" t="str">
        <f t="shared" si="74"/>
        <v xml:space="preserve"> </v>
      </c>
      <c r="P135" s="120" t="str">
        <f t="shared" si="68"/>
        <v xml:space="preserve"> </v>
      </c>
      <c r="Q135" s="119" t="str">
        <f t="shared" si="63"/>
        <v xml:space="preserve"> </v>
      </c>
    </row>
    <row r="136" spans="1:23" x14ac:dyDescent="0.3">
      <c r="C136" s="173">
        <v>40</v>
      </c>
      <c r="D136" s="173" t="str">
        <f t="shared" si="70"/>
        <v xml:space="preserve"> </v>
      </c>
      <c r="E136" s="224" t="str">
        <f t="shared" si="56"/>
        <v xml:space="preserve"> </v>
      </c>
      <c r="F136" s="119" t="str">
        <f t="shared" si="64"/>
        <v xml:space="preserve"> </v>
      </c>
      <c r="G136" s="120" t="str">
        <f t="shared" si="65"/>
        <v xml:space="preserve"> </v>
      </c>
      <c r="H136" s="119" t="str">
        <f t="shared" si="66"/>
        <v xml:space="preserve"> </v>
      </c>
      <c r="I136" s="119" t="str">
        <f t="shared" si="67"/>
        <v xml:space="preserve"> </v>
      </c>
      <c r="J136" s="119" t="str">
        <f t="shared" si="69"/>
        <v xml:space="preserve"> </v>
      </c>
      <c r="K136" s="119" t="str">
        <f t="shared" si="71"/>
        <v xml:space="preserve"> </v>
      </c>
      <c r="M136" s="119" t="str">
        <f t="shared" si="72"/>
        <v xml:space="preserve"> </v>
      </c>
      <c r="N136" s="119" t="str">
        <f t="shared" si="73"/>
        <v xml:space="preserve"> </v>
      </c>
      <c r="O136" s="120" t="str">
        <f t="shared" si="74"/>
        <v xml:space="preserve"> </v>
      </c>
      <c r="P136" s="120" t="str">
        <f t="shared" si="68"/>
        <v xml:space="preserve"> </v>
      </c>
      <c r="Q136" s="119" t="str">
        <f t="shared" si="63"/>
        <v xml:space="preserve"> </v>
      </c>
    </row>
    <row r="137" spans="1:23" x14ac:dyDescent="0.3">
      <c r="C137" s="173">
        <v>10</v>
      </c>
      <c r="D137" s="173" t="str">
        <f t="shared" si="70"/>
        <v xml:space="preserve"> </v>
      </c>
      <c r="E137" s="224" t="str">
        <f t="shared" si="56"/>
        <v xml:space="preserve"> </v>
      </c>
      <c r="F137" s="119" t="str">
        <f t="shared" si="64"/>
        <v xml:space="preserve"> </v>
      </c>
      <c r="G137" s="120" t="str">
        <f t="shared" si="65"/>
        <v xml:space="preserve"> </v>
      </c>
      <c r="H137" s="119" t="str">
        <f t="shared" si="66"/>
        <v xml:space="preserve"> </v>
      </c>
      <c r="I137" s="119" t="str">
        <f t="shared" si="67"/>
        <v xml:space="preserve"> </v>
      </c>
      <c r="J137" s="119" t="str">
        <f t="shared" si="69"/>
        <v xml:space="preserve"> </v>
      </c>
      <c r="K137" s="119" t="str">
        <f t="shared" si="71"/>
        <v xml:space="preserve"> </v>
      </c>
      <c r="M137" s="119" t="str">
        <f t="shared" si="72"/>
        <v xml:space="preserve"> </v>
      </c>
      <c r="N137" s="119" t="str">
        <f t="shared" si="73"/>
        <v xml:space="preserve"> </v>
      </c>
      <c r="O137" s="120" t="str">
        <f t="shared" si="74"/>
        <v xml:space="preserve"> </v>
      </c>
      <c r="P137" s="120" t="str">
        <f t="shared" si="68"/>
        <v xml:space="preserve"> </v>
      </c>
      <c r="Q137" s="119" t="str">
        <f t="shared" si="63"/>
        <v xml:space="preserve"> </v>
      </c>
    </row>
    <row r="138" spans="1:23" x14ac:dyDescent="0.3">
      <c r="C138" s="173">
        <v>10</v>
      </c>
      <c r="D138" s="173" t="str">
        <f t="shared" si="70"/>
        <v xml:space="preserve"> </v>
      </c>
      <c r="E138" s="224" t="str">
        <f t="shared" si="56"/>
        <v xml:space="preserve"> </v>
      </c>
      <c r="F138" s="119" t="str">
        <f t="shared" si="64"/>
        <v xml:space="preserve"> </v>
      </c>
      <c r="G138" s="120" t="str">
        <f t="shared" si="65"/>
        <v xml:space="preserve"> </v>
      </c>
      <c r="H138" s="119" t="str">
        <f t="shared" si="66"/>
        <v xml:space="preserve"> </v>
      </c>
      <c r="I138" s="119" t="str">
        <f t="shared" si="67"/>
        <v xml:space="preserve"> </v>
      </c>
      <c r="J138" s="119" t="str">
        <f t="shared" si="69"/>
        <v xml:space="preserve"> </v>
      </c>
      <c r="K138" s="119" t="str">
        <f t="shared" si="71"/>
        <v xml:space="preserve"> </v>
      </c>
      <c r="M138" s="119" t="str">
        <f t="shared" si="72"/>
        <v xml:space="preserve"> </v>
      </c>
      <c r="N138" s="119" t="str">
        <f t="shared" si="73"/>
        <v xml:space="preserve"> </v>
      </c>
      <c r="O138" s="120" t="str">
        <f t="shared" si="74"/>
        <v xml:space="preserve"> </v>
      </c>
      <c r="P138" s="120" t="str">
        <f t="shared" si="68"/>
        <v xml:space="preserve"> </v>
      </c>
      <c r="Q138" s="119" t="str">
        <f t="shared" si="63"/>
        <v xml:space="preserve"> </v>
      </c>
    </row>
    <row r="139" spans="1:23" x14ac:dyDescent="0.3">
      <c r="C139" s="174">
        <v>10</v>
      </c>
      <c r="D139" s="173" t="str">
        <f t="shared" si="70"/>
        <v xml:space="preserve"> </v>
      </c>
      <c r="E139" s="224" t="str">
        <f t="shared" si="56"/>
        <v xml:space="preserve"> </v>
      </c>
      <c r="F139" s="119" t="str">
        <f t="shared" si="64"/>
        <v xml:space="preserve"> </v>
      </c>
      <c r="G139" s="120" t="str">
        <f t="shared" si="65"/>
        <v xml:space="preserve"> </v>
      </c>
      <c r="H139" s="119" t="str">
        <f t="shared" si="66"/>
        <v xml:space="preserve"> </v>
      </c>
      <c r="I139" s="119" t="str">
        <f t="shared" si="67"/>
        <v xml:space="preserve"> </v>
      </c>
      <c r="J139" s="119" t="str">
        <f t="shared" si="69"/>
        <v xml:space="preserve"> </v>
      </c>
      <c r="K139" s="119" t="str">
        <f t="shared" si="71"/>
        <v xml:space="preserve"> </v>
      </c>
      <c r="M139" s="119" t="str">
        <f t="shared" si="72"/>
        <v xml:space="preserve"> </v>
      </c>
      <c r="N139" s="119" t="str">
        <f t="shared" si="73"/>
        <v xml:space="preserve"> </v>
      </c>
      <c r="O139" s="120" t="str">
        <f t="shared" si="74"/>
        <v xml:space="preserve"> </v>
      </c>
      <c r="P139" s="120" t="str">
        <f t="shared" si="68"/>
        <v xml:space="preserve"> </v>
      </c>
      <c r="Q139" s="119" t="str">
        <f t="shared" si="63"/>
        <v xml:space="preserve"> </v>
      </c>
    </row>
    <row r="140" spans="1:23" x14ac:dyDescent="0.3">
      <c r="A140" s="1">
        <v>10</v>
      </c>
      <c r="B140" s="5"/>
      <c r="C140" s="173">
        <v>40000</v>
      </c>
      <c r="D140" s="173" t="str">
        <f t="shared" si="70"/>
        <v xml:space="preserve"> </v>
      </c>
      <c r="E140" s="224" t="str">
        <f t="shared" si="56"/>
        <v xml:space="preserve"> </v>
      </c>
      <c r="F140" s="119" t="str">
        <f xml:space="preserve"> IF(E140=" "," ",1- ( (1/COUNT(D$140:D$154)) + ((D140-AVERAGE(D$140:D$154))^2/DEVSQ(D$140:D$154))))</f>
        <v xml:space="preserve"> </v>
      </c>
      <c r="G140" s="120" t="str">
        <f>IF(F140=" "," ",E140-(INTERCEPT(E$140:E$154,D$140:D$154) + SLOPE(E$140:E$154,D$140:D$154)*D140))</f>
        <v xml:space="preserve"> </v>
      </c>
      <c r="H140" s="119" t="str">
        <f>IF(G140=" "," ",DEVSQ(G$140:G$154) -(G140^2/F140))</f>
        <v xml:space="preserve"> </v>
      </c>
      <c r="I140" s="119" t="str">
        <f>IF(H140=" "," ",SQRT(H140/(COUNT(D$140:D$154)-3)))</f>
        <v xml:space="preserve"> </v>
      </c>
      <c r="J140" s="119" t="str">
        <f t="shared" si="69"/>
        <v xml:space="preserve"> </v>
      </c>
      <c r="K140" s="119" t="str">
        <f t="shared" si="71"/>
        <v xml:space="preserve"> </v>
      </c>
      <c r="M140" s="119" t="str">
        <f t="shared" si="72"/>
        <v xml:space="preserve"> </v>
      </c>
      <c r="N140" s="119" t="str">
        <f t="shared" si="73"/>
        <v xml:space="preserve"> </v>
      </c>
      <c r="O140" s="120" t="str">
        <f t="shared" si="74"/>
        <v xml:space="preserve"> </v>
      </c>
      <c r="P140" s="120" t="str">
        <f>IF(N140=" "," ",N140-(INTERCEPT(N$140:N$154,M$140:M$154) + SLOPE(N$140:N$154,M$140:M$154)*M140))</f>
        <v xml:space="preserve"> </v>
      </c>
      <c r="Q140" s="119" t="str">
        <f t="shared" ref="Q140:Q154" si="75">IF(N140= " ", " ",N140 -(SUM(N$5:N$154)-AA$13)/AB$13 -IF(COUNT(N$140:N$154)=0," ",(SUMPRODUCT(M$140:M$154,N$140:N$154) -(SUM(N$5:N$154)-AA$13)/AB$13*SUM(M$140:M$154))/SUMSQ(M$140:M$154))*M140)</f>
        <v xml:space="preserve"> </v>
      </c>
      <c r="S140" s="172" t="s">
        <v>124</v>
      </c>
      <c r="T140" s="119" t="s">
        <v>120</v>
      </c>
      <c r="U140" s="172" t="s">
        <v>121</v>
      </c>
      <c r="V140" s="172" t="s">
        <v>122</v>
      </c>
      <c r="W140" s="172" t="s">
        <v>123</v>
      </c>
    </row>
    <row r="141" spans="1:23" x14ac:dyDescent="0.3">
      <c r="C141" s="173">
        <v>40000</v>
      </c>
      <c r="D141" s="173" t="str">
        <f t="shared" si="70"/>
        <v xml:space="preserve"> </v>
      </c>
      <c r="E141" s="224" t="str">
        <f t="shared" si="56"/>
        <v xml:space="preserve"> </v>
      </c>
      <c r="F141" s="119" t="str">
        <f t="shared" ref="F141:F154" si="76" xml:space="preserve"> IF(E141=" "," ",1- ( (1/COUNT(D$140:D$154)) + ((D141-AVERAGE(D$140:D$154))^2/DEVSQ(D$140:D$154))))</f>
        <v xml:space="preserve"> </v>
      </c>
      <c r="G141" s="120" t="str">
        <f t="shared" ref="G141:G154" si="77">IF(F141=" "," ",E141-(INTERCEPT(E$140:E$154,D$140:D$154) + SLOPE(E$140:E$154,D$140:D$154)*D141))</f>
        <v xml:space="preserve"> </v>
      </c>
      <c r="H141" s="119" t="str">
        <f t="shared" ref="H141:H154" si="78">IF(G141=" "," ",DEVSQ(G$140:G$154) -(G141^2/F141))</f>
        <v xml:space="preserve"> </v>
      </c>
      <c r="I141" s="119" t="str">
        <f t="shared" ref="I141:I154" si="79">IF(H141=" "," ",SQRT(H141/(COUNT(D$140:D$154)-3)))</f>
        <v xml:space="preserve"> </v>
      </c>
      <c r="J141" s="119" t="str">
        <f t="shared" si="69"/>
        <v xml:space="preserve"> </v>
      </c>
      <c r="K141" s="119" t="str">
        <f t="shared" si="71"/>
        <v xml:space="preserve"> </v>
      </c>
      <c r="M141" s="119" t="str">
        <f t="shared" si="72"/>
        <v xml:space="preserve"> </v>
      </c>
      <c r="N141" s="119" t="str">
        <f t="shared" si="73"/>
        <v xml:space="preserve"> </v>
      </c>
      <c r="O141" s="120" t="str">
        <f t="shared" si="74"/>
        <v xml:space="preserve"> </v>
      </c>
      <c r="P141" s="120" t="str">
        <f t="shared" ref="P141:P154" si="80">IF(N141=" "," ",N141-(INTERCEPT(N$140:N$154,M$140:M$154) + SLOPE(N$140:N$154,M$140:M$154)*M141))</f>
        <v xml:space="preserve"> </v>
      </c>
      <c r="Q141" s="119" t="str">
        <f t="shared" si="75"/>
        <v xml:space="preserve"> </v>
      </c>
      <c r="S141" s="119" t="s">
        <v>119</v>
      </c>
      <c r="T141" s="119" t="e">
        <f>SLOPE($N$140:$N$154,$M$140:$M$154)</f>
        <v>#DIV/0!</v>
      </c>
      <c r="U141" s="119" t="e">
        <f>SQRT((SUMSQ($P$140:$P$154)/(COUNT($P$140:$P$154)-2))/DEVSQ($M$140:$M$154))</f>
        <v>#NUM!</v>
      </c>
      <c r="V141" s="119" t="e">
        <f>$T$141- TINV(0.05,COUNT($O$140:$O$154)-2)*$U$141</f>
        <v>#DIV/0!</v>
      </c>
      <c r="W141" s="119" t="e">
        <f>$T$141 + TINV(0.05,COUNT($O$140:$O$154)-2)*$U$141</f>
        <v>#DIV/0!</v>
      </c>
    </row>
    <row r="142" spans="1:23" x14ac:dyDescent="0.3">
      <c r="C142" s="173">
        <v>40000</v>
      </c>
      <c r="D142" s="173" t="str">
        <f t="shared" si="70"/>
        <v xml:space="preserve"> </v>
      </c>
      <c r="E142" s="224" t="str">
        <f t="shared" si="56"/>
        <v xml:space="preserve"> </v>
      </c>
      <c r="F142" s="119" t="str">
        <f t="shared" si="76"/>
        <v xml:space="preserve"> </v>
      </c>
      <c r="G142" s="120" t="str">
        <f t="shared" si="77"/>
        <v xml:space="preserve"> </v>
      </c>
      <c r="H142" s="119" t="str">
        <f t="shared" si="78"/>
        <v xml:space="preserve"> </v>
      </c>
      <c r="I142" s="119" t="str">
        <f t="shared" si="79"/>
        <v xml:space="preserve"> </v>
      </c>
      <c r="J142" s="119" t="str">
        <f t="shared" si="69"/>
        <v xml:space="preserve"> </v>
      </c>
      <c r="K142" s="119" t="str">
        <f t="shared" si="71"/>
        <v xml:space="preserve"> </v>
      </c>
      <c r="M142" s="119" t="str">
        <f t="shared" si="72"/>
        <v xml:space="preserve"> </v>
      </c>
      <c r="N142" s="119" t="str">
        <f t="shared" si="73"/>
        <v xml:space="preserve"> </v>
      </c>
      <c r="O142" s="120" t="str">
        <f t="shared" si="74"/>
        <v xml:space="preserve"> </v>
      </c>
      <c r="P142" s="120" t="str">
        <f t="shared" si="80"/>
        <v xml:space="preserve"> </v>
      </c>
      <c r="Q142" s="119" t="str">
        <f t="shared" si="75"/>
        <v xml:space="preserve"> </v>
      </c>
      <c r="S142" s="119" t="s">
        <v>126</v>
      </c>
      <c r="T142" s="119" t="e">
        <f>INTERCEPT($N$140:$N$154,$M$140:$M$154)</f>
        <v>#DIV/0!</v>
      </c>
      <c r="U142" s="119" t="e">
        <f>SQRT((SUMSQ($P$140:$P$154)/(COUNT($P$140:$P$154)-2))*((1/COUNT($P$140:$P$154))+(AVERAGE($M$140:$M$154)^2/DEVSQ($M$140:$M$154))))</f>
        <v>#DIV/0!</v>
      </c>
      <c r="V142" s="119" t="e">
        <f>$T$142- TINV(0.05,COUNT($O$140:$O$154)-2)*$U$142</f>
        <v>#DIV/0!</v>
      </c>
      <c r="W142" s="119" t="e">
        <f>$T$142 + TINV(0.05,COUNT($O$140:$O$154)-2)*$U$142</f>
        <v>#DIV/0!</v>
      </c>
    </row>
    <row r="143" spans="1:23" x14ac:dyDescent="0.3">
      <c r="C143" s="173">
        <v>4000</v>
      </c>
      <c r="D143" s="173" t="str">
        <f t="shared" si="70"/>
        <v xml:space="preserve"> </v>
      </c>
      <c r="E143" s="224" t="str">
        <f t="shared" si="56"/>
        <v xml:space="preserve"> </v>
      </c>
      <c r="F143" s="119" t="str">
        <f t="shared" si="76"/>
        <v xml:space="preserve"> </v>
      </c>
      <c r="G143" s="120" t="str">
        <f t="shared" si="77"/>
        <v xml:space="preserve"> </v>
      </c>
      <c r="H143" s="119" t="str">
        <f t="shared" si="78"/>
        <v xml:space="preserve"> </v>
      </c>
      <c r="I143" s="119" t="str">
        <f t="shared" si="79"/>
        <v xml:space="preserve"> </v>
      </c>
      <c r="J143" s="119" t="str">
        <f t="shared" si="69"/>
        <v xml:space="preserve"> </v>
      </c>
      <c r="K143" s="119" t="str">
        <f t="shared" si="71"/>
        <v xml:space="preserve"> </v>
      </c>
      <c r="M143" s="119" t="str">
        <f t="shared" si="72"/>
        <v xml:space="preserve"> </v>
      </c>
      <c r="N143" s="119" t="str">
        <f t="shared" si="73"/>
        <v xml:space="preserve"> </v>
      </c>
      <c r="O143" s="120" t="str">
        <f t="shared" si="74"/>
        <v xml:space="preserve"> </v>
      </c>
      <c r="P143" s="120" t="str">
        <f t="shared" si="80"/>
        <v xml:space="preserve"> </v>
      </c>
      <c r="Q143" s="119" t="str">
        <f t="shared" si="75"/>
        <v xml:space="preserve"> </v>
      </c>
    </row>
    <row r="144" spans="1:23" x14ac:dyDescent="0.3">
      <c r="C144" s="173">
        <v>4000</v>
      </c>
      <c r="D144" s="173" t="str">
        <f t="shared" si="70"/>
        <v xml:space="preserve"> </v>
      </c>
      <c r="E144" s="224" t="str">
        <f t="shared" si="56"/>
        <v xml:space="preserve"> </v>
      </c>
      <c r="F144" s="119" t="str">
        <f t="shared" si="76"/>
        <v xml:space="preserve"> </v>
      </c>
      <c r="G144" s="120" t="str">
        <f t="shared" si="77"/>
        <v xml:space="preserve"> </v>
      </c>
      <c r="H144" s="119" t="str">
        <f t="shared" si="78"/>
        <v xml:space="preserve"> </v>
      </c>
      <c r="I144" s="119" t="str">
        <f t="shared" si="79"/>
        <v xml:space="preserve"> </v>
      </c>
      <c r="J144" s="119" t="str">
        <f t="shared" si="69"/>
        <v xml:space="preserve"> </v>
      </c>
      <c r="K144" s="119" t="str">
        <f t="shared" si="71"/>
        <v xml:space="preserve"> </v>
      </c>
      <c r="M144" s="119" t="str">
        <f t="shared" si="72"/>
        <v xml:space="preserve"> </v>
      </c>
      <c r="N144" s="119" t="str">
        <f t="shared" si="73"/>
        <v xml:space="preserve"> </v>
      </c>
      <c r="O144" s="120" t="str">
        <f t="shared" si="74"/>
        <v xml:space="preserve"> </v>
      </c>
      <c r="P144" s="120" t="str">
        <f t="shared" si="80"/>
        <v xml:space="preserve"> </v>
      </c>
      <c r="Q144" s="119" t="str">
        <f t="shared" si="75"/>
        <v xml:space="preserve"> </v>
      </c>
      <c r="S144" t="s">
        <v>130</v>
      </c>
      <c r="T144" t="e">
        <f>1-(SUMSQ($P$140:P$154)/DEVSQ($N$140:$N$154))</f>
        <v>#NUM!</v>
      </c>
    </row>
    <row r="145" spans="3:17" x14ac:dyDescent="0.3">
      <c r="C145" s="173">
        <v>4000</v>
      </c>
      <c r="D145" s="173" t="str">
        <f t="shared" si="70"/>
        <v xml:space="preserve"> </v>
      </c>
      <c r="E145" s="224" t="str">
        <f t="shared" si="56"/>
        <v xml:space="preserve"> </v>
      </c>
      <c r="F145" s="119" t="str">
        <f t="shared" si="76"/>
        <v xml:space="preserve"> </v>
      </c>
      <c r="G145" s="120" t="str">
        <f t="shared" si="77"/>
        <v xml:space="preserve"> </v>
      </c>
      <c r="H145" s="119" t="str">
        <f t="shared" si="78"/>
        <v xml:space="preserve"> </v>
      </c>
      <c r="I145" s="119" t="str">
        <f t="shared" si="79"/>
        <v xml:space="preserve"> </v>
      </c>
      <c r="J145" s="119" t="str">
        <f t="shared" si="69"/>
        <v xml:space="preserve"> </v>
      </c>
      <c r="K145" s="119" t="str">
        <f t="shared" si="71"/>
        <v xml:space="preserve"> </v>
      </c>
      <c r="M145" s="119" t="str">
        <f t="shared" si="72"/>
        <v xml:space="preserve"> </v>
      </c>
      <c r="N145" s="119" t="str">
        <f t="shared" si="73"/>
        <v xml:space="preserve"> </v>
      </c>
      <c r="O145" s="120" t="str">
        <f t="shared" si="74"/>
        <v xml:space="preserve"> </v>
      </c>
      <c r="P145" s="120" t="str">
        <f t="shared" si="80"/>
        <v xml:space="preserve"> </v>
      </c>
      <c r="Q145" s="119" t="str">
        <f t="shared" si="75"/>
        <v xml:space="preserve"> </v>
      </c>
    </row>
    <row r="146" spans="3:17" x14ac:dyDescent="0.3">
      <c r="C146" s="173">
        <v>400</v>
      </c>
      <c r="D146" s="173" t="str">
        <f t="shared" si="70"/>
        <v xml:space="preserve"> </v>
      </c>
      <c r="E146" s="224" t="str">
        <f t="shared" si="56"/>
        <v xml:space="preserve"> </v>
      </c>
      <c r="F146" s="119" t="str">
        <f t="shared" si="76"/>
        <v xml:space="preserve"> </v>
      </c>
      <c r="G146" s="120" t="str">
        <f t="shared" si="77"/>
        <v xml:space="preserve"> </v>
      </c>
      <c r="H146" s="119" t="str">
        <f t="shared" si="78"/>
        <v xml:space="preserve"> </v>
      </c>
      <c r="I146" s="119" t="str">
        <f t="shared" si="79"/>
        <v xml:space="preserve"> </v>
      </c>
      <c r="J146" s="119" t="str">
        <f t="shared" si="69"/>
        <v xml:space="preserve"> </v>
      </c>
      <c r="K146" s="119" t="str">
        <f t="shared" si="71"/>
        <v xml:space="preserve"> </v>
      </c>
      <c r="M146" s="119" t="str">
        <f t="shared" si="72"/>
        <v xml:space="preserve"> </v>
      </c>
      <c r="N146" s="119" t="str">
        <f t="shared" si="73"/>
        <v xml:space="preserve"> </v>
      </c>
      <c r="O146" s="120" t="str">
        <f t="shared" si="74"/>
        <v xml:space="preserve"> </v>
      </c>
      <c r="P146" s="120" t="str">
        <f t="shared" si="80"/>
        <v xml:space="preserve"> </v>
      </c>
      <c r="Q146" s="119" t="str">
        <f t="shared" si="75"/>
        <v xml:space="preserve"> </v>
      </c>
    </row>
    <row r="147" spans="3:17" x14ac:dyDescent="0.3">
      <c r="C147" s="173">
        <v>400</v>
      </c>
      <c r="D147" s="173" t="str">
        <f t="shared" si="70"/>
        <v xml:space="preserve"> </v>
      </c>
      <c r="E147" s="224" t="str">
        <f t="shared" si="56"/>
        <v xml:space="preserve"> </v>
      </c>
      <c r="F147" s="119" t="str">
        <f t="shared" si="76"/>
        <v xml:space="preserve"> </v>
      </c>
      <c r="G147" s="120" t="str">
        <f t="shared" si="77"/>
        <v xml:space="preserve"> </v>
      </c>
      <c r="H147" s="119" t="str">
        <f t="shared" si="78"/>
        <v xml:space="preserve"> </v>
      </c>
      <c r="I147" s="119" t="str">
        <f t="shared" si="79"/>
        <v xml:space="preserve"> </v>
      </c>
      <c r="J147" s="119" t="str">
        <f t="shared" si="69"/>
        <v xml:space="preserve"> </v>
      </c>
      <c r="K147" s="119" t="str">
        <f t="shared" si="71"/>
        <v xml:space="preserve"> </v>
      </c>
      <c r="M147" s="119" t="str">
        <f t="shared" si="72"/>
        <v xml:space="preserve"> </v>
      </c>
      <c r="N147" s="119" t="str">
        <f t="shared" si="73"/>
        <v xml:space="preserve"> </v>
      </c>
      <c r="O147" s="120" t="str">
        <f t="shared" si="74"/>
        <v xml:space="preserve"> </v>
      </c>
      <c r="P147" s="120" t="str">
        <f t="shared" si="80"/>
        <v xml:space="preserve"> </v>
      </c>
      <c r="Q147" s="119" t="str">
        <f t="shared" si="75"/>
        <v xml:space="preserve"> </v>
      </c>
    </row>
    <row r="148" spans="3:17" x14ac:dyDescent="0.3">
      <c r="C148" s="173">
        <v>400</v>
      </c>
      <c r="D148" s="173" t="str">
        <f t="shared" si="70"/>
        <v xml:space="preserve"> </v>
      </c>
      <c r="E148" s="224" t="str">
        <f t="shared" si="56"/>
        <v xml:space="preserve"> </v>
      </c>
      <c r="F148" s="119" t="str">
        <f t="shared" si="76"/>
        <v xml:space="preserve"> </v>
      </c>
      <c r="G148" s="120" t="str">
        <f t="shared" si="77"/>
        <v xml:space="preserve"> </v>
      </c>
      <c r="H148" s="119" t="str">
        <f t="shared" si="78"/>
        <v xml:space="preserve"> </v>
      </c>
      <c r="I148" s="119" t="str">
        <f t="shared" si="79"/>
        <v xml:space="preserve"> </v>
      </c>
      <c r="J148" s="119" t="str">
        <f t="shared" si="69"/>
        <v xml:space="preserve"> </v>
      </c>
      <c r="K148" s="119" t="str">
        <f t="shared" si="71"/>
        <v xml:space="preserve"> </v>
      </c>
      <c r="M148" s="119" t="str">
        <f t="shared" si="72"/>
        <v xml:space="preserve"> </v>
      </c>
      <c r="N148" s="119" t="str">
        <f t="shared" si="73"/>
        <v xml:space="preserve"> </v>
      </c>
      <c r="O148" s="120" t="str">
        <f t="shared" si="74"/>
        <v xml:space="preserve"> </v>
      </c>
      <c r="P148" s="120" t="str">
        <f t="shared" si="80"/>
        <v xml:space="preserve"> </v>
      </c>
      <c r="Q148" s="119" t="str">
        <f t="shared" si="75"/>
        <v xml:space="preserve"> </v>
      </c>
    </row>
    <row r="149" spans="3:17" x14ac:dyDescent="0.3">
      <c r="C149" s="173">
        <v>40</v>
      </c>
      <c r="D149" s="173" t="str">
        <f t="shared" si="70"/>
        <v xml:space="preserve"> </v>
      </c>
      <c r="E149" s="224" t="str">
        <f t="shared" si="56"/>
        <v xml:space="preserve"> </v>
      </c>
      <c r="F149" s="119" t="str">
        <f t="shared" si="76"/>
        <v xml:space="preserve"> </v>
      </c>
      <c r="G149" s="120" t="str">
        <f t="shared" si="77"/>
        <v xml:space="preserve"> </v>
      </c>
      <c r="H149" s="119" t="str">
        <f t="shared" si="78"/>
        <v xml:space="preserve"> </v>
      </c>
      <c r="I149" s="119" t="str">
        <f t="shared" si="79"/>
        <v xml:space="preserve"> </v>
      </c>
      <c r="J149" s="119" t="str">
        <f t="shared" si="69"/>
        <v xml:space="preserve"> </v>
      </c>
      <c r="K149" s="119" t="str">
        <f t="shared" si="71"/>
        <v xml:space="preserve"> </v>
      </c>
      <c r="M149" s="119" t="str">
        <f t="shared" si="72"/>
        <v xml:space="preserve"> </v>
      </c>
      <c r="N149" s="119" t="str">
        <f t="shared" si="73"/>
        <v xml:space="preserve"> </v>
      </c>
      <c r="O149" s="120" t="str">
        <f t="shared" si="74"/>
        <v xml:space="preserve"> </v>
      </c>
      <c r="P149" s="120" t="str">
        <f t="shared" si="80"/>
        <v xml:space="preserve"> </v>
      </c>
      <c r="Q149" s="119" t="str">
        <f t="shared" si="75"/>
        <v xml:space="preserve"> </v>
      </c>
    </row>
    <row r="150" spans="3:17" x14ac:dyDescent="0.3">
      <c r="C150" s="173">
        <v>40</v>
      </c>
      <c r="D150" s="173" t="str">
        <f t="shared" si="70"/>
        <v xml:space="preserve"> </v>
      </c>
      <c r="E150" s="224" t="str">
        <f t="shared" si="56"/>
        <v xml:space="preserve"> </v>
      </c>
      <c r="F150" s="119" t="str">
        <f t="shared" si="76"/>
        <v xml:space="preserve"> </v>
      </c>
      <c r="G150" s="120" t="str">
        <f t="shared" si="77"/>
        <v xml:space="preserve"> </v>
      </c>
      <c r="H150" s="119" t="str">
        <f t="shared" si="78"/>
        <v xml:space="preserve"> </v>
      </c>
      <c r="I150" s="119" t="str">
        <f t="shared" si="79"/>
        <v xml:space="preserve"> </v>
      </c>
      <c r="J150" s="119" t="str">
        <f t="shared" si="69"/>
        <v xml:space="preserve"> </v>
      </c>
      <c r="K150" s="119" t="str">
        <f t="shared" si="71"/>
        <v xml:space="preserve"> </v>
      </c>
      <c r="M150" s="119" t="str">
        <f t="shared" si="72"/>
        <v xml:space="preserve"> </v>
      </c>
      <c r="N150" s="119" t="str">
        <f t="shared" si="73"/>
        <v xml:space="preserve"> </v>
      </c>
      <c r="O150" s="120" t="str">
        <f t="shared" si="74"/>
        <v xml:space="preserve"> </v>
      </c>
      <c r="P150" s="120" t="str">
        <f t="shared" si="80"/>
        <v xml:space="preserve"> </v>
      </c>
      <c r="Q150" s="119" t="str">
        <f t="shared" si="75"/>
        <v xml:space="preserve"> </v>
      </c>
    </row>
    <row r="151" spans="3:17" x14ac:dyDescent="0.3">
      <c r="C151" s="173">
        <v>40</v>
      </c>
      <c r="D151" s="173" t="str">
        <f t="shared" si="70"/>
        <v xml:space="preserve"> </v>
      </c>
      <c r="E151" s="224" t="str">
        <f t="shared" si="56"/>
        <v xml:space="preserve"> </v>
      </c>
      <c r="F151" s="119" t="str">
        <f t="shared" si="76"/>
        <v xml:space="preserve"> </v>
      </c>
      <c r="G151" s="120" t="str">
        <f t="shared" si="77"/>
        <v xml:space="preserve"> </v>
      </c>
      <c r="H151" s="119" t="str">
        <f t="shared" si="78"/>
        <v xml:space="preserve"> </v>
      </c>
      <c r="I151" s="119" t="str">
        <f t="shared" si="79"/>
        <v xml:space="preserve"> </v>
      </c>
      <c r="J151" s="119" t="str">
        <f t="shared" si="69"/>
        <v xml:space="preserve"> </v>
      </c>
      <c r="K151" s="119" t="str">
        <f t="shared" si="71"/>
        <v xml:space="preserve"> </v>
      </c>
      <c r="M151" s="119" t="str">
        <f t="shared" si="72"/>
        <v xml:space="preserve"> </v>
      </c>
      <c r="N151" s="119" t="str">
        <f t="shared" si="73"/>
        <v xml:space="preserve"> </v>
      </c>
      <c r="O151" s="120" t="str">
        <f t="shared" si="74"/>
        <v xml:space="preserve"> </v>
      </c>
      <c r="P151" s="120" t="str">
        <f t="shared" si="80"/>
        <v xml:space="preserve"> </v>
      </c>
      <c r="Q151" s="119" t="str">
        <f t="shared" si="75"/>
        <v xml:space="preserve"> </v>
      </c>
    </row>
    <row r="152" spans="3:17" x14ac:dyDescent="0.3">
      <c r="C152" s="173">
        <v>10</v>
      </c>
      <c r="D152" s="173" t="str">
        <f t="shared" si="70"/>
        <v xml:space="preserve"> </v>
      </c>
      <c r="E152" s="224" t="str">
        <f t="shared" si="56"/>
        <v xml:space="preserve"> </v>
      </c>
      <c r="F152" s="119" t="str">
        <f t="shared" si="76"/>
        <v xml:space="preserve"> </v>
      </c>
      <c r="G152" s="120" t="str">
        <f t="shared" si="77"/>
        <v xml:space="preserve"> </v>
      </c>
      <c r="H152" s="119" t="str">
        <f t="shared" si="78"/>
        <v xml:space="preserve"> </v>
      </c>
      <c r="I152" s="119" t="str">
        <f t="shared" si="79"/>
        <v xml:space="preserve"> </v>
      </c>
      <c r="J152" s="119" t="str">
        <f t="shared" si="69"/>
        <v xml:space="preserve"> </v>
      </c>
      <c r="K152" s="119" t="str">
        <f t="shared" si="71"/>
        <v xml:space="preserve"> </v>
      </c>
      <c r="M152" s="119" t="str">
        <f t="shared" si="72"/>
        <v xml:space="preserve"> </v>
      </c>
      <c r="N152" s="119" t="str">
        <f t="shared" si="73"/>
        <v xml:space="preserve"> </v>
      </c>
      <c r="O152" s="120" t="str">
        <f t="shared" si="74"/>
        <v xml:space="preserve"> </v>
      </c>
      <c r="P152" s="120" t="str">
        <f t="shared" si="80"/>
        <v xml:space="preserve"> </v>
      </c>
      <c r="Q152" s="119" t="str">
        <f t="shared" si="75"/>
        <v xml:space="preserve"> </v>
      </c>
    </row>
    <row r="153" spans="3:17" x14ac:dyDescent="0.3">
      <c r="C153" s="173">
        <v>10</v>
      </c>
      <c r="D153" s="173" t="str">
        <f t="shared" si="70"/>
        <v xml:space="preserve"> </v>
      </c>
      <c r="E153" s="224" t="str">
        <f t="shared" si="56"/>
        <v xml:space="preserve"> </v>
      </c>
      <c r="F153" s="119" t="str">
        <f t="shared" si="76"/>
        <v xml:space="preserve"> </v>
      </c>
      <c r="G153" s="120" t="str">
        <f t="shared" si="77"/>
        <v xml:space="preserve"> </v>
      </c>
      <c r="H153" s="119" t="str">
        <f t="shared" si="78"/>
        <v xml:space="preserve"> </v>
      </c>
      <c r="I153" s="119" t="str">
        <f t="shared" si="79"/>
        <v xml:space="preserve"> </v>
      </c>
      <c r="J153" s="119" t="str">
        <f t="shared" si="69"/>
        <v xml:space="preserve"> </v>
      </c>
      <c r="K153" s="119" t="str">
        <f t="shared" si="71"/>
        <v xml:space="preserve"> </v>
      </c>
      <c r="M153" s="119" t="str">
        <f t="shared" si="72"/>
        <v xml:space="preserve"> </v>
      </c>
      <c r="N153" s="119" t="str">
        <f t="shared" si="73"/>
        <v xml:space="preserve"> </v>
      </c>
      <c r="O153" s="120" t="str">
        <f t="shared" si="74"/>
        <v xml:space="preserve"> </v>
      </c>
      <c r="P153" s="120" t="str">
        <f t="shared" si="80"/>
        <v xml:space="preserve"> </v>
      </c>
      <c r="Q153" s="119" t="str">
        <f t="shared" si="75"/>
        <v xml:space="preserve"> </v>
      </c>
    </row>
    <row r="154" spans="3:17" x14ac:dyDescent="0.3">
      <c r="C154" s="173">
        <v>10</v>
      </c>
      <c r="D154" s="173" t="str">
        <f t="shared" si="70"/>
        <v xml:space="preserve"> </v>
      </c>
      <c r="E154" s="224" t="str">
        <f t="shared" si="56"/>
        <v xml:space="preserve"> </v>
      </c>
      <c r="F154" s="119" t="str">
        <f t="shared" si="76"/>
        <v xml:space="preserve"> </v>
      </c>
      <c r="G154" s="120" t="str">
        <f t="shared" si="77"/>
        <v xml:space="preserve"> </v>
      </c>
      <c r="H154" s="119" t="str">
        <f t="shared" si="78"/>
        <v xml:space="preserve"> </v>
      </c>
      <c r="I154" s="119" t="str">
        <f t="shared" si="79"/>
        <v xml:space="preserve"> </v>
      </c>
      <c r="J154" s="119" t="str">
        <f t="shared" si="69"/>
        <v xml:space="preserve"> </v>
      </c>
      <c r="K154" s="119" t="str">
        <f t="shared" si="71"/>
        <v xml:space="preserve"> </v>
      </c>
      <c r="M154" s="119" t="str">
        <f t="shared" si="72"/>
        <v xml:space="preserve"> </v>
      </c>
      <c r="N154" s="119" t="str">
        <f t="shared" si="73"/>
        <v xml:space="preserve"> </v>
      </c>
      <c r="O154" s="120" t="str">
        <f t="shared" si="74"/>
        <v xml:space="preserve"> </v>
      </c>
      <c r="P154" s="120" t="str">
        <f t="shared" si="80"/>
        <v xml:space="preserve"> </v>
      </c>
      <c r="Q154" s="119" t="str">
        <f t="shared" si="75"/>
        <v xml:space="preserve"> </v>
      </c>
    </row>
    <row r="155" spans="3:17" x14ac:dyDescent="0.3">
      <c r="C155" s="9"/>
      <c r="D155" s="9"/>
      <c r="E155" s="9"/>
      <c r="F155" s="9"/>
      <c r="G155" s="9"/>
      <c r="H155" s="6"/>
    </row>
    <row r="156" spans="3:17" x14ac:dyDescent="0.3">
      <c r="C156" s="9"/>
      <c r="D156" s="9"/>
      <c r="E156" s="9"/>
      <c r="F156" s="9"/>
      <c r="G156" s="9"/>
      <c r="H156" s="6"/>
    </row>
    <row r="157" spans="3:17" x14ac:dyDescent="0.3">
      <c r="C157" s="9"/>
      <c r="D157" s="9"/>
      <c r="E157" s="9"/>
      <c r="F157" s="9"/>
      <c r="G157" s="9"/>
      <c r="H157" s="6"/>
    </row>
    <row r="158" spans="3:17" x14ac:dyDescent="0.3">
      <c r="C158" s="9"/>
      <c r="D158" s="9"/>
      <c r="E158" s="9"/>
      <c r="F158" s="9"/>
      <c r="G158" s="9"/>
      <c r="H158" s="6"/>
    </row>
    <row r="159" spans="3:17" x14ac:dyDescent="0.3">
      <c r="C159" s="9"/>
      <c r="D159" s="9"/>
      <c r="E159" s="9"/>
      <c r="F159" s="9"/>
      <c r="G159" s="9"/>
      <c r="H159" s="9"/>
    </row>
    <row r="160" spans="3:17" x14ac:dyDescent="0.3">
      <c r="C160" s="9"/>
      <c r="D160" s="9"/>
      <c r="E160" s="9"/>
      <c r="F160" s="9"/>
      <c r="G160" s="9"/>
      <c r="H160" s="9"/>
    </row>
    <row r="161" spans="3:8" x14ac:dyDescent="0.3">
      <c r="C161" s="9"/>
      <c r="D161" s="9"/>
      <c r="E161" s="9"/>
      <c r="F161" s="9"/>
      <c r="G161" s="9"/>
      <c r="H161" s="9"/>
    </row>
    <row r="162" spans="3:8" x14ac:dyDescent="0.3">
      <c r="C162" s="9"/>
      <c r="D162" s="9"/>
      <c r="E162" s="9"/>
      <c r="F162" s="9"/>
      <c r="G162" s="9"/>
      <c r="H162" s="9"/>
    </row>
    <row r="163" spans="3:8" x14ac:dyDescent="0.3">
      <c r="C163" s="9"/>
      <c r="D163" s="9"/>
      <c r="E163" s="9"/>
      <c r="F163" s="9"/>
      <c r="G163" s="9"/>
      <c r="H163" s="9"/>
    </row>
    <row r="164" spans="3:8" x14ac:dyDescent="0.3">
      <c r="C164" s="9"/>
      <c r="D164" s="9"/>
      <c r="E164" s="9"/>
      <c r="F164" s="9"/>
      <c r="G164" s="9"/>
      <c r="H164" s="9"/>
    </row>
    <row r="165" spans="3:8" x14ac:dyDescent="0.3">
      <c r="C165" s="9"/>
      <c r="D165" s="9"/>
      <c r="E165" s="9"/>
      <c r="F165" s="9"/>
      <c r="G165" s="9"/>
      <c r="H165" s="9"/>
    </row>
    <row r="166" spans="3:8" x14ac:dyDescent="0.3">
      <c r="C166" s="9"/>
      <c r="D166" s="9"/>
      <c r="E166" s="9"/>
      <c r="F166" s="9"/>
      <c r="G166" s="9"/>
      <c r="H166" s="9"/>
    </row>
    <row r="167" spans="3:8" x14ac:dyDescent="0.3">
      <c r="C167" s="9"/>
      <c r="D167" s="9"/>
      <c r="E167" s="9"/>
      <c r="F167" s="9"/>
      <c r="G167" s="9"/>
      <c r="H167" s="9"/>
    </row>
    <row r="168" spans="3:8" x14ac:dyDescent="0.3">
      <c r="C168" s="9"/>
      <c r="D168" s="9"/>
      <c r="E168" s="9"/>
      <c r="F168" s="9"/>
      <c r="G168" s="9"/>
      <c r="H168" s="9"/>
    </row>
    <row r="169" spans="3:8" x14ac:dyDescent="0.3">
      <c r="C169" s="9"/>
      <c r="D169" s="9"/>
      <c r="E169" s="9"/>
      <c r="F169" s="9"/>
      <c r="G169" s="9"/>
      <c r="H169" s="9"/>
    </row>
    <row r="170" spans="3:8" x14ac:dyDescent="0.3">
      <c r="C170" s="9"/>
      <c r="D170" s="9"/>
      <c r="E170" s="9"/>
      <c r="F170" s="9"/>
      <c r="G170" s="9"/>
      <c r="H170" s="9"/>
    </row>
    <row r="171" spans="3:8" x14ac:dyDescent="0.3">
      <c r="C171" s="9"/>
      <c r="D171" s="9"/>
      <c r="E171" s="9"/>
      <c r="F171" s="9"/>
      <c r="G171" s="9"/>
      <c r="H171" s="9"/>
    </row>
    <row r="172" spans="3:8" x14ac:dyDescent="0.3">
      <c r="C172" s="9"/>
      <c r="D172" s="9"/>
      <c r="E172" s="9"/>
      <c r="F172" s="9"/>
      <c r="G172" s="9"/>
      <c r="H172" s="9"/>
    </row>
    <row r="173" spans="3:8" x14ac:dyDescent="0.3">
      <c r="C173" s="9"/>
      <c r="D173" s="9"/>
      <c r="E173" s="9"/>
      <c r="F173" s="9"/>
      <c r="G173" s="9"/>
      <c r="H173" s="9"/>
    </row>
    <row r="174" spans="3:8" x14ac:dyDescent="0.3">
      <c r="C174" s="9"/>
      <c r="D174" s="9"/>
      <c r="E174" s="9"/>
      <c r="F174" s="9"/>
      <c r="G174" s="9"/>
      <c r="H174" s="9"/>
    </row>
    <row r="175" spans="3:8" x14ac:dyDescent="0.3">
      <c r="C175" s="9"/>
      <c r="D175" s="9"/>
      <c r="E175" s="9"/>
      <c r="F175" s="9"/>
      <c r="G175" s="9"/>
      <c r="H175" s="9"/>
    </row>
    <row r="176" spans="3:8" x14ac:dyDescent="0.3">
      <c r="C176" s="9"/>
      <c r="D176" s="9"/>
      <c r="E176" s="9"/>
      <c r="F176" s="9"/>
      <c r="G176" s="9"/>
      <c r="H176" s="9"/>
    </row>
    <row r="177" spans="3:8" x14ac:dyDescent="0.3">
      <c r="C177" s="9"/>
      <c r="D177" s="9"/>
      <c r="E177" s="9"/>
      <c r="F177" s="9"/>
      <c r="G177" s="9"/>
      <c r="H177" s="9"/>
    </row>
    <row r="178" spans="3:8" x14ac:dyDescent="0.3">
      <c r="C178" s="9"/>
      <c r="D178" s="9"/>
      <c r="E178" s="9"/>
      <c r="F178" s="9"/>
      <c r="G178" s="9"/>
      <c r="H178" s="9"/>
    </row>
    <row r="179" spans="3:8" x14ac:dyDescent="0.3">
      <c r="C179" s="9"/>
      <c r="D179" s="9"/>
      <c r="E179" s="9"/>
      <c r="F179" s="9"/>
      <c r="G179" s="9"/>
      <c r="H179" s="9"/>
    </row>
    <row r="180" spans="3:8" x14ac:dyDescent="0.3">
      <c r="C180" s="9"/>
      <c r="D180" s="9"/>
      <c r="E180" s="9"/>
      <c r="F180" s="9"/>
      <c r="G180" s="9"/>
      <c r="H180" s="9"/>
    </row>
    <row r="181" spans="3:8" x14ac:dyDescent="0.3">
      <c r="C181" s="9"/>
      <c r="D181" s="9"/>
      <c r="E181" s="9"/>
      <c r="F181" s="9"/>
      <c r="G181" s="9"/>
      <c r="H181" s="9"/>
    </row>
    <row r="182" spans="3:8" x14ac:dyDescent="0.3">
      <c r="C182" s="9"/>
      <c r="D182" s="9"/>
      <c r="E182" s="9"/>
      <c r="F182" s="9"/>
      <c r="G182" s="9"/>
      <c r="H182" s="9"/>
    </row>
    <row r="183" spans="3:8" x14ac:dyDescent="0.3">
      <c r="C183" s="9"/>
      <c r="D183" s="9"/>
      <c r="E183" s="9"/>
      <c r="F183" s="9"/>
      <c r="G183" s="9"/>
      <c r="H183" s="9"/>
    </row>
    <row r="184" spans="3:8" x14ac:dyDescent="0.3">
      <c r="C184" s="9"/>
      <c r="D184" s="9"/>
      <c r="E184" s="9"/>
      <c r="F184" s="9"/>
      <c r="G184" s="9"/>
      <c r="H184" s="9"/>
    </row>
    <row r="185" spans="3:8" x14ac:dyDescent="0.3">
      <c r="C185" s="9"/>
      <c r="D185" s="9"/>
      <c r="E185" s="9"/>
      <c r="F185" s="9"/>
      <c r="G185" s="9"/>
      <c r="H185" s="9"/>
    </row>
    <row r="186" spans="3:8" x14ac:dyDescent="0.3">
      <c r="C186" s="9"/>
      <c r="D186" s="9"/>
      <c r="E186" s="9"/>
      <c r="F186" s="9"/>
      <c r="G186" s="9"/>
      <c r="H186" s="9"/>
    </row>
    <row r="187" spans="3:8" x14ac:dyDescent="0.3">
      <c r="C187" s="9"/>
      <c r="D187" s="9"/>
      <c r="E187" s="9"/>
      <c r="F187" s="9"/>
      <c r="G187" s="9"/>
      <c r="H187" s="9"/>
    </row>
    <row r="188" spans="3:8" x14ac:dyDescent="0.3">
      <c r="C188" s="9"/>
      <c r="D188" s="9"/>
      <c r="E188" s="9"/>
      <c r="F188" s="9"/>
      <c r="G188" s="9"/>
      <c r="H188" s="9"/>
    </row>
    <row r="189" spans="3:8" x14ac:dyDescent="0.3">
      <c r="C189" s="9"/>
      <c r="D189" s="9"/>
      <c r="E189" s="9"/>
      <c r="F189" s="9"/>
      <c r="G189" s="9"/>
      <c r="H189" s="9"/>
    </row>
    <row r="190" spans="3:8" x14ac:dyDescent="0.3">
      <c r="C190" s="9"/>
      <c r="D190" s="9"/>
      <c r="E190" s="9"/>
      <c r="F190" s="9"/>
      <c r="G190" s="9"/>
      <c r="H190" s="9"/>
    </row>
    <row r="191" spans="3:8" x14ac:dyDescent="0.3">
      <c r="C191" s="9"/>
      <c r="D191" s="9"/>
      <c r="E191" s="9"/>
      <c r="F191" s="9"/>
      <c r="G191" s="9"/>
      <c r="H191" s="9"/>
    </row>
    <row r="192" spans="3:8" x14ac:dyDescent="0.3">
      <c r="C192" s="9"/>
      <c r="D192" s="9"/>
      <c r="E192" s="9"/>
      <c r="F192" s="9"/>
      <c r="G192" s="9"/>
      <c r="H192" s="9"/>
    </row>
    <row r="193" spans="3:8" x14ac:dyDescent="0.3">
      <c r="C193" s="9"/>
      <c r="D193" s="9"/>
      <c r="E193" s="9"/>
      <c r="F193" s="9"/>
      <c r="G193" s="9"/>
      <c r="H193" s="9"/>
    </row>
    <row r="194" spans="3:8" x14ac:dyDescent="0.3">
      <c r="C194" s="9"/>
      <c r="D194" s="9"/>
      <c r="E194" s="9"/>
      <c r="F194" s="9"/>
      <c r="G194" s="9"/>
      <c r="H194" s="9"/>
    </row>
    <row r="195" spans="3:8" x14ac:dyDescent="0.3">
      <c r="C195" s="9"/>
      <c r="D195" s="9"/>
      <c r="E195" s="9"/>
      <c r="F195" s="9"/>
      <c r="G195" s="9"/>
      <c r="H195" s="9"/>
    </row>
    <row r="196" spans="3:8" x14ac:dyDescent="0.3">
      <c r="C196" s="9"/>
      <c r="D196" s="9"/>
      <c r="E196" s="9"/>
      <c r="F196" s="9"/>
      <c r="G196" s="9"/>
      <c r="H196" s="9"/>
    </row>
    <row r="197" spans="3:8" x14ac:dyDescent="0.3">
      <c r="C197" s="9"/>
      <c r="D197" s="9"/>
      <c r="E197" s="9"/>
      <c r="F197" s="9"/>
      <c r="G197" s="9"/>
      <c r="H197" s="9"/>
    </row>
    <row r="198" spans="3:8" x14ac:dyDescent="0.3">
      <c r="C198" s="9"/>
      <c r="D198" s="9"/>
      <c r="E198" s="9"/>
      <c r="F198" s="9"/>
      <c r="G198" s="9"/>
      <c r="H198" s="9"/>
    </row>
    <row r="199" spans="3:8" x14ac:dyDescent="0.3">
      <c r="C199" s="9"/>
      <c r="D199" s="9"/>
      <c r="E199" s="9"/>
      <c r="F199" s="9"/>
      <c r="G199" s="9"/>
      <c r="H199" s="9"/>
    </row>
    <row r="200" spans="3:8" x14ac:dyDescent="0.3">
      <c r="C200" s="9"/>
      <c r="D200" s="9"/>
      <c r="E200" s="9"/>
      <c r="F200" s="9"/>
      <c r="G200" s="9"/>
      <c r="H200" s="9"/>
    </row>
    <row r="201" spans="3:8" x14ac:dyDescent="0.3">
      <c r="C201" s="9"/>
      <c r="D201" s="9"/>
      <c r="E201" s="9"/>
      <c r="F201" s="9"/>
      <c r="G201" s="9"/>
      <c r="H201" s="9"/>
    </row>
    <row r="202" spans="3:8" x14ac:dyDescent="0.3">
      <c r="C202" s="9"/>
      <c r="D202" s="9"/>
      <c r="E202" s="9"/>
      <c r="F202" s="9"/>
      <c r="G202" s="9"/>
      <c r="H202" s="9"/>
    </row>
    <row r="203" spans="3:8" x14ac:dyDescent="0.3">
      <c r="C203" s="9"/>
      <c r="D203" s="9"/>
      <c r="E203" s="9"/>
      <c r="F203" s="9"/>
      <c r="G203" s="9"/>
      <c r="H203" s="9"/>
    </row>
    <row r="204" spans="3:8" x14ac:dyDescent="0.3">
      <c r="C204" s="9"/>
      <c r="D204" s="9"/>
      <c r="E204" s="9"/>
      <c r="F204" s="9"/>
      <c r="G204" s="9"/>
      <c r="H204" s="9"/>
    </row>
    <row r="205" spans="3:8" x14ac:dyDescent="0.3">
      <c r="C205" s="9"/>
      <c r="D205" s="9"/>
      <c r="E205" s="9"/>
      <c r="F205" s="9"/>
      <c r="G205" s="9"/>
      <c r="H205" s="9"/>
    </row>
    <row r="206" spans="3:8" x14ac:dyDescent="0.3">
      <c r="C206" s="9"/>
      <c r="D206" s="9"/>
      <c r="E206" s="9"/>
      <c r="F206" s="9"/>
      <c r="G206" s="9"/>
      <c r="H206" s="9"/>
    </row>
    <row r="207" spans="3:8" x14ac:dyDescent="0.3">
      <c r="C207" s="9"/>
      <c r="D207" s="9"/>
      <c r="E207" s="9"/>
      <c r="F207" s="9"/>
      <c r="G207" s="9"/>
      <c r="H207" s="9"/>
    </row>
    <row r="208" spans="3:8" x14ac:dyDescent="0.3">
      <c r="C208" s="9"/>
      <c r="D208" s="9"/>
      <c r="E208" s="9"/>
      <c r="F208" s="9"/>
      <c r="G208" s="9"/>
      <c r="H208" s="9"/>
    </row>
    <row r="209" spans="3:8" x14ac:dyDescent="0.3">
      <c r="C209" s="9"/>
      <c r="D209" s="9"/>
      <c r="E209" s="9"/>
      <c r="F209" s="9"/>
      <c r="G209" s="9"/>
      <c r="H209" s="9"/>
    </row>
    <row r="210" spans="3:8" x14ac:dyDescent="0.3">
      <c r="C210" s="9"/>
      <c r="D210" s="9"/>
      <c r="E210" s="9"/>
      <c r="F210" s="9"/>
      <c r="G210" s="9"/>
      <c r="H210" s="9"/>
    </row>
    <row r="211" spans="3:8" x14ac:dyDescent="0.3">
      <c r="C211" s="9"/>
      <c r="D211" s="9"/>
      <c r="E211" s="9"/>
      <c r="F211" s="9"/>
      <c r="G211" s="9"/>
      <c r="H211" s="9"/>
    </row>
    <row r="212" spans="3:8" x14ac:dyDescent="0.3">
      <c r="C212" s="9"/>
      <c r="D212" s="9"/>
      <c r="E212" s="9"/>
      <c r="F212" s="9"/>
      <c r="G212" s="9"/>
      <c r="H212" s="9"/>
    </row>
    <row r="213" spans="3:8" x14ac:dyDescent="0.3">
      <c r="C213" s="9"/>
      <c r="D213" s="9"/>
      <c r="E213" s="9"/>
      <c r="F213" s="9"/>
      <c r="G213" s="9"/>
      <c r="H213" s="9"/>
    </row>
    <row r="214" spans="3:8" x14ac:dyDescent="0.3">
      <c r="C214" s="9"/>
      <c r="D214" s="9"/>
      <c r="E214" s="9"/>
      <c r="F214" s="9"/>
      <c r="G214" s="9"/>
      <c r="H214" s="9"/>
    </row>
    <row r="215" spans="3:8" x14ac:dyDescent="0.3">
      <c r="C215" s="9"/>
      <c r="D215" s="9"/>
      <c r="E215" s="9"/>
      <c r="F215" s="9"/>
      <c r="G215" s="9"/>
      <c r="H215" s="9"/>
    </row>
    <row r="216" spans="3:8" x14ac:dyDescent="0.3">
      <c r="C216" s="9"/>
      <c r="D216" s="9"/>
      <c r="E216" s="9"/>
      <c r="F216" s="9"/>
      <c r="G216" s="9"/>
      <c r="H216" s="9"/>
    </row>
    <row r="217" spans="3:8" x14ac:dyDescent="0.3">
      <c r="C217" s="9"/>
      <c r="D217" s="9"/>
      <c r="E217" s="9"/>
      <c r="F217" s="9"/>
      <c r="G217" s="9"/>
      <c r="H217" s="9"/>
    </row>
    <row r="218" spans="3:8" x14ac:dyDescent="0.3">
      <c r="C218" s="9"/>
      <c r="D218" s="9"/>
      <c r="E218" s="9"/>
      <c r="F218" s="9"/>
      <c r="G218" s="9"/>
      <c r="H218" s="9"/>
    </row>
    <row r="219" spans="3:8" x14ac:dyDescent="0.3">
      <c r="C219" s="9"/>
      <c r="D219" s="9"/>
      <c r="E219" s="9"/>
      <c r="F219" s="9"/>
      <c r="G219" s="9"/>
      <c r="H219" s="9"/>
    </row>
    <row r="220" spans="3:8" x14ac:dyDescent="0.3">
      <c r="C220" s="9"/>
      <c r="D220" s="9"/>
      <c r="E220" s="9"/>
      <c r="F220" s="9"/>
      <c r="G220" s="9"/>
      <c r="H220" s="9"/>
    </row>
    <row r="221" spans="3:8" x14ac:dyDescent="0.3">
      <c r="C221" s="9"/>
      <c r="D221" s="9"/>
      <c r="E221" s="9"/>
      <c r="F221" s="9"/>
      <c r="G221" s="9"/>
      <c r="H221" s="9"/>
    </row>
    <row r="222" spans="3:8" x14ac:dyDescent="0.3">
      <c r="C222" s="9"/>
      <c r="D222" s="9"/>
      <c r="E222" s="9"/>
      <c r="F222" s="9"/>
      <c r="G222" s="9"/>
      <c r="H222" s="9"/>
    </row>
    <row r="223" spans="3:8" x14ac:dyDescent="0.3">
      <c r="C223" s="9"/>
      <c r="D223" s="9"/>
      <c r="E223" s="9"/>
      <c r="F223" s="9"/>
      <c r="G223" s="9"/>
      <c r="H223" s="9"/>
    </row>
    <row r="224" spans="3:8" x14ac:dyDescent="0.3">
      <c r="C224" s="9"/>
      <c r="D224" s="9"/>
      <c r="E224" s="9"/>
      <c r="F224" s="9"/>
      <c r="G224" s="9"/>
      <c r="H224" s="9"/>
    </row>
    <row r="225" spans="3:8" x14ac:dyDescent="0.3">
      <c r="C225" s="9"/>
      <c r="D225" s="9"/>
      <c r="E225" s="9"/>
      <c r="F225" s="9"/>
      <c r="G225" s="9"/>
      <c r="H225" s="9"/>
    </row>
    <row r="226" spans="3:8" x14ac:dyDescent="0.3">
      <c r="C226" s="9"/>
      <c r="D226" s="9"/>
      <c r="E226" s="9"/>
      <c r="F226" s="9"/>
      <c r="G226" s="9"/>
      <c r="H226" s="9"/>
    </row>
    <row r="227" spans="3:8" x14ac:dyDescent="0.3">
      <c r="C227" s="9"/>
      <c r="D227" s="9"/>
      <c r="E227" s="9"/>
      <c r="F227" s="9"/>
      <c r="G227" s="9"/>
      <c r="H227" s="9"/>
    </row>
    <row r="228" spans="3:8" x14ac:dyDescent="0.3">
      <c r="C228" s="9"/>
      <c r="D228" s="9"/>
      <c r="E228" s="9"/>
      <c r="F228" s="9"/>
      <c r="G228" s="9"/>
      <c r="H228" s="9"/>
    </row>
    <row r="229" spans="3:8" x14ac:dyDescent="0.3">
      <c r="C229" s="9"/>
      <c r="D229" s="9"/>
      <c r="E229" s="9"/>
      <c r="F229" s="9"/>
      <c r="G229" s="9"/>
      <c r="H229" s="9"/>
    </row>
    <row r="230" spans="3:8" x14ac:dyDescent="0.3">
      <c r="C230" s="9"/>
      <c r="D230" s="9"/>
      <c r="E230" s="9"/>
      <c r="F230" s="9"/>
      <c r="G230" s="9"/>
      <c r="H230" s="9"/>
    </row>
    <row r="231" spans="3:8" x14ac:dyDescent="0.3">
      <c r="C231" s="9"/>
      <c r="D231" s="9"/>
      <c r="E231" s="9"/>
      <c r="F231" s="9"/>
      <c r="G231" s="9"/>
      <c r="H231" s="9"/>
    </row>
    <row r="232" spans="3:8" x14ac:dyDescent="0.3">
      <c r="C232" s="9"/>
      <c r="D232" s="9"/>
      <c r="E232" s="9"/>
      <c r="F232" s="9"/>
      <c r="G232" s="9"/>
      <c r="H232" s="9"/>
    </row>
    <row r="233" spans="3:8" x14ac:dyDescent="0.3">
      <c r="C233" s="9"/>
      <c r="D233" s="9"/>
      <c r="E233" s="9"/>
      <c r="F233" s="9"/>
      <c r="G233" s="9"/>
      <c r="H233" s="9"/>
    </row>
    <row r="234" spans="3:8" x14ac:dyDescent="0.3">
      <c r="C234" s="9"/>
      <c r="D234" s="9"/>
      <c r="E234" s="9"/>
      <c r="F234" s="9"/>
      <c r="G234" s="9"/>
      <c r="H234" s="9"/>
    </row>
    <row r="235" spans="3:8" x14ac:dyDescent="0.3">
      <c r="C235" s="9"/>
      <c r="D235" s="9"/>
      <c r="E235" s="9"/>
      <c r="F235" s="9"/>
      <c r="G235" s="9"/>
      <c r="H235" s="9"/>
    </row>
    <row r="236" spans="3:8" x14ac:dyDescent="0.3">
      <c r="C236" s="9"/>
      <c r="D236" s="9"/>
      <c r="E236" s="9"/>
      <c r="F236" s="9"/>
      <c r="G236" s="9"/>
      <c r="H236" s="9"/>
    </row>
    <row r="237" spans="3:8" x14ac:dyDescent="0.3">
      <c r="C237" s="9"/>
      <c r="D237" s="9"/>
      <c r="E237" s="9"/>
      <c r="F237" s="9"/>
      <c r="G237" s="9"/>
      <c r="H237" s="9"/>
    </row>
    <row r="238" spans="3:8" x14ac:dyDescent="0.3">
      <c r="C238" s="9"/>
      <c r="D238" s="9"/>
      <c r="E238" s="9"/>
      <c r="F238" s="9"/>
      <c r="G238" s="9"/>
      <c r="H238" s="9"/>
    </row>
    <row r="239" spans="3:8" x14ac:dyDescent="0.3">
      <c r="C239" s="9"/>
      <c r="D239" s="9"/>
      <c r="E239" s="9"/>
      <c r="F239" s="9"/>
      <c r="G239" s="9"/>
      <c r="H239" s="9"/>
    </row>
    <row r="240" spans="3:8" x14ac:dyDescent="0.3">
      <c r="C240" s="9"/>
      <c r="D240" s="9"/>
      <c r="E240" s="9"/>
      <c r="F240" s="9"/>
      <c r="G240" s="9"/>
      <c r="H240" s="9"/>
    </row>
    <row r="241" spans="3:8" x14ac:dyDescent="0.3">
      <c r="C241" s="9"/>
      <c r="D241" s="9"/>
      <c r="E241" s="9"/>
      <c r="F241" s="9"/>
      <c r="G241" s="9"/>
      <c r="H241" s="9"/>
    </row>
    <row r="242" spans="3:8" x14ac:dyDescent="0.3">
      <c r="C242" s="9"/>
      <c r="D242" s="9"/>
      <c r="E242" s="9"/>
      <c r="F242" s="9"/>
      <c r="G242" s="9"/>
      <c r="H242" s="9"/>
    </row>
    <row r="243" spans="3:8" x14ac:dyDescent="0.3">
      <c r="C243" s="9"/>
      <c r="D243" s="9"/>
      <c r="E243" s="9"/>
      <c r="F243" s="9"/>
      <c r="G243" s="9"/>
      <c r="H243" s="9"/>
    </row>
    <row r="244" spans="3:8" x14ac:dyDescent="0.3">
      <c r="C244" s="9"/>
      <c r="D244" s="9"/>
      <c r="E244" s="9"/>
      <c r="F244" s="9"/>
      <c r="G244" s="9"/>
      <c r="H244" s="9"/>
    </row>
    <row r="245" spans="3:8" x14ac:dyDescent="0.3">
      <c r="C245" s="9"/>
      <c r="D245" s="9"/>
      <c r="E245" s="9"/>
      <c r="F245" s="9"/>
      <c r="G245" s="9"/>
      <c r="H245" s="9"/>
    </row>
    <row r="246" spans="3:8" x14ac:dyDescent="0.3">
      <c r="C246" s="9"/>
      <c r="D246" s="9"/>
      <c r="E246" s="9"/>
      <c r="F246" s="9"/>
      <c r="G246" s="9"/>
      <c r="H246" s="9"/>
    </row>
    <row r="247" spans="3:8" x14ac:dyDescent="0.3">
      <c r="C247" s="9"/>
      <c r="D247" s="9"/>
      <c r="E247" s="9"/>
      <c r="F247" s="9"/>
      <c r="G247" s="9"/>
      <c r="H247" s="9"/>
    </row>
    <row r="248" spans="3:8" x14ac:dyDescent="0.3">
      <c r="C248" s="9"/>
      <c r="D248" s="9"/>
      <c r="E248" s="9"/>
      <c r="F248" s="9"/>
      <c r="G248" s="9"/>
      <c r="H248" s="9"/>
    </row>
    <row r="249" spans="3:8" x14ac:dyDescent="0.3">
      <c r="C249" s="9"/>
      <c r="D249" s="9"/>
      <c r="E249" s="9"/>
      <c r="F249" s="9"/>
      <c r="G249" s="9"/>
      <c r="H249" s="9"/>
    </row>
    <row r="250" spans="3:8" x14ac:dyDescent="0.3">
      <c r="C250" s="9"/>
      <c r="D250" s="9"/>
      <c r="E250" s="9"/>
      <c r="F250" s="9"/>
      <c r="G250" s="9"/>
      <c r="H250" s="9"/>
    </row>
    <row r="251" spans="3:8" x14ac:dyDescent="0.3">
      <c r="C251" s="9"/>
      <c r="D251" s="9"/>
      <c r="E251" s="9"/>
      <c r="F251" s="9"/>
      <c r="G251" s="9"/>
      <c r="H251" s="9"/>
    </row>
    <row r="252" spans="3:8" x14ac:dyDescent="0.3">
      <c r="C252" s="9"/>
      <c r="D252" s="9"/>
      <c r="E252" s="9"/>
      <c r="F252" s="9"/>
      <c r="G252" s="9"/>
      <c r="H252" s="9"/>
    </row>
    <row r="253" spans="3:8" x14ac:dyDescent="0.3">
      <c r="C253" s="9"/>
      <c r="D253" s="9"/>
      <c r="E253" s="9"/>
      <c r="F253" s="9"/>
      <c r="G253" s="9"/>
      <c r="H253" s="9"/>
    </row>
    <row r="254" spans="3:8" x14ac:dyDescent="0.3">
      <c r="C254" s="9"/>
      <c r="D254" s="9"/>
      <c r="E254" s="9"/>
      <c r="F254" s="9"/>
      <c r="G254" s="9"/>
      <c r="H254" s="9"/>
    </row>
    <row r="255" spans="3:8" x14ac:dyDescent="0.3">
      <c r="C255" s="9"/>
      <c r="D255" s="9"/>
      <c r="E255" s="9"/>
      <c r="F255" s="9"/>
      <c r="G255" s="9"/>
      <c r="H255" s="9"/>
    </row>
    <row r="256" spans="3:8" x14ac:dyDescent="0.3">
      <c r="C256" s="9"/>
      <c r="D256" s="9"/>
      <c r="E256" s="9"/>
      <c r="F256" s="9"/>
      <c r="G256" s="9"/>
      <c r="H256" s="9"/>
    </row>
    <row r="257" spans="3:8" x14ac:dyDescent="0.3">
      <c r="C257" s="9"/>
      <c r="D257" s="9"/>
      <c r="E257" s="9"/>
      <c r="F257" s="9"/>
      <c r="G257" s="9"/>
      <c r="H257" s="9"/>
    </row>
    <row r="258" spans="3:8" x14ac:dyDescent="0.3">
      <c r="C258" s="9"/>
      <c r="D258" s="9"/>
      <c r="E258" s="9"/>
      <c r="F258" s="9"/>
      <c r="G258" s="9"/>
      <c r="H258" s="9"/>
    </row>
    <row r="259" spans="3:8" x14ac:dyDescent="0.3">
      <c r="C259" s="9"/>
      <c r="D259" s="9"/>
      <c r="E259" s="9"/>
      <c r="F259" s="9"/>
      <c r="G259" s="9"/>
      <c r="H259" s="9"/>
    </row>
    <row r="260" spans="3:8" x14ac:dyDescent="0.3">
      <c r="C260" s="9"/>
      <c r="D260" s="9"/>
      <c r="E260" s="9"/>
      <c r="F260" s="9"/>
      <c r="G260" s="9"/>
      <c r="H260" s="9"/>
    </row>
    <row r="261" spans="3:8" x14ac:dyDescent="0.3">
      <c r="C261" s="9"/>
      <c r="D261" s="9"/>
      <c r="E261" s="9"/>
      <c r="F261" s="9"/>
      <c r="G261" s="9"/>
      <c r="H261" s="9"/>
    </row>
    <row r="262" spans="3:8" x14ac:dyDescent="0.3">
      <c r="C262" s="9"/>
      <c r="D262" s="9"/>
      <c r="E262" s="9"/>
      <c r="F262" s="9"/>
      <c r="G262" s="9"/>
      <c r="H262" s="9"/>
    </row>
    <row r="263" spans="3:8" x14ac:dyDescent="0.3">
      <c r="C263" s="9"/>
      <c r="D263" s="9"/>
      <c r="E263" s="9"/>
      <c r="F263" s="9"/>
      <c r="G263" s="9"/>
      <c r="H263" s="9"/>
    </row>
    <row r="264" spans="3:8" x14ac:dyDescent="0.3">
      <c r="C264" s="9"/>
      <c r="D264" s="9"/>
      <c r="E264" s="9"/>
      <c r="F264" s="9"/>
      <c r="G264" s="9"/>
      <c r="H264" s="9"/>
    </row>
    <row r="265" spans="3:8" x14ac:dyDescent="0.3">
      <c r="C265" s="9"/>
      <c r="D265" s="9"/>
      <c r="E265" s="9"/>
      <c r="F265" s="9"/>
      <c r="G265" s="9"/>
      <c r="H265" s="9"/>
    </row>
    <row r="266" spans="3:8" x14ac:dyDescent="0.3">
      <c r="C266" s="9"/>
      <c r="D266" s="9"/>
      <c r="E266" s="9"/>
      <c r="F266" s="9"/>
      <c r="G266" s="9"/>
      <c r="H266" s="9"/>
    </row>
    <row r="267" spans="3:8" x14ac:dyDescent="0.3">
      <c r="C267" s="9"/>
      <c r="D267" s="9"/>
      <c r="E267" s="9"/>
      <c r="F267" s="9"/>
      <c r="G267" s="9"/>
      <c r="H267" s="9"/>
    </row>
    <row r="268" spans="3:8" x14ac:dyDescent="0.3">
      <c r="C268" s="9"/>
      <c r="D268" s="9"/>
      <c r="E268" s="9"/>
      <c r="F268" s="9"/>
      <c r="G268" s="9"/>
      <c r="H268" s="9"/>
    </row>
    <row r="269" spans="3:8" x14ac:dyDescent="0.3">
      <c r="C269" s="9"/>
      <c r="D269" s="9"/>
      <c r="E269" s="9"/>
      <c r="F269" s="9"/>
      <c r="G269" s="9"/>
      <c r="H269" s="9"/>
    </row>
    <row r="270" spans="3:8" x14ac:dyDescent="0.3">
      <c r="C270" s="9"/>
      <c r="D270" s="9"/>
      <c r="E270" s="9"/>
      <c r="F270" s="9"/>
      <c r="G270" s="9"/>
      <c r="H270" s="9"/>
    </row>
    <row r="271" spans="3:8" x14ac:dyDescent="0.3">
      <c r="C271" s="9"/>
      <c r="D271" s="9"/>
      <c r="E271" s="9"/>
      <c r="F271" s="9"/>
      <c r="G271" s="9"/>
      <c r="H271" s="9"/>
    </row>
    <row r="272" spans="3:8" x14ac:dyDescent="0.3">
      <c r="C272" s="9"/>
      <c r="D272" s="9"/>
      <c r="E272" s="9"/>
      <c r="F272" s="9"/>
      <c r="G272" s="9"/>
      <c r="H272" s="9"/>
    </row>
    <row r="273" spans="3:8" x14ac:dyDescent="0.3">
      <c r="C273" s="9"/>
      <c r="D273" s="9"/>
      <c r="E273" s="9"/>
      <c r="F273" s="9"/>
      <c r="G273" s="9"/>
      <c r="H273" s="9"/>
    </row>
    <row r="274" spans="3:8" x14ac:dyDescent="0.3">
      <c r="C274" s="9"/>
      <c r="D274" s="9"/>
      <c r="E274" s="9"/>
      <c r="F274" s="9"/>
      <c r="G274" s="9"/>
      <c r="H274" s="9"/>
    </row>
    <row r="275" spans="3:8" x14ac:dyDescent="0.3">
      <c r="C275" s="9"/>
      <c r="D275" s="9"/>
      <c r="E275" s="9"/>
      <c r="F275" s="9"/>
      <c r="G275" s="9"/>
      <c r="H275" s="9"/>
    </row>
    <row r="276" spans="3:8" x14ac:dyDescent="0.3">
      <c r="C276" s="9"/>
      <c r="D276" s="9"/>
      <c r="E276" s="9"/>
      <c r="F276" s="9"/>
      <c r="G276" s="9"/>
      <c r="H276" s="9"/>
    </row>
    <row r="277" spans="3:8" x14ac:dyDescent="0.3">
      <c r="C277" s="9"/>
      <c r="D277" s="9"/>
      <c r="E277" s="9"/>
      <c r="F277" s="9"/>
      <c r="G277" s="9"/>
      <c r="H277" s="9"/>
    </row>
    <row r="278" spans="3:8" x14ac:dyDescent="0.3">
      <c r="C278" s="9"/>
      <c r="D278" s="9"/>
      <c r="E278" s="9"/>
      <c r="F278" s="9"/>
      <c r="G278" s="9"/>
      <c r="H278" s="9"/>
    </row>
    <row r="279" spans="3:8" x14ac:dyDescent="0.3">
      <c r="C279" s="9"/>
      <c r="D279" s="9"/>
      <c r="E279" s="9"/>
      <c r="F279" s="9"/>
      <c r="G279" s="9"/>
      <c r="H279" s="9"/>
    </row>
    <row r="280" spans="3:8" x14ac:dyDescent="0.3">
      <c r="C280" s="9"/>
      <c r="D280" s="9"/>
      <c r="E280" s="9"/>
      <c r="F280" s="9"/>
      <c r="G280" s="9"/>
      <c r="H280" s="9"/>
    </row>
    <row r="281" spans="3:8" x14ac:dyDescent="0.3">
      <c r="C281" s="9"/>
      <c r="D281" s="9"/>
      <c r="E281" s="9"/>
      <c r="F281" s="9"/>
      <c r="G281" s="9"/>
      <c r="H281" s="9"/>
    </row>
    <row r="282" spans="3:8" x14ac:dyDescent="0.3">
      <c r="C282" s="9"/>
      <c r="D282" s="9"/>
      <c r="E282" s="9"/>
      <c r="F282" s="9"/>
      <c r="G282" s="9"/>
      <c r="H282" s="9"/>
    </row>
    <row r="283" spans="3:8" x14ac:dyDescent="0.3">
      <c r="C283" s="9"/>
      <c r="D283" s="9"/>
      <c r="E283" s="9"/>
      <c r="F283" s="9"/>
      <c r="G283" s="9"/>
      <c r="H283" s="9"/>
    </row>
    <row r="284" spans="3:8" x14ac:dyDescent="0.3">
      <c r="C284" s="9"/>
      <c r="D284" s="9"/>
      <c r="E284" s="9"/>
      <c r="F284" s="9"/>
      <c r="G284" s="9"/>
      <c r="H284" s="9"/>
    </row>
    <row r="285" spans="3:8" x14ac:dyDescent="0.3">
      <c r="C285" s="9"/>
      <c r="D285" s="9"/>
      <c r="E285" s="9"/>
      <c r="F285" s="9"/>
      <c r="G285" s="9"/>
      <c r="H285" s="9"/>
    </row>
    <row r="286" spans="3:8" x14ac:dyDescent="0.3">
      <c r="C286" s="9"/>
      <c r="D286" s="9"/>
      <c r="E286" s="9"/>
      <c r="F286" s="9"/>
      <c r="G286" s="9"/>
      <c r="H286" s="9"/>
    </row>
    <row r="287" spans="3:8" x14ac:dyDescent="0.3">
      <c r="C287" s="9"/>
      <c r="D287" s="9"/>
      <c r="E287" s="9"/>
      <c r="F287" s="9"/>
      <c r="G287" s="9"/>
      <c r="H287" s="9"/>
    </row>
    <row r="288" spans="3:8" x14ac:dyDescent="0.3">
      <c r="C288" s="9"/>
      <c r="D288" s="9"/>
      <c r="E288" s="9"/>
      <c r="F288" s="9"/>
      <c r="G288" s="9"/>
      <c r="H288" s="9"/>
    </row>
    <row r="289" spans="3:8" x14ac:dyDescent="0.3">
      <c r="C289" s="9"/>
      <c r="D289" s="9"/>
      <c r="E289" s="9"/>
      <c r="F289" s="9"/>
      <c r="G289" s="9"/>
      <c r="H289" s="9"/>
    </row>
    <row r="290" spans="3:8" x14ac:dyDescent="0.3">
      <c r="C290" s="9"/>
      <c r="D290" s="9"/>
      <c r="E290" s="9"/>
      <c r="F290" s="9"/>
      <c r="G290" s="9"/>
      <c r="H290" s="9"/>
    </row>
    <row r="291" spans="3:8" x14ac:dyDescent="0.3">
      <c r="C291" s="9"/>
      <c r="D291" s="9"/>
      <c r="E291" s="9"/>
      <c r="F291" s="9"/>
      <c r="G291" s="9"/>
      <c r="H291" s="9"/>
    </row>
    <row r="292" spans="3:8" x14ac:dyDescent="0.3">
      <c r="C292" s="9"/>
      <c r="D292" s="9"/>
      <c r="E292" s="9"/>
      <c r="F292" s="9"/>
      <c r="G292" s="9"/>
      <c r="H292" s="9"/>
    </row>
    <row r="293" spans="3:8" x14ac:dyDescent="0.3">
      <c r="C293" s="9"/>
      <c r="D293" s="9"/>
      <c r="E293" s="9"/>
      <c r="F293" s="9"/>
      <c r="G293" s="9"/>
      <c r="H293" s="9"/>
    </row>
    <row r="294" spans="3:8" x14ac:dyDescent="0.3">
      <c r="C294" s="9"/>
      <c r="D294" s="9"/>
      <c r="E294" s="9"/>
      <c r="F294" s="9"/>
      <c r="G294" s="9"/>
      <c r="H294" s="9"/>
    </row>
    <row r="295" spans="3:8" x14ac:dyDescent="0.3">
      <c r="C295" s="9"/>
      <c r="D295" s="9"/>
      <c r="E295" s="9"/>
      <c r="F295" s="9"/>
      <c r="G295" s="9"/>
      <c r="H295" s="9"/>
    </row>
    <row r="296" spans="3:8" x14ac:dyDescent="0.3">
      <c r="C296" s="9"/>
      <c r="D296" s="9"/>
      <c r="E296" s="9"/>
      <c r="F296" s="9"/>
      <c r="G296" s="9"/>
      <c r="H296" s="9"/>
    </row>
    <row r="297" spans="3:8" x14ac:dyDescent="0.3">
      <c r="C297" s="9"/>
      <c r="D297" s="9"/>
      <c r="E297" s="9"/>
      <c r="F297" s="9"/>
      <c r="G297" s="9"/>
      <c r="H297" s="9"/>
    </row>
    <row r="298" spans="3:8" x14ac:dyDescent="0.3">
      <c r="C298" s="9"/>
      <c r="D298" s="9"/>
      <c r="E298" s="9"/>
      <c r="F298" s="9"/>
      <c r="G298" s="9"/>
      <c r="H298" s="9"/>
    </row>
    <row r="299" spans="3:8" x14ac:dyDescent="0.3">
      <c r="C299" s="9"/>
      <c r="D299" s="9"/>
      <c r="E299" s="9"/>
      <c r="F299" s="9"/>
      <c r="G299" s="9"/>
      <c r="H299" s="9"/>
    </row>
    <row r="300" spans="3:8" x14ac:dyDescent="0.3">
      <c r="C300" s="9"/>
      <c r="D300" s="9"/>
      <c r="E300" s="9"/>
      <c r="F300" s="9"/>
      <c r="G300" s="9"/>
      <c r="H300" s="9"/>
    </row>
    <row r="301" spans="3:8" x14ac:dyDescent="0.3">
      <c r="C301" s="9"/>
      <c r="D301" s="9"/>
      <c r="E301" s="9"/>
      <c r="F301" s="9"/>
      <c r="G301" s="9"/>
      <c r="H301" s="9"/>
    </row>
    <row r="302" spans="3:8" x14ac:dyDescent="0.3">
      <c r="C302" s="9"/>
      <c r="D302" s="9"/>
      <c r="E302" s="9"/>
      <c r="F302" s="9"/>
      <c r="G302" s="9"/>
      <c r="H302" s="9"/>
    </row>
    <row r="303" spans="3:8" x14ac:dyDescent="0.3">
      <c r="C303" s="9"/>
      <c r="D303" s="9"/>
      <c r="E303" s="9"/>
      <c r="F303" s="9"/>
      <c r="G303" s="9"/>
      <c r="H303" s="9"/>
    </row>
    <row r="304" spans="3:8" x14ac:dyDescent="0.3">
      <c r="C304" s="9"/>
      <c r="D304" s="9"/>
      <c r="E304" s="9"/>
      <c r="F304" s="9"/>
      <c r="G304" s="9"/>
      <c r="H304" s="9"/>
    </row>
    <row r="305" spans="3:8" x14ac:dyDescent="0.3">
      <c r="C305" s="9"/>
      <c r="D305" s="9"/>
      <c r="E305" s="9"/>
      <c r="F305" s="9"/>
      <c r="G305" s="9"/>
      <c r="H305" s="9"/>
    </row>
    <row r="306" spans="3:8" x14ac:dyDescent="0.3">
      <c r="C306" s="9"/>
      <c r="D306" s="9"/>
      <c r="E306" s="9"/>
      <c r="F306" s="9"/>
      <c r="G306" s="9"/>
      <c r="H306" s="9"/>
    </row>
    <row r="307" spans="3:8" x14ac:dyDescent="0.3">
      <c r="C307" s="9"/>
      <c r="D307" s="9"/>
      <c r="E307" s="9"/>
      <c r="F307" s="9"/>
      <c r="G307" s="9"/>
      <c r="H307" s="9"/>
    </row>
    <row r="308" spans="3:8" x14ac:dyDescent="0.3">
      <c r="C308" s="9"/>
      <c r="D308" s="9"/>
      <c r="E308" s="9"/>
      <c r="F308" s="9"/>
      <c r="G308" s="9"/>
      <c r="H308" s="9"/>
    </row>
    <row r="309" spans="3:8" x14ac:dyDescent="0.3">
      <c r="C309" s="9"/>
      <c r="D309" s="9"/>
      <c r="E309" s="9"/>
      <c r="F309" s="9"/>
      <c r="G309" s="9"/>
      <c r="H309" s="9"/>
    </row>
    <row r="310" spans="3:8" x14ac:dyDescent="0.3">
      <c r="C310" s="9"/>
      <c r="D310" s="9"/>
      <c r="E310" s="9"/>
      <c r="F310" s="9"/>
      <c r="G310" s="9"/>
      <c r="H310" s="9"/>
    </row>
    <row r="311" spans="3:8" x14ac:dyDescent="0.3">
      <c r="C311" s="9"/>
      <c r="D311" s="9"/>
      <c r="E311" s="9"/>
      <c r="F311" s="9"/>
      <c r="G311" s="9"/>
      <c r="H311" s="9"/>
    </row>
    <row r="312" spans="3:8" x14ac:dyDescent="0.3">
      <c r="C312" s="9"/>
      <c r="D312" s="9"/>
      <c r="E312" s="9"/>
      <c r="F312" s="9"/>
      <c r="G312" s="9"/>
      <c r="H312" s="9"/>
    </row>
    <row r="313" spans="3:8" x14ac:dyDescent="0.3">
      <c r="C313" s="9"/>
      <c r="D313" s="9"/>
      <c r="E313" s="9"/>
      <c r="F313" s="9"/>
      <c r="G313" s="9"/>
      <c r="H313" s="9"/>
    </row>
    <row r="314" spans="3:8" x14ac:dyDescent="0.3">
      <c r="C314" s="9"/>
      <c r="D314" s="9"/>
      <c r="E314" s="9"/>
      <c r="F314" s="9"/>
      <c r="G314" s="9"/>
      <c r="H314" s="9"/>
    </row>
    <row r="315" spans="3:8" x14ac:dyDescent="0.3">
      <c r="C315" s="9"/>
      <c r="D315" s="9"/>
      <c r="E315" s="9"/>
      <c r="F315" s="9"/>
      <c r="G315" s="9"/>
      <c r="H315" s="9"/>
    </row>
    <row r="316" spans="3:8" x14ac:dyDescent="0.3">
      <c r="C316" s="9"/>
      <c r="D316" s="9"/>
      <c r="E316" s="9"/>
      <c r="F316" s="9"/>
      <c r="G316" s="9"/>
      <c r="H316" s="9"/>
    </row>
    <row r="317" spans="3:8" x14ac:dyDescent="0.3">
      <c r="C317" s="9"/>
      <c r="D317" s="9"/>
      <c r="E317" s="9"/>
      <c r="F317" s="9"/>
      <c r="G317" s="9"/>
      <c r="H317" s="9"/>
    </row>
    <row r="318" spans="3:8" x14ac:dyDescent="0.3">
      <c r="C318" s="9"/>
      <c r="D318" s="9"/>
      <c r="E318" s="9"/>
      <c r="F318" s="9"/>
      <c r="G318" s="9"/>
      <c r="H318" s="9"/>
    </row>
    <row r="319" spans="3:8" x14ac:dyDescent="0.3">
      <c r="C319" s="9"/>
      <c r="D319" s="9"/>
      <c r="E319" s="9"/>
      <c r="F319" s="9"/>
      <c r="G319" s="9"/>
      <c r="H319" s="9"/>
    </row>
    <row r="320" spans="3:8" x14ac:dyDescent="0.3">
      <c r="C320" s="9"/>
      <c r="D320" s="9"/>
      <c r="E320" s="9"/>
      <c r="F320" s="9"/>
      <c r="G320" s="9"/>
      <c r="H320" s="9"/>
    </row>
    <row r="321" spans="3:8" x14ac:dyDescent="0.3">
      <c r="C321" s="9"/>
      <c r="D321" s="9"/>
      <c r="E321" s="9"/>
      <c r="F321" s="9"/>
      <c r="G321" s="9"/>
      <c r="H321" s="9"/>
    </row>
    <row r="322" spans="3:8" x14ac:dyDescent="0.3">
      <c r="C322" s="9"/>
      <c r="D322" s="9"/>
      <c r="E322" s="9"/>
      <c r="F322" s="9"/>
      <c r="G322" s="9"/>
      <c r="H322" s="9"/>
    </row>
    <row r="323" spans="3:8" x14ac:dyDescent="0.3">
      <c r="C323" s="9"/>
      <c r="D323" s="9"/>
      <c r="E323" s="9"/>
      <c r="F323" s="9"/>
      <c r="G323" s="9"/>
      <c r="H323" s="9"/>
    </row>
    <row r="324" spans="3:8" x14ac:dyDescent="0.3">
      <c r="C324" s="9"/>
      <c r="D324" s="9"/>
      <c r="E324" s="9"/>
      <c r="F324" s="9"/>
      <c r="G324" s="9"/>
      <c r="H324" s="9"/>
    </row>
    <row r="325" spans="3:8" x14ac:dyDescent="0.3">
      <c r="C325" s="9"/>
      <c r="D325" s="9"/>
      <c r="E325" s="9"/>
      <c r="F325" s="9"/>
      <c r="G325" s="9"/>
      <c r="H325" s="9"/>
    </row>
    <row r="326" spans="3:8" x14ac:dyDescent="0.3">
      <c r="C326" s="9"/>
      <c r="D326" s="9"/>
      <c r="E326" s="9"/>
      <c r="F326" s="9"/>
      <c r="G326" s="9"/>
      <c r="H326" s="9"/>
    </row>
    <row r="327" spans="3:8" x14ac:dyDescent="0.3">
      <c r="C327" s="9"/>
      <c r="D327" s="9"/>
      <c r="E327" s="9"/>
      <c r="F327" s="9"/>
      <c r="G327" s="9"/>
      <c r="H327" s="9"/>
    </row>
    <row r="328" spans="3:8" x14ac:dyDescent="0.3">
      <c r="C328" s="9"/>
      <c r="D328" s="9"/>
      <c r="E328" s="9"/>
      <c r="F328" s="9"/>
      <c r="G328" s="9"/>
      <c r="H328" s="9"/>
    </row>
    <row r="329" spans="3:8" x14ac:dyDescent="0.3">
      <c r="C329" s="9"/>
      <c r="D329" s="9"/>
      <c r="E329" s="9"/>
      <c r="F329" s="9"/>
      <c r="G329" s="9"/>
      <c r="H329" s="9"/>
    </row>
    <row r="330" spans="3:8" x14ac:dyDescent="0.3">
      <c r="C330" s="9"/>
      <c r="D330" s="9"/>
      <c r="E330" s="9"/>
      <c r="F330" s="9"/>
      <c r="G330" s="9"/>
      <c r="H330" s="9"/>
    </row>
    <row r="331" spans="3:8" x14ac:dyDescent="0.3">
      <c r="C331" s="9"/>
      <c r="D331" s="9"/>
      <c r="E331" s="9"/>
      <c r="F331" s="9"/>
      <c r="G331" s="9"/>
      <c r="H331" s="9"/>
    </row>
    <row r="332" spans="3:8" x14ac:dyDescent="0.3">
      <c r="C332" s="9"/>
      <c r="D332" s="9"/>
      <c r="E332" s="9"/>
      <c r="F332" s="9"/>
      <c r="G332" s="9"/>
      <c r="H332" s="9"/>
    </row>
    <row r="333" spans="3:8" x14ac:dyDescent="0.3">
      <c r="C333" s="9"/>
      <c r="D333" s="9"/>
      <c r="E333" s="9"/>
      <c r="F333" s="9"/>
      <c r="G333" s="9"/>
      <c r="H333" s="9"/>
    </row>
    <row r="334" spans="3:8" x14ac:dyDescent="0.3">
      <c r="C334" s="9"/>
      <c r="D334" s="9"/>
      <c r="E334" s="9"/>
      <c r="F334" s="9"/>
      <c r="G334" s="9"/>
      <c r="H334" s="9"/>
    </row>
    <row r="335" spans="3:8" x14ac:dyDescent="0.3">
      <c r="C335" s="9"/>
      <c r="D335" s="9"/>
      <c r="E335" s="9"/>
      <c r="F335" s="9"/>
      <c r="G335" s="9"/>
      <c r="H335" s="9"/>
    </row>
    <row r="336" spans="3:8" x14ac:dyDescent="0.3">
      <c r="C336" s="9"/>
      <c r="D336" s="9"/>
      <c r="E336" s="9"/>
      <c r="F336" s="9"/>
      <c r="G336" s="9"/>
      <c r="H336" s="9"/>
    </row>
    <row r="337" spans="3:8" x14ac:dyDescent="0.3">
      <c r="C337" s="9"/>
      <c r="D337" s="9"/>
      <c r="E337" s="9"/>
      <c r="F337" s="9"/>
      <c r="G337" s="9"/>
      <c r="H337" s="9"/>
    </row>
    <row r="338" spans="3:8" x14ac:dyDescent="0.3">
      <c r="C338" s="9"/>
      <c r="D338" s="9"/>
      <c r="E338" s="9"/>
      <c r="F338" s="9"/>
      <c r="G338" s="9"/>
      <c r="H338" s="9"/>
    </row>
    <row r="339" spans="3:8" x14ac:dyDescent="0.3">
      <c r="C339" s="9"/>
      <c r="D339" s="9"/>
      <c r="E339" s="9"/>
      <c r="F339" s="9"/>
      <c r="G339" s="9"/>
      <c r="H339" s="9"/>
    </row>
    <row r="340" spans="3:8" x14ac:dyDescent="0.3">
      <c r="C340" s="9"/>
      <c r="D340" s="9"/>
      <c r="E340" s="9"/>
      <c r="F340" s="9"/>
      <c r="G340" s="9"/>
      <c r="H340" s="9"/>
    </row>
    <row r="341" spans="3:8" x14ac:dyDescent="0.3">
      <c r="C341" s="9"/>
      <c r="D341" s="9"/>
      <c r="E341" s="9"/>
      <c r="F341" s="9"/>
      <c r="G341" s="9"/>
      <c r="H341" s="9"/>
    </row>
    <row r="342" spans="3:8" x14ac:dyDescent="0.3">
      <c r="C342" s="9"/>
      <c r="D342" s="9"/>
      <c r="E342" s="9"/>
      <c r="F342" s="9"/>
      <c r="G342" s="9"/>
      <c r="H342" s="9"/>
    </row>
    <row r="343" spans="3:8" x14ac:dyDescent="0.3">
      <c r="C343" s="9"/>
      <c r="D343" s="9"/>
      <c r="E343" s="9"/>
      <c r="F343" s="9"/>
      <c r="G343" s="9"/>
      <c r="H343" s="9"/>
    </row>
    <row r="344" spans="3:8" x14ac:dyDescent="0.3">
      <c r="C344" s="9"/>
      <c r="D344" s="9"/>
      <c r="E344" s="9"/>
      <c r="F344" s="9"/>
      <c r="G344" s="9"/>
      <c r="H344" s="9"/>
    </row>
    <row r="345" spans="3:8" x14ac:dyDescent="0.3">
      <c r="C345" s="9"/>
      <c r="D345" s="9"/>
      <c r="E345" s="9"/>
      <c r="F345" s="9"/>
      <c r="G345" s="9"/>
      <c r="H345" s="9"/>
    </row>
    <row r="346" spans="3:8" x14ac:dyDescent="0.3">
      <c r="C346" s="9"/>
      <c r="D346" s="9"/>
      <c r="E346" s="9"/>
      <c r="F346" s="9"/>
      <c r="G346" s="9"/>
      <c r="H346" s="9"/>
    </row>
    <row r="347" spans="3:8" x14ac:dyDescent="0.3">
      <c r="C347" s="9"/>
      <c r="D347" s="9"/>
      <c r="E347" s="9"/>
      <c r="F347" s="9"/>
      <c r="G347" s="9"/>
      <c r="H347" s="9"/>
    </row>
    <row r="348" spans="3:8" x14ac:dyDescent="0.3">
      <c r="C348" s="9"/>
      <c r="D348" s="9"/>
      <c r="E348" s="9"/>
      <c r="F348" s="9"/>
      <c r="G348" s="9"/>
      <c r="H348" s="9"/>
    </row>
    <row r="349" spans="3:8" x14ac:dyDescent="0.3">
      <c r="C349" s="9"/>
      <c r="D349" s="9"/>
      <c r="E349" s="9"/>
      <c r="F349" s="9"/>
      <c r="G349" s="9"/>
      <c r="H349" s="9"/>
    </row>
    <row r="350" spans="3:8" x14ac:dyDescent="0.3">
      <c r="C350" s="9"/>
      <c r="D350" s="9"/>
      <c r="E350" s="9"/>
      <c r="F350" s="9"/>
      <c r="G350" s="9"/>
      <c r="H350" s="9"/>
    </row>
    <row r="351" spans="3:8" x14ac:dyDescent="0.3">
      <c r="C351" s="9"/>
      <c r="D351" s="9"/>
      <c r="E351" s="9"/>
      <c r="F351" s="9"/>
      <c r="G351" s="9"/>
      <c r="H351" s="9"/>
    </row>
    <row r="352" spans="3:8" x14ac:dyDescent="0.3">
      <c r="C352" s="9"/>
      <c r="D352" s="9"/>
      <c r="E352" s="9"/>
      <c r="F352" s="9"/>
      <c r="G352" s="9"/>
      <c r="H352" s="9"/>
    </row>
    <row r="353" spans="3:8" x14ac:dyDescent="0.3">
      <c r="C353" s="9"/>
      <c r="D353" s="9"/>
      <c r="E353" s="9"/>
      <c r="F353" s="9"/>
      <c r="G353" s="9"/>
      <c r="H353" s="9"/>
    </row>
    <row r="354" spans="3:8" x14ac:dyDescent="0.3">
      <c r="C354" s="9"/>
      <c r="D354" s="9"/>
      <c r="E354" s="9"/>
      <c r="F354" s="9"/>
      <c r="G354" s="9"/>
      <c r="H354" s="9"/>
    </row>
    <row r="355" spans="3:8" x14ac:dyDescent="0.3">
      <c r="C355" s="9"/>
      <c r="D355" s="9"/>
      <c r="E355" s="9"/>
      <c r="F355" s="9"/>
      <c r="G355" s="9"/>
      <c r="H355" s="9"/>
    </row>
    <row r="356" spans="3:8" x14ac:dyDescent="0.3">
      <c r="C356" s="9"/>
      <c r="D356" s="9"/>
      <c r="E356" s="9"/>
      <c r="F356" s="9"/>
      <c r="G356" s="9"/>
      <c r="H356" s="9"/>
    </row>
    <row r="357" spans="3:8" x14ac:dyDescent="0.3">
      <c r="C357" s="9"/>
      <c r="D357" s="9"/>
      <c r="E357" s="9"/>
      <c r="F357" s="9"/>
      <c r="G357" s="9"/>
      <c r="H357" s="9"/>
    </row>
    <row r="358" spans="3:8" x14ac:dyDescent="0.3">
      <c r="C358" s="9"/>
      <c r="D358" s="9"/>
      <c r="E358" s="9"/>
      <c r="F358" s="9"/>
      <c r="G358" s="9"/>
      <c r="H358" s="9"/>
    </row>
    <row r="359" spans="3:8" x14ac:dyDescent="0.3">
      <c r="C359" s="9"/>
      <c r="D359" s="9"/>
      <c r="E359" s="9"/>
      <c r="F359" s="9"/>
      <c r="G359" s="9"/>
      <c r="H359" s="9"/>
    </row>
    <row r="360" spans="3:8" x14ac:dyDescent="0.3">
      <c r="C360" s="9"/>
      <c r="D360" s="9"/>
      <c r="E360" s="9"/>
      <c r="F360" s="9"/>
      <c r="G360" s="9"/>
      <c r="H360" s="9"/>
    </row>
    <row r="361" spans="3:8" x14ac:dyDescent="0.3">
      <c r="C361" s="9"/>
      <c r="D361" s="9"/>
      <c r="E361" s="9"/>
      <c r="F361" s="9"/>
      <c r="G361" s="9"/>
      <c r="H361" s="9"/>
    </row>
    <row r="362" spans="3:8" x14ac:dyDescent="0.3">
      <c r="C362" s="9"/>
      <c r="D362" s="9"/>
      <c r="E362" s="9"/>
      <c r="F362" s="9"/>
      <c r="G362" s="9"/>
      <c r="H362" s="9"/>
    </row>
    <row r="363" spans="3:8" x14ac:dyDescent="0.3">
      <c r="C363" s="9"/>
      <c r="D363" s="9"/>
      <c r="E363" s="9"/>
      <c r="F363" s="9"/>
      <c r="G363" s="9"/>
      <c r="H363" s="9"/>
    </row>
    <row r="364" spans="3:8" x14ac:dyDescent="0.3">
      <c r="C364" s="9"/>
      <c r="D364" s="9"/>
      <c r="E364" s="9"/>
      <c r="F364" s="9"/>
      <c r="G364" s="9"/>
      <c r="H364" s="9"/>
    </row>
    <row r="365" spans="3:8" x14ac:dyDescent="0.3">
      <c r="C365" s="9"/>
      <c r="D365" s="9"/>
      <c r="E365" s="9"/>
      <c r="F365" s="9"/>
      <c r="G365" s="9"/>
      <c r="H365" s="9"/>
    </row>
    <row r="366" spans="3:8" x14ac:dyDescent="0.3">
      <c r="C366" s="9"/>
      <c r="D366" s="9"/>
      <c r="E366" s="9"/>
      <c r="F366" s="9"/>
      <c r="G366" s="9"/>
      <c r="H366" s="9"/>
    </row>
    <row r="367" spans="3:8" x14ac:dyDescent="0.3">
      <c r="C367" s="9"/>
      <c r="D367" s="9"/>
      <c r="E367" s="9"/>
      <c r="F367" s="9"/>
      <c r="G367" s="9"/>
      <c r="H367" s="9"/>
    </row>
    <row r="368" spans="3:8" x14ac:dyDescent="0.3">
      <c r="C368" s="9"/>
      <c r="D368" s="9"/>
      <c r="E368" s="9"/>
      <c r="F368" s="9"/>
      <c r="G368" s="9"/>
      <c r="H368" s="9"/>
    </row>
    <row r="369" spans="3:8" x14ac:dyDescent="0.3">
      <c r="C369" s="9"/>
      <c r="D369" s="9"/>
      <c r="E369" s="9"/>
      <c r="F369" s="9"/>
      <c r="G369" s="9"/>
      <c r="H369" s="9"/>
    </row>
    <row r="370" spans="3:8" x14ac:dyDescent="0.3">
      <c r="C370" s="9"/>
      <c r="D370" s="9"/>
      <c r="E370" s="9"/>
      <c r="F370" s="9"/>
      <c r="G370" s="9"/>
      <c r="H370" s="9"/>
    </row>
    <row r="371" spans="3:8" x14ac:dyDescent="0.3">
      <c r="C371" s="9"/>
      <c r="D371" s="9"/>
      <c r="E371" s="9"/>
      <c r="F371" s="9"/>
      <c r="G371" s="9"/>
      <c r="H371" s="9"/>
    </row>
    <row r="372" spans="3:8" x14ac:dyDescent="0.3">
      <c r="C372" s="9"/>
      <c r="D372" s="9"/>
      <c r="E372" s="9"/>
      <c r="F372" s="9"/>
      <c r="G372" s="9"/>
      <c r="H372" s="9"/>
    </row>
    <row r="373" spans="3:8" x14ac:dyDescent="0.3">
      <c r="C373" s="9"/>
      <c r="D373" s="9"/>
      <c r="E373" s="9"/>
      <c r="F373" s="9"/>
      <c r="G373" s="9"/>
      <c r="H373" s="9"/>
    </row>
    <row r="374" spans="3:8" x14ac:dyDescent="0.3">
      <c r="C374" s="9"/>
      <c r="D374" s="9"/>
      <c r="E374" s="9"/>
      <c r="F374" s="9"/>
      <c r="G374" s="9"/>
      <c r="H374" s="9"/>
    </row>
    <row r="375" spans="3:8" x14ac:dyDescent="0.3">
      <c r="C375" s="9"/>
      <c r="D375" s="9"/>
      <c r="E375" s="9"/>
      <c r="F375" s="9"/>
      <c r="G375" s="9"/>
      <c r="H375" s="9"/>
    </row>
    <row r="376" spans="3:8" x14ac:dyDescent="0.3">
      <c r="C376" s="9"/>
      <c r="D376" s="9"/>
      <c r="E376" s="9"/>
      <c r="F376" s="9"/>
      <c r="G376" s="9"/>
      <c r="H376" s="9"/>
    </row>
    <row r="377" spans="3:8" x14ac:dyDescent="0.3">
      <c r="C377" s="9"/>
      <c r="D377" s="9"/>
      <c r="E377" s="9"/>
      <c r="F377" s="9"/>
      <c r="G377" s="9"/>
      <c r="H377" s="9"/>
    </row>
    <row r="378" spans="3:8" x14ac:dyDescent="0.3">
      <c r="C378" s="9"/>
      <c r="D378" s="9"/>
      <c r="E378" s="9"/>
      <c r="F378" s="9"/>
      <c r="G378" s="9"/>
      <c r="H378" s="9"/>
    </row>
    <row r="379" spans="3:8" x14ac:dyDescent="0.3">
      <c r="C379" s="9"/>
      <c r="D379" s="9"/>
      <c r="E379" s="9"/>
      <c r="F379" s="9"/>
      <c r="G379" s="9"/>
      <c r="H379" s="9"/>
    </row>
    <row r="380" spans="3:8" x14ac:dyDescent="0.3">
      <c r="C380" s="9"/>
      <c r="D380" s="9"/>
      <c r="E380" s="9"/>
      <c r="F380" s="9"/>
      <c r="G380" s="9"/>
      <c r="H380" s="9"/>
    </row>
    <row r="381" spans="3:8" x14ac:dyDescent="0.3">
      <c r="C381" s="9"/>
      <c r="D381" s="9"/>
      <c r="E381" s="9"/>
      <c r="F381" s="9"/>
      <c r="G381" s="9"/>
      <c r="H381" s="9"/>
    </row>
    <row r="382" spans="3:8" x14ac:dyDescent="0.3">
      <c r="C382" s="9"/>
      <c r="D382" s="9"/>
      <c r="E382" s="9"/>
      <c r="F382" s="9"/>
      <c r="G382" s="9"/>
      <c r="H382" s="9"/>
    </row>
    <row r="383" spans="3:8" x14ac:dyDescent="0.3">
      <c r="C383" s="9"/>
      <c r="D383" s="9"/>
      <c r="E383" s="9"/>
      <c r="F383" s="9"/>
      <c r="G383" s="9"/>
      <c r="H383" s="9"/>
    </row>
    <row r="384" spans="3:8" x14ac:dyDescent="0.3">
      <c r="C384" s="9"/>
      <c r="D384" s="9"/>
      <c r="E384" s="9"/>
      <c r="F384" s="9"/>
      <c r="G384" s="9"/>
      <c r="H384" s="9"/>
    </row>
    <row r="385" spans="3:8" x14ac:dyDescent="0.3">
      <c r="C385" s="9"/>
      <c r="D385" s="9"/>
      <c r="E385" s="9"/>
      <c r="F385" s="9"/>
      <c r="G385" s="9"/>
      <c r="H385" s="9"/>
    </row>
    <row r="386" spans="3:8" x14ac:dyDescent="0.3">
      <c r="C386" s="9"/>
      <c r="D386" s="9"/>
      <c r="E386" s="9"/>
      <c r="F386" s="9"/>
      <c r="G386" s="9"/>
      <c r="H386" s="9"/>
    </row>
    <row r="387" spans="3:8" x14ac:dyDescent="0.3">
      <c r="C387" s="9"/>
      <c r="D387" s="9"/>
      <c r="E387" s="9"/>
      <c r="F387" s="9"/>
      <c r="G387" s="9"/>
      <c r="H387" s="9"/>
    </row>
    <row r="388" spans="3:8" x14ac:dyDescent="0.3">
      <c r="C388" s="9"/>
      <c r="D388" s="9"/>
      <c r="E388" s="9"/>
      <c r="F388" s="9"/>
      <c r="G388" s="9"/>
      <c r="H388" s="9"/>
    </row>
    <row r="389" spans="3:8" x14ac:dyDescent="0.3">
      <c r="C389" s="9"/>
      <c r="D389" s="9"/>
      <c r="E389" s="9"/>
      <c r="F389" s="9"/>
      <c r="G389" s="9"/>
      <c r="H389" s="9"/>
    </row>
    <row r="390" spans="3:8" x14ac:dyDescent="0.3">
      <c r="C390" s="9"/>
      <c r="D390" s="9"/>
      <c r="E390" s="9"/>
      <c r="F390" s="9"/>
      <c r="G390" s="9"/>
      <c r="H390" s="9"/>
    </row>
    <row r="391" spans="3:8" x14ac:dyDescent="0.3">
      <c r="C391" s="9"/>
      <c r="D391" s="9"/>
      <c r="E391" s="9"/>
      <c r="F391" s="9"/>
      <c r="G391" s="9"/>
      <c r="H391" s="9"/>
    </row>
    <row r="392" spans="3:8" x14ac:dyDescent="0.3">
      <c r="C392" s="9"/>
      <c r="D392" s="9"/>
      <c r="E392" s="9"/>
      <c r="F392" s="9"/>
      <c r="G392" s="9"/>
      <c r="H392" s="9"/>
    </row>
    <row r="393" spans="3:8" x14ac:dyDescent="0.3">
      <c r="C393" s="9"/>
      <c r="D393" s="9"/>
      <c r="E393" s="9"/>
      <c r="F393" s="9"/>
      <c r="G393" s="9"/>
      <c r="H393" s="9"/>
    </row>
    <row r="394" spans="3:8" x14ac:dyDescent="0.3">
      <c r="C394" s="9"/>
      <c r="D394" s="9"/>
      <c r="E394" s="9"/>
      <c r="F394" s="9"/>
      <c r="G394" s="9"/>
      <c r="H394" s="9"/>
    </row>
    <row r="395" spans="3:8" x14ac:dyDescent="0.3">
      <c r="C395" s="9"/>
      <c r="D395" s="9"/>
      <c r="E395" s="9"/>
      <c r="F395" s="9"/>
      <c r="G395" s="9"/>
      <c r="H395" s="9"/>
    </row>
    <row r="396" spans="3:8" x14ac:dyDescent="0.3">
      <c r="C396" s="9"/>
      <c r="D396" s="9"/>
      <c r="E396" s="9"/>
      <c r="F396" s="9"/>
      <c r="G396" s="9"/>
      <c r="H396" s="9"/>
    </row>
    <row r="397" spans="3:8" x14ac:dyDescent="0.3">
      <c r="C397" s="9"/>
      <c r="D397" s="9"/>
      <c r="E397" s="9"/>
      <c r="F397" s="9"/>
      <c r="G397" s="9"/>
      <c r="H397" s="9"/>
    </row>
    <row r="398" spans="3:8" x14ac:dyDescent="0.3">
      <c r="C398" s="9"/>
      <c r="D398" s="9"/>
      <c r="E398" s="9"/>
      <c r="F398" s="9"/>
      <c r="G398" s="9"/>
      <c r="H398" s="9"/>
    </row>
    <row r="399" spans="3:8" x14ac:dyDescent="0.3">
      <c r="C399" s="9"/>
      <c r="D399" s="9"/>
      <c r="E399" s="9"/>
      <c r="F399" s="9"/>
      <c r="G399" s="9"/>
      <c r="H399" s="9"/>
    </row>
    <row r="400" spans="3:8" x14ac:dyDescent="0.3">
      <c r="C400" s="9"/>
      <c r="D400" s="9"/>
      <c r="E400" s="9"/>
      <c r="F400" s="9"/>
      <c r="G400" s="9"/>
      <c r="H400" s="9"/>
    </row>
    <row r="401" spans="3:8" x14ac:dyDescent="0.3">
      <c r="C401" s="9"/>
      <c r="D401" s="9"/>
      <c r="E401" s="9"/>
      <c r="F401" s="9"/>
      <c r="G401" s="9"/>
      <c r="H401" s="9"/>
    </row>
    <row r="402" spans="3:8" x14ac:dyDescent="0.3">
      <c r="C402" s="9"/>
      <c r="D402" s="9"/>
      <c r="E402" s="9"/>
      <c r="F402" s="9"/>
      <c r="G402" s="9"/>
      <c r="H402" s="9"/>
    </row>
    <row r="403" spans="3:8" x14ac:dyDescent="0.3">
      <c r="C403" s="9"/>
      <c r="D403" s="9"/>
      <c r="E403" s="9"/>
      <c r="F403" s="9"/>
      <c r="G403" s="9"/>
      <c r="H403" s="9"/>
    </row>
    <row r="404" spans="3:8" x14ac:dyDescent="0.3">
      <c r="C404" s="9"/>
      <c r="D404" s="9"/>
      <c r="E404" s="9"/>
      <c r="F404" s="9"/>
      <c r="G404" s="9"/>
      <c r="H404" s="9"/>
    </row>
    <row r="405" spans="3:8" x14ac:dyDescent="0.3">
      <c r="C405" s="9"/>
      <c r="D405" s="9"/>
      <c r="E405" s="9"/>
      <c r="F405" s="9"/>
      <c r="G405" s="9"/>
      <c r="H405" s="9"/>
    </row>
    <row r="406" spans="3:8" x14ac:dyDescent="0.3">
      <c r="C406" s="9"/>
      <c r="D406" s="9"/>
      <c r="E406" s="9"/>
      <c r="F406" s="9"/>
      <c r="G406" s="9"/>
      <c r="H406" s="9"/>
    </row>
    <row r="407" spans="3:8" x14ac:dyDescent="0.3">
      <c r="C407" s="9"/>
      <c r="D407" s="9"/>
      <c r="E407" s="9"/>
      <c r="F407" s="9"/>
      <c r="G407" s="9"/>
      <c r="H407" s="9"/>
    </row>
    <row r="408" spans="3:8" x14ac:dyDescent="0.3">
      <c r="C408" s="9"/>
      <c r="D408" s="9"/>
      <c r="E408" s="9"/>
      <c r="F408" s="9"/>
      <c r="G408" s="9"/>
      <c r="H408" s="9"/>
    </row>
    <row r="409" spans="3:8" x14ac:dyDescent="0.3">
      <c r="C409" s="9"/>
      <c r="D409" s="9"/>
      <c r="E409" s="9"/>
      <c r="F409" s="9"/>
      <c r="G409" s="9"/>
      <c r="H409" s="9"/>
    </row>
    <row r="410" spans="3:8" x14ac:dyDescent="0.3">
      <c r="C410" s="9"/>
      <c r="D410" s="9"/>
      <c r="E410" s="9"/>
      <c r="F410" s="9"/>
      <c r="G410" s="9"/>
      <c r="H410" s="9"/>
    </row>
    <row r="411" spans="3:8" x14ac:dyDescent="0.3">
      <c r="C411" s="9"/>
      <c r="D411" s="9"/>
      <c r="E411" s="9"/>
      <c r="F411" s="9"/>
      <c r="G411" s="9"/>
      <c r="H411" s="9"/>
    </row>
    <row r="412" spans="3:8" x14ac:dyDescent="0.3">
      <c r="C412" s="9"/>
      <c r="D412" s="9"/>
      <c r="E412" s="9"/>
      <c r="F412" s="9"/>
      <c r="G412" s="9"/>
      <c r="H412" s="9"/>
    </row>
    <row r="413" spans="3:8" x14ac:dyDescent="0.3">
      <c r="C413" s="9"/>
      <c r="D413" s="9"/>
      <c r="E413" s="9"/>
      <c r="F413" s="9"/>
      <c r="G413" s="9"/>
      <c r="H413" s="9"/>
    </row>
    <row r="414" spans="3:8" x14ac:dyDescent="0.3">
      <c r="C414" s="9"/>
      <c r="D414" s="9"/>
      <c r="E414" s="9"/>
      <c r="F414" s="9"/>
      <c r="G414" s="9"/>
      <c r="H414" s="9"/>
    </row>
    <row r="415" spans="3:8" x14ac:dyDescent="0.3">
      <c r="C415" s="9"/>
      <c r="D415" s="9"/>
      <c r="E415" s="9"/>
      <c r="F415" s="9"/>
      <c r="G415" s="9"/>
      <c r="H415" s="9"/>
    </row>
    <row r="416" spans="3:8" x14ac:dyDescent="0.3">
      <c r="C416" s="9"/>
      <c r="D416" s="9"/>
      <c r="E416" s="9"/>
      <c r="F416" s="9"/>
      <c r="G416" s="9"/>
      <c r="H416" s="9"/>
    </row>
    <row r="417" spans="3:8" x14ac:dyDescent="0.3">
      <c r="C417" s="9"/>
      <c r="D417" s="9"/>
      <c r="E417" s="9"/>
      <c r="F417" s="9"/>
      <c r="G417" s="9"/>
      <c r="H417" s="9"/>
    </row>
    <row r="418" spans="3:8" x14ac:dyDescent="0.3">
      <c r="C418" s="9"/>
      <c r="D418" s="9"/>
      <c r="E418" s="9"/>
      <c r="F418" s="9"/>
      <c r="G418" s="9"/>
      <c r="H418" s="9"/>
    </row>
    <row r="419" spans="3:8" x14ac:dyDescent="0.3">
      <c r="C419" s="9"/>
      <c r="D419" s="9"/>
      <c r="E419" s="9"/>
      <c r="F419" s="9"/>
      <c r="G419" s="9"/>
      <c r="H419" s="9"/>
    </row>
    <row r="420" spans="3:8" x14ac:dyDescent="0.3">
      <c r="C420" s="9"/>
      <c r="D420" s="9"/>
      <c r="E420" s="9"/>
      <c r="F420" s="9"/>
      <c r="G420" s="9"/>
      <c r="H420" s="9"/>
    </row>
    <row r="421" spans="3:8" x14ac:dyDescent="0.3">
      <c r="C421" s="9"/>
      <c r="D421" s="9"/>
      <c r="E421" s="9"/>
      <c r="F421" s="9"/>
      <c r="G421" s="9"/>
      <c r="H421" s="9"/>
    </row>
    <row r="422" spans="3:8" x14ac:dyDescent="0.3">
      <c r="C422" s="9"/>
      <c r="D422" s="9"/>
      <c r="E422" s="9"/>
      <c r="F422" s="9"/>
      <c r="G422" s="9"/>
      <c r="H422" s="9"/>
    </row>
    <row r="423" spans="3:8" x14ac:dyDescent="0.3">
      <c r="C423" s="9"/>
      <c r="D423" s="9"/>
      <c r="E423" s="9"/>
      <c r="F423" s="9"/>
      <c r="G423" s="9"/>
      <c r="H423" s="9"/>
    </row>
    <row r="424" spans="3:8" x14ac:dyDescent="0.3">
      <c r="C424" s="9"/>
      <c r="D424" s="9"/>
      <c r="E424" s="9"/>
      <c r="F424" s="9"/>
      <c r="G424" s="9"/>
      <c r="H424" s="9"/>
    </row>
    <row r="425" spans="3:8" x14ac:dyDescent="0.3">
      <c r="C425" s="9"/>
      <c r="D425" s="9"/>
      <c r="E425" s="9"/>
      <c r="F425" s="9"/>
      <c r="G425" s="9"/>
      <c r="H425" s="9"/>
    </row>
    <row r="426" spans="3:8" x14ac:dyDescent="0.3">
      <c r="C426" s="9"/>
      <c r="D426" s="9"/>
      <c r="E426" s="9"/>
      <c r="F426" s="9"/>
      <c r="G426" s="9"/>
      <c r="H426" s="9"/>
    </row>
    <row r="427" spans="3:8" x14ac:dyDescent="0.3">
      <c r="C427" s="9"/>
      <c r="D427" s="9"/>
      <c r="E427" s="9"/>
      <c r="F427" s="9"/>
      <c r="G427" s="9"/>
      <c r="H427" s="9"/>
    </row>
    <row r="428" spans="3:8" x14ac:dyDescent="0.3">
      <c r="C428" s="9"/>
      <c r="D428" s="9"/>
      <c r="E428" s="9"/>
      <c r="F428" s="9"/>
      <c r="G428" s="9"/>
      <c r="H428" s="9"/>
    </row>
    <row r="429" spans="3:8" x14ac:dyDescent="0.3">
      <c r="C429" s="9"/>
      <c r="D429" s="9"/>
      <c r="E429" s="9"/>
      <c r="F429" s="9"/>
      <c r="G429" s="9"/>
      <c r="H429" s="9"/>
    </row>
    <row r="430" spans="3:8" x14ac:dyDescent="0.3">
      <c r="C430" s="9"/>
      <c r="D430" s="9"/>
      <c r="E430" s="9"/>
      <c r="F430" s="9"/>
      <c r="G430" s="9"/>
      <c r="H430" s="9"/>
    </row>
    <row r="431" spans="3:8" x14ac:dyDescent="0.3">
      <c r="C431" s="9"/>
      <c r="D431" s="9"/>
      <c r="E431" s="9"/>
      <c r="F431" s="9"/>
      <c r="G431" s="9"/>
      <c r="H431" s="9"/>
    </row>
    <row r="432" spans="3:8" x14ac:dyDescent="0.3">
      <c r="C432" s="9"/>
      <c r="D432" s="9"/>
      <c r="E432" s="9"/>
      <c r="F432" s="9"/>
      <c r="G432" s="9"/>
      <c r="H432" s="9"/>
    </row>
    <row r="433" spans="3:8" x14ac:dyDescent="0.3">
      <c r="C433" s="9"/>
      <c r="D433" s="9"/>
      <c r="E433" s="9"/>
      <c r="F433" s="9"/>
      <c r="G433" s="9"/>
      <c r="H433" s="9"/>
    </row>
    <row r="434" spans="3:8" x14ac:dyDescent="0.3">
      <c r="C434" s="9"/>
      <c r="D434" s="9"/>
      <c r="E434" s="9"/>
      <c r="F434" s="9"/>
      <c r="G434" s="9"/>
      <c r="H434" s="9"/>
    </row>
    <row r="435" spans="3:8" x14ac:dyDescent="0.3">
      <c r="C435" s="9"/>
      <c r="D435" s="9"/>
      <c r="E435" s="9"/>
      <c r="F435" s="9"/>
      <c r="G435" s="9"/>
      <c r="H435" s="9"/>
    </row>
    <row r="436" spans="3:8" x14ac:dyDescent="0.3">
      <c r="C436" s="9"/>
      <c r="D436" s="9"/>
      <c r="E436" s="9"/>
      <c r="F436" s="9"/>
      <c r="G436" s="9"/>
      <c r="H436" s="9"/>
    </row>
    <row r="437" spans="3:8" x14ac:dyDescent="0.3">
      <c r="C437" s="9"/>
      <c r="D437" s="9"/>
      <c r="E437" s="9"/>
      <c r="F437" s="9"/>
      <c r="G437" s="9"/>
      <c r="H437" s="9"/>
    </row>
    <row r="438" spans="3:8" x14ac:dyDescent="0.3">
      <c r="C438" s="9"/>
      <c r="D438" s="9"/>
      <c r="E438" s="9"/>
      <c r="F438" s="9"/>
      <c r="G438" s="9"/>
      <c r="H438" s="9"/>
    </row>
    <row r="439" spans="3:8" x14ac:dyDescent="0.3">
      <c r="C439" s="9"/>
      <c r="D439" s="9"/>
      <c r="E439" s="9"/>
      <c r="F439" s="9"/>
      <c r="G439" s="9"/>
      <c r="H439" s="9"/>
    </row>
    <row r="440" spans="3:8" x14ac:dyDescent="0.3">
      <c r="C440" s="9"/>
      <c r="D440" s="9"/>
      <c r="E440" s="9"/>
      <c r="F440" s="9"/>
      <c r="G440" s="9"/>
      <c r="H440" s="9"/>
    </row>
    <row r="441" spans="3:8" x14ac:dyDescent="0.3">
      <c r="C441" s="9"/>
      <c r="D441" s="9"/>
      <c r="E441" s="9"/>
      <c r="F441" s="9"/>
      <c r="G441" s="9"/>
      <c r="H441" s="9"/>
    </row>
    <row r="442" spans="3:8" x14ac:dyDescent="0.3">
      <c r="C442" s="9"/>
      <c r="D442" s="9"/>
      <c r="E442" s="9"/>
      <c r="F442" s="9"/>
      <c r="G442" s="9"/>
      <c r="H442" s="9"/>
    </row>
    <row r="443" spans="3:8" x14ac:dyDescent="0.3">
      <c r="C443" s="9"/>
      <c r="D443" s="9"/>
      <c r="E443" s="9"/>
      <c r="F443" s="9"/>
      <c r="G443" s="9"/>
      <c r="H443" s="9"/>
    </row>
    <row r="444" spans="3:8" x14ac:dyDescent="0.3">
      <c r="C444" s="9"/>
      <c r="D444" s="9"/>
      <c r="E444" s="9"/>
      <c r="F444" s="9"/>
      <c r="G444" s="9"/>
      <c r="H444" s="9"/>
    </row>
    <row r="445" spans="3:8" x14ac:dyDescent="0.3">
      <c r="C445" s="9"/>
      <c r="D445" s="9"/>
      <c r="E445" s="9"/>
      <c r="F445" s="9"/>
      <c r="G445" s="9"/>
      <c r="H445" s="9"/>
    </row>
    <row r="446" spans="3:8" x14ac:dyDescent="0.3">
      <c r="C446" s="9"/>
      <c r="D446" s="9"/>
      <c r="E446" s="9"/>
      <c r="F446" s="9"/>
      <c r="G446" s="9"/>
      <c r="H446" s="9"/>
    </row>
    <row r="447" spans="3:8" x14ac:dyDescent="0.3">
      <c r="C447" s="9"/>
      <c r="D447" s="9"/>
      <c r="E447" s="9"/>
      <c r="F447" s="9"/>
      <c r="G447" s="9"/>
      <c r="H447" s="9"/>
    </row>
    <row r="448" spans="3:8" x14ac:dyDescent="0.3">
      <c r="C448" s="9"/>
      <c r="D448" s="9"/>
      <c r="E448" s="9"/>
      <c r="F448" s="9"/>
      <c r="G448" s="9"/>
      <c r="H448" s="9"/>
    </row>
    <row r="449" spans="3:8" x14ac:dyDescent="0.3">
      <c r="C449" s="9"/>
      <c r="D449" s="9"/>
      <c r="E449" s="9"/>
      <c r="F449" s="9"/>
      <c r="G449" s="9"/>
      <c r="H449" s="9"/>
    </row>
    <row r="450" spans="3:8" x14ac:dyDescent="0.3">
      <c r="C450" s="9"/>
      <c r="D450" s="9"/>
      <c r="E450" s="9"/>
      <c r="F450" s="9"/>
      <c r="G450" s="9"/>
      <c r="H450" s="9"/>
    </row>
    <row r="451" spans="3:8" x14ac:dyDescent="0.3">
      <c r="C451" s="9"/>
      <c r="D451" s="9"/>
      <c r="E451" s="9"/>
      <c r="F451" s="9"/>
      <c r="G451" s="9"/>
      <c r="H451" s="9"/>
    </row>
    <row r="452" spans="3:8" x14ac:dyDescent="0.3">
      <c r="C452" s="9"/>
      <c r="D452" s="9"/>
      <c r="E452" s="9"/>
      <c r="F452" s="9"/>
      <c r="G452" s="9"/>
      <c r="H452" s="9"/>
    </row>
    <row r="453" spans="3:8" x14ac:dyDescent="0.3">
      <c r="C453" s="9"/>
      <c r="D453" s="9"/>
      <c r="E453" s="9"/>
      <c r="F453" s="9"/>
      <c r="G453" s="9"/>
      <c r="H453" s="9"/>
    </row>
    <row r="454" spans="3:8" x14ac:dyDescent="0.3">
      <c r="C454" s="9"/>
      <c r="D454" s="9"/>
      <c r="E454" s="9"/>
      <c r="F454" s="9"/>
      <c r="G454" s="9"/>
      <c r="H454" s="9"/>
    </row>
    <row r="455" spans="3:8" x14ac:dyDescent="0.3">
      <c r="C455" s="9"/>
      <c r="D455" s="9"/>
      <c r="E455" s="9"/>
      <c r="F455" s="9"/>
      <c r="G455" s="9"/>
      <c r="H455" s="9"/>
    </row>
    <row r="456" spans="3:8" x14ac:dyDescent="0.3">
      <c r="C456" s="9"/>
      <c r="D456" s="9"/>
      <c r="E456" s="9"/>
      <c r="F456" s="9"/>
      <c r="G456" s="9"/>
      <c r="H456" s="9"/>
    </row>
    <row r="457" spans="3:8" x14ac:dyDescent="0.3">
      <c r="C457" s="9"/>
      <c r="D457" s="9"/>
      <c r="E457" s="9"/>
      <c r="F457" s="9"/>
      <c r="G457" s="9"/>
      <c r="H457" s="9"/>
    </row>
    <row r="458" spans="3:8" x14ac:dyDescent="0.3">
      <c r="C458" s="9"/>
      <c r="D458" s="9"/>
      <c r="E458" s="9"/>
      <c r="F458" s="9"/>
      <c r="G458" s="9"/>
      <c r="H458" s="9"/>
    </row>
    <row r="459" spans="3:8" x14ac:dyDescent="0.3">
      <c r="C459" s="9"/>
      <c r="D459" s="9"/>
      <c r="E459" s="9"/>
      <c r="F459" s="9"/>
      <c r="G459" s="9"/>
      <c r="H459" s="9"/>
    </row>
    <row r="460" spans="3:8" x14ac:dyDescent="0.3">
      <c r="C460" s="9"/>
      <c r="D460" s="9"/>
      <c r="E460" s="9"/>
      <c r="F460" s="9"/>
      <c r="G460" s="9"/>
      <c r="H460" s="9"/>
    </row>
    <row r="461" spans="3:8" x14ac:dyDescent="0.3">
      <c r="C461" s="9"/>
      <c r="D461" s="9"/>
      <c r="E461" s="9"/>
      <c r="F461" s="9"/>
      <c r="G461" s="9"/>
      <c r="H461" s="9"/>
    </row>
    <row r="462" spans="3:8" x14ac:dyDescent="0.3">
      <c r="C462" s="9"/>
      <c r="D462" s="9"/>
      <c r="E462" s="9"/>
      <c r="F462" s="9"/>
      <c r="G462" s="9"/>
      <c r="H462" s="9"/>
    </row>
    <row r="463" spans="3:8" x14ac:dyDescent="0.3">
      <c r="C463" s="9"/>
      <c r="D463" s="9"/>
      <c r="E463" s="9"/>
      <c r="F463" s="9"/>
      <c r="G463" s="9"/>
      <c r="H463" s="9"/>
    </row>
    <row r="464" spans="3:8" x14ac:dyDescent="0.3">
      <c r="C464" s="9"/>
      <c r="D464" s="9"/>
      <c r="E464" s="9"/>
      <c r="F464" s="9"/>
      <c r="G464" s="9"/>
      <c r="H464" s="9"/>
    </row>
    <row r="465" spans="3:8" x14ac:dyDescent="0.3">
      <c r="C465" s="9"/>
      <c r="D465" s="9"/>
      <c r="E465" s="9"/>
      <c r="F465" s="9"/>
      <c r="G465" s="9"/>
      <c r="H465" s="9"/>
    </row>
    <row r="466" spans="3:8" x14ac:dyDescent="0.3">
      <c r="C466" s="9"/>
      <c r="D466" s="9"/>
      <c r="E466" s="9"/>
      <c r="F466" s="9"/>
      <c r="G466" s="9"/>
      <c r="H466" s="9"/>
    </row>
    <row r="467" spans="3:8" x14ac:dyDescent="0.3">
      <c r="C467" s="9"/>
      <c r="D467" s="9"/>
      <c r="E467" s="9"/>
      <c r="F467" s="9"/>
      <c r="G467" s="9"/>
      <c r="H467" s="9"/>
    </row>
    <row r="468" spans="3:8" x14ac:dyDescent="0.3">
      <c r="C468" s="9"/>
      <c r="D468" s="9"/>
      <c r="E468" s="9"/>
      <c r="F468" s="9"/>
      <c r="G468" s="9"/>
      <c r="H468" s="9"/>
    </row>
    <row r="469" spans="3:8" x14ac:dyDescent="0.3">
      <c r="C469" s="9"/>
      <c r="D469" s="9"/>
      <c r="E469" s="9"/>
      <c r="F469" s="9"/>
      <c r="G469" s="9"/>
      <c r="H469" s="9"/>
    </row>
    <row r="470" spans="3:8" x14ac:dyDescent="0.3">
      <c r="C470" s="9"/>
      <c r="D470" s="9"/>
      <c r="E470" s="9"/>
      <c r="F470" s="9"/>
      <c r="G470" s="9"/>
      <c r="H470" s="9"/>
    </row>
    <row r="471" spans="3:8" x14ac:dyDescent="0.3">
      <c r="C471" s="9"/>
      <c r="D471" s="9"/>
      <c r="E471" s="9"/>
      <c r="F471" s="9"/>
      <c r="G471" s="9"/>
      <c r="H471" s="9"/>
    </row>
    <row r="472" spans="3:8" x14ac:dyDescent="0.3">
      <c r="C472" s="9"/>
      <c r="D472" s="9"/>
      <c r="E472" s="9"/>
      <c r="F472" s="9"/>
      <c r="G472" s="9"/>
      <c r="H472" s="9"/>
    </row>
    <row r="473" spans="3:8" x14ac:dyDescent="0.3">
      <c r="C473" s="9"/>
      <c r="D473" s="9"/>
      <c r="E473" s="9"/>
      <c r="F473" s="9"/>
      <c r="G473" s="9"/>
      <c r="H473" s="9"/>
    </row>
    <row r="474" spans="3:8" x14ac:dyDescent="0.3">
      <c r="C474" s="9"/>
      <c r="D474" s="9"/>
      <c r="E474" s="9"/>
      <c r="F474" s="9"/>
      <c r="G474" s="9"/>
      <c r="H474" s="9"/>
    </row>
    <row r="475" spans="3:8" x14ac:dyDescent="0.3">
      <c r="C475" s="9"/>
      <c r="D475" s="9"/>
      <c r="E475" s="9"/>
      <c r="F475" s="9"/>
      <c r="G475" s="9"/>
      <c r="H475" s="9"/>
    </row>
    <row r="476" spans="3:8" x14ac:dyDescent="0.3">
      <c r="C476" s="9"/>
      <c r="D476" s="9"/>
      <c r="E476" s="9"/>
      <c r="F476" s="9"/>
      <c r="G476" s="9"/>
      <c r="H476" s="9"/>
    </row>
    <row r="477" spans="3:8" x14ac:dyDescent="0.3">
      <c r="C477" s="9"/>
      <c r="D477" s="9"/>
      <c r="E477" s="9"/>
      <c r="F477" s="9"/>
      <c r="G477" s="9"/>
      <c r="H477" s="9"/>
    </row>
    <row r="478" spans="3:8" x14ac:dyDescent="0.3">
      <c r="C478" s="9"/>
      <c r="D478" s="9"/>
      <c r="E478" s="9"/>
      <c r="F478" s="9"/>
      <c r="G478" s="9"/>
      <c r="H478" s="9"/>
    </row>
    <row r="479" spans="3:8" x14ac:dyDescent="0.3">
      <c r="C479" s="9"/>
      <c r="D479" s="9"/>
      <c r="E479" s="9"/>
      <c r="F479" s="9"/>
      <c r="G479" s="9"/>
      <c r="H479" s="9"/>
    </row>
    <row r="480" spans="3:8" x14ac:dyDescent="0.3">
      <c r="C480" s="9"/>
      <c r="D480" s="9"/>
      <c r="E480" s="9"/>
      <c r="F480" s="9"/>
      <c r="G480" s="9"/>
      <c r="H480" s="9"/>
    </row>
    <row r="481" spans="3:8" x14ac:dyDescent="0.3">
      <c r="C481" s="9"/>
      <c r="D481" s="9"/>
      <c r="E481" s="9"/>
      <c r="F481" s="9"/>
      <c r="G481" s="9"/>
      <c r="H481" s="9"/>
    </row>
    <row r="482" spans="3:8" x14ac:dyDescent="0.3">
      <c r="C482" s="9"/>
      <c r="D482" s="9"/>
      <c r="E482" s="9"/>
      <c r="F482" s="9"/>
      <c r="G482" s="9"/>
      <c r="H482" s="9"/>
    </row>
    <row r="483" spans="3:8" x14ac:dyDescent="0.3">
      <c r="C483" s="9"/>
      <c r="D483" s="9"/>
      <c r="E483" s="9"/>
      <c r="F483" s="9"/>
      <c r="G483" s="9"/>
      <c r="H483" s="9"/>
    </row>
    <row r="484" spans="3:8" x14ac:dyDescent="0.3">
      <c r="C484" s="9"/>
      <c r="D484" s="9"/>
      <c r="E484" s="9"/>
      <c r="F484" s="9"/>
      <c r="G484" s="9"/>
      <c r="H484" s="9"/>
    </row>
    <row r="485" spans="3:8" x14ac:dyDescent="0.3">
      <c r="C485" s="9"/>
      <c r="D485" s="9"/>
      <c r="E485" s="9"/>
      <c r="F485" s="9"/>
      <c r="G485" s="9"/>
      <c r="H485" s="9"/>
    </row>
    <row r="486" spans="3:8" x14ac:dyDescent="0.3">
      <c r="C486" s="9"/>
      <c r="D486" s="9"/>
      <c r="E486" s="9"/>
      <c r="F486" s="9"/>
      <c r="G486" s="9"/>
      <c r="H486" s="9"/>
    </row>
    <row r="487" spans="3:8" x14ac:dyDescent="0.3">
      <c r="C487" s="9"/>
      <c r="D487" s="9"/>
      <c r="E487" s="9"/>
      <c r="F487" s="9"/>
      <c r="G487" s="9"/>
      <c r="H487" s="9"/>
    </row>
    <row r="488" spans="3:8" x14ac:dyDescent="0.3">
      <c r="C488" s="9"/>
      <c r="D488" s="9"/>
      <c r="E488" s="9"/>
      <c r="F488" s="9"/>
      <c r="G488" s="9"/>
      <c r="H488" s="9"/>
    </row>
    <row r="489" spans="3:8" x14ac:dyDescent="0.3">
      <c r="C489" s="9"/>
      <c r="D489" s="9"/>
      <c r="E489" s="9"/>
      <c r="F489" s="9"/>
      <c r="G489" s="9"/>
      <c r="H489" s="9"/>
    </row>
    <row r="490" spans="3:8" x14ac:dyDescent="0.3">
      <c r="C490" s="9"/>
      <c r="D490" s="9"/>
      <c r="E490" s="9"/>
      <c r="F490" s="9"/>
      <c r="G490" s="9"/>
      <c r="H490" s="9"/>
    </row>
    <row r="491" spans="3:8" x14ac:dyDescent="0.3">
      <c r="C491" s="9"/>
      <c r="D491" s="9"/>
      <c r="E491" s="9"/>
      <c r="F491" s="9"/>
      <c r="G491" s="9"/>
      <c r="H491" s="9"/>
    </row>
    <row r="492" spans="3:8" x14ac:dyDescent="0.3">
      <c r="C492" s="9"/>
      <c r="D492" s="9"/>
      <c r="E492" s="9"/>
      <c r="F492" s="9"/>
      <c r="G492" s="9"/>
      <c r="H492" s="9"/>
    </row>
    <row r="493" spans="3:8" x14ac:dyDescent="0.3">
      <c r="C493" s="9"/>
      <c r="D493" s="9"/>
      <c r="E493" s="9"/>
      <c r="F493" s="9"/>
      <c r="G493" s="9"/>
      <c r="H493" s="9"/>
    </row>
    <row r="494" spans="3:8" x14ac:dyDescent="0.3">
      <c r="C494" s="9"/>
      <c r="D494" s="9"/>
      <c r="E494" s="9"/>
      <c r="F494" s="9"/>
      <c r="G494" s="9"/>
      <c r="H494" s="9"/>
    </row>
    <row r="495" spans="3:8" x14ac:dyDescent="0.3">
      <c r="C495" s="9"/>
      <c r="D495" s="9"/>
      <c r="E495" s="9"/>
      <c r="F495" s="9"/>
      <c r="G495" s="9"/>
      <c r="H495" s="9"/>
    </row>
    <row r="496" spans="3:8" x14ac:dyDescent="0.3">
      <c r="C496" s="9"/>
      <c r="D496" s="9"/>
      <c r="E496" s="9"/>
      <c r="F496" s="9"/>
      <c r="G496" s="9"/>
      <c r="H496" s="9"/>
    </row>
    <row r="497" spans="3:8" x14ac:dyDescent="0.3">
      <c r="C497" s="9"/>
      <c r="D497" s="9"/>
      <c r="E497" s="9"/>
      <c r="F497" s="9"/>
      <c r="G497" s="9"/>
      <c r="H497" s="9"/>
    </row>
    <row r="498" spans="3:8" x14ac:dyDescent="0.3">
      <c r="C498" s="9"/>
      <c r="D498" s="9"/>
      <c r="E498" s="9"/>
      <c r="F498" s="9"/>
      <c r="G498" s="9"/>
      <c r="H498" s="9"/>
    </row>
    <row r="499" spans="3:8" x14ac:dyDescent="0.3">
      <c r="C499" s="9"/>
      <c r="D499" s="9"/>
      <c r="E499" s="9"/>
      <c r="F499" s="9"/>
      <c r="G499" s="9"/>
      <c r="H499" s="9"/>
    </row>
    <row r="500" spans="3:8" x14ac:dyDescent="0.3">
      <c r="C500" s="9"/>
      <c r="D500" s="9"/>
      <c r="E500" s="9"/>
      <c r="F500" s="9"/>
      <c r="G500" s="9"/>
      <c r="H500" s="9"/>
    </row>
    <row r="501" spans="3:8" x14ac:dyDescent="0.3">
      <c r="C501" s="9"/>
      <c r="D501" s="9"/>
      <c r="E501" s="9"/>
      <c r="F501" s="9"/>
      <c r="G501" s="9"/>
      <c r="H501" s="9"/>
    </row>
    <row r="502" spans="3:8" x14ac:dyDescent="0.3">
      <c r="C502" s="9"/>
      <c r="D502" s="9"/>
      <c r="E502" s="9"/>
      <c r="F502" s="9"/>
      <c r="G502" s="9"/>
      <c r="H502" s="9"/>
    </row>
    <row r="503" spans="3:8" x14ac:dyDescent="0.3">
      <c r="C503" s="9"/>
      <c r="D503" s="9"/>
      <c r="E503" s="9"/>
      <c r="F503" s="9"/>
      <c r="G503" s="9"/>
      <c r="H503" s="9"/>
    </row>
    <row r="504" spans="3:8" x14ac:dyDescent="0.3">
      <c r="C504" s="9"/>
      <c r="D504" s="9"/>
      <c r="E504" s="9"/>
      <c r="F504" s="9"/>
      <c r="G504" s="9"/>
      <c r="H504" s="9"/>
    </row>
    <row r="505" spans="3:8" x14ac:dyDescent="0.3">
      <c r="C505" s="9"/>
      <c r="D505" s="9"/>
      <c r="E505" s="9"/>
      <c r="F505" s="9"/>
      <c r="G505" s="9"/>
      <c r="H505" s="9"/>
    </row>
    <row r="506" spans="3:8" x14ac:dyDescent="0.3">
      <c r="C506" s="9"/>
      <c r="D506" s="9"/>
      <c r="E506" s="9"/>
      <c r="F506" s="9"/>
      <c r="G506" s="9"/>
      <c r="H506" s="9"/>
    </row>
    <row r="507" spans="3:8" x14ac:dyDescent="0.3">
      <c r="C507" s="9"/>
      <c r="D507" s="9"/>
      <c r="E507" s="9"/>
      <c r="F507" s="9"/>
      <c r="G507" s="9"/>
      <c r="H507" s="9"/>
    </row>
    <row r="508" spans="3:8" x14ac:dyDescent="0.3">
      <c r="C508" s="9"/>
      <c r="D508" s="9"/>
      <c r="E508" s="9"/>
      <c r="F508" s="9"/>
      <c r="G508" s="9"/>
      <c r="H508" s="9"/>
    </row>
    <row r="509" spans="3:8" x14ac:dyDescent="0.3">
      <c r="C509" s="9"/>
      <c r="D509" s="9"/>
      <c r="E509" s="9"/>
      <c r="F509" s="9"/>
      <c r="G509" s="9"/>
      <c r="H509" s="9"/>
    </row>
    <row r="510" spans="3:8" x14ac:dyDescent="0.3">
      <c r="C510" s="9"/>
      <c r="D510" s="9"/>
      <c r="E510" s="9"/>
      <c r="F510" s="9"/>
      <c r="G510" s="9"/>
      <c r="H510" s="9"/>
    </row>
    <row r="511" spans="3:8" x14ac:dyDescent="0.3">
      <c r="C511" s="9"/>
      <c r="D511" s="9"/>
      <c r="E511" s="9"/>
      <c r="F511" s="9"/>
      <c r="G511" s="9"/>
      <c r="H511" s="9"/>
    </row>
    <row r="512" spans="3:8" x14ac:dyDescent="0.3">
      <c r="C512" s="9"/>
      <c r="D512" s="9"/>
      <c r="E512" s="9"/>
      <c r="F512" s="9"/>
      <c r="G512" s="9"/>
      <c r="H512" s="9"/>
    </row>
    <row r="513" spans="3:8" x14ac:dyDescent="0.3">
      <c r="C513" s="9"/>
      <c r="D513" s="9"/>
      <c r="E513" s="9"/>
      <c r="F513" s="9"/>
      <c r="G513" s="9"/>
      <c r="H513" s="9"/>
    </row>
    <row r="514" spans="3:8" x14ac:dyDescent="0.3">
      <c r="C514" s="9"/>
      <c r="D514" s="9"/>
      <c r="E514" s="9"/>
      <c r="F514" s="9"/>
      <c r="G514" s="9"/>
      <c r="H514" s="9"/>
    </row>
    <row r="515" spans="3:8" x14ac:dyDescent="0.3">
      <c r="C515" s="9"/>
      <c r="D515" s="9"/>
      <c r="E515" s="9"/>
      <c r="F515" s="9"/>
      <c r="G515" s="9"/>
      <c r="H515" s="9"/>
    </row>
    <row r="516" spans="3:8" x14ac:dyDescent="0.3">
      <c r="C516" s="9"/>
      <c r="D516" s="9"/>
      <c r="E516" s="9"/>
      <c r="F516" s="9"/>
      <c r="G516" s="9"/>
      <c r="H516" s="9"/>
    </row>
    <row r="517" spans="3:8" x14ac:dyDescent="0.3">
      <c r="C517" s="9"/>
      <c r="D517" s="9"/>
      <c r="E517" s="9"/>
      <c r="F517" s="9"/>
      <c r="G517" s="9"/>
      <c r="H517" s="9"/>
    </row>
    <row r="518" spans="3:8" x14ac:dyDescent="0.3">
      <c r="C518" s="9"/>
      <c r="D518" s="9"/>
      <c r="E518" s="9"/>
      <c r="F518" s="9"/>
      <c r="G518" s="9"/>
      <c r="H518" s="9"/>
    </row>
    <row r="519" spans="3:8" x14ac:dyDescent="0.3">
      <c r="C519" s="9"/>
      <c r="D519" s="9"/>
      <c r="E519" s="9"/>
      <c r="F519" s="9"/>
      <c r="G519" s="9"/>
      <c r="H519" s="9"/>
    </row>
    <row r="520" spans="3:8" x14ac:dyDescent="0.3">
      <c r="C520" s="9"/>
      <c r="D520" s="9"/>
      <c r="E520" s="9"/>
      <c r="F520" s="9"/>
      <c r="G520" s="9"/>
      <c r="H520" s="9"/>
    </row>
    <row r="521" spans="3:8" x14ac:dyDescent="0.3">
      <c r="C521" s="9"/>
      <c r="D521" s="9"/>
      <c r="E521" s="9"/>
      <c r="F521" s="9"/>
      <c r="G521" s="9"/>
      <c r="H521" s="9"/>
    </row>
    <row r="522" spans="3:8" x14ac:dyDescent="0.3">
      <c r="C522" s="9"/>
      <c r="D522" s="9"/>
      <c r="E522" s="9"/>
      <c r="F522" s="9"/>
      <c r="G522" s="9"/>
      <c r="H522" s="9"/>
    </row>
    <row r="523" spans="3:8" x14ac:dyDescent="0.3">
      <c r="C523" s="9"/>
      <c r="D523" s="9"/>
      <c r="E523" s="9"/>
      <c r="F523" s="9"/>
      <c r="G523" s="9"/>
      <c r="H523" s="9"/>
    </row>
    <row r="524" spans="3:8" x14ac:dyDescent="0.3">
      <c r="C524" s="9"/>
      <c r="D524" s="9"/>
      <c r="E524" s="9"/>
      <c r="F524" s="9"/>
      <c r="G524" s="9"/>
      <c r="H524" s="9"/>
    </row>
    <row r="525" spans="3:8" x14ac:dyDescent="0.3">
      <c r="C525" s="9"/>
      <c r="D525" s="9"/>
      <c r="E525" s="9"/>
      <c r="F525" s="9"/>
      <c r="G525" s="9"/>
      <c r="H525" s="9"/>
    </row>
    <row r="526" spans="3:8" x14ac:dyDescent="0.3">
      <c r="C526" s="9"/>
      <c r="D526" s="9"/>
      <c r="E526" s="9"/>
      <c r="F526" s="9"/>
      <c r="G526" s="9"/>
      <c r="H526" s="9"/>
    </row>
    <row r="527" spans="3:8" x14ac:dyDescent="0.3">
      <c r="C527" s="9"/>
      <c r="D527" s="9"/>
      <c r="E527" s="9"/>
      <c r="F527" s="9"/>
      <c r="G527" s="9"/>
      <c r="H527" s="9"/>
    </row>
    <row r="528" spans="3:8" x14ac:dyDescent="0.3">
      <c r="C528" s="9"/>
      <c r="D528" s="9"/>
      <c r="E528" s="9"/>
      <c r="F528" s="9"/>
      <c r="G528" s="9"/>
      <c r="H528" s="9"/>
    </row>
    <row r="529" spans="3:8" x14ac:dyDescent="0.3">
      <c r="C529" s="9"/>
      <c r="D529" s="9"/>
      <c r="E529" s="9"/>
      <c r="F529" s="9"/>
      <c r="G529" s="9"/>
      <c r="H529" s="9"/>
    </row>
    <row r="530" spans="3:8" x14ac:dyDescent="0.3">
      <c r="C530" s="9"/>
      <c r="D530" s="9"/>
      <c r="E530" s="9"/>
      <c r="F530" s="9"/>
      <c r="G530" s="9"/>
      <c r="H530" s="9"/>
    </row>
    <row r="531" spans="3:8" x14ac:dyDescent="0.3">
      <c r="C531" s="9"/>
      <c r="D531" s="9"/>
      <c r="E531" s="9"/>
      <c r="F531" s="9"/>
      <c r="G531" s="9"/>
      <c r="H531" s="9"/>
    </row>
    <row r="532" spans="3:8" x14ac:dyDescent="0.3">
      <c r="C532" s="9"/>
      <c r="D532" s="9"/>
      <c r="E532" s="9"/>
      <c r="F532" s="9"/>
      <c r="G532" s="9"/>
      <c r="H532" s="9"/>
    </row>
    <row r="533" spans="3:8" x14ac:dyDescent="0.3">
      <c r="C533" s="9"/>
      <c r="D533" s="9"/>
      <c r="E533" s="9"/>
      <c r="F533" s="9"/>
      <c r="G533" s="9"/>
      <c r="H533" s="9"/>
    </row>
    <row r="534" spans="3:8" x14ac:dyDescent="0.3">
      <c r="C534" s="9"/>
      <c r="D534" s="9"/>
      <c r="E534" s="9"/>
      <c r="F534" s="9"/>
      <c r="G534" s="9"/>
      <c r="H534" s="9"/>
    </row>
    <row r="535" spans="3:8" x14ac:dyDescent="0.3">
      <c r="C535" s="9"/>
      <c r="D535" s="9"/>
      <c r="E535" s="9"/>
      <c r="F535" s="9"/>
      <c r="G535" s="9"/>
      <c r="H535" s="9"/>
    </row>
    <row r="536" spans="3:8" x14ac:dyDescent="0.3">
      <c r="C536" s="9"/>
      <c r="D536" s="9"/>
      <c r="E536" s="9"/>
      <c r="F536" s="9"/>
      <c r="G536" s="9"/>
      <c r="H536" s="9"/>
    </row>
    <row r="537" spans="3:8" x14ac:dyDescent="0.3">
      <c r="C537" s="9"/>
      <c r="D537" s="9"/>
      <c r="E537" s="9"/>
      <c r="F537" s="9"/>
      <c r="G537" s="9"/>
      <c r="H537" s="9"/>
    </row>
    <row r="538" spans="3:8" x14ac:dyDescent="0.3">
      <c r="C538" s="9"/>
      <c r="D538" s="9"/>
      <c r="E538" s="9"/>
      <c r="F538" s="9"/>
      <c r="G538" s="9"/>
      <c r="H538" s="9"/>
    </row>
    <row r="539" spans="3:8" x14ac:dyDescent="0.3">
      <c r="C539" s="9"/>
      <c r="D539" s="9"/>
      <c r="E539" s="9"/>
      <c r="F539" s="9"/>
      <c r="G539" s="9"/>
      <c r="H539" s="9"/>
    </row>
    <row r="540" spans="3:8" x14ac:dyDescent="0.3">
      <c r="C540" s="9"/>
      <c r="D540" s="9"/>
      <c r="E540" s="9"/>
      <c r="F540" s="9"/>
      <c r="G540" s="9"/>
      <c r="H540" s="9"/>
    </row>
  </sheetData>
  <sheetProtection algorithmName="SHA-512" hashValue="IJ9KkH8EdXeWbknWUCLxEWTmuSb/BtHQAnnkAyu/8L1aBU9Oi8hqa1YNcKdwDQBilj+NSDbcx+0dBj4AI6RT+A==" saltValue="M3C5WYVbXnaZ8DOdWYPhTw==" spinCount="100000"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zoomScaleNormal="100" workbookViewId="0">
      <selection activeCell="C61" sqref="C61"/>
    </sheetView>
  </sheetViews>
  <sheetFormatPr defaultRowHeight="14.4" x14ac:dyDescent="0.3"/>
  <cols>
    <col min="1" max="1" width="8.5546875" customWidth="1"/>
    <col min="2" max="2" width="12.6640625" style="1" customWidth="1"/>
    <col min="3" max="3" width="15.44140625" style="1" customWidth="1"/>
    <col min="4" max="4" width="17.5546875" style="1" customWidth="1"/>
    <col min="5" max="5" width="13.109375" style="1" customWidth="1"/>
    <col min="6" max="6" width="14" style="1" customWidth="1"/>
    <col min="7" max="7" width="11.88671875" style="1" customWidth="1"/>
    <col min="8" max="8" width="9.109375" style="1"/>
    <col min="9" max="9" width="14.5546875" style="1" customWidth="1"/>
    <col min="10" max="10" width="17.6640625" style="1" customWidth="1"/>
    <col min="11" max="11" width="21" style="1" customWidth="1"/>
    <col min="12" max="12" width="13.33203125" style="1" customWidth="1"/>
    <col min="13" max="13" width="9.109375" style="1"/>
    <col min="14" max="14" width="8.5546875" style="1" customWidth="1"/>
  </cols>
  <sheetData>
    <row r="1" spans="1:29" x14ac:dyDescent="0.3">
      <c r="D1" s="10" t="s">
        <v>5</v>
      </c>
      <c r="E1" s="10"/>
      <c r="F1" s="10"/>
      <c r="G1" s="226" t="s">
        <v>1</v>
      </c>
      <c r="H1" s="226"/>
      <c r="I1" s="226"/>
      <c r="J1" s="11"/>
      <c r="K1" s="10"/>
      <c r="L1" s="10"/>
    </row>
    <row r="2" spans="1:29" ht="15" thickBot="1" x14ac:dyDescent="0.35">
      <c r="B2" s="12"/>
      <c r="C2" s="171" t="s">
        <v>116</v>
      </c>
      <c r="D2" s="50"/>
      <c r="E2" s="50"/>
      <c r="F2" s="10"/>
      <c r="G2" s="10"/>
      <c r="H2" s="10"/>
      <c r="I2" s="10"/>
      <c r="J2" s="10"/>
      <c r="K2" s="10"/>
      <c r="L2" s="10"/>
      <c r="O2" s="47"/>
      <c r="P2" s="47"/>
      <c r="Q2" s="47"/>
      <c r="R2" s="47"/>
      <c r="S2" s="47"/>
      <c r="T2" s="47"/>
    </row>
    <row r="3" spans="1:29" x14ac:dyDescent="0.3">
      <c r="A3" s="7" t="s">
        <v>2</v>
      </c>
      <c r="B3" s="4" t="s">
        <v>57</v>
      </c>
      <c r="C3" s="4" t="s">
        <v>16</v>
      </c>
      <c r="D3" s="7" t="s">
        <v>6</v>
      </c>
      <c r="E3" s="7" t="s">
        <v>7</v>
      </c>
      <c r="F3" s="13" t="s">
        <v>187</v>
      </c>
      <c r="G3" s="13" t="s">
        <v>191</v>
      </c>
      <c r="I3" s="14" t="s">
        <v>21</v>
      </c>
      <c r="J3" s="14"/>
      <c r="K3" s="14"/>
      <c r="L3" s="15"/>
      <c r="M3" s="112" t="s">
        <v>115</v>
      </c>
      <c r="O3" s="113"/>
      <c r="P3" s="113"/>
      <c r="Q3" s="113"/>
      <c r="R3" s="113"/>
      <c r="S3" s="113"/>
      <c r="T3" s="113"/>
      <c r="U3" s="114"/>
      <c r="V3" s="114"/>
      <c r="W3" s="114"/>
      <c r="X3" s="114"/>
      <c r="Y3" s="114"/>
      <c r="Z3" s="114"/>
      <c r="AA3" s="114"/>
      <c r="AB3" s="114"/>
      <c r="AC3" s="114"/>
    </row>
    <row r="4" spans="1:29" ht="15" thickBot="1" x14ac:dyDescent="0.35">
      <c r="A4" s="39">
        <v>1</v>
      </c>
      <c r="B4" s="38"/>
      <c r="C4" s="38">
        <v>1</v>
      </c>
      <c r="D4" s="213" t="s">
        <v>12</v>
      </c>
      <c r="E4" s="5"/>
      <c r="F4" s="18"/>
      <c r="G4" s="212" t="str">
        <f>IF(E4="","",(AVERAGE(E4:E5))-(AVERAGE(F4:F5)))</f>
        <v/>
      </c>
      <c r="I4" s="1" t="s">
        <v>15</v>
      </c>
      <c r="L4" s="17"/>
      <c r="M4" s="115" t="s">
        <v>196</v>
      </c>
      <c r="O4" s="114"/>
      <c r="P4" s="114"/>
      <c r="Q4" s="114"/>
      <c r="R4" s="114"/>
      <c r="S4" s="114"/>
      <c r="T4" s="114"/>
      <c r="U4" s="114"/>
      <c r="V4" s="114"/>
      <c r="W4" s="114"/>
      <c r="X4" s="114"/>
      <c r="Y4" s="114"/>
      <c r="Z4" s="114"/>
      <c r="AA4" s="114"/>
      <c r="AB4" s="114"/>
      <c r="AC4" s="114"/>
    </row>
    <row r="5" spans="1:29" ht="15" thickBot="1" x14ac:dyDescent="0.35">
      <c r="A5" s="40"/>
      <c r="C5" s="96"/>
      <c r="D5" s="216"/>
      <c r="E5" s="18"/>
      <c r="F5" s="18"/>
      <c r="G5" s="217"/>
      <c r="I5" s="14" t="s">
        <v>14</v>
      </c>
      <c r="J5" s="14"/>
      <c r="K5" s="14"/>
      <c r="L5" s="48" t="e">
        <f>L3/L4</f>
        <v>#DIV/0!</v>
      </c>
      <c r="M5" s="116"/>
      <c r="N5" s="19"/>
    </row>
    <row r="6" spans="1:29" x14ac:dyDescent="0.3">
      <c r="A6" s="40"/>
      <c r="C6" s="42"/>
      <c r="D6" s="213" t="s">
        <v>13</v>
      </c>
      <c r="E6" s="18"/>
      <c r="F6" s="18"/>
      <c r="G6" s="212" t="str">
        <f>IF(E6="","",(AVERAGE(E6:E7))-(AVERAGE(F6:F7)))</f>
        <v/>
      </c>
      <c r="I6" s="116"/>
      <c r="J6" s="14"/>
      <c r="K6" s="14"/>
      <c r="L6" s="14"/>
      <c r="M6" s="14"/>
      <c r="N6" s="19"/>
    </row>
    <row r="7" spans="1:29" x14ac:dyDescent="0.3">
      <c r="A7" s="40"/>
      <c r="C7" s="42"/>
      <c r="D7" s="218"/>
      <c r="E7" s="5"/>
      <c r="F7" s="18"/>
      <c r="G7" s="217"/>
      <c r="I7" s="14" t="s">
        <v>127</v>
      </c>
      <c r="J7" s="14"/>
      <c r="K7" s="14"/>
      <c r="L7" s="14" t="e">
        <f>'Lab Std Curves'!Z6</f>
        <v>#DIV/0!</v>
      </c>
      <c r="N7" s="19"/>
    </row>
    <row r="8" spans="1:29" x14ac:dyDescent="0.3">
      <c r="A8" s="40"/>
      <c r="C8" s="42"/>
      <c r="D8" s="213" t="s">
        <v>192</v>
      </c>
      <c r="E8" s="18"/>
      <c r="F8" s="18"/>
      <c r="G8" s="212" t="str">
        <f>IF(E8="","",(AVERAGE(E8:E9))-(AVERAGE(F8:F9)))</f>
        <v/>
      </c>
      <c r="I8" s="14" t="s">
        <v>128</v>
      </c>
      <c r="L8" s="1" t="e">
        <f>'Lab Std Curves'!Z5</f>
        <v>#DIV/0!</v>
      </c>
      <c r="N8" s="19"/>
    </row>
    <row r="9" spans="1:29" x14ac:dyDescent="0.3">
      <c r="A9" s="41"/>
      <c r="C9" s="43"/>
      <c r="D9" s="216"/>
      <c r="E9" s="18"/>
      <c r="F9" s="18"/>
      <c r="G9" s="217"/>
      <c r="I9" s="14"/>
      <c r="N9" s="24"/>
    </row>
    <row r="10" spans="1:29" x14ac:dyDescent="0.3">
      <c r="A10" s="39">
        <v>2</v>
      </c>
      <c r="B10" s="5"/>
      <c r="C10" s="96"/>
      <c r="D10" s="213" t="s">
        <v>12</v>
      </c>
      <c r="E10" s="5"/>
      <c r="F10" s="18"/>
      <c r="G10" s="212" t="str">
        <f>IF(E10="","",(AVERAGE(E10:E11))-(AVERAGE(F10:F11)))</f>
        <v/>
      </c>
      <c r="I10" s="14"/>
      <c r="N10" s="24"/>
    </row>
    <row r="11" spans="1:29" x14ac:dyDescent="0.3">
      <c r="A11" s="40"/>
      <c r="B11" s="42"/>
      <c r="C11" s="42"/>
      <c r="D11" s="216"/>
      <c r="E11" s="18"/>
      <c r="F11" s="18"/>
      <c r="G11" s="217"/>
    </row>
    <row r="12" spans="1:29" x14ac:dyDescent="0.3">
      <c r="A12" s="40"/>
      <c r="B12" s="42"/>
      <c r="C12" s="42"/>
      <c r="D12" s="213" t="s">
        <v>13</v>
      </c>
      <c r="E12" s="18"/>
      <c r="F12" s="18"/>
      <c r="G12" s="212" t="str">
        <f>IF(E12="","",(AVERAGE(E12:E13))-(AVERAGE(F12:F13)))</f>
        <v/>
      </c>
    </row>
    <row r="13" spans="1:29" x14ac:dyDescent="0.3">
      <c r="A13" s="40"/>
      <c r="B13" s="42"/>
      <c r="C13" s="91"/>
      <c r="D13" s="218"/>
      <c r="E13" s="5"/>
      <c r="F13" s="18"/>
      <c r="G13" s="217"/>
      <c r="I13" s="21" t="s">
        <v>20</v>
      </c>
      <c r="J13" s="22"/>
      <c r="K13" s="44"/>
      <c r="L13" s="23" t="e">
        <f>(E65-L7)/L8</f>
        <v>#DIV/0!</v>
      </c>
    </row>
    <row r="14" spans="1:29" x14ac:dyDescent="0.3">
      <c r="A14" s="40"/>
      <c r="B14" s="42"/>
      <c r="C14" s="91"/>
      <c r="D14" s="213" t="s">
        <v>192</v>
      </c>
      <c r="E14" s="18"/>
      <c r="F14" s="18"/>
      <c r="G14" s="212" t="str">
        <f>IF(E14="","",(AVERAGE(E14:E15))-(AVERAGE(F14:F15)))</f>
        <v/>
      </c>
      <c r="I14" s="25" t="s">
        <v>19</v>
      </c>
      <c r="J14" s="3"/>
      <c r="K14" s="45"/>
      <c r="L14" s="26" t="e">
        <f>10^L13</f>
        <v>#DIV/0!</v>
      </c>
    </row>
    <row r="15" spans="1:29" x14ac:dyDescent="0.3">
      <c r="A15" s="41"/>
      <c r="B15" s="43"/>
      <c r="C15" s="92"/>
      <c r="D15" s="216"/>
      <c r="E15" s="18"/>
      <c r="F15" s="18"/>
      <c r="G15" s="217"/>
      <c r="I15" s="25" t="s">
        <v>18</v>
      </c>
      <c r="J15" s="3"/>
      <c r="K15" s="45"/>
      <c r="L15" s="27" t="e">
        <f>L14/C65</f>
        <v>#DIV/0!</v>
      </c>
    </row>
    <row r="16" spans="1:29" x14ac:dyDescent="0.3">
      <c r="A16" s="39">
        <v>3</v>
      </c>
      <c r="B16" s="93"/>
      <c r="C16" s="95"/>
      <c r="D16" s="215" t="s">
        <v>12</v>
      </c>
      <c r="E16" s="5"/>
      <c r="F16" s="18"/>
      <c r="G16" s="212" t="str">
        <f>IF(E16="","",(AVERAGE(E16:E17))-(AVERAGE(F16:F17)))</f>
        <v/>
      </c>
      <c r="I16" s="28" t="s">
        <v>17</v>
      </c>
      <c r="J16" s="29"/>
      <c r="K16" s="46"/>
      <c r="L16" s="30" t="e">
        <f>L15/$L$5</f>
        <v>#DIV/0!</v>
      </c>
      <c r="M16" s="3"/>
    </row>
    <row r="17" spans="1:13" x14ac:dyDescent="0.3">
      <c r="A17" s="40"/>
      <c r="C17" s="91"/>
      <c r="D17" s="214"/>
      <c r="E17" s="18"/>
      <c r="F17" s="18"/>
      <c r="G17" s="217"/>
      <c r="H17" s="11"/>
      <c r="I17" s="31" t="s">
        <v>33</v>
      </c>
      <c r="L17" s="20" t="e">
        <f>10^(1/-(L8))</f>
        <v>#DIV/0!</v>
      </c>
      <c r="M17" s="3"/>
    </row>
    <row r="18" spans="1:13" x14ac:dyDescent="0.3">
      <c r="A18" s="40"/>
      <c r="C18" s="91"/>
      <c r="D18" s="215" t="s">
        <v>13</v>
      </c>
      <c r="E18" s="18"/>
      <c r="F18" s="18"/>
      <c r="G18" s="212" t="str">
        <f>IF(E18="","",(AVERAGE(E18:E19))-(AVERAGE(F18:F19)))</f>
        <v/>
      </c>
      <c r="H18" s="11"/>
      <c r="I18" s="32"/>
      <c r="J18" s="16"/>
      <c r="K18" s="16"/>
      <c r="L18" s="16"/>
      <c r="M18" s="3"/>
    </row>
    <row r="19" spans="1:13" x14ac:dyDescent="0.3">
      <c r="A19" s="40"/>
      <c r="C19" s="91"/>
      <c r="D19" s="215"/>
      <c r="E19" s="5"/>
      <c r="F19" s="18"/>
      <c r="G19" s="217"/>
      <c r="I19" s="16"/>
      <c r="J19" s="16"/>
      <c r="K19" s="16"/>
      <c r="L19" s="16"/>
      <c r="M19" s="3"/>
    </row>
    <row r="20" spans="1:13" x14ac:dyDescent="0.3">
      <c r="A20" s="40"/>
      <c r="C20" s="91"/>
      <c r="D20" s="215" t="s">
        <v>192</v>
      </c>
      <c r="E20" s="18"/>
      <c r="F20" s="18"/>
      <c r="G20" s="212" t="str">
        <f>IF(E20="","",(AVERAGE(E20:E21))-(AVERAGE(F20:F21)))</f>
        <v/>
      </c>
      <c r="I20" s="16"/>
      <c r="J20" s="3"/>
      <c r="K20" s="3"/>
      <c r="L20" s="3"/>
      <c r="M20" s="3"/>
    </row>
    <row r="21" spans="1:13" x14ac:dyDescent="0.3">
      <c r="A21" s="41"/>
      <c r="C21" s="92"/>
      <c r="D21" s="216"/>
      <c r="E21" s="18"/>
      <c r="F21" s="18"/>
      <c r="G21" s="217"/>
      <c r="I21"/>
      <c r="J21"/>
      <c r="K21" s="3"/>
      <c r="L21" s="3"/>
      <c r="M21" s="3"/>
    </row>
    <row r="22" spans="1:13" x14ac:dyDescent="0.3">
      <c r="A22" s="39">
        <v>4</v>
      </c>
      <c r="B22" s="93"/>
      <c r="C22" s="95"/>
      <c r="D22" s="213" t="s">
        <v>12</v>
      </c>
      <c r="E22" s="5"/>
      <c r="F22" s="18"/>
      <c r="G22" s="212" t="str">
        <f>IF(E22="","",(AVERAGE(E22:E23))-(AVERAGE(F22:F23)))</f>
        <v/>
      </c>
      <c r="I22"/>
      <c r="J22"/>
      <c r="K22" s="33"/>
      <c r="L22" s="3"/>
      <c r="M22" s="3"/>
    </row>
    <row r="23" spans="1:13" x14ac:dyDescent="0.3">
      <c r="A23" s="40"/>
      <c r="C23" s="91"/>
      <c r="D23" s="214"/>
      <c r="E23" s="18"/>
      <c r="F23" s="18"/>
      <c r="G23" s="217"/>
      <c r="I23"/>
      <c r="J23"/>
      <c r="K23" s="33"/>
      <c r="L23" s="3"/>
      <c r="M23" s="3"/>
    </row>
    <row r="24" spans="1:13" x14ac:dyDescent="0.3">
      <c r="A24" s="40"/>
      <c r="C24" s="91"/>
      <c r="D24" s="215" t="s">
        <v>13</v>
      </c>
      <c r="E24" s="18"/>
      <c r="F24" s="18"/>
      <c r="G24" s="212" t="str">
        <f>IF(E24="","",(AVERAGE(E24:E25))-(AVERAGE(F24:F25)))</f>
        <v/>
      </c>
      <c r="I24" s="3"/>
      <c r="K24" s="33"/>
      <c r="L24" s="34"/>
      <c r="M24" s="3"/>
    </row>
    <row r="25" spans="1:13" x14ac:dyDescent="0.3">
      <c r="A25" s="40"/>
      <c r="C25" s="91"/>
      <c r="D25" s="215"/>
      <c r="E25" s="5"/>
      <c r="F25" s="18"/>
      <c r="G25" s="217"/>
      <c r="I25" s="3"/>
      <c r="J25" s="3"/>
      <c r="K25" s="33"/>
      <c r="L25" s="35"/>
      <c r="M25" s="3"/>
    </row>
    <row r="26" spans="1:13" x14ac:dyDescent="0.3">
      <c r="A26" s="40"/>
      <c r="C26" s="91"/>
      <c r="D26" s="215" t="s">
        <v>192</v>
      </c>
      <c r="E26" s="18"/>
      <c r="F26" s="18"/>
      <c r="G26" s="212" t="str">
        <f>IF(E26="","",(AVERAGE(E26:E27))-(AVERAGE(F26:F27)))</f>
        <v/>
      </c>
      <c r="I26" s="36"/>
      <c r="J26" s="3"/>
      <c r="K26" s="3"/>
      <c r="L26" s="37"/>
      <c r="M26" s="3"/>
    </row>
    <row r="27" spans="1:13" x14ac:dyDescent="0.3">
      <c r="A27" s="41"/>
      <c r="C27" s="92"/>
      <c r="D27" s="216"/>
      <c r="E27" s="18"/>
      <c r="F27" s="18"/>
      <c r="G27" s="217"/>
      <c r="I27" s="36"/>
      <c r="J27" s="3"/>
      <c r="K27" s="33"/>
      <c r="L27" s="34"/>
      <c r="M27" s="3"/>
    </row>
    <row r="28" spans="1:13" x14ac:dyDescent="0.3">
      <c r="A28" s="39">
        <v>5</v>
      </c>
      <c r="B28" s="93"/>
      <c r="C28" s="95"/>
      <c r="D28" s="213" t="s">
        <v>12</v>
      </c>
      <c r="E28" s="5"/>
      <c r="F28" s="18"/>
      <c r="G28" s="212" t="str">
        <f>IF(E28="","",(AVERAGE(E28:E29))-(AVERAGE(F28:F29)))</f>
        <v/>
      </c>
      <c r="I28" s="36"/>
      <c r="J28" s="3"/>
      <c r="K28" s="33"/>
      <c r="L28" s="34"/>
      <c r="M28" s="3"/>
    </row>
    <row r="29" spans="1:13" x14ac:dyDescent="0.3">
      <c r="A29" s="40"/>
      <c r="C29" s="91"/>
      <c r="D29" s="214"/>
      <c r="E29" s="18"/>
      <c r="F29" s="18"/>
      <c r="G29" s="217"/>
      <c r="I29" s="36"/>
      <c r="J29" s="3"/>
      <c r="K29" s="33"/>
      <c r="L29" s="34"/>
      <c r="M29" s="3"/>
    </row>
    <row r="30" spans="1:13" x14ac:dyDescent="0.3">
      <c r="A30" s="40"/>
      <c r="C30" s="91"/>
      <c r="D30" s="215" t="s">
        <v>13</v>
      </c>
      <c r="E30" s="18"/>
      <c r="F30" s="18"/>
      <c r="G30" s="212" t="str">
        <f>IF(E30="","",(AVERAGE(E30:E31))-(AVERAGE(F30:F31)))</f>
        <v/>
      </c>
      <c r="I30" s="36"/>
      <c r="J30" s="3"/>
      <c r="K30" s="33"/>
      <c r="L30" s="34"/>
      <c r="M30" s="3"/>
    </row>
    <row r="31" spans="1:13" x14ac:dyDescent="0.3">
      <c r="A31" s="40"/>
      <c r="C31" s="91"/>
      <c r="D31" s="215"/>
      <c r="E31" s="5"/>
      <c r="F31" s="18"/>
      <c r="G31" s="217"/>
      <c r="I31" s="36"/>
      <c r="J31" s="3"/>
      <c r="K31" s="33"/>
      <c r="L31" s="34"/>
      <c r="M31" s="3"/>
    </row>
    <row r="32" spans="1:13" x14ac:dyDescent="0.3">
      <c r="A32" s="40"/>
      <c r="C32" s="91"/>
      <c r="D32" s="215" t="s">
        <v>192</v>
      </c>
      <c r="E32" s="18"/>
      <c r="F32" s="18"/>
      <c r="G32" s="212" t="str">
        <f>IF(E32="","",(AVERAGE(E32:E33))-(AVERAGE(F32:F33)))</f>
        <v/>
      </c>
      <c r="I32" s="36"/>
      <c r="J32" s="3"/>
      <c r="K32" s="33"/>
      <c r="L32" s="34"/>
      <c r="M32" s="3"/>
    </row>
    <row r="33" spans="1:13" x14ac:dyDescent="0.3">
      <c r="A33" s="41"/>
      <c r="C33" s="92"/>
      <c r="D33" s="216"/>
      <c r="E33" s="18"/>
      <c r="F33" s="18"/>
      <c r="G33" s="217"/>
      <c r="I33" s="36"/>
      <c r="J33" s="3"/>
      <c r="K33" s="33"/>
      <c r="L33" s="34"/>
      <c r="M33" s="3"/>
    </row>
    <row r="34" spans="1:13" x14ac:dyDescent="0.3">
      <c r="A34" s="39">
        <v>6</v>
      </c>
      <c r="B34" s="94"/>
      <c r="C34" s="95"/>
      <c r="D34" s="213" t="s">
        <v>12</v>
      </c>
      <c r="E34" s="5"/>
      <c r="F34" s="18"/>
      <c r="G34" s="212" t="str">
        <f>IF(E34="","",(AVERAGE(E34:E35))-(AVERAGE(F34:F35)))</f>
        <v/>
      </c>
      <c r="I34" s="36"/>
      <c r="J34" s="3"/>
      <c r="K34" s="33"/>
      <c r="L34" s="34"/>
      <c r="M34" s="3"/>
    </row>
    <row r="35" spans="1:13" x14ac:dyDescent="0.3">
      <c r="A35" s="40"/>
      <c r="B35" s="25"/>
      <c r="C35" s="91"/>
      <c r="D35" s="214"/>
      <c r="E35" s="18"/>
      <c r="F35" s="18"/>
      <c r="G35" s="217"/>
      <c r="I35" s="36"/>
      <c r="J35" s="3"/>
      <c r="K35" s="33"/>
      <c r="L35" s="34"/>
      <c r="M35" s="3"/>
    </row>
    <row r="36" spans="1:13" x14ac:dyDescent="0.3">
      <c r="A36" s="40"/>
      <c r="B36" s="25"/>
      <c r="C36" s="91"/>
      <c r="D36" s="215" t="s">
        <v>13</v>
      </c>
      <c r="E36" s="18"/>
      <c r="F36" s="18"/>
      <c r="G36" s="212" t="str">
        <f>IF(E36="","",(AVERAGE(E36:E37))-(AVERAGE(F36:F37)))</f>
        <v/>
      </c>
      <c r="I36" s="36"/>
      <c r="J36" s="3"/>
      <c r="K36" s="33"/>
      <c r="L36" s="34"/>
      <c r="M36" s="3"/>
    </row>
    <row r="37" spans="1:13" x14ac:dyDescent="0.3">
      <c r="A37" s="40"/>
      <c r="B37" s="25"/>
      <c r="C37" s="91"/>
      <c r="D37" s="215"/>
      <c r="E37" s="5"/>
      <c r="F37" s="18"/>
      <c r="G37" s="217"/>
      <c r="I37" s="36"/>
      <c r="J37" s="3"/>
      <c r="K37" s="33"/>
      <c r="L37" s="34"/>
      <c r="M37" s="3"/>
    </row>
    <row r="38" spans="1:13" x14ac:dyDescent="0.3">
      <c r="A38" s="40"/>
      <c r="B38" s="25"/>
      <c r="C38" s="91"/>
      <c r="D38" s="215" t="s">
        <v>192</v>
      </c>
      <c r="E38" s="18"/>
      <c r="F38" s="18"/>
      <c r="G38" s="212" t="str">
        <f>IF(E38="","",(AVERAGE(E38:E39))-(AVERAGE(F38:F39)))</f>
        <v/>
      </c>
      <c r="I38" s="3"/>
      <c r="J38" s="3"/>
      <c r="K38" s="33"/>
      <c r="L38" s="37"/>
      <c r="M38" s="3"/>
    </row>
    <row r="39" spans="1:13" x14ac:dyDescent="0.3">
      <c r="A39" s="41"/>
      <c r="B39" s="28"/>
      <c r="C39" s="92"/>
      <c r="D39" s="216"/>
      <c r="E39" s="18"/>
      <c r="F39" s="18"/>
      <c r="G39" s="217"/>
      <c r="I39" s="36"/>
      <c r="J39" s="3"/>
      <c r="K39" s="3"/>
      <c r="L39" s="37"/>
    </row>
    <row r="40" spans="1:13" x14ac:dyDescent="0.3">
      <c r="A40" s="39">
        <v>7</v>
      </c>
      <c r="B40" s="93"/>
      <c r="C40" s="95"/>
      <c r="D40" s="213" t="s">
        <v>12</v>
      </c>
      <c r="E40" s="5"/>
      <c r="F40" s="18"/>
      <c r="G40" s="212" t="str">
        <f>IF(E40="","",(AVERAGE(E40:E41))-(AVERAGE(F40:F41)))</f>
        <v/>
      </c>
      <c r="I40" s="36"/>
      <c r="J40" s="3"/>
      <c r="K40" s="3"/>
      <c r="L40" s="37"/>
    </row>
    <row r="41" spans="1:13" x14ac:dyDescent="0.3">
      <c r="A41" s="40"/>
      <c r="C41" s="91"/>
      <c r="D41" s="214"/>
      <c r="E41" s="18"/>
      <c r="F41" s="18"/>
      <c r="G41" s="217"/>
      <c r="I41" s="36"/>
      <c r="J41" s="3"/>
      <c r="K41" s="3"/>
      <c r="L41" s="37"/>
    </row>
    <row r="42" spans="1:13" x14ac:dyDescent="0.3">
      <c r="A42" s="40"/>
      <c r="C42" s="91"/>
      <c r="D42" s="215" t="s">
        <v>13</v>
      </c>
      <c r="E42" s="18"/>
      <c r="F42" s="18"/>
      <c r="G42" s="212" t="str">
        <f>IF(E42="","",(AVERAGE(E42:E43))-(AVERAGE(F42:F43)))</f>
        <v/>
      </c>
      <c r="I42" s="36"/>
      <c r="J42" s="3"/>
      <c r="K42" s="3"/>
      <c r="L42" s="37"/>
    </row>
    <row r="43" spans="1:13" x14ac:dyDescent="0.3">
      <c r="A43" s="40"/>
      <c r="C43" s="91"/>
      <c r="D43" s="215"/>
      <c r="E43" s="5"/>
      <c r="F43" s="18"/>
      <c r="G43" s="217"/>
      <c r="I43" s="36"/>
      <c r="J43" s="3"/>
      <c r="K43" s="3"/>
      <c r="L43" s="37"/>
    </row>
    <row r="44" spans="1:13" x14ac:dyDescent="0.3">
      <c r="A44" s="40"/>
      <c r="C44" s="91"/>
      <c r="D44" s="215" t="s">
        <v>192</v>
      </c>
      <c r="E44" s="18"/>
      <c r="F44" s="18"/>
      <c r="G44" s="212" t="str">
        <f>IF(E44="","",(AVERAGE(E44:E45))-(AVERAGE(F44:F45)))</f>
        <v/>
      </c>
      <c r="I44" s="36"/>
      <c r="J44" s="3"/>
      <c r="K44" s="3"/>
      <c r="L44" s="37"/>
    </row>
    <row r="45" spans="1:13" x14ac:dyDescent="0.3">
      <c r="A45" s="41"/>
      <c r="C45" s="92"/>
      <c r="D45" s="216"/>
      <c r="E45" s="18"/>
      <c r="F45" s="18"/>
      <c r="G45" s="217"/>
      <c r="I45" s="36"/>
      <c r="J45" s="3"/>
      <c r="K45" s="3"/>
      <c r="L45" s="37"/>
    </row>
    <row r="46" spans="1:13" x14ac:dyDescent="0.3">
      <c r="A46" s="39">
        <v>8</v>
      </c>
      <c r="B46" s="93"/>
      <c r="C46" s="95"/>
      <c r="D46" s="213" t="s">
        <v>12</v>
      </c>
      <c r="E46" s="5"/>
      <c r="F46" s="18"/>
      <c r="G46" s="212" t="str">
        <f>IF(E46="","",(AVERAGE(E46:E47))-(AVERAGE(F46:F47)))</f>
        <v/>
      </c>
      <c r="I46" s="36"/>
      <c r="J46" s="3"/>
      <c r="K46" s="3"/>
      <c r="L46" s="37"/>
    </row>
    <row r="47" spans="1:13" x14ac:dyDescent="0.3">
      <c r="A47" s="40"/>
      <c r="C47" s="91"/>
      <c r="D47" s="214"/>
      <c r="E47" s="18"/>
      <c r="F47" s="18"/>
      <c r="G47" s="217"/>
      <c r="I47" s="36"/>
      <c r="J47" s="3"/>
      <c r="K47" s="3"/>
      <c r="L47" s="37"/>
    </row>
    <row r="48" spans="1:13" x14ac:dyDescent="0.3">
      <c r="A48" s="40"/>
      <c r="C48" s="91"/>
      <c r="D48" s="215" t="s">
        <v>13</v>
      </c>
      <c r="E48" s="18"/>
      <c r="F48" s="18"/>
      <c r="G48" s="212" t="str">
        <f>IF(E48="","",(AVERAGE(E48:E49))-(AVERAGE(F48:F49)))</f>
        <v/>
      </c>
      <c r="I48" s="36"/>
      <c r="J48" s="3"/>
      <c r="K48" s="3"/>
      <c r="L48" s="37"/>
    </row>
    <row r="49" spans="1:12" x14ac:dyDescent="0.3">
      <c r="A49" s="40"/>
      <c r="C49" s="91"/>
      <c r="D49" s="215"/>
      <c r="E49" s="5"/>
      <c r="F49" s="18"/>
      <c r="G49" s="217"/>
      <c r="I49" s="36"/>
      <c r="J49" s="3"/>
      <c r="K49" s="3"/>
      <c r="L49" s="37"/>
    </row>
    <row r="50" spans="1:12" x14ac:dyDescent="0.3">
      <c r="A50" s="40"/>
      <c r="C50" s="91"/>
      <c r="D50" s="215" t="s">
        <v>192</v>
      </c>
      <c r="E50" s="18"/>
      <c r="F50" s="18"/>
      <c r="G50" s="212" t="str">
        <f>IF(E50="","",(AVERAGE(E50:E51))-(AVERAGE(F50:F51)))</f>
        <v/>
      </c>
      <c r="I50" s="36"/>
      <c r="J50" s="3"/>
      <c r="K50" s="3"/>
      <c r="L50" s="37"/>
    </row>
    <row r="51" spans="1:12" x14ac:dyDescent="0.3">
      <c r="A51" s="41"/>
      <c r="C51" s="92"/>
      <c r="D51" s="216"/>
      <c r="E51" s="18"/>
      <c r="F51" s="18"/>
      <c r="G51" s="217"/>
      <c r="I51" s="36"/>
      <c r="J51" s="3"/>
      <c r="K51" s="3"/>
      <c r="L51" s="37"/>
    </row>
    <row r="52" spans="1:12" x14ac:dyDescent="0.3">
      <c r="A52" s="39">
        <v>9</v>
      </c>
      <c r="B52" s="93"/>
      <c r="C52" s="95"/>
      <c r="D52" s="213" t="s">
        <v>12</v>
      </c>
      <c r="E52" s="5"/>
      <c r="F52" s="18"/>
      <c r="G52" s="212" t="str">
        <f>IF(E52="","",(AVERAGE(E52:E53))-(AVERAGE(F52:F53)))</f>
        <v/>
      </c>
      <c r="I52" s="36"/>
      <c r="J52" s="3"/>
      <c r="K52" s="3"/>
      <c r="L52" s="37"/>
    </row>
    <row r="53" spans="1:12" x14ac:dyDescent="0.3">
      <c r="A53" s="40"/>
      <c r="C53" s="91"/>
      <c r="D53" s="214"/>
      <c r="E53" s="18"/>
      <c r="F53" s="18"/>
      <c r="G53" s="217"/>
      <c r="I53" s="36"/>
      <c r="J53" s="3"/>
      <c r="K53" s="3"/>
      <c r="L53" s="37"/>
    </row>
    <row r="54" spans="1:12" x14ac:dyDescent="0.3">
      <c r="A54" s="40"/>
      <c r="C54" s="91"/>
      <c r="D54" s="215" t="s">
        <v>13</v>
      </c>
      <c r="E54" s="18"/>
      <c r="F54" s="18"/>
      <c r="G54" s="212" t="str">
        <f>IF(E54="","",(AVERAGE(E54:E55))-(AVERAGE(F54:F55)))</f>
        <v/>
      </c>
      <c r="I54" s="36"/>
      <c r="J54" s="3"/>
      <c r="K54" s="3"/>
      <c r="L54" s="37"/>
    </row>
    <row r="55" spans="1:12" x14ac:dyDescent="0.3">
      <c r="A55" s="40"/>
      <c r="C55" s="91"/>
      <c r="D55" s="215"/>
      <c r="E55" s="5"/>
      <c r="F55" s="18"/>
      <c r="G55" s="217"/>
      <c r="I55" s="36"/>
      <c r="J55" s="3"/>
      <c r="K55" s="3"/>
      <c r="L55" s="37"/>
    </row>
    <row r="56" spans="1:12" x14ac:dyDescent="0.3">
      <c r="A56" s="40"/>
      <c r="C56" s="91"/>
      <c r="D56" s="215" t="s">
        <v>192</v>
      </c>
      <c r="E56" s="18"/>
      <c r="F56" s="18"/>
      <c r="G56" s="212" t="str">
        <f>IF(E56="","",(AVERAGE(E56:E57))-(AVERAGE(F56:F57)))</f>
        <v/>
      </c>
      <c r="I56" s="36"/>
      <c r="J56" s="3"/>
      <c r="K56" s="3"/>
      <c r="L56" s="37"/>
    </row>
    <row r="57" spans="1:12" x14ac:dyDescent="0.3">
      <c r="A57" s="41"/>
      <c r="C57" s="92"/>
      <c r="D57" s="216"/>
      <c r="E57" s="18"/>
      <c r="F57" s="18"/>
      <c r="G57" s="217"/>
      <c r="I57" s="36"/>
      <c r="J57" s="3"/>
      <c r="K57" s="3"/>
      <c r="L57" s="37"/>
    </row>
    <row r="58" spans="1:12" x14ac:dyDescent="0.3">
      <c r="A58" s="39">
        <v>10</v>
      </c>
      <c r="B58" s="94"/>
      <c r="C58" s="95"/>
      <c r="D58" s="213" t="s">
        <v>12</v>
      </c>
      <c r="E58" s="5"/>
      <c r="F58" s="18"/>
      <c r="G58" s="212" t="str">
        <f>IF(E58="","",(AVERAGE(E58:E59))-(AVERAGE(F58:F59)))</f>
        <v/>
      </c>
      <c r="I58" s="36"/>
      <c r="J58" s="3"/>
      <c r="K58" s="3"/>
      <c r="L58" s="37"/>
    </row>
    <row r="59" spans="1:12" x14ac:dyDescent="0.3">
      <c r="A59" s="40"/>
      <c r="B59" s="25"/>
      <c r="C59" s="91"/>
      <c r="D59" s="214"/>
      <c r="E59" s="18"/>
      <c r="F59" s="18"/>
      <c r="G59" s="217"/>
      <c r="I59" s="36"/>
      <c r="J59" s="3"/>
      <c r="K59" s="3"/>
      <c r="L59" s="37"/>
    </row>
    <row r="60" spans="1:12" x14ac:dyDescent="0.3">
      <c r="A60" s="40"/>
      <c r="B60" s="25"/>
      <c r="C60" s="91"/>
      <c r="D60" s="215" t="s">
        <v>13</v>
      </c>
      <c r="E60" s="18"/>
      <c r="F60" s="18"/>
      <c r="G60" s="212" t="str">
        <f>IF(E60="","",(AVERAGE(E60:E61))-(AVERAGE(F60:F61)))</f>
        <v/>
      </c>
      <c r="I60" s="36"/>
      <c r="J60" s="3"/>
      <c r="K60" s="3"/>
      <c r="L60" s="37"/>
    </row>
    <row r="61" spans="1:12" x14ac:dyDescent="0.3">
      <c r="A61" s="40"/>
      <c r="B61" s="25"/>
      <c r="C61" s="91"/>
      <c r="D61" s="215"/>
      <c r="E61" s="5"/>
      <c r="F61" s="18"/>
      <c r="G61" s="217"/>
      <c r="I61" s="36"/>
      <c r="J61" s="3"/>
      <c r="K61" s="3"/>
      <c r="L61" s="37"/>
    </row>
    <row r="62" spans="1:12" x14ac:dyDescent="0.3">
      <c r="A62" s="40"/>
      <c r="B62" s="25"/>
      <c r="C62" s="91"/>
      <c r="D62" s="215" t="s">
        <v>192</v>
      </c>
      <c r="E62" s="18"/>
      <c r="F62" s="18"/>
      <c r="G62" s="212" t="str">
        <f>IF(E62="","",(AVERAGE(E62:E63))-(AVERAGE(F62:F63)))</f>
        <v/>
      </c>
      <c r="I62" s="36"/>
      <c r="J62" s="3"/>
      <c r="K62" s="3"/>
      <c r="L62" s="37"/>
    </row>
    <row r="63" spans="1:12" x14ac:dyDescent="0.3">
      <c r="A63" s="41"/>
      <c r="B63" s="28"/>
      <c r="C63" s="92"/>
      <c r="D63" s="216"/>
      <c r="E63" s="18"/>
      <c r="F63" s="18"/>
      <c r="G63" s="217"/>
      <c r="I63" s="36"/>
      <c r="J63" s="3"/>
      <c r="K63" s="3"/>
      <c r="L63" s="37"/>
    </row>
    <row r="64" spans="1:12" x14ac:dyDescent="0.3">
      <c r="I64" s="3"/>
      <c r="J64" s="3"/>
      <c r="K64" s="3"/>
      <c r="L64" s="3"/>
    </row>
    <row r="65" spans="1:12" ht="15" customHeight="1" x14ac:dyDescent="0.3">
      <c r="A65" s="225" t="s">
        <v>29</v>
      </c>
      <c r="B65" s="225"/>
      <c r="C65" s="89">
        <f>IF(C4=1,(5/600),IF(C4=5,(5/3000),IF(C4=25,(5/15000), )))</f>
        <v>8.3333333333333332E-3</v>
      </c>
      <c r="D65" s="1" t="s">
        <v>9</v>
      </c>
      <c r="E65" s="20" t="e">
        <f>AVERAGE(E4:E63)</f>
        <v>#DIV/0!</v>
      </c>
      <c r="F65" s="20" t="e">
        <f>AVERAGE(F4:F63)</f>
        <v>#DIV/0!</v>
      </c>
      <c r="G65" s="20" t="e">
        <f>AVERAGE(G4:G63)</f>
        <v>#DIV/0!</v>
      </c>
      <c r="I65" s="3"/>
      <c r="J65" s="3"/>
      <c r="K65" s="3"/>
      <c r="L65" s="3"/>
    </row>
    <row r="66" spans="1:12" x14ac:dyDescent="0.3">
      <c r="A66" s="225"/>
      <c r="B66" s="225"/>
      <c r="C66" s="90"/>
      <c r="D66" s="1" t="s">
        <v>10</v>
      </c>
      <c r="E66" s="1" t="e">
        <f>SQRT($H$70)</f>
        <v>#DIV/0!</v>
      </c>
      <c r="F66" s="1" t="e">
        <f>SQRT($H$76)</f>
        <v>#DIV/0!</v>
      </c>
      <c r="G66" s="1" t="e">
        <f>SQRT($H$82)</f>
        <v>#DIV/0!</v>
      </c>
    </row>
    <row r="69" spans="1:12" x14ac:dyDescent="0.3">
      <c r="D69" s="4" t="s">
        <v>7</v>
      </c>
      <c r="E69" s="1" t="s">
        <v>197</v>
      </c>
      <c r="F69" s="1" t="s">
        <v>198</v>
      </c>
      <c r="G69" s="1" t="s">
        <v>199</v>
      </c>
      <c r="H69" s="1" t="s">
        <v>200</v>
      </c>
    </row>
    <row r="70" spans="1:12" x14ac:dyDescent="0.3">
      <c r="D70" s="1" t="s">
        <v>201</v>
      </c>
      <c r="E70" s="1">
        <f>IF(COUNTBLANK($E$4:$E$63) =60,0,DEVSQ($E$4:$E$63))</f>
        <v>0</v>
      </c>
      <c r="F70" s="1">
        <f>COUNT($E$4:$E$63)-1</f>
        <v>-1</v>
      </c>
      <c r="G70" s="1">
        <f>$E$70/$F$70</f>
        <v>0</v>
      </c>
      <c r="H70" s="11" t="e">
        <f>IF(($H$73 &lt;0),0,$H$73) +  IF(($H$71 &lt;0 ), 0, $H$71)+  IF( ($H$72 &lt;0),0,$H$72)</f>
        <v>#DIV/0!</v>
      </c>
      <c r="I70" s="4"/>
    </row>
    <row r="71" spans="1:12" x14ac:dyDescent="0.3">
      <c r="D71" s="1" t="s">
        <v>2</v>
      </c>
      <c r="E71" s="1" t="e">
        <f xml:space="preserve"> IF(COUNTBLANK($E$4:$E$9)=6,0,(SUM($E$4:$E$9)^2/COUNT($E$4:$E$9))) + IF(COUNTBLANK($E$10:$E$15)=6,0, (SUM($E$10:$E$15)^2/COUNT($E$10:$E$15)))  +  IF(COUNTBLANK($E$16:$E$21)=6,0,(SUM($E$16:$E$21)^2/COUNT($E$16:$E$21))) +   IF(COUNTBLANK($E$22:$E$27)=6,0,(SUM($E$22:$E$27)^2/COUNT($E$22:$E$27)))  +    IF(COUNTBLANK($E$28:$E$33)=6,0, (SUM($E$28:$E$33)^2/COUNT($E$28:$E$33))) +   IF(COUNTBLANK($E$34:$E$39)=6,0,(SUM($E$34:$E$39)^2/COUNT($E$34:$E$39))) +   IF(COUNTBLANK($E$40:$E$45)=6,0,(SUM($E$40:$E$45)^2/COUNT($E$40:$E$45))) +  IF(COUNTBLANK($E$46:$E$51)=6,0,(SUM($E$46:$E$51)^2/COUNT($E$46:$E$51))) + IF(COUNTBLANK($E$52:$E$57)=6,0,(SUM($E$52:$E$57)^2/COUNT($E$52:$E$57)))  + IF(COUNTBLANK($E$58:$E$63)=6,0,(SUM($E$58:$E$63)^2/COUNT($E$58:$E$63)))   -SUM($E$4:$E$63)^2/COUNT($E$4:$E$63)</f>
        <v>#DIV/0!</v>
      </c>
      <c r="F71" s="1">
        <f>(IF(COUNTBLANK(E$4:$E$9)=6,0,1)) + (IF(COUNTBLANK($E$10:$E$15)=6,0,1)) + (IF(COUNTBLANK($E$16:$E$21)=6,0,1)) + (IF(COUNTBLANK($E$22:$E$27)=6,0,1)) + (IF(COUNTBLANK($E$28:$E$33)=6,0,1)) + (IF(COUNTBLANK($E$34:$E$39)=6,0,1)) + (IF(COUNTBLANK($E$40:$E$45)=6,0,1)) + (IF(COUNTBLANK($E$46:$E$51)=6,0,1)) + (IF(COUNTBLANK($E$52:$E$57)=6,0,1)) + (IF(COUNTBLANK($E$58:$E$63)=6,0,1)) -1</f>
        <v>-1</v>
      </c>
      <c r="G71" s="1" t="e">
        <f>$E$71/$F$71</f>
        <v>#DIV/0!</v>
      </c>
      <c r="H71" s="1" t="e">
        <f>($G$71-$G$73-((IF(COUNT($E$4:$E$9)=0,0,(COUNT($E$4:$E$6)^2+COUNT($E$7:$E$9)^2)/COUNT($E$4:$E$9))+IF(COUNT($E$13:$E$15)=0,0,(COUNT($E$10:$E$12)^2+COUNT($E$13:$E$15)^2)/COUNT($E$10:$E$15))+IF(COUNT($E$16:$E$21)=0,0,(COUNT($E$16:$E$18)^2+COUNT($E$19:$E$21)^2)/COUNT($E$16:$E$21))+IF(COUNT($E$22:$E$27)=0,0,(COUNT($E$22:$E$24)^2+COUNT($E$25:$E$27)^2)/COUNT($E$22:$E$27))+IF(COUNT($E$28:$E$33)=0,0,(COUNT($E$28:$E$30)^2+COUNT($E$31:$E$33)^2)/COUNT($E$28:$E$33))+IF(COUNT($E$34:$E$39)=0,0,(COUNT($E$34:$E$36)^2+COUNT($E$37:$E$39)^2)/COUNT($E$34:$E$39))+IF(COUNT($E$40:$E$45)=0,0,(COUNT($E$40:$E$42)^2+COUNT($E$43:$E$45)^2)/COUNT($E$40:$E$45))+IF(COUNT($E$46:$E$51)=0,0,(COUNT($E$46:$E$48)^2+COUNT($E$49:$E$51)^2)/COUNT($E$46:E$51))+IF(COUNT($E$52:$E$57)=0,0,(COUNT($E$52:$E$54)^2+COUNT($E$55:$E$57)^2)/COUNT($E$52:$E$57))+IF(COUNT($E$58:$E$63)=0,0,(COUNT($E$58:$E$60)^2+COUNT($E$61:$E$63)^2)/COUNT($E$58:$E$63))-((IF(COUNT($E$4:$E$6)=0,0,COUNT($E$4:$E$6)^2)+IF(COUNT($E$7:$E$9)=0,0,COUNT($E$7:$E$9)^2)+IF(COUNT($E$10:$E$12)=0,0,COUNT($E$10:$E$12)^2)+IF(COUNT($E$13:$E$15)=0,0,COUNT($E$13:$E$15)^2)+IF(COUNT($E$16:$E$18)=0,0,COUNT($E$16:$E$18)^2)+IF(COUNT($E$19:$E$21)=0,0,COUNT($E$19:$E$21)^2)+IF(COUNT($E$22:$E$24)=0,0,COUNT($E$22:$E$24)^2)+IF(COUNT($E$25:$E$27)=0,0,COUNT($E$25:$E$27)^2)+IF(COUNT($E$28:$E$30)=0,0,COUNT($E$28:$E$30)^2)+IF(COUNT($E$31:$E$33)=0,0,COUNT($E$31:$E$33)^2)+IF(COUNT($E$34:$E$36)=0,0,COUNT($E$34:$E$36)^2)+IF(COUNT($E$37:$E$39)=0,0,COUNT($E$37:$E$39)^2)+IF(COUNT($E$40:$E$42)=0,0,COUNT($E$40:$E$42)^2)+IF(COUNT($E$43:$E$45)=0,0,COUNT($E$43:$E$45)^2)+IF(COUNT($E$46:$E$48)=0,0,COUNT($E$46:$E$48)^2)+IF(COUNT($E$49:$E$51)=0,0,COUNT($E$49:$E$51)^2)+IF(COUNT($E$52:$E$54)=0,0,COUNT($E$52:$E$54)^2)+IF(COUNT($E$55:$E$57)=0,0,COUNT($E$55:$E$57)^2)+IF(COUNT($E$58:$E$60)=0,0,COUNT($E$58:$E$60)^2)+IF(COUNT($E$61:$E$63)=0,0,COUNT($E$61:$E$63)^2))/COUNT($E$4:$E$63)))/$F$71)*$H$72)/((COUNT($E$4:$E$63)-((IF(COUNT($E$4:$E$9)=0,0,COUNT($E$4:$E$9)^2)+IF(COUNT($E$10:$E$15)=0,0,COUNT($E$10:$E$15)^2)+IF(COUNT($E$16:$E$21)=0,0,COUNT($E$16:$E$21)^2)+IF(COUNT($E$22:$E$27)=0,0,COUNT($E$22:$E$27)^2)+IF(COUNT($E$28:$E$33)=0,0,COUNT($E$28:$E$33)^2)+IF(COUNT($E$34:$E$39)=0,0,COUNT($E$34:$E$39)^2)+IF(COUNT($E$40:$E$45)=0,0,COUNT($E$40:$E$45)^2)+IF(COUNT($E$46:$E$51)=0,0,COUNT($E$46:$E$51)^2)+IF(COUNT($E$52:$E$57)=0,0,COUNT($E$52:$E$57)^2)+IF(COUNT($E$58:$E$63)=0,0,COUNT($E$58:$E$63)^2))/COUNT($E$4:$E$63)))/$F$71)</f>
        <v>#DIV/0!</v>
      </c>
    </row>
    <row r="72" spans="1:12" x14ac:dyDescent="0.3">
      <c r="D72" s="1" t="s">
        <v>202</v>
      </c>
      <c r="E72" s="1" t="e">
        <f>$E$70-($E$73+$E$71)</f>
        <v>#DIV/0!</v>
      </c>
      <c r="F72" s="1">
        <f>IF(OR(COUNTBLANK($E$4:$E$6) =3, COUNTBLANK($E$7:$E$9)=3),0,1) + IF(OR(COUNTBLANK($E$10:$E$12) =3, COUNTBLANK($E$13:$E$15)=3),0,1) + IF(OR(COUNTBLANK($E$16:$E$18) =3, COUNTBLANK($E$19:$E$21)=3),0,1) + IF(OR(COUNTBLANK($E$22:$E$24) =3, COUNTBLANK($E$25:$E$27)=3),0,1) + IF(OR(COUNTBLANK($E$28:$E$30) =3, COUNTBLANK($E$31:$E$33)=3),0,1) + IF(OR(COUNTBLANK($E$34:$E$36) =3, COUNTBLANK($E$37:$E$39)=3),0,1) + IF(OR(COUNTBLANK($E$40:$E$42) =3, COUNTBLANK($E$43:$E$45)=3),0,1) + IF(OR(COUNTBLANK($E$46:$E$48) =3, COUNTBLANK($E$49:$E$51)=3),0,1) + IF(OR(COUNTBLANK($E$52:$E$54) =3, COUNTBLANK($E$55:$E$57)=3),0,1) + IF(OR(COUNTBLANK($E$58:$E$60) =3, COUNTBLANK($E$61:$E$63)=3),0,1)</f>
        <v>0</v>
      </c>
      <c r="G72" s="1" t="e">
        <f>$E$72/$F$72</f>
        <v>#DIV/0!</v>
      </c>
      <c r="H72" s="1" t="e">
        <f>($G$72-$G$73)/((COUNT($E$4:$E$63) - (IF(COUNT($E$4:$E$9)=0,0,(COUNT($E$4:$E$6)^2+COUNT($E$7:$E$9)^2)/COUNT($E$4:$E$9))+ IF(COUNT($E$13:$E$15)=0,0,(COUNT($E$10:$E$12)^2+COUNT($E$13:$E$15)^2)/COUNT($E$10:$E$15))+ IF(COUNT($E$16:$E$21)=0,0,(COUNT($E$16:$E$18)^2+COUNT($E$19:$E$21)^2)/COUNT($E$16:$E$21))+ IF(COUNT($E$22:$E$27)=0,0,(COUNT($E$22:$E$24)^2+COUNT($E$25:$E$27)^2)/COUNT($E$22:$E$27)) + IF(COUNT($E$28:$E$33)=0,0,(COUNT($E$28:$E$30)^2+COUNT($E$31:$E$33)^2)/COUNT($E$28:$E$33))+ IF(COUNT($E$34:$E$39)=0,0,(COUNT($E$34:$E$36)^2+COUNT($E$37:$E$39)^2)/COUNT($E$34:$E$39))+ IF(COUNT($E$40:$E$45)=0,0,(COUNT($E$40:$E$42)^2+COUNT($E$43:$E$45)^2)/COUNT($E$40:$E$45))+ IF(COUNT($E$46:E51)=0,0,(COUNT($E$46:$E$48)^2+COUNT($E$49:$E$51)^2)/COUNT($E$46:$E$51))+ IF(COUNT($E$52:$E$57)=0,0,(COUNT($E$52:$E$54)^2+COUNT($E$55:$E$57)^2)/COUNT($E$52:$E$57)) + IF(COUNT($E$58:$E$63)=0,0,(COUNT($E$58:$E$60)^2+COUNT($E$61:$E$63)^2)/COUNT($E$58:$E$63))))/(( ( IF(COUNTBLANK($E$4:$E$6)=3,0,1)+ IF(COUNTBLANK($E$7:$E$9)=3,0,1) + IF(COUNTBLANK($E$10:$E$12)=3,0,1)+ IF(COUNTBLANK($E$13:$E$15)=3,0,1)+  IF(COUNTBLANK($E$16:$E$18)=3,0,1) + IF(COUNTBLANK($E$19:$E$21)=3,0,1) + IF(COUNTBLANK($E$22:$E$24)=3,0,1)+ IF(COUNTBLANK($E$25:$E$27)=3,0,1)+ IF(COUNTBLANK($E$28:$E$30)=3,0,1)+ IF(COUNTBLANK($E$31:$E$33)=3,0,1)+ IF(COUNTBLANK($E$34:$E$36)=3,0,1)+ IF(COUNTBLANK($E$37:$E$39)=3,0,1)+ IF(COUNTBLANK($E$40:$E$42)=3,0,1)+ IF(COUNTBLANK($E$43:$E$45)=3,0,1)+ IF(COUNTBLANK($E$46:$E$48)=3,0,1)+ IF(COUNTBLANK($E$49:$E$51)=3,0,1)+ IF(COUNTBLANK($E$52:$E$54)=3,0,1)+ IF(COUNTBLANK($E$55:$E$57)=3,0,1)+ IF(COUNTBLANK($E$58:$E$60)=3,0,1)+ IF(COUNTBLANK($E$61:$E$63)=3,0,1) )-($F$71+1))))</f>
        <v>#DIV/0!</v>
      </c>
    </row>
    <row r="73" spans="1:12" x14ac:dyDescent="0.3">
      <c r="D73" s="1" t="s">
        <v>203</v>
      </c>
      <c r="E73" s="1">
        <f>IF(COUNTBLANK($E$4:$E$6) =3,0,DEVSQ($E$4:$E$6)) + IF(COUNTBLANK($E$7:$E$9) =3,0,DEVSQ($E$7:$E$9))+IF(COUNTBLANK($E$10:$E$12) =3,0,DEVSQ($E$10:$E$12))+ IF(COUNTBLANK($E$13:$E$15) =3,0,DEVSQ($E$13:$E$15))+ IF(COUNTBLANK($E$16:$E$18) =3,0,DEVSQ($E$16:$E$18)) +IF(COUNTBLANK($E$19:$E$21) =3,0,DEVSQ($E$19:$E$21)) + IF(COUNTBLANK($E$22:$E$24) =3,0,DEVSQ($E$22:$E$24)) + IF(COUNTBLANK($E$25:$E$27) =3,0,DEVSQ($E$25:$E$27)) + IF(COUNTBLANK($E$28:$E$30) =3,0,DEVSQ($E$28:$E$30)) + IF(COUNTBLANK($E$31:$E$33) =3,0,DEVSQ($E$31:$E$33)) + IF(COUNTBLANK($E$34:$E$36) =3,0,DEVSQ($E$34:$E$36)) + IF(COUNTBLANK($E$37:$E$39) =3,0,DEVSQ($E$37:$E$39)) + IF(COUNTBLANK($E$40:$E$42) =3,0,DEVSQ($E$40:$E$42)) + IF(COUNTBLANK($E$43:$E$45) =3,0,DEVSQ($E$43:$E$45)) + IF(COUNTBLANK($E$46:$E$48) =3,0,DEVSQ($E$46:$E$48)) + IF(COUNTBLANK($E$49:$E$51) =3,0,DEVSQ($E$49:$E$51)) + IF(COUNTBLANK($E$52:$E$54) =3,0,DEVSQ($E$52:$E$54)) + IF(COUNTBLANK($E$55:$E$57) =3,0,DEVSQ($E$55:$E$57)) + IF(COUNTBLANK($E$58:$E$60) =3,0,DEVSQ($E$58:$E$60)) + IF(COUNTBLANK($E$61:$E$63) =3,0,DEVSQ($E$61:$E$63))</f>
        <v>0</v>
      </c>
      <c r="F73" s="1">
        <f>IF(COUNTBLANK($E$4:$E$6)=3,0,COUNT($E$4:$E$6)-1)+IF(COUNTBLANK($E$7:$E$9)=3,0,COUNT($E$7:$E$9)-1)+IF(COUNTBLANK($E$10:$E$12)=3,0,COUNT($E$10:$E$12)-1)+IF(COUNTBLANK($E$13:$E$15)=3,0,COUNT($E$13:$E$15)-1)+IF(COUNTBLANK($E$16:$E$18)=3,0,COUNT($E$16:$E$18)-1)+IF(COUNTBLANK($E$19:$E$21)=3,0,COUNT($E$19:$E$21)-1)+IF(COUNTBLANK($E$22:$E$24)=3,0,COUNT($E$22:$E$24)-1)+IF(COUNTBLANK($E$25:$E$27)=3,0,COUNT($E$25:$E$27)-1)+IF(COUNTBLANK($E$28:$E$30)=3,0,COUNT($E$28:$E$30)-1)+IF(COUNTBLANK($E$31:$E$33)=3,0,COUNT($E$31:E$33)-1)+IF(COUNTBLANK($E$34:$E$36)=3,0,COUNT($E$34:$E$36)-1)+IF(COUNTBLANK($E$37:$E$39)=3,0,COUNT($E$37:$E$39)-1)+IF(COUNTBLANK($E$40:$E$42)=3,0,COUNT($E$40:E$42)-1)+IF(COUNTBLANK($E$43:$E$45)=3,0,COUNT($E$43:$E$45)-1)+IF(COUNTBLANK($E$46:$E$48)=3,0,COUNT($E$46:$E$48)-1)+IF(COUNTBLANK($E$49:$E$51)=3,0,COUNT($E$49:$E$51)-1)+IF(COUNTBLANK($E$52:$E$54)=3,0,COUNT($E$52:$E$54)-1)+IF(COUNTBLANK($E$55:$E$57)=3,0,COUNT($E$55:$E$57)-1)+IF(COUNTBLANK($E$58:$E$60)=3,0,COUNT($E$58:$E$60)-1)+IF(COUNTBLANK($E$61:$E$63)=3,0,COUNT($E$61:$E$63)-1)</f>
        <v>0</v>
      </c>
      <c r="G73" s="1" t="e">
        <f>$E$73/$F$73</f>
        <v>#DIV/0!</v>
      </c>
      <c r="H73" s="1" t="e">
        <f>$G$73</f>
        <v>#DIV/0!</v>
      </c>
    </row>
    <row r="75" spans="1:12" x14ac:dyDescent="0.3">
      <c r="D75" s="4" t="s">
        <v>204</v>
      </c>
      <c r="E75" s="1" t="s">
        <v>197</v>
      </c>
      <c r="F75" s="1" t="s">
        <v>198</v>
      </c>
      <c r="G75" s="1" t="s">
        <v>199</v>
      </c>
      <c r="H75" s="1" t="s">
        <v>200</v>
      </c>
    </row>
    <row r="76" spans="1:12" x14ac:dyDescent="0.3">
      <c r="D76" s="1" t="s">
        <v>201</v>
      </c>
      <c r="E76" s="1">
        <f>IF(COUNTBLANK(F$4:F$63) =60,0,DEVSQ(F$4:F$63))</f>
        <v>0</v>
      </c>
      <c r="F76" s="1">
        <f>COUNT($F$4:$F$63)-1</f>
        <v>-1</v>
      </c>
      <c r="G76" s="1">
        <f>$E$76/$F$76</f>
        <v>0</v>
      </c>
      <c r="H76" s="1" t="e">
        <f>IF(($H$79&lt;0),0,$H$79)+IF(($H$77&lt;0),0,$H77)+IF(($H$78&lt;0),0,$H$78)</f>
        <v>#DIV/0!</v>
      </c>
    </row>
    <row r="77" spans="1:12" x14ac:dyDescent="0.3">
      <c r="D77" s="1" t="s">
        <v>2</v>
      </c>
      <c r="E77" s="1" t="e">
        <f xml:space="preserve"> IF(COUNTBLANK($F$4:$F$9)=6,0,(SUM($F$4:$F$9)^2/COUNT($F$4:$F$9))) + IF(COUNTBLANK($F$10:$F$15)=6,0, (SUM($F$10:$F$15)^2/COUNT($F$10:$F$15)))  +  IF(COUNTBLANK($F$16:$F$21)=6,0,(SUM($F$16:$F$21)^2/COUNT($F$16:$F$21))) +   IF(COUNTBLANK($F$22:$F$27)=6,0,(SUM($F$22:$F$27)^2/COUNT($F$22:$F$27)))  +    IF(COUNTBLANK($F$28:$F$33)=6,0, (SUM($F$28:$F$33)^2/COUNT($F$28:$F$33))) +   IF(COUNTBLANK($F$34:$F$39)=6,0,(SUM($F$34:$F$39)^2/COUNT($F$34:$F$39))) +   IF(COUNTBLANK($F$40:$F$45)=6,0,(SUM($F$40:$F$45)^2/COUNT($F$40:$F$45))) +  IF(COUNTBLANK($F$46:$F$51)=6,0,(SUM($F$46:$F$51)^2/COUNT($F$46:$F$51))) + IF(COUNTBLANK($F$52:$F$57)=6,0,(SUM($F$52:$F$57)^2/COUNT($F$52:$F$57)))  + IF(COUNTBLANK($F$58:$F$63)=6,0,(SUM($F$58:$F$63)^2/COUNT($F$58:$F$63)))   -SUM($F$4:$F$63)^2/COUNT($F$4:$F$63)</f>
        <v>#DIV/0!</v>
      </c>
      <c r="F77" s="1">
        <f>(IF(COUNTBLANK($F$4:$F$9)=6,0,1))+(IF(COUNTBLANK($F$10:$F$15)=6,0,1))+(IF(COUNTBLANK($F$16:$F$21)=6,0,1))+(IF(COUNTBLANK($F$22:$F$27)=6,0,1))+(IF(COUNTBLANK($F$28:$F$33)=6,0,1))+(IF(COUNTBLANK($F$34:$F$39)=6,0,1))+(IF(COUNTBLANK($F$40:$F$45)=6,0,1))+(IF(COUNTBLANK($F$46:$F$51)=6,0,1))+(IF(COUNTBLANK($F$52:F$57)=6,0,1))+(IF(COUNTBLANK($F$58:$F$63)=6,0,1))-1</f>
        <v>-1</v>
      </c>
      <c r="G77" s="1" t="e">
        <f>$E$77/$F$77</f>
        <v>#DIV/0!</v>
      </c>
      <c r="H77" s="1" t="e">
        <f>($G$77 -$G$79 - ( (IF(COUNT($F$4:$F$9)=0,0,(COUNT($F$4:$F$6)^2+COUNT($F$7:$F$9)^2)/COUNT($F$4:$F$9))+ IF(COUNT($F$13:$F$15)=0,0,(COUNT($F$10:$F$12)^2+COUNT($F$13:$F$15)^2)/COUNT($F$10:$F$15))+ IF(COUNT($F$16:$F$21)=0,0,(COUNT($F$16:$F$18)^2+COUNT($F$19:$F$21)^2)/COUNT($F$16:$F$21))+ IF(COUNT($F$22:$F$27)=0,0,(COUNT($F$22:$F$24)^2+COUNT($F$25:$F$27)^2)/COUNT($F$22:$F$27)) + IF(COUNT($F$28:$F$33)=0,0,(COUNT($F$28:$F$30)^2+COUNT($F$31:$F$33)^2)/COUNT($F$28:$F$33))+ IF(COUNT($F$34:$F$39)=0,0,(COUNT($F$34:$F$36)^2+COUNT($F$37:$F$39)^2)/COUNT($F$34:$F$39))+ IF(COUNT($F$40:$F$45)=0,0,(COUNT($F$40:$F$42)^2+COUNT($F$43:$F$45)^2)/COUNT($F$40:$F$45))+ IF(COUNT($F$46:$F$51)=0,0,(COUNT($F$46:$F$48)^2+COUNT($F$49:$F$51)^2)/COUNT($F$46:$F$51))+ IF(COUNT($F$52:$F$57)=0,0,(COUNT($F$52:$F$54)^2+COUNT($F$55:$F$57)^2)/COUNT($F$52:$F$57)) + IF(COUNT($F$58:$F$63)=0,0,(COUNT($F$58:$F$60)^2+COUNT($F$61:$F$63)^2)/COUNT($F$58:$F$63)) - ((IF(COUNT($F$4:$F$6)=0,0,COUNT($F$4:$F$6)^2) + IF(COUNT($F$7:$F$9)=0,0,COUNT($F$7:$F$9)^2) + IF(COUNT($F$10:$F$12)=0,0,COUNT($F$10:$F$12)^2) + IF(COUNT($F$13:$F$15)=0,0,COUNT($F$13:$F$15)^2) + IF(COUNT($F$16:$F$18)=0,0,COUNT($F$16:$F$18)^2) + IF(COUNT($F$19:$F$21)=0,0,COUNT($F$19:$F$21)^2) + IF(COUNT($F$22:$F$24)=0,0,COUNT($F$22:$F$24)^2) + IF(COUNT($F$25:$F$27)=0,0,COUNT($F$25:$F$27)^2) + IF(COUNT($F$28:$F$30)=0,0,COUNT($F$28:$F$30)^2) + IF(COUNT($F$31:$F$33)=0,0,COUNT($F$31:$F$33)^2) + IF(COUNT($F$34:$F$36)=0,0,COUNT($F$34:$F$36)^2) + IF(COUNT($F$37:$F$39)=0,0,COUNT($F$37:$F$39)^2) + IF(COUNT($F$40:$F$42)=0,0,COUNT($F$40:$F$42)^2) + IF(COUNT($F$43:$F$45)=0,0,COUNT($F$43:$F$45)^2) + IF(COUNT($F$46:$F$48)=0,0,COUNT($F$46:$F$48)^2) + IF(COUNT($F$49:$F$51)=0,0,COUNT($F$49:$F$51)^2) + IF(COUNT($F$52:$F$54)=0,0,COUNT($F$52:$F$54)^2) + IF(COUNT($F$55:$F$57)=0,0,COUNT($F$55:$F$57)^2) + IF(COUNT($F$58:$F$60)=0,0,COUNT($F$58:$F$60)^2) + IF(COUNT($F$61:$F$63)=0,0,COUNT($F$61:$F$63)^2))/COUNT($F$4:$F$63)))/$F$77 )   *  $H$78)/ ( (COUNT($F$4:$F$63) - ((IF(COUNT($F$4:$F$9)=0,0,COUNT($F$4:$F$9)^2) + IF(COUNT($F$10:$F$15)=0,0,COUNT($F$10:$F$15)^2) + IF(COUNT($F$16:$F$21)=0,0,COUNT($F$16:$F$21)^2) + IF(COUNT($F$22:$F$27)=0,0,COUNT($F$22:$F$27)^2) + IF(COUNT($F$28:$F$33)=0,0,COUNT($F$28:$F$33)^2) + IF(COUNT($F$34:$F$39)=0,0,COUNT($F$34:$F$39)^2) + IF(COUNT($F$40:$F$45)=0,0,COUNT($F$40:$F$45)^2) + IF(COUNT($F$46:$F$51)=0,0,COUNT($F$46:$F$51)^2) + IF(COUNT($F$52:$F$57)=0,0,COUNT($F$52:$F$57)^2) + IF(COUNT($F$58:$F$63)=0,0,COUNT($F$58:$F$63)^2))/COUNT($F$4:$F$63)))/$F$77 )</f>
        <v>#DIV/0!</v>
      </c>
    </row>
    <row r="78" spans="1:12" x14ac:dyDescent="0.3">
      <c r="D78" s="1" t="s">
        <v>202</v>
      </c>
      <c r="E78" s="1" t="e">
        <f>$E$76-($E$79+$E$77)</f>
        <v>#DIV/0!</v>
      </c>
      <c r="F78" s="1">
        <f>IF(OR(COUNTBLANK($F$4:$F$6) =3, COUNTBLANK($F$7:$F$9)=3),0,1) + IF(OR(COUNTBLANK($F$10:$F$12) =3, COUNTBLANK($F$13:$F$15)=3),0,1) + IF(OR(COUNTBLANK($F$16:$F$18) =3, COUNTBLANK($F$19:$F$21)=3),0,1) + IF(OR(COUNTBLANK($F$22:$F$24) =3, COUNTBLANK($F$25:$F$27)=3),0,1) + IF(OR(COUNTBLANK($F$28:$F$30) =3, COUNTBLANK($F$31:$F$33)=3),0,1) + IF(OR(COUNTBLANK($F$34:$F$36) =3, COUNTBLANK($F$37:$F$39)=3),0,1) + IF(OR(COUNTBLANK($F$40:$F$42) =3, COUNTBLANK($F$43:$F$45)=3),0,1) + IF(OR(COUNTBLANK($F$46:$F$48) =3, COUNTBLANK($F$49:$F$51)=3),0,1) + IF(OR(COUNTBLANK($F$52:$F$54) =3, COUNTBLANK($F$55:$F$57)=3),0,1) + IF(OR(COUNTBLANK($F$58:$F$60) =3, COUNTBLANK($F$61:$F$63)=3),0,1)</f>
        <v>0</v>
      </c>
      <c r="G78" s="1" t="e">
        <f>$E$78/$F$78</f>
        <v>#DIV/0!</v>
      </c>
      <c r="H78" s="1" t="e">
        <f>($G$78-$G$79)/((COUNT($F$4:$F$63) - (IF(COUNT($F$4:$F$9)=0,0,(COUNT($F$4:$F$6)^2+COUNT($F$7:$F$9)^2)/COUNT($F$4:$F$9))+ IF(COUNT($F$13:$F$15)=0,0,(COUNT($F$10:$F$12)^2+COUNT($F$13:$F$15)^2)/COUNT($F$10:$F$15))+ IF(COUNT($F$16:$F$21)=0,0,(COUNT($F$16:$F$18)^2+COUNT($F$19:$F$21)^2)/COUNT($F$16:$F$21))+ IF(COUNT($F$22:$F$27)=0,0,(COUNT($F$22:$F$24)^2+COUNT($F$25:$F$27)^2)/COUNT($F$22:$F$27)) + IF(COUNT($F$28:$F$33)=0,0,(COUNT($F$28:$F$30)^2+COUNT($F$31:$F$33)^2)/COUNT($F$28:$F$33))+ IF(COUNT($F$34:$F$39)=0,0,(COUNT($F$34:$F$36)^2+COUNT($F$37:$F$39)^2)/COUNT($F$34:$F$39))+ IF(COUNT($F$40:$F$45)=0,0,(COUNT($F$40:$F$42)^2+COUNT($F$43:$F$45)^2)/COUNT($F$40:$F$45))+ IF(COUNT($F$46:$F$51)=0,0,(COUNT($F$46:$F$48)^2+COUNT($F$49:$F$51)^2)/COUNT($F$46:$F$51))+ IF(COUNT($F$52:$F$57)=0,0,(COUNT($F$52:$F$54)^2+COUNT($F$55:$F$57)^2)/COUNT($F$52:$F$57)) + IF(COUNT($F$58:$F$63)=0,0,(COUNT($F$58:$F$60)^2+COUNT($F$61:$F$63)^2)/COUNT($F$58:$F$63))))/(( ( IF(COUNTBLANK($F$4:$F$6)=3,0,1)+ IF(COUNTBLANK($F$7:$F$9)=3,0,1) + IF(COUNTBLANK($F$10:$F$12)=3,0,1)+ IF(COUNTBLANK($F$13:$F$15)=3,0,1)+  IF(COUNTBLANK($F$16:$F$18)=3,0,1) + IF(COUNTBLANK($F$19:$F$21)=3,0,1) + IF(COUNTBLANK($F$22:$F$24)=3,0,1)+ IF(COUNTBLANK($F$25:$F$27)=3,0,1)+ IF(COUNTBLANK($F$28:$F$30)=3,0,1)+ IF(COUNTBLANK($F$31:$F$33)=3,0,1)+ IF(COUNTBLANK($F$34:$F$36)=3,0,1)+ IF(COUNTBLANK($F$37:$F$39)=3,0,1)+ IF(COUNTBLANK($F$40:$F$42)=3,0,1)+ IF(COUNTBLANK($F$43:$F$45)=3,0,1)+ IF(COUNTBLANK($F$46:$F$48)=3,0,1)+ IF(COUNTBLANK($F$49:$F$51)=3,0,1)+ IF(COUNTBLANK($F$52:$F$54)=3,0,1)+ IF(COUNTBLANK($F$55:$F$57)=3,0,1)+ IF(COUNTBLANK($F$58:$F$60)=3,0,1)+ IF(COUNTBLANK($F$61:$F$63)=3,0,1) )-($F$77+1))))</f>
        <v>#DIV/0!</v>
      </c>
    </row>
    <row r="79" spans="1:12" x14ac:dyDescent="0.3">
      <c r="D79" s="1" t="s">
        <v>203</v>
      </c>
      <c r="E79" s="1">
        <f>IF(COUNTBLANK($F$4:$F$6) =3,0,DEVSQ($F$4:$F$6)) + IF(COUNTBLANK($F$7:$F$9) =3,0,DEVSQ($F$7:$F$9))+IF(COUNTBLANK($F$10:$F$12) =3,0,DEVSQ($F$10:$F$12))+ IF(COUNTBLANK($F$13:$F$15) =3,0,DEVSQ($F$13:$F$15))+ IF(COUNTBLANK($F$16:$F$18) =3,0,DEVSQ($F$16:$F$18)) +IF(COUNTBLANK($F$19:$F$21) =3,0,DEVSQ($F$19:$F$21)) + IF(COUNTBLANK($F$22:$F$24) =3,0,DEVSQ($F$22:$F$24)) + IF(COUNTBLANK($F$25:$F$27) =3,0,DEVSQ($F$25:$F$27)) + IF(COUNTBLANK($F$28:$F$30) =3,0,DEVSQ($F$28:$F$30)) + IF(COUNTBLANK($F$31:$F$33) =3,0,DEVSQ($F$31:$F$33)) + IF(COUNTBLANK($F$34:$F$36) =3,0,DEVSQ($F$34:$F$36)) + IF(COUNTBLANK($F$37:$F$39) =3,0,DEVSQ($F$37:$F$39)) + IF(COUNTBLANK($F$40:$F$42) =3,0,DEVSQ($F$40:$F$42)) + IF(COUNTBLANK($F$43:$F$45) =3,0,DEVSQ($F$43:$F$45)) + IF(COUNTBLANK($F$46:$F$48) =3,0,DEVSQ($F$46:$F$48)) + IF(COUNTBLANK($F$49:$F$51) =3,0,DEVSQ($F$49:$F$51)) + IF(COUNTBLANK($F$52:$F$54) =3,0,DEVSQ($F$52:$F$54)) + IF(COUNTBLANK($F$55:$F$57) =3,0,DEVSQ($F$55:$F$57)) + IF(COUNTBLANK($F$58:$F$60) =3,0,DEVSQ($F$58:$F$60)) + IF(COUNTBLANK($F$61:$F$63) =3,0,DEVSQ($F$61:$F$63))</f>
        <v>0</v>
      </c>
      <c r="F79" s="1">
        <f>IF(COUNTBLANK($F$4:$F$6)=3,0,COUNT($F4:$F$6)-1)+IF(COUNTBLANK($F$7:$F$9)=3,0,COUNT($F$7:$F$9)-1)+IF(COUNTBLANK($F$10:$F$12)=3,0,COUNT($F$10:$F$12)-1)+IF(COUNTBLANK($F$13:$F$15)=3,0,COUNT($F$13:$F$15)-1)+IF(COUNTBLANK($F$16:$F$18)=3,0,COUNT($F$16:$F$18)-1)+IF(COUNTBLANK($F$19:$F$21)=3,0,COUNT($F$19:F21)-1)+IF(COUNTBLANK($F$22:$F$24)=3,0,COUNT($F$22:$F$24)-1)+IF(COUNTBLANK($F$25:$F$27)=3,0,COUNT($F$25:$F$27)-1)+IF(COUNTBLANK($F$28:$F$30)=3,0,COUNT($F$28:$F$30)-1)+IF(COUNTBLANK($F$31:$F$33)=3,0,COUNT($F$31:$F$33)-1)+IF(COUNTBLANK($F$34:$F$36)=3,0,COUNT($F$34:$F$36)-1)+IF(COUNTBLANK($F$37:$F$39)=3,0,COUNT($F$37:$F$39)-1)+IF(COUNTBLANK($F$40:$F$42)=3,0,COUNT($F$40:$F$42)-1)+IF(COUNTBLANK($F$43:$F$45)=3,0,COUNT($F$43:$F$45)-1)+IF(COUNTBLANK($F$46:$F$48)=3,0,COUNT($F$46:$F$48)-1)+IF(COUNTBLANK($F$49:$F$51)=3,0,COUNT($F$49:$F$51)-1)+IF(COUNTBLANK($F$52:F$54)=3,0,COUNT($F$52:F$54)-1)+IF(COUNTBLANK($F$55:$F$57)=3,0,COUNT($F$55:$F$57)-1)+IF(COUNTBLANK($F$58:$F$60)=3,0,COUNT($F$58:$F$60)-1)+IF(COUNTBLANK($F$61:$F$63)=3,0,COUNT($F$61:$F$63)-1)</f>
        <v>0</v>
      </c>
      <c r="G79" s="1" t="e">
        <f>$E$79/$F$79</f>
        <v>#DIV/0!</v>
      </c>
      <c r="H79" s="1" t="e">
        <f>$G79</f>
        <v>#DIV/0!</v>
      </c>
    </row>
    <row r="81" spans="4:8" x14ac:dyDescent="0.3">
      <c r="D81" s="4" t="s">
        <v>8</v>
      </c>
      <c r="E81" s="1" t="s">
        <v>197</v>
      </c>
      <c r="F81" s="1" t="s">
        <v>198</v>
      </c>
      <c r="G81" s="1" t="s">
        <v>199</v>
      </c>
      <c r="H81" s="1" t="s">
        <v>200</v>
      </c>
    </row>
    <row r="82" spans="4:8" x14ac:dyDescent="0.3">
      <c r="D82" s="1" t="s">
        <v>201</v>
      </c>
      <c r="E82" s="1">
        <f>IF(COUNTBLANK($G$4:$G$63) =60,0,DEVSQ($G$4:$G$63))</f>
        <v>0</v>
      </c>
      <c r="F82" s="1">
        <f>COUNT($G$4:$G$63)-1</f>
        <v>-1</v>
      </c>
      <c r="G82" s="1">
        <f>$E$82/$F$82</f>
        <v>0</v>
      </c>
      <c r="H82" s="11" t="e">
        <f xml:space="preserve">  IF(($H$83 &lt;0 ), 0, $H$83)+  IF( ($H$84&lt;0),0,$H$84)</f>
        <v>#DIV/0!</v>
      </c>
    </row>
    <row r="83" spans="4:8" x14ac:dyDescent="0.3">
      <c r="D83" s="1" t="s">
        <v>2</v>
      </c>
      <c r="E83" s="1" t="e">
        <f xml:space="preserve"> IF(COUNTBLANK($G$4:$G$9)=6,0,(SUM($G$4:$G$9)^2/COUNT($G$4:$G$9))) + IF(COUNTBLANK($G$10:$G$15)=6,0, (SUM($G$10:$G$15)^2/COUNT($G$10:$G$15)))  +  IF(COUNTBLANK($G$16:$G$21)=6,0,(SUM($G$16:$G$21)^2/COUNT($G$16:$G$21))) +   IF(COUNTBLANK($G$22:$G$27)=6,0,(SUM($G$22:$G$27)^2/COUNT($G$22:$G$27)))  +    IF(COUNTBLANK($G$28:$G$33)=6,0, (SUM($G$28:$G$33)^2/COUNT($G$28:$G$33))) +   IF(COUNTBLANK($G$34:$G$39)=6,0,(SUM($G$34:$G$39)^2/COUNT($G$34:$G$39))) +   IF(COUNTBLANK($G$40:$G$45)=6,0,(SUM($G$40:$G$45)^2/COUNT($G$40:$G$45))) +  IF(COUNTBLANK($G$46:$G$51)=6,0,(SUM($G$46:$G$51)^2/COUNT($G$46:$G$51))) + IF(COUNTBLANK($G$52:$G$57)=6,0,(SUM($G$52:$G$57)^2/COUNT($G$52:$G$57)))  + IF(COUNTBLANK($G$58:$G$63)=6,0,(SUM($G$58:$G$63)^2/COUNT($G$58:$G$63)))   -SUM($G$4:$G$63)^2/COUNT($G$4:$G$63)</f>
        <v>#DIV/0!</v>
      </c>
      <c r="F83" s="1">
        <f>(IF(COUNTBLANK($G$4:$G$9)=6,0,1)) + (IF(COUNTBLANK($G$10:$G$15)=6,0,1)) + (IF(COUNTBLANK($G$16:$G$21)=6,0,1)) + (IF(COUNTBLANK($G$22:$G$27)=6,0,1)) + (IF(COUNTBLANK($G$28:$G$33)=6,0,1)) + (IF(COUNTBLANK($G$34:$G$39)=6,0,1)) + (IF(COUNTBLANK($G$40:$G$45)=6,0,1)) + (IF(COUNTBLANK($G$46:$G$51)=6,0,1)) + (IF(COUNTBLANK($G$52:$G$57)=6,0,1)) + (IF(COUNTBLANK($G$58:$G$63)=6,0,1)) -1</f>
        <v>-1</v>
      </c>
      <c r="G83" s="1" t="e">
        <f>$E$83/$F$83</f>
        <v>#DIV/0!</v>
      </c>
      <c r="H83" s="1" t="e">
        <f>($G$83-((IF(COUNT($G$4:$G$9)=0,0,(COUNT($G$4:$G$6)^2+COUNT($G$7:$G$9)^2)/COUNT($G$4:$G$9))+IF(COUNT($G$10:$G$15)=0,0,(COUNT($G$10:$G$12)^2+COUNT($G$13:$G$15)^2)/COUNT($G$10:$G$15))+IF(COUNT($G$16:$G$21)=0,0,(COUNT($G$16:$G$18)^2+COUNT($G$19:$G$21)^2)/COUNT($G$16:$G$21))+IF(COUNT($G$22:$G$27)=0,0,(COUNT($G$22:$G$24)^2+COUNT($G$25:$G$27)^2)/COUNT($G$22:$G$27))+IF(COUNT($G$28:$G$33)=0,0,(COUNT($G$28:$G$30)^2+COUNT($G$31:$G$33)^2)/COUNT($G$28:$G$33))+IF(COUNT($G$34:$G$39)=0,0,(COUNT($G$34:$G$36)^2+COUNT($G$37:$G$39)^2)/COUNT($G$34:$G$39))+IF(COUNT($G$40:$G$45)=0,0,(COUNT($G$40:$G$42)^2+COUNT($G$43:$G$45)^2)/COUNT($G$40:$G$45))+IF(COUNT($G$46:$G$51)=0,0,(COUNT($G$46:$G$48)^2+COUNT($G$49:$G$51)^2)/COUNT($G$46:$G$51))+IF(COUNT($G$52:$G$57)=0,0,(COUNT($G$52:$G$54)^2+COUNT($G$55:$G$57)^2)/COUNT($G$52:$G$57))+IF(COUNT($G$58:$G$63)=0,0,(COUNT($G$58:$G$60)^2+COUNT($G$61:$G$63)^2)/COUNT($G$58:$G$63))-((IF(COUNT($G$4:$G$6)=0,0,COUNT($G$4:$G$6)^2)+IF(COUNT($G$7:$G$9)=0,0,COUNT($G$7:$G$9)^2)+IF(COUNT($G$10:$G$12)=0,0,COUNT($G$10:$G$12)^2)+IF(COUNT($G$13:$G$15)=0,0,COUNT($G$13:$G$15)^2)+IF(COUNT($G$16:$G$18)=0,0,COUNT($G$16:$G$18)^2)+IF(COUNT($G$19:$G$21)=0,0,COUNT($G$19:$G$21)^2)+IF(COUNT($G$22:$G$24)=0,0,COUNT($G$22:$G$24)^2)+IF(COUNT($G$25:$G$27)=0,0,COUNT($G$25:$G$27)^2)+IF(COUNT($G$28:$G$30)=0,0,COUNT($G$28:$G$30)^2)+IF(COUNT($G$31:$G$33)=0,0,COUNT($G$31:$G$33)^2)+IF(COUNT($G$34:$G$36)=0,0,COUNT($G$34:$G$36)^2)+IF(COUNT($G$37:$G$39)=0,0,COUNT($G$37:$G$39)^2)+IF(COUNT($G$40:$G$42)=0,0,COUNT($G$40:$G$42)^2)+IF(COUNT($G$43:$G$45)=0,0,COUNT($G$43:$G$45)^2)+IF(COUNT($G$46:$G$48)=0,0,COUNT($G$46:$G$48)^2)+IF(COUNT($G$49:$G$51)=0,0,COUNT($G$49:$G$51)^2)+IF(COUNT($G$52:$G$54)=0,0,COUNT($G$52:$G$54)^2)+IF(COUNT($G$55:$G$57)=0,0,COUNT($G$55:$G$57)^2)+IF(COUNT($G$58:$G$60)=0,0,COUNT($G$58:$G$60)^2)+IF(COUNT($G$61:$G$63)=0,0,COUNT($G$61:$G$63)^2))/COUNT($G$4:$G$63)))/$F$83)*$H$84)/((COUNT($G$4:$G$63)-((IF(COUNT($G$4:$G$9)=0,0,COUNT($G$4:$G$9)^2)+IF(COUNT($G$10:$G$15)=0,0,COUNT($G$10:$G$15)^2)+IF(COUNT($G$16:$G$21)=0,0,COUNT($G$16:$G$21)^2)+IF(COUNT($G$22:$G$27)=0,0,COUNT($G$22:$G$27)^2)+IF(COUNT($G$28:$G$33)=0,0,COUNT($G$28:$G$33)^2)+IF(COUNT($G$34:$G$39)=0,0,COUNT($G$34:$G$39)^2)+IF(COUNT($G$40:$G$45)=0,0,COUNT($G$40:$G$45)^2)+IF(COUNT($G$46:$G$51)=0,0,COUNT($G$46:$G$51)^2)+IF(COUNT($G$52:$G$57)=0,0,COUNT($G$52:$G$57)^2)+IF(COUNT($G$58:$G$63)=0,0,COUNT($G$58:$G$63)^2))/COUNT($G$4:$G$63)))/$F$83)</f>
        <v>#DIV/0!</v>
      </c>
    </row>
    <row r="84" spans="4:8" x14ac:dyDescent="0.3">
      <c r="D84" s="1" t="s">
        <v>203</v>
      </c>
      <c r="E84" s="1" t="e">
        <f>$E$82-($E$83)</f>
        <v>#DIV/0!</v>
      </c>
      <c r="F84" s="1">
        <f>$F$82 -$F$83</f>
        <v>0</v>
      </c>
      <c r="G84" s="1" t="e">
        <f>$E$84/$F$84</f>
        <v>#DIV/0!</v>
      </c>
      <c r="H84" s="1" t="e">
        <f>$G$84</f>
        <v>#DIV/0!</v>
      </c>
    </row>
  </sheetData>
  <sheetProtection algorithmName="SHA-512" hashValue="j8JW7qFWtLSX5oRBMmBG/I4as/ZZwdwPjPxJqkKnW3wIhOhXH7z3RPx3S/S7uGga2PNk+P1UF6zQBvVbBk2t+A==" saltValue="cpcQRnmJevBAtg1u6Kv+5g==" spinCount="100000" sheet="1" objects="1" scenarios="1"/>
  <mergeCells count="2">
    <mergeCell ref="A65:B66"/>
    <mergeCell ref="G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E11" sqref="E11"/>
    </sheetView>
  </sheetViews>
  <sheetFormatPr defaultRowHeight="14.4" x14ac:dyDescent="0.3"/>
  <cols>
    <col min="1" max="1" width="29.109375" customWidth="1"/>
    <col min="2" max="2" width="9.88671875" customWidth="1"/>
    <col min="5" max="5" width="11.44140625" customWidth="1"/>
    <col min="8" max="8" width="15.6640625" customWidth="1"/>
    <col min="9" max="9" width="12.109375" customWidth="1"/>
    <col min="10" max="10" width="12.44140625" customWidth="1"/>
    <col min="11" max="11" width="15.33203125" customWidth="1"/>
    <col min="12" max="12" width="11.6640625" customWidth="1"/>
    <col min="13" max="13" width="16.109375" customWidth="1"/>
  </cols>
  <sheetData>
    <row r="1" spans="1:13" x14ac:dyDescent="0.3">
      <c r="D1" s="2" t="s">
        <v>97</v>
      </c>
      <c r="E1" s="2"/>
      <c r="F1" s="2"/>
      <c r="G1" s="2"/>
      <c r="H1" s="2"/>
      <c r="I1" s="2"/>
      <c r="J1" s="2"/>
      <c r="K1" s="2"/>
      <c r="L1" s="2"/>
      <c r="M1" s="2"/>
    </row>
    <row r="2" spans="1:13" x14ac:dyDescent="0.3">
      <c r="A2" s="155" t="s">
        <v>23</v>
      </c>
      <c r="B2" s="162"/>
      <c r="C2" s="162"/>
      <c r="D2" s="163"/>
      <c r="E2" s="163"/>
      <c r="F2" s="163"/>
      <c r="G2" s="163"/>
      <c r="H2" s="2"/>
      <c r="I2" s="2"/>
      <c r="J2" s="2"/>
      <c r="K2" s="2"/>
      <c r="L2" s="2"/>
      <c r="M2" s="2"/>
    </row>
    <row r="3" spans="1:13" ht="27" x14ac:dyDescent="0.3">
      <c r="A3" s="159" t="s">
        <v>98</v>
      </c>
      <c r="B3" s="97" t="s">
        <v>195</v>
      </c>
      <c r="C3" s="164"/>
      <c r="D3" s="31"/>
      <c r="E3" s="31"/>
      <c r="F3" s="31"/>
      <c r="G3" s="31"/>
      <c r="H3" s="31"/>
      <c r="I3" s="1"/>
      <c r="J3" s="131"/>
      <c r="K3" s="132"/>
      <c r="L3" s="32"/>
      <c r="M3" s="36"/>
    </row>
    <row r="4" spans="1:13" x14ac:dyDescent="0.3">
      <c r="A4" s="159"/>
      <c r="B4" s="164"/>
      <c r="C4" s="164"/>
      <c r="D4" s="31"/>
      <c r="E4" s="31"/>
      <c r="F4" s="31"/>
      <c r="G4" s="31"/>
      <c r="H4" s="31"/>
      <c r="I4" s="1"/>
      <c r="J4" s="131"/>
      <c r="K4" s="132"/>
      <c r="L4" s="32"/>
      <c r="M4" s="36"/>
    </row>
    <row r="5" spans="1:13" x14ac:dyDescent="0.3">
      <c r="A5" s="129" t="s">
        <v>99</v>
      </c>
      <c r="B5" s="13" t="s">
        <v>7</v>
      </c>
      <c r="C5" s="13" t="s">
        <v>190</v>
      </c>
      <c r="D5" s="63" t="s">
        <v>189</v>
      </c>
      <c r="E5" s="63" t="s">
        <v>31</v>
      </c>
      <c r="F5" s="98" t="s">
        <v>32</v>
      </c>
      <c r="G5" s="100" t="s">
        <v>27</v>
      </c>
      <c r="H5" s="1"/>
      <c r="I5" s="1"/>
      <c r="J5" s="1"/>
      <c r="K5" s="132"/>
      <c r="L5" s="133"/>
      <c r="M5" s="133"/>
    </row>
    <row r="6" spans="1:13" x14ac:dyDescent="0.3">
      <c r="A6" s="125" t="s">
        <v>35</v>
      </c>
      <c r="B6" s="5"/>
      <c r="C6" s="18"/>
      <c r="D6" s="18"/>
      <c r="E6" s="99" t="e">
        <f>IF(OR(B6&lt;('Initial Calibrators'!E$65-(3*'Initial Calibrators'!E$66)),B6&gt;('Initial Calibrators'!E$65+(3*'Initial Calibrators'!E$66))),"fail",B6)</f>
        <v>#DIV/0!</v>
      </c>
      <c r="F6" s="99" t="e">
        <f>IF(OR(D6&lt;('Initial Calibrators'!F$65-(3*'Initial Calibrators'!F$66)),D6&gt;('Initial Calibrators'!F$65+(3*'Initial Calibrators'!F$66))),"fail",D6)</f>
        <v>#DIV/0!</v>
      </c>
      <c r="G6" s="99"/>
      <c r="H6" s="131"/>
      <c r="I6" s="1"/>
      <c r="J6" s="1"/>
      <c r="K6" s="132"/>
      <c r="L6" s="133"/>
      <c r="M6" s="133"/>
    </row>
    <row r="7" spans="1:13" x14ac:dyDescent="0.3">
      <c r="A7" s="7"/>
      <c r="B7" s="18"/>
      <c r="C7" s="18"/>
      <c r="D7" s="18"/>
      <c r="E7" s="99" t="e">
        <f>IF(OR(B7&lt;('Initial Calibrators'!E$65-(3*'Initial Calibrators'!E$66)),B7&gt;('Initial Calibrators'!E$65+(3*'Initial Calibrators'!E$66))),"fail",B7)</f>
        <v>#DIV/0!</v>
      </c>
      <c r="F7" s="99" t="e">
        <f>IF(OR(D7&lt;('Initial Calibrators'!F$65-(3*'Initial Calibrators'!F$66)),D7&gt;('Initial Calibrators'!F$65+(3*'Initial Calibrators'!F$66))),"fail",D7)</f>
        <v>#DIV/0!</v>
      </c>
      <c r="G7" s="99"/>
      <c r="H7" s="131"/>
      <c r="I7" s="1"/>
      <c r="J7" s="1"/>
      <c r="K7" s="132"/>
      <c r="L7" s="133"/>
      <c r="M7" s="133"/>
    </row>
    <row r="8" spans="1:13" x14ac:dyDescent="0.3">
      <c r="A8" s="125" t="s">
        <v>36</v>
      </c>
      <c r="B8" s="18"/>
      <c r="C8" s="18"/>
      <c r="D8" s="18"/>
      <c r="E8" s="99" t="e">
        <f>IF(OR(B8&lt;('Initial Calibrators'!E$65-(3*'Initial Calibrators'!E$66)),B8&gt;('Initial Calibrators'!E$65+(3*'Initial Calibrators'!E$66))),"fail",B8)</f>
        <v>#DIV/0!</v>
      </c>
      <c r="F8" s="99" t="e">
        <f>IF(OR(D8&lt;('Initial Calibrators'!F$65-(3*'Initial Calibrators'!F$66)),D8&gt;('Initial Calibrators'!F$65+(3*'Initial Calibrators'!F$66))),"fail",D8)</f>
        <v>#DIV/0!</v>
      </c>
      <c r="G8" s="99"/>
      <c r="H8" s="131"/>
      <c r="I8" s="1"/>
      <c r="J8" s="1"/>
      <c r="K8" s="132"/>
      <c r="L8" s="133"/>
      <c r="M8" s="133"/>
    </row>
    <row r="9" spans="1:13" x14ac:dyDescent="0.3">
      <c r="A9" s="7"/>
      <c r="B9" s="5"/>
      <c r="C9" s="18"/>
      <c r="D9" s="18"/>
      <c r="E9" s="99" t="e">
        <f>IF(OR(B9&lt;('Initial Calibrators'!E$65-(3*'Initial Calibrators'!E$66)),B9&gt;('Initial Calibrators'!E$65+(3*'Initial Calibrators'!E$66))),"fail",B9)</f>
        <v>#DIV/0!</v>
      </c>
      <c r="F9" s="99" t="e">
        <f>IF(OR(D9&lt;('Initial Calibrators'!F$65-(3*'Initial Calibrators'!F$66)),D9&gt;('Initial Calibrators'!F$65+(3*'Initial Calibrators'!F$66))),"fail",D9)</f>
        <v>#DIV/0!</v>
      </c>
      <c r="G9" s="99"/>
      <c r="H9" s="131"/>
      <c r="I9" s="1"/>
      <c r="J9" s="1"/>
      <c r="K9" s="132"/>
      <c r="L9" s="133"/>
      <c r="M9" s="133"/>
    </row>
    <row r="10" spans="1:13" x14ac:dyDescent="0.3">
      <c r="A10" s="125" t="s">
        <v>37</v>
      </c>
      <c r="B10" s="18"/>
      <c r="C10" s="18"/>
      <c r="D10" s="18"/>
      <c r="E10" s="99" t="e">
        <f>IF(OR(B10&lt;('Initial Calibrators'!E$65-(3*'Initial Calibrators'!E$66)),B10&gt;('Initial Calibrators'!E$65+(3*'Initial Calibrators'!E$66))),"fail",B10)</f>
        <v>#DIV/0!</v>
      </c>
      <c r="F10" s="99" t="e">
        <f>IF(OR(D10&lt;('Initial Calibrators'!F$65-(3*'Initial Calibrators'!F$66)),D10&gt;('Initial Calibrators'!F$65+(3*'Initial Calibrators'!F$66))),"fail",D10)</f>
        <v>#DIV/0!</v>
      </c>
      <c r="G10" s="99"/>
      <c r="H10" s="125"/>
      <c r="I10" s="1"/>
      <c r="J10" s="1"/>
      <c r="K10" s="134"/>
      <c r="L10" s="135"/>
      <c r="M10" s="135"/>
    </row>
    <row r="11" spans="1:13" x14ac:dyDescent="0.3">
      <c r="A11" s="126"/>
      <c r="B11" s="18"/>
      <c r="C11" s="18"/>
      <c r="D11" s="18"/>
      <c r="E11" s="99" t="e">
        <f>IF(OR(B11&lt;('Initial Calibrators'!E$65-(3*'Initial Calibrators'!E$66)),B11&gt;('Initial Calibrators'!E$65+(3*'Initial Calibrators'!E$66))),"fail",B11)</f>
        <v>#DIV/0!</v>
      </c>
      <c r="F11" s="99" t="e">
        <f>IF(OR(D11&lt;('Initial Calibrators'!F$65-(3*'Initial Calibrators'!F$66)),D11&gt;('Initial Calibrators'!F$65+(3*'Initial Calibrators'!F$66))),"fail",D11)</f>
        <v>#DIV/0!</v>
      </c>
      <c r="G11" s="99"/>
      <c r="H11" s="125"/>
      <c r="I11" s="1"/>
      <c r="J11" s="1"/>
      <c r="K11" s="134"/>
      <c r="L11" s="135"/>
      <c r="M11" s="135"/>
    </row>
    <row r="12" spans="1:13" x14ac:dyDescent="0.3">
      <c r="A12" s="127" t="s">
        <v>24</v>
      </c>
      <c r="B12" s="136"/>
      <c r="C12" s="136"/>
      <c r="D12" s="136"/>
      <c r="E12" s="68" t="e">
        <f>AVERAGE(E6:E11)</f>
        <v>#DIV/0!</v>
      </c>
      <c r="F12" s="68" t="e">
        <f>AVERAGE(F6:F11)</f>
        <v>#DIV/0!</v>
      </c>
      <c r="G12" s="101" t="e">
        <f>E12-F12</f>
        <v>#DIV/0!</v>
      </c>
      <c r="H12" s="1"/>
      <c r="I12" s="1"/>
      <c r="J12" s="1"/>
      <c r="K12" s="125"/>
      <c r="L12" s="135"/>
      <c r="M12" s="136"/>
    </row>
    <row r="13" spans="1:13" x14ac:dyDescent="0.3">
      <c r="A13" s="127" t="s">
        <v>25</v>
      </c>
      <c r="B13" s="165"/>
      <c r="C13" s="165"/>
      <c r="D13" s="166"/>
      <c r="E13" s="68"/>
      <c r="F13" s="71" t="e">
        <f>F12+3</f>
        <v>#DIV/0!</v>
      </c>
      <c r="G13" s="71"/>
      <c r="H13" s="137"/>
      <c r="I13" s="1"/>
      <c r="J13" s="1"/>
      <c r="K13" s="138"/>
      <c r="L13" s="139"/>
      <c r="M13" s="140"/>
    </row>
    <row r="14" spans="1:13" x14ac:dyDescent="0.3">
      <c r="A14" s="31"/>
      <c r="B14" s="31"/>
      <c r="C14" s="31"/>
      <c r="D14" s="31"/>
      <c r="E14" s="51"/>
      <c r="F14" s="51"/>
      <c r="G14" s="51"/>
      <c r="H14" s="1"/>
      <c r="I14" s="1"/>
      <c r="J14" s="1"/>
      <c r="K14" s="1"/>
      <c r="L14" s="1"/>
      <c r="M14" s="1"/>
    </row>
    <row r="15" spans="1:13" x14ac:dyDescent="0.3">
      <c r="A15" s="128" t="s">
        <v>100</v>
      </c>
      <c r="B15" s="128"/>
      <c r="C15" s="128"/>
      <c r="D15" s="1"/>
      <c r="E15" s="75" t="e">
        <f>'Initial Calibrators'!L15</f>
        <v>#DIV/0!</v>
      </c>
      <c r="F15" s="74"/>
      <c r="G15" s="74"/>
      <c r="H15" s="128"/>
      <c r="I15" s="1"/>
      <c r="J15" s="1"/>
      <c r="K15" s="128"/>
      <c r="L15" s="31"/>
      <c r="M15" s="31"/>
    </row>
    <row r="16" spans="1:13" x14ac:dyDescent="0.3">
      <c r="A16" s="128" t="s">
        <v>45</v>
      </c>
      <c r="B16" s="128"/>
      <c r="C16" s="128"/>
      <c r="D16" s="1"/>
      <c r="E16" s="76" t="e">
        <f>'Initial Calibrators'!L17</f>
        <v>#DIV/0!</v>
      </c>
      <c r="F16" s="74"/>
      <c r="G16" s="74"/>
      <c r="H16" s="128"/>
      <c r="I16" s="1"/>
      <c r="J16" s="1"/>
      <c r="K16" s="128"/>
      <c r="L16" s="31"/>
      <c r="M16" s="31"/>
    </row>
    <row r="17" spans="1:13" x14ac:dyDescent="0.3">
      <c r="F17" s="128"/>
      <c r="G17" s="128"/>
      <c r="H17" s="128"/>
      <c r="I17" s="1"/>
      <c r="J17" s="1"/>
      <c r="K17" s="128"/>
      <c r="L17" s="31"/>
      <c r="M17" s="31"/>
    </row>
    <row r="18" spans="1:13" ht="27" x14ac:dyDescent="0.3">
      <c r="A18" s="159" t="s">
        <v>101</v>
      </c>
      <c r="B18" s="123"/>
      <c r="C18" s="123"/>
      <c r="D18" s="31"/>
      <c r="E18" s="31"/>
      <c r="F18" s="147"/>
      <c r="G18" s="31"/>
      <c r="H18" s="148"/>
      <c r="I18" s="228" t="s">
        <v>39</v>
      </c>
      <c r="J18" s="230" t="s">
        <v>41</v>
      </c>
      <c r="K18" s="232" t="s">
        <v>102</v>
      </c>
    </row>
    <row r="19" spans="1:13" x14ac:dyDescent="0.3">
      <c r="A19" s="123" t="s">
        <v>38</v>
      </c>
      <c r="B19" s="149" t="s">
        <v>26</v>
      </c>
      <c r="C19" s="13" t="s">
        <v>190</v>
      </c>
      <c r="D19" s="63" t="s">
        <v>189</v>
      </c>
      <c r="E19" s="13" t="s">
        <v>8</v>
      </c>
      <c r="F19" s="149" t="s">
        <v>27</v>
      </c>
      <c r="G19" s="123" t="s">
        <v>28</v>
      </c>
      <c r="H19" s="148" t="s">
        <v>40</v>
      </c>
      <c r="I19" s="229"/>
      <c r="J19" s="231"/>
      <c r="K19" s="232"/>
    </row>
    <row r="20" spans="1:13" x14ac:dyDescent="0.3">
      <c r="A20" s="167" t="s">
        <v>103</v>
      </c>
      <c r="B20" s="18"/>
      <c r="C20" s="18"/>
      <c r="D20" s="18"/>
      <c r="E20" s="150">
        <f>IF(B20="Undetermined","Undetermined",SUM(B20-D20))</f>
        <v>0</v>
      </c>
      <c r="F20" s="151" t="e">
        <f>$G$12</f>
        <v>#DIV/0!</v>
      </c>
      <c r="G20" s="152" t="e">
        <f>IF(E20="Undetermined", "Undetermined",SUM(E20-F20))</f>
        <v>#DIV/0!</v>
      </c>
      <c r="H20" s="153" t="e">
        <f t="shared" ref="H20:H39" si="0">IF(E20="Undetermined", "Undetermined",($E$16^-G20))</f>
        <v>#DIV/0!</v>
      </c>
      <c r="I20" s="154" t="e">
        <f t="shared" ref="I20:I39" si="1">$E$15</f>
        <v>#DIV/0!</v>
      </c>
      <c r="J20" s="161" t="e">
        <f>H20*I20</f>
        <v>#DIV/0!</v>
      </c>
      <c r="K20" s="161" t="e">
        <f>(J20/I20)*100</f>
        <v>#DIV/0!</v>
      </c>
    </row>
    <row r="21" spans="1:13" x14ac:dyDescent="0.3">
      <c r="A21" s="167" t="s">
        <v>103</v>
      </c>
      <c r="B21" s="18"/>
      <c r="C21" s="18"/>
      <c r="D21" s="18"/>
      <c r="E21" s="150">
        <f t="shared" ref="E21:E39" si="2">IF(B21="Undetermined","Undetermined",SUM(B21-D21))</f>
        <v>0</v>
      </c>
      <c r="F21" s="151" t="e">
        <f t="shared" ref="F21:F39" si="3">$G$12</f>
        <v>#DIV/0!</v>
      </c>
      <c r="G21" s="152" t="e">
        <f t="shared" ref="G21:G39" si="4">IF(E21="Undetermined", "Undetermined",SUM(E21-F21))</f>
        <v>#DIV/0!</v>
      </c>
      <c r="H21" s="153" t="e">
        <f t="shared" si="0"/>
        <v>#DIV/0!</v>
      </c>
      <c r="I21" s="154" t="e">
        <f t="shared" si="1"/>
        <v>#DIV/0!</v>
      </c>
      <c r="J21" s="161" t="e">
        <f t="shared" ref="J21:J39" si="5">H21*I21</f>
        <v>#DIV/0!</v>
      </c>
      <c r="K21" s="161" t="e">
        <f t="shared" ref="K21:K39" si="6">(J21/I21)*100</f>
        <v>#DIV/0!</v>
      </c>
    </row>
    <row r="22" spans="1:13" x14ac:dyDescent="0.3">
      <c r="A22" s="167" t="s">
        <v>104</v>
      </c>
      <c r="B22" s="18"/>
      <c r="C22" s="18"/>
      <c r="D22" s="18"/>
      <c r="E22" s="150">
        <f t="shared" si="2"/>
        <v>0</v>
      </c>
      <c r="F22" s="151" t="e">
        <f t="shared" si="3"/>
        <v>#DIV/0!</v>
      </c>
      <c r="G22" s="152" t="e">
        <f t="shared" si="4"/>
        <v>#DIV/0!</v>
      </c>
      <c r="H22" s="153" t="e">
        <f t="shared" si="0"/>
        <v>#DIV/0!</v>
      </c>
      <c r="I22" s="154" t="e">
        <f t="shared" si="1"/>
        <v>#DIV/0!</v>
      </c>
      <c r="J22" s="161" t="e">
        <f t="shared" si="5"/>
        <v>#DIV/0!</v>
      </c>
      <c r="K22" s="161" t="e">
        <f t="shared" si="6"/>
        <v>#DIV/0!</v>
      </c>
    </row>
    <row r="23" spans="1:13" x14ac:dyDescent="0.3">
      <c r="A23" s="167" t="s">
        <v>104</v>
      </c>
      <c r="B23" s="18"/>
      <c r="C23" s="18"/>
      <c r="D23" s="18"/>
      <c r="E23" s="150">
        <f t="shared" si="2"/>
        <v>0</v>
      </c>
      <c r="F23" s="151" t="e">
        <f t="shared" si="3"/>
        <v>#DIV/0!</v>
      </c>
      <c r="G23" s="152" t="e">
        <f t="shared" si="4"/>
        <v>#DIV/0!</v>
      </c>
      <c r="H23" s="153" t="e">
        <f t="shared" si="0"/>
        <v>#DIV/0!</v>
      </c>
      <c r="I23" s="154" t="e">
        <f t="shared" si="1"/>
        <v>#DIV/0!</v>
      </c>
      <c r="J23" s="161" t="e">
        <f t="shared" si="5"/>
        <v>#DIV/0!</v>
      </c>
      <c r="K23" s="161" t="e">
        <f t="shared" si="6"/>
        <v>#DIV/0!</v>
      </c>
    </row>
    <row r="24" spans="1:13" x14ac:dyDescent="0.3">
      <c r="A24" s="167" t="s">
        <v>105</v>
      </c>
      <c r="B24" s="18"/>
      <c r="C24" s="18"/>
      <c r="D24" s="18"/>
      <c r="E24" s="150">
        <f t="shared" si="2"/>
        <v>0</v>
      </c>
      <c r="F24" s="151" t="e">
        <f t="shared" si="3"/>
        <v>#DIV/0!</v>
      </c>
      <c r="G24" s="152" t="e">
        <f t="shared" si="4"/>
        <v>#DIV/0!</v>
      </c>
      <c r="H24" s="153" t="e">
        <f t="shared" si="0"/>
        <v>#DIV/0!</v>
      </c>
      <c r="I24" s="154" t="e">
        <f t="shared" si="1"/>
        <v>#DIV/0!</v>
      </c>
      <c r="J24" s="161" t="e">
        <f t="shared" si="5"/>
        <v>#DIV/0!</v>
      </c>
      <c r="K24" s="161" t="e">
        <f t="shared" si="6"/>
        <v>#DIV/0!</v>
      </c>
    </row>
    <row r="25" spans="1:13" x14ac:dyDescent="0.3">
      <c r="A25" s="167" t="s">
        <v>105</v>
      </c>
      <c r="B25" s="18"/>
      <c r="C25" s="18"/>
      <c r="D25" s="18"/>
      <c r="E25" s="150">
        <f t="shared" si="2"/>
        <v>0</v>
      </c>
      <c r="F25" s="151" t="e">
        <f t="shared" si="3"/>
        <v>#DIV/0!</v>
      </c>
      <c r="G25" s="152" t="e">
        <f t="shared" si="4"/>
        <v>#DIV/0!</v>
      </c>
      <c r="H25" s="153" t="e">
        <f t="shared" si="0"/>
        <v>#DIV/0!</v>
      </c>
      <c r="I25" s="154" t="e">
        <f t="shared" si="1"/>
        <v>#DIV/0!</v>
      </c>
      <c r="J25" s="161" t="e">
        <f t="shared" si="5"/>
        <v>#DIV/0!</v>
      </c>
      <c r="K25" s="161" t="e">
        <f t="shared" si="6"/>
        <v>#DIV/0!</v>
      </c>
    </row>
    <row r="26" spans="1:13" x14ac:dyDescent="0.3">
      <c r="A26" s="167" t="s">
        <v>106</v>
      </c>
      <c r="B26" s="18"/>
      <c r="C26" s="18"/>
      <c r="D26" s="18"/>
      <c r="E26" s="150">
        <f t="shared" si="2"/>
        <v>0</v>
      </c>
      <c r="F26" s="151" t="e">
        <f t="shared" si="3"/>
        <v>#DIV/0!</v>
      </c>
      <c r="G26" s="152" t="e">
        <f t="shared" si="4"/>
        <v>#DIV/0!</v>
      </c>
      <c r="H26" s="153" t="e">
        <f t="shared" si="0"/>
        <v>#DIV/0!</v>
      </c>
      <c r="I26" s="154" t="e">
        <f t="shared" si="1"/>
        <v>#DIV/0!</v>
      </c>
      <c r="J26" s="161" t="e">
        <f t="shared" si="5"/>
        <v>#DIV/0!</v>
      </c>
      <c r="K26" s="161" t="e">
        <f t="shared" si="6"/>
        <v>#DIV/0!</v>
      </c>
    </row>
    <row r="27" spans="1:13" x14ac:dyDescent="0.3">
      <c r="A27" s="167" t="s">
        <v>106</v>
      </c>
      <c r="B27" s="18"/>
      <c r="C27" s="18"/>
      <c r="D27" s="18"/>
      <c r="E27" s="150">
        <f t="shared" si="2"/>
        <v>0</v>
      </c>
      <c r="F27" s="151" t="e">
        <f t="shared" si="3"/>
        <v>#DIV/0!</v>
      </c>
      <c r="G27" s="152" t="e">
        <f t="shared" si="4"/>
        <v>#DIV/0!</v>
      </c>
      <c r="H27" s="153" t="e">
        <f t="shared" si="0"/>
        <v>#DIV/0!</v>
      </c>
      <c r="I27" s="154" t="e">
        <f t="shared" si="1"/>
        <v>#DIV/0!</v>
      </c>
      <c r="J27" s="161" t="e">
        <f t="shared" si="5"/>
        <v>#DIV/0!</v>
      </c>
      <c r="K27" s="161" t="e">
        <f t="shared" si="6"/>
        <v>#DIV/0!</v>
      </c>
    </row>
    <row r="28" spans="1:13" x14ac:dyDescent="0.3">
      <c r="A28" s="167" t="s">
        <v>107</v>
      </c>
      <c r="B28" s="18"/>
      <c r="C28" s="18"/>
      <c r="D28" s="18"/>
      <c r="E28" s="150">
        <f t="shared" si="2"/>
        <v>0</v>
      </c>
      <c r="F28" s="151" t="e">
        <f t="shared" si="3"/>
        <v>#DIV/0!</v>
      </c>
      <c r="G28" s="152" t="e">
        <f t="shared" si="4"/>
        <v>#DIV/0!</v>
      </c>
      <c r="H28" s="153" t="e">
        <f t="shared" si="0"/>
        <v>#DIV/0!</v>
      </c>
      <c r="I28" s="154" t="e">
        <f t="shared" si="1"/>
        <v>#DIV/0!</v>
      </c>
      <c r="J28" s="161" t="e">
        <f t="shared" si="5"/>
        <v>#DIV/0!</v>
      </c>
      <c r="K28" s="161" t="e">
        <f t="shared" si="6"/>
        <v>#DIV/0!</v>
      </c>
    </row>
    <row r="29" spans="1:13" x14ac:dyDescent="0.3">
      <c r="A29" s="167" t="s">
        <v>107</v>
      </c>
      <c r="B29" s="18"/>
      <c r="C29" s="18"/>
      <c r="D29" s="18"/>
      <c r="E29" s="150">
        <f t="shared" si="2"/>
        <v>0</v>
      </c>
      <c r="F29" s="151" t="e">
        <f t="shared" si="3"/>
        <v>#DIV/0!</v>
      </c>
      <c r="G29" s="152" t="e">
        <f t="shared" si="4"/>
        <v>#DIV/0!</v>
      </c>
      <c r="H29" s="153" t="e">
        <f t="shared" si="0"/>
        <v>#DIV/0!</v>
      </c>
      <c r="I29" s="154" t="e">
        <f t="shared" si="1"/>
        <v>#DIV/0!</v>
      </c>
      <c r="J29" s="161" t="e">
        <f t="shared" si="5"/>
        <v>#DIV/0!</v>
      </c>
      <c r="K29" s="161" t="e">
        <f t="shared" si="6"/>
        <v>#DIV/0!</v>
      </c>
    </row>
    <row r="30" spans="1:13" x14ac:dyDescent="0.3">
      <c r="A30" s="167" t="s">
        <v>108</v>
      </c>
      <c r="B30" s="18"/>
      <c r="C30" s="18"/>
      <c r="D30" s="18"/>
      <c r="E30" s="150">
        <f t="shared" si="2"/>
        <v>0</v>
      </c>
      <c r="F30" s="151" t="e">
        <f t="shared" si="3"/>
        <v>#DIV/0!</v>
      </c>
      <c r="G30" s="152" t="e">
        <f t="shared" si="4"/>
        <v>#DIV/0!</v>
      </c>
      <c r="H30" s="153" t="e">
        <f t="shared" si="0"/>
        <v>#DIV/0!</v>
      </c>
      <c r="I30" s="154" t="e">
        <f t="shared" si="1"/>
        <v>#DIV/0!</v>
      </c>
      <c r="J30" s="161" t="e">
        <f t="shared" si="5"/>
        <v>#DIV/0!</v>
      </c>
      <c r="K30" s="161" t="e">
        <f t="shared" si="6"/>
        <v>#DIV/0!</v>
      </c>
    </row>
    <row r="31" spans="1:13" x14ac:dyDescent="0.3">
      <c r="A31" s="167" t="s">
        <v>108</v>
      </c>
      <c r="B31" s="18"/>
      <c r="C31" s="18"/>
      <c r="D31" s="18"/>
      <c r="E31" s="150">
        <f t="shared" si="2"/>
        <v>0</v>
      </c>
      <c r="F31" s="151" t="e">
        <f t="shared" si="3"/>
        <v>#DIV/0!</v>
      </c>
      <c r="G31" s="152" t="e">
        <f t="shared" si="4"/>
        <v>#DIV/0!</v>
      </c>
      <c r="H31" s="153" t="e">
        <f t="shared" si="0"/>
        <v>#DIV/0!</v>
      </c>
      <c r="I31" s="154" t="e">
        <f t="shared" si="1"/>
        <v>#DIV/0!</v>
      </c>
      <c r="J31" s="161" t="e">
        <f t="shared" si="5"/>
        <v>#DIV/0!</v>
      </c>
      <c r="K31" s="161" t="e">
        <f t="shared" si="6"/>
        <v>#DIV/0!</v>
      </c>
    </row>
    <row r="32" spans="1:13" x14ac:dyDescent="0.3">
      <c r="A32" s="167" t="s">
        <v>109</v>
      </c>
      <c r="B32" s="18"/>
      <c r="C32" s="18"/>
      <c r="D32" s="18"/>
      <c r="E32" s="150">
        <f t="shared" si="2"/>
        <v>0</v>
      </c>
      <c r="F32" s="151" t="e">
        <f t="shared" si="3"/>
        <v>#DIV/0!</v>
      </c>
      <c r="G32" s="152" t="e">
        <f t="shared" si="4"/>
        <v>#DIV/0!</v>
      </c>
      <c r="H32" s="153" t="e">
        <f t="shared" si="0"/>
        <v>#DIV/0!</v>
      </c>
      <c r="I32" s="154" t="e">
        <f t="shared" si="1"/>
        <v>#DIV/0!</v>
      </c>
      <c r="J32" s="161" t="e">
        <f t="shared" si="5"/>
        <v>#DIV/0!</v>
      </c>
      <c r="K32" s="161" t="e">
        <f t="shared" si="6"/>
        <v>#DIV/0!</v>
      </c>
    </row>
    <row r="33" spans="1:13" x14ac:dyDescent="0.3">
      <c r="A33" s="167" t="s">
        <v>109</v>
      </c>
      <c r="B33" s="18"/>
      <c r="C33" s="18"/>
      <c r="D33" s="18"/>
      <c r="E33" s="150">
        <f t="shared" si="2"/>
        <v>0</v>
      </c>
      <c r="F33" s="151" t="e">
        <f t="shared" si="3"/>
        <v>#DIV/0!</v>
      </c>
      <c r="G33" s="152" t="e">
        <f t="shared" si="4"/>
        <v>#DIV/0!</v>
      </c>
      <c r="H33" s="153" t="e">
        <f t="shared" si="0"/>
        <v>#DIV/0!</v>
      </c>
      <c r="I33" s="154" t="e">
        <f t="shared" si="1"/>
        <v>#DIV/0!</v>
      </c>
      <c r="J33" s="161" t="e">
        <f t="shared" si="5"/>
        <v>#DIV/0!</v>
      </c>
      <c r="K33" s="161" t="e">
        <f t="shared" si="6"/>
        <v>#DIV/0!</v>
      </c>
    </row>
    <row r="34" spans="1:13" x14ac:dyDescent="0.3">
      <c r="A34" s="167" t="s">
        <v>110</v>
      </c>
      <c r="B34" s="18"/>
      <c r="C34" s="18"/>
      <c r="D34" s="18"/>
      <c r="E34" s="150">
        <f t="shared" si="2"/>
        <v>0</v>
      </c>
      <c r="F34" s="151" t="e">
        <f t="shared" si="3"/>
        <v>#DIV/0!</v>
      </c>
      <c r="G34" s="152" t="e">
        <f t="shared" si="4"/>
        <v>#DIV/0!</v>
      </c>
      <c r="H34" s="153" t="e">
        <f t="shared" si="0"/>
        <v>#DIV/0!</v>
      </c>
      <c r="I34" s="154" t="e">
        <f t="shared" si="1"/>
        <v>#DIV/0!</v>
      </c>
      <c r="J34" s="161" t="e">
        <f t="shared" si="5"/>
        <v>#DIV/0!</v>
      </c>
      <c r="K34" s="161" t="e">
        <f t="shared" si="6"/>
        <v>#DIV/0!</v>
      </c>
    </row>
    <row r="35" spans="1:13" x14ac:dyDescent="0.3">
      <c r="A35" s="167" t="s">
        <v>110</v>
      </c>
      <c r="B35" s="18"/>
      <c r="C35" s="18"/>
      <c r="D35" s="18"/>
      <c r="E35" s="150">
        <f t="shared" si="2"/>
        <v>0</v>
      </c>
      <c r="F35" s="151" t="e">
        <f t="shared" si="3"/>
        <v>#DIV/0!</v>
      </c>
      <c r="G35" s="152" t="e">
        <f t="shared" si="4"/>
        <v>#DIV/0!</v>
      </c>
      <c r="H35" s="153" t="e">
        <f t="shared" si="0"/>
        <v>#DIV/0!</v>
      </c>
      <c r="I35" s="154" t="e">
        <f t="shared" si="1"/>
        <v>#DIV/0!</v>
      </c>
      <c r="J35" s="161" t="e">
        <f t="shared" si="5"/>
        <v>#DIV/0!</v>
      </c>
      <c r="K35" s="161" t="e">
        <f t="shared" si="6"/>
        <v>#DIV/0!</v>
      </c>
    </row>
    <row r="36" spans="1:13" x14ac:dyDescent="0.3">
      <c r="A36" s="167" t="s">
        <v>111</v>
      </c>
      <c r="B36" s="18"/>
      <c r="C36" s="18"/>
      <c r="D36" s="18"/>
      <c r="E36" s="150">
        <f t="shared" si="2"/>
        <v>0</v>
      </c>
      <c r="F36" s="151" t="e">
        <f t="shared" si="3"/>
        <v>#DIV/0!</v>
      </c>
      <c r="G36" s="152" t="e">
        <f t="shared" si="4"/>
        <v>#DIV/0!</v>
      </c>
      <c r="H36" s="153" t="e">
        <f t="shared" si="0"/>
        <v>#DIV/0!</v>
      </c>
      <c r="I36" s="154" t="e">
        <f t="shared" si="1"/>
        <v>#DIV/0!</v>
      </c>
      <c r="J36" s="161" t="e">
        <f t="shared" si="5"/>
        <v>#DIV/0!</v>
      </c>
      <c r="K36" s="161" t="e">
        <f t="shared" si="6"/>
        <v>#DIV/0!</v>
      </c>
    </row>
    <row r="37" spans="1:13" x14ac:dyDescent="0.3">
      <c r="A37" s="167" t="s">
        <v>111</v>
      </c>
      <c r="B37" s="18"/>
      <c r="C37" s="18"/>
      <c r="D37" s="18"/>
      <c r="E37" s="150">
        <f t="shared" si="2"/>
        <v>0</v>
      </c>
      <c r="F37" s="151" t="e">
        <f t="shared" si="3"/>
        <v>#DIV/0!</v>
      </c>
      <c r="G37" s="152" t="e">
        <f t="shared" si="4"/>
        <v>#DIV/0!</v>
      </c>
      <c r="H37" s="153" t="e">
        <f t="shared" si="0"/>
        <v>#DIV/0!</v>
      </c>
      <c r="I37" s="154" t="e">
        <f t="shared" si="1"/>
        <v>#DIV/0!</v>
      </c>
      <c r="J37" s="161" t="e">
        <f t="shared" si="5"/>
        <v>#DIV/0!</v>
      </c>
      <c r="K37" s="161" t="e">
        <f t="shared" si="6"/>
        <v>#DIV/0!</v>
      </c>
    </row>
    <row r="38" spans="1:13" x14ac:dyDescent="0.3">
      <c r="A38" s="167" t="s">
        <v>112</v>
      </c>
      <c r="B38" s="18"/>
      <c r="C38" s="18"/>
      <c r="D38" s="18"/>
      <c r="E38" s="150">
        <f t="shared" si="2"/>
        <v>0</v>
      </c>
      <c r="F38" s="151" t="e">
        <f t="shared" si="3"/>
        <v>#DIV/0!</v>
      </c>
      <c r="G38" s="152" t="e">
        <f t="shared" si="4"/>
        <v>#DIV/0!</v>
      </c>
      <c r="H38" s="153" t="e">
        <f t="shared" si="0"/>
        <v>#DIV/0!</v>
      </c>
      <c r="I38" s="154" t="e">
        <f t="shared" si="1"/>
        <v>#DIV/0!</v>
      </c>
      <c r="J38" s="161" t="e">
        <f t="shared" si="5"/>
        <v>#DIV/0!</v>
      </c>
      <c r="K38" s="161" t="e">
        <f t="shared" si="6"/>
        <v>#DIV/0!</v>
      </c>
    </row>
    <row r="39" spans="1:13" x14ac:dyDescent="0.3">
      <c r="A39" s="167" t="s">
        <v>112</v>
      </c>
      <c r="B39" s="18"/>
      <c r="C39" s="18"/>
      <c r="D39" s="18"/>
      <c r="E39" s="150">
        <f t="shared" si="2"/>
        <v>0</v>
      </c>
      <c r="F39" s="151" t="e">
        <f t="shared" si="3"/>
        <v>#DIV/0!</v>
      </c>
      <c r="G39" s="152" t="e">
        <f t="shared" si="4"/>
        <v>#DIV/0!</v>
      </c>
      <c r="H39" s="153" t="e">
        <f t="shared" si="0"/>
        <v>#DIV/0!</v>
      </c>
      <c r="I39" s="154" t="e">
        <f t="shared" si="1"/>
        <v>#DIV/0!</v>
      </c>
      <c r="J39" s="161" t="e">
        <f t="shared" si="5"/>
        <v>#DIV/0!</v>
      </c>
      <c r="K39" s="161" t="e">
        <f t="shared" si="6"/>
        <v>#DIV/0!</v>
      </c>
    </row>
    <row r="42" spans="1:13" ht="27" x14ac:dyDescent="0.3">
      <c r="A42" s="159" t="s">
        <v>48</v>
      </c>
      <c r="B42" s="123"/>
      <c r="C42" s="123"/>
      <c r="D42" s="31"/>
      <c r="E42" s="31"/>
      <c r="F42" s="147"/>
      <c r="G42" s="31"/>
      <c r="H42" s="148"/>
      <c r="I42" s="228" t="s">
        <v>39</v>
      </c>
      <c r="J42" s="230" t="s">
        <v>41</v>
      </c>
      <c r="K42" s="232" t="s">
        <v>102</v>
      </c>
      <c r="L42" s="227" t="s">
        <v>113</v>
      </c>
      <c r="M42" s="227" t="s">
        <v>114</v>
      </c>
    </row>
    <row r="43" spans="1:13" ht="15" thickBot="1" x14ac:dyDescent="0.35">
      <c r="A43" s="123" t="s">
        <v>38</v>
      </c>
      <c r="B43" s="149" t="s">
        <v>26</v>
      </c>
      <c r="C43" s="13" t="s">
        <v>34</v>
      </c>
      <c r="D43" s="63" t="s">
        <v>189</v>
      </c>
      <c r="E43" s="13" t="s">
        <v>8</v>
      </c>
      <c r="F43" s="149" t="s">
        <v>27</v>
      </c>
      <c r="G43" s="123" t="s">
        <v>28</v>
      </c>
      <c r="H43" s="148" t="s">
        <v>40</v>
      </c>
      <c r="I43" s="229"/>
      <c r="J43" s="231"/>
      <c r="K43" s="232"/>
      <c r="L43" s="227"/>
      <c r="M43" s="227"/>
    </row>
    <row r="44" spans="1:13" ht="15" thickBot="1" x14ac:dyDescent="0.35">
      <c r="A44" s="167" t="s">
        <v>103</v>
      </c>
      <c r="B44" s="168" t="e">
        <f>AVERAGE(B20:B21)</f>
        <v>#DIV/0!</v>
      </c>
      <c r="C44" s="168" t="e">
        <f>AVERAGE(C20:C21)</f>
        <v>#DIV/0!</v>
      </c>
      <c r="D44" s="168" t="e">
        <f>AVERAGE(D20:D21)</f>
        <v>#DIV/0!</v>
      </c>
      <c r="E44" s="150" t="e">
        <f t="shared" ref="E44:E53" si="7">IF(B44="Undetermined","Undetermined",SUM(B44-D44))</f>
        <v>#DIV/0!</v>
      </c>
      <c r="F44" s="151" t="e">
        <f t="shared" ref="F44:F53" si="8">$G$12</f>
        <v>#DIV/0!</v>
      </c>
      <c r="G44" s="152" t="e">
        <f t="shared" ref="G44:G53" si="9">IF(E44="Undetermined", "Undetermined",SUM(E44-F44))</f>
        <v>#DIV/0!</v>
      </c>
      <c r="H44" s="153" t="e">
        <f t="shared" ref="H44:H53" si="10">IF(E44="Undetermined", "Undetermined",($E$16^-G44))</f>
        <v>#DIV/0!</v>
      </c>
      <c r="I44" s="154" t="e">
        <f t="shared" ref="I44:I53" si="11">$E$15</f>
        <v>#DIV/0!</v>
      </c>
      <c r="J44" s="161" t="e">
        <f t="shared" ref="J44:J53" si="12">H44*I44</f>
        <v>#DIV/0!</v>
      </c>
      <c r="K44" s="161" t="e">
        <f t="shared" ref="K44:K53" si="13">(J44/I44)*100</f>
        <v>#DIV/0!</v>
      </c>
      <c r="L44" s="169" t="e">
        <f>AVERAGE(K44:K53)</f>
        <v>#DIV/0!</v>
      </c>
      <c r="M44" s="170" t="e">
        <f>STDEV(K44:K53)</f>
        <v>#DIV/0!</v>
      </c>
    </row>
    <row r="45" spans="1:13" ht="15" thickBot="1" x14ac:dyDescent="0.35">
      <c r="A45" s="167" t="s">
        <v>104</v>
      </c>
      <c r="B45" s="168" t="e">
        <f>AVERAGE(B22:B23)</f>
        <v>#DIV/0!</v>
      </c>
      <c r="C45" s="168" t="e">
        <f>AVERAGE(C22:C23)</f>
        <v>#DIV/0!</v>
      </c>
      <c r="D45" s="168" t="e">
        <f>AVERAGE(D22:D23)</f>
        <v>#DIV/0!</v>
      </c>
      <c r="E45" s="150" t="e">
        <f t="shared" si="7"/>
        <v>#DIV/0!</v>
      </c>
      <c r="F45" s="151" t="e">
        <f t="shared" si="8"/>
        <v>#DIV/0!</v>
      </c>
      <c r="G45" s="152" t="e">
        <f t="shared" si="9"/>
        <v>#DIV/0!</v>
      </c>
      <c r="H45" s="153" t="e">
        <f t="shared" si="10"/>
        <v>#DIV/0!</v>
      </c>
      <c r="I45" s="154" t="e">
        <f t="shared" si="11"/>
        <v>#DIV/0!</v>
      </c>
      <c r="J45" s="161" t="e">
        <f t="shared" si="12"/>
        <v>#DIV/0!</v>
      </c>
      <c r="K45" s="161" t="e">
        <f t="shared" si="13"/>
        <v>#DIV/0!</v>
      </c>
    </row>
    <row r="46" spans="1:13" ht="15" thickBot="1" x14ac:dyDescent="0.35">
      <c r="A46" s="167" t="s">
        <v>105</v>
      </c>
      <c r="B46" s="168" t="e">
        <f>AVERAGE(B24:B25)</f>
        <v>#DIV/0!</v>
      </c>
      <c r="C46" s="168" t="e">
        <f>AVERAGE(C24:C25)</f>
        <v>#DIV/0!</v>
      </c>
      <c r="D46" s="168" t="e">
        <f>AVERAGE(D24:D25)</f>
        <v>#DIV/0!</v>
      </c>
      <c r="E46" s="150" t="e">
        <f t="shared" si="7"/>
        <v>#DIV/0!</v>
      </c>
      <c r="F46" s="151" t="e">
        <f t="shared" si="8"/>
        <v>#DIV/0!</v>
      </c>
      <c r="G46" s="152" t="e">
        <f t="shared" si="9"/>
        <v>#DIV/0!</v>
      </c>
      <c r="H46" s="153" t="e">
        <f t="shared" si="10"/>
        <v>#DIV/0!</v>
      </c>
      <c r="I46" s="154" t="e">
        <f t="shared" si="11"/>
        <v>#DIV/0!</v>
      </c>
      <c r="J46" s="161" t="e">
        <f t="shared" si="12"/>
        <v>#DIV/0!</v>
      </c>
      <c r="K46" s="161" t="e">
        <f t="shared" si="13"/>
        <v>#DIV/0!</v>
      </c>
    </row>
    <row r="47" spans="1:13" ht="15" thickBot="1" x14ac:dyDescent="0.35">
      <c r="A47" s="167" t="s">
        <v>106</v>
      </c>
      <c r="B47" s="168" t="e">
        <f>AVERAGE(B26:B27)</f>
        <v>#DIV/0!</v>
      </c>
      <c r="C47" s="168" t="e">
        <f>AVERAGE(C26:C27)</f>
        <v>#DIV/0!</v>
      </c>
      <c r="D47" s="168" t="e">
        <f>AVERAGE(D26:D27)</f>
        <v>#DIV/0!</v>
      </c>
      <c r="E47" s="150" t="e">
        <f t="shared" si="7"/>
        <v>#DIV/0!</v>
      </c>
      <c r="F47" s="151" t="e">
        <f t="shared" si="8"/>
        <v>#DIV/0!</v>
      </c>
      <c r="G47" s="152" t="e">
        <f t="shared" si="9"/>
        <v>#DIV/0!</v>
      </c>
      <c r="H47" s="153" t="e">
        <f t="shared" si="10"/>
        <v>#DIV/0!</v>
      </c>
      <c r="I47" s="154" t="e">
        <f t="shared" si="11"/>
        <v>#DIV/0!</v>
      </c>
      <c r="J47" s="161" t="e">
        <f t="shared" si="12"/>
        <v>#DIV/0!</v>
      </c>
      <c r="K47" s="161" t="e">
        <f t="shared" si="13"/>
        <v>#DIV/0!</v>
      </c>
    </row>
    <row r="48" spans="1:13" ht="15" thickBot="1" x14ac:dyDescent="0.35">
      <c r="A48" s="167" t="s">
        <v>107</v>
      </c>
      <c r="B48" s="168" t="e">
        <f>AVERAGE(B28:B29)</f>
        <v>#DIV/0!</v>
      </c>
      <c r="C48" s="168" t="e">
        <f>AVERAGE(C28:C29)</f>
        <v>#DIV/0!</v>
      </c>
      <c r="D48" s="168" t="e">
        <f>AVERAGE(D28:D29)</f>
        <v>#DIV/0!</v>
      </c>
      <c r="E48" s="150" t="e">
        <f t="shared" si="7"/>
        <v>#DIV/0!</v>
      </c>
      <c r="F48" s="151" t="e">
        <f t="shared" si="8"/>
        <v>#DIV/0!</v>
      </c>
      <c r="G48" s="152" t="e">
        <f t="shared" si="9"/>
        <v>#DIV/0!</v>
      </c>
      <c r="H48" s="153" t="e">
        <f t="shared" si="10"/>
        <v>#DIV/0!</v>
      </c>
      <c r="I48" s="154" t="e">
        <f t="shared" si="11"/>
        <v>#DIV/0!</v>
      </c>
      <c r="J48" s="161" t="e">
        <f t="shared" si="12"/>
        <v>#DIV/0!</v>
      </c>
      <c r="K48" s="161" t="e">
        <f t="shared" si="13"/>
        <v>#DIV/0!</v>
      </c>
    </row>
    <row r="49" spans="1:11" ht="15" thickBot="1" x14ac:dyDescent="0.35">
      <c r="A49" s="167" t="s">
        <v>108</v>
      </c>
      <c r="B49" s="168" t="e">
        <f>AVERAGE(B30:B31)</f>
        <v>#DIV/0!</v>
      </c>
      <c r="C49" s="168" t="e">
        <f>AVERAGE(C30:C31)</f>
        <v>#DIV/0!</v>
      </c>
      <c r="D49" s="168" t="e">
        <f>AVERAGE(D30:D31)</f>
        <v>#DIV/0!</v>
      </c>
      <c r="E49" s="150" t="e">
        <f t="shared" si="7"/>
        <v>#DIV/0!</v>
      </c>
      <c r="F49" s="151" t="e">
        <f t="shared" si="8"/>
        <v>#DIV/0!</v>
      </c>
      <c r="G49" s="152" t="e">
        <f t="shared" si="9"/>
        <v>#DIV/0!</v>
      </c>
      <c r="H49" s="153" t="e">
        <f t="shared" si="10"/>
        <v>#DIV/0!</v>
      </c>
      <c r="I49" s="154" t="e">
        <f t="shared" si="11"/>
        <v>#DIV/0!</v>
      </c>
      <c r="J49" s="161" t="e">
        <f t="shared" si="12"/>
        <v>#DIV/0!</v>
      </c>
      <c r="K49" s="161" t="e">
        <f t="shared" si="13"/>
        <v>#DIV/0!</v>
      </c>
    </row>
    <row r="50" spans="1:11" ht="15" thickBot="1" x14ac:dyDescent="0.35">
      <c r="A50" s="167" t="s">
        <v>109</v>
      </c>
      <c r="B50" s="168" t="e">
        <f>AVERAGE(B32:B33)</f>
        <v>#DIV/0!</v>
      </c>
      <c r="C50" s="168" t="e">
        <f>AVERAGE(C32:C33)</f>
        <v>#DIV/0!</v>
      </c>
      <c r="D50" s="168" t="e">
        <f>AVERAGE(D32:D33)</f>
        <v>#DIV/0!</v>
      </c>
      <c r="E50" s="150" t="e">
        <f t="shared" si="7"/>
        <v>#DIV/0!</v>
      </c>
      <c r="F50" s="151" t="e">
        <f t="shared" si="8"/>
        <v>#DIV/0!</v>
      </c>
      <c r="G50" s="152" t="e">
        <f t="shared" si="9"/>
        <v>#DIV/0!</v>
      </c>
      <c r="H50" s="153" t="e">
        <f t="shared" si="10"/>
        <v>#DIV/0!</v>
      </c>
      <c r="I50" s="154" t="e">
        <f t="shared" si="11"/>
        <v>#DIV/0!</v>
      </c>
      <c r="J50" s="161" t="e">
        <f t="shared" si="12"/>
        <v>#DIV/0!</v>
      </c>
      <c r="K50" s="161" t="e">
        <f t="shared" si="13"/>
        <v>#DIV/0!</v>
      </c>
    </row>
    <row r="51" spans="1:11" ht="15" thickBot="1" x14ac:dyDescent="0.35">
      <c r="A51" s="167" t="s">
        <v>110</v>
      </c>
      <c r="B51" s="168" t="e">
        <f>AVERAGE(B34:B35)</f>
        <v>#DIV/0!</v>
      </c>
      <c r="C51" s="168" t="e">
        <f>AVERAGE(C34:C35)</f>
        <v>#DIV/0!</v>
      </c>
      <c r="D51" s="168" t="e">
        <f>AVERAGE(D34:D35)</f>
        <v>#DIV/0!</v>
      </c>
      <c r="E51" s="150" t="e">
        <f t="shared" si="7"/>
        <v>#DIV/0!</v>
      </c>
      <c r="F51" s="151" t="e">
        <f t="shared" si="8"/>
        <v>#DIV/0!</v>
      </c>
      <c r="G51" s="152" t="e">
        <f t="shared" si="9"/>
        <v>#DIV/0!</v>
      </c>
      <c r="H51" s="153" t="e">
        <f t="shared" si="10"/>
        <v>#DIV/0!</v>
      </c>
      <c r="I51" s="154" t="e">
        <f t="shared" si="11"/>
        <v>#DIV/0!</v>
      </c>
      <c r="J51" s="161" t="e">
        <f t="shared" si="12"/>
        <v>#DIV/0!</v>
      </c>
      <c r="K51" s="161" t="e">
        <f t="shared" si="13"/>
        <v>#DIV/0!</v>
      </c>
    </row>
    <row r="52" spans="1:11" ht="15" thickBot="1" x14ac:dyDescent="0.35">
      <c r="A52" s="167" t="s">
        <v>111</v>
      </c>
      <c r="B52" s="168" t="e">
        <f>AVERAGE(B36:B37)</f>
        <v>#DIV/0!</v>
      </c>
      <c r="C52" s="168" t="e">
        <f>AVERAGE(C36:C37)</f>
        <v>#DIV/0!</v>
      </c>
      <c r="D52" s="168" t="e">
        <f>AVERAGE(D36:D37)</f>
        <v>#DIV/0!</v>
      </c>
      <c r="E52" s="150" t="e">
        <f t="shared" si="7"/>
        <v>#DIV/0!</v>
      </c>
      <c r="F52" s="151" t="e">
        <f t="shared" si="8"/>
        <v>#DIV/0!</v>
      </c>
      <c r="G52" s="152" t="e">
        <f t="shared" si="9"/>
        <v>#DIV/0!</v>
      </c>
      <c r="H52" s="153" t="e">
        <f t="shared" si="10"/>
        <v>#DIV/0!</v>
      </c>
      <c r="I52" s="154" t="e">
        <f t="shared" si="11"/>
        <v>#DIV/0!</v>
      </c>
      <c r="J52" s="161" t="e">
        <f t="shared" si="12"/>
        <v>#DIV/0!</v>
      </c>
      <c r="K52" s="161" t="e">
        <f t="shared" si="13"/>
        <v>#DIV/0!</v>
      </c>
    </row>
    <row r="53" spans="1:11" x14ac:dyDescent="0.3">
      <c r="A53" s="167" t="s">
        <v>112</v>
      </c>
      <c r="B53" s="168" t="e">
        <f>AVERAGE(B38:B39)</f>
        <v>#DIV/0!</v>
      </c>
      <c r="C53" s="168" t="e">
        <f>AVERAGE(C38:C39)</f>
        <v>#DIV/0!</v>
      </c>
      <c r="D53" s="168" t="e">
        <f>AVERAGE(D38:D39)</f>
        <v>#DIV/0!</v>
      </c>
      <c r="E53" s="150" t="e">
        <f t="shared" si="7"/>
        <v>#DIV/0!</v>
      </c>
      <c r="F53" s="151" t="e">
        <f t="shared" si="8"/>
        <v>#DIV/0!</v>
      </c>
      <c r="G53" s="152" t="e">
        <f t="shared" si="9"/>
        <v>#DIV/0!</v>
      </c>
      <c r="H53" s="153" t="e">
        <f t="shared" si="10"/>
        <v>#DIV/0!</v>
      </c>
      <c r="I53" s="154" t="e">
        <f t="shared" si="11"/>
        <v>#DIV/0!</v>
      </c>
      <c r="J53" s="161" t="e">
        <f t="shared" si="12"/>
        <v>#DIV/0!</v>
      </c>
      <c r="K53" s="161" t="e">
        <f t="shared" si="13"/>
        <v>#DIV/0!</v>
      </c>
    </row>
  </sheetData>
  <sheetProtection algorithmName="SHA-512" hashValue="MamcETJNKe8SVG3GYcaXILgplBLoq1tfG0hIwFKE6jMahRMAlnGu6EW2uyzX3xg3+Pb9lNlEcGeHKV7Ckthdzg==" saltValue="Dlh7IE8UgKWSvOsH8bqL3Q==" spinCount="100000" sheet="1" objects="1" scenarios="1"/>
  <mergeCells count="8">
    <mergeCell ref="L42:L43"/>
    <mergeCell ref="M42:M43"/>
    <mergeCell ref="I18:I19"/>
    <mergeCell ref="J18:J19"/>
    <mergeCell ref="K18:K19"/>
    <mergeCell ref="I42:I43"/>
    <mergeCell ref="J42:J43"/>
    <mergeCell ref="K42:K4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
  <sheetViews>
    <sheetView zoomScaleNormal="100" workbookViewId="0">
      <selection activeCell="N22" sqref="N22"/>
    </sheetView>
  </sheetViews>
  <sheetFormatPr defaultRowHeight="14.4" x14ac:dyDescent="0.3"/>
  <cols>
    <col min="1" max="1" width="32.109375" style="1" customWidth="1"/>
    <col min="2" max="2" width="10.6640625" style="51" customWidth="1"/>
    <col min="3" max="3" width="9.88671875" style="51" customWidth="1"/>
    <col min="4" max="4" width="9.44140625" style="51" customWidth="1"/>
    <col min="5" max="5" width="10.109375" style="51" customWidth="1"/>
    <col min="6" max="7" width="9.109375" style="51" customWidth="1"/>
    <col min="8" max="8" width="8.6640625" style="51" customWidth="1"/>
    <col min="9" max="9" width="9.109375" style="51" customWidth="1"/>
    <col min="10" max="10" width="9.6640625" style="51" customWidth="1"/>
    <col min="11" max="11" width="16.5546875" style="51" customWidth="1"/>
    <col min="12" max="12" width="19.88671875" style="51" customWidth="1"/>
    <col min="13" max="13" width="17.33203125" style="51" customWidth="1"/>
    <col min="14" max="14" width="19.109375" style="51" customWidth="1"/>
    <col min="15" max="15" width="16.6640625" style="51" customWidth="1"/>
    <col min="16" max="16" width="15.109375" style="104" customWidth="1"/>
    <col min="17" max="17" width="14" style="187" customWidth="1"/>
    <col min="18" max="18" width="18.33203125" style="187" customWidth="1"/>
    <col min="19" max="20" width="17" style="51" customWidth="1"/>
  </cols>
  <sheetData>
    <row r="1" spans="1:15" x14ac:dyDescent="0.3">
      <c r="A1" s="233" t="s">
        <v>22</v>
      </c>
      <c r="B1" s="233"/>
      <c r="C1" s="233"/>
      <c r="D1" s="233"/>
      <c r="E1" s="233"/>
      <c r="F1" s="233"/>
      <c r="G1" s="233"/>
      <c r="H1" s="233"/>
      <c r="I1" s="233"/>
      <c r="J1" s="233"/>
      <c r="K1" s="233"/>
      <c r="L1" s="233"/>
      <c r="M1" s="233"/>
    </row>
    <row r="2" spans="1:15" x14ac:dyDescent="0.3">
      <c r="A2" s="155" t="s">
        <v>23</v>
      </c>
      <c r="B2" s="53"/>
      <c r="C2" s="53"/>
      <c r="D2" s="54"/>
      <c r="E2" s="54"/>
      <c r="F2" s="54"/>
      <c r="G2" s="54"/>
      <c r="H2" s="55"/>
      <c r="I2" s="55"/>
      <c r="J2" s="55"/>
      <c r="K2" s="55"/>
      <c r="L2" s="55"/>
      <c r="M2" s="55"/>
    </row>
    <row r="3" spans="1:15" x14ac:dyDescent="0.3">
      <c r="A3" s="189" t="s">
        <v>184</v>
      </c>
      <c r="B3" s="190"/>
      <c r="C3" s="190"/>
      <c r="D3" s="191"/>
      <c r="E3" s="191"/>
      <c r="F3" s="191"/>
      <c r="G3" s="191"/>
      <c r="H3" s="192"/>
      <c r="I3" s="192"/>
      <c r="J3" s="192"/>
      <c r="K3" s="192"/>
      <c r="L3" s="192"/>
      <c r="M3" s="192"/>
      <c r="N3" s="193"/>
      <c r="O3" s="81"/>
    </row>
    <row r="4" spans="1:15" ht="27" x14ac:dyDescent="0.3">
      <c r="A4" s="124" t="s">
        <v>86</v>
      </c>
      <c r="B4" s="97" t="s">
        <v>195</v>
      </c>
      <c r="C4" s="57"/>
      <c r="D4" s="58"/>
      <c r="E4" s="58"/>
      <c r="F4" s="58"/>
      <c r="G4" s="58"/>
      <c r="H4" s="58"/>
      <c r="J4" s="59"/>
      <c r="K4" s="60"/>
      <c r="L4" s="61"/>
      <c r="M4" s="62"/>
    </row>
    <row r="5" spans="1:15" ht="15" customHeight="1" x14ac:dyDescent="0.3">
      <c r="A5" s="236" t="s">
        <v>166</v>
      </c>
      <c r="B5" s="97" t="s">
        <v>205</v>
      </c>
      <c r="C5" s="57"/>
      <c r="D5" s="58"/>
      <c r="E5" s="58"/>
      <c r="F5" s="58"/>
      <c r="G5" s="58"/>
      <c r="H5" s="58"/>
      <c r="J5" s="59"/>
      <c r="K5" s="60"/>
      <c r="L5" s="61"/>
      <c r="M5" s="62"/>
    </row>
    <row r="6" spans="1:15" x14ac:dyDescent="0.3">
      <c r="A6" s="236"/>
      <c r="B6" s="63" t="s">
        <v>7</v>
      </c>
      <c r="C6" s="63" t="s">
        <v>190</v>
      </c>
      <c r="D6" s="63" t="s">
        <v>189</v>
      </c>
      <c r="E6" s="63" t="s">
        <v>31</v>
      </c>
      <c r="F6" s="98" t="s">
        <v>188</v>
      </c>
      <c r="G6" s="219" t="s">
        <v>27</v>
      </c>
      <c r="H6" s="4" t="s">
        <v>194</v>
      </c>
      <c r="K6" s="60"/>
      <c r="L6" s="64"/>
      <c r="M6" s="64"/>
    </row>
    <row r="7" spans="1:15" x14ac:dyDescent="0.3">
      <c r="A7" s="125" t="s">
        <v>35</v>
      </c>
      <c r="B7" s="87"/>
      <c r="C7" s="87"/>
      <c r="D7" s="87"/>
      <c r="E7" s="99" t="e">
        <f>IF(OR(B7&lt;('Initial Calibrators'!E$65-(3*'Initial Calibrators'!E$66)),B7&gt;('Initial Calibrators'!E$65+(3*'Initial Calibrators'!E$66))),"fail",B7)</f>
        <v>#DIV/0!</v>
      </c>
      <c r="F7" s="99" t="e">
        <f>IF(OR(D7&lt;('Initial Calibrators'!F$65-(3*'Initial Calibrators'!F$66)),D7&gt;('Initial Calibrators'!F$65+(3*'Initial Calibrators'!F$66))),"fail",D7)</f>
        <v>#DIV/0!</v>
      </c>
      <c r="G7" s="220" t="str">
        <f>IF(B7="","",(AVERAGE(B7:B8))-(AVERAGE(D7:D8)))</f>
        <v/>
      </c>
      <c r="H7" s="221" t="e">
        <f>IF(OR(G7&lt;('Initial Calibrators'!G$65-(3*'Initial Calibrators'!G$66)),G7&gt;('Initial Calibrators'!G$65+(3*'Initial Calibrators'!G$66)),G7=""""),"fail",G7)</f>
        <v>#DIV/0!</v>
      </c>
      <c r="K7" s="60"/>
      <c r="L7" s="64"/>
      <c r="M7" s="64"/>
    </row>
    <row r="8" spans="1:15" x14ac:dyDescent="0.3">
      <c r="A8" s="7"/>
      <c r="B8" s="87"/>
      <c r="C8" s="87"/>
      <c r="D8" s="87"/>
      <c r="E8" s="99" t="e">
        <f>IF(OR(B8&lt;('Initial Calibrators'!E$65-(3*'Initial Calibrators'!E$66)),B8&gt;('Initial Calibrators'!E$65+(3*'Initial Calibrators'!E$66))),"fail",B8)</f>
        <v>#DIV/0!</v>
      </c>
      <c r="F8" s="99" t="e">
        <f>IF(OR(D8&lt;('Initial Calibrators'!F$65-(3*'Initial Calibrators'!F$66)),D8&gt;('Initial Calibrators'!F$65+(3*'Initial Calibrators'!F$66))),"fail",D8)</f>
        <v>#DIV/0!</v>
      </c>
      <c r="G8" s="221"/>
      <c r="H8" s="131"/>
      <c r="K8" s="60"/>
      <c r="L8" s="64"/>
      <c r="M8" s="64"/>
    </row>
    <row r="9" spans="1:15" x14ac:dyDescent="0.3">
      <c r="A9" s="125" t="s">
        <v>36</v>
      </c>
      <c r="B9" s="87"/>
      <c r="C9" s="87"/>
      <c r="D9" s="87"/>
      <c r="E9" s="99" t="e">
        <f>IF(OR(B9&lt;('Initial Calibrators'!E$65-(3*'Initial Calibrators'!E$66)),B9&gt;('Initial Calibrators'!E$65+(3*'Initial Calibrators'!E$66))),"fail",B9)</f>
        <v>#DIV/0!</v>
      </c>
      <c r="F9" s="99" t="e">
        <f>IF(OR(D9&lt;('Initial Calibrators'!F$65-(3*'Initial Calibrators'!F$66)),D9&gt;('Initial Calibrators'!F$65+(3*'Initial Calibrators'!F$66))),"fail",D9)</f>
        <v>#DIV/0!</v>
      </c>
      <c r="G9" s="220" t="str">
        <f>IF(B9="","",(AVERAGE(B9:B10))-(AVERAGE(D9:D10)))</f>
        <v/>
      </c>
      <c r="H9" s="221" t="e">
        <f>IF(OR(G9&lt;('Initial Calibrators'!G$65-(3*'Initial Calibrators'!G$66)),G9&gt;('Initial Calibrators'!G$65+(3*'Initial Calibrators'!G$66)),G9=""""),"fail",G9)</f>
        <v>#DIV/0!</v>
      </c>
      <c r="K9" s="60"/>
      <c r="L9" s="64"/>
      <c r="M9" s="64"/>
    </row>
    <row r="10" spans="1:15" x14ac:dyDescent="0.3">
      <c r="A10" s="7"/>
      <c r="B10" s="87"/>
      <c r="C10" s="87"/>
      <c r="D10" s="87"/>
      <c r="E10" s="99" t="e">
        <f>IF(OR(B10&lt;('Initial Calibrators'!E$65-(3*'Initial Calibrators'!E$66)),B10&gt;('Initial Calibrators'!E$65+(3*'Initial Calibrators'!E$66))),"fail",B10)</f>
        <v>#DIV/0!</v>
      </c>
      <c r="F10" s="99" t="e">
        <f>IF(OR(D10&lt;('Initial Calibrators'!F$65-(3*'Initial Calibrators'!F$66)),D10&gt;('Initial Calibrators'!F$65+(3*'Initial Calibrators'!F$66))),"fail",D10)</f>
        <v>#DIV/0!</v>
      </c>
      <c r="G10" s="221"/>
      <c r="H10" s="131"/>
      <c r="K10" s="60"/>
      <c r="L10" s="64"/>
      <c r="M10" s="64"/>
    </row>
    <row r="11" spans="1:15" x14ac:dyDescent="0.3">
      <c r="A11" s="125" t="s">
        <v>37</v>
      </c>
      <c r="B11" s="87"/>
      <c r="C11" s="87"/>
      <c r="D11" s="87"/>
      <c r="E11" s="99" t="e">
        <f>IF(OR(B11&lt;('Initial Calibrators'!E$65-(3*'Initial Calibrators'!E$66)),B11&gt;('Initial Calibrators'!E$65+(3*'Initial Calibrators'!E$66))),"fail",B11)</f>
        <v>#DIV/0!</v>
      </c>
      <c r="F11" s="99" t="e">
        <f>IF(OR(D11&lt;('Initial Calibrators'!F$65-(3*'Initial Calibrators'!F$66)),D11&gt;('Initial Calibrators'!F$65+(3*'Initial Calibrators'!F$66))),"fail",D11)</f>
        <v>#DIV/0!</v>
      </c>
      <c r="G11" s="220" t="str">
        <f>IF(B11="","",(AVERAGE(B11:B12))-(AVERAGE(D11:D12)))</f>
        <v/>
      </c>
      <c r="H11" s="221" t="e">
        <f>IF(OR(G11&lt;('Initial Calibrators'!G$65-(3*'Initial Calibrators'!G$66)),G11&gt;('Initial Calibrators'!G$65+(3*'Initial Calibrators'!G$66)),G11=""""),"fail",G11)</f>
        <v>#DIV/0!</v>
      </c>
      <c r="K11" s="66"/>
      <c r="L11" s="67"/>
      <c r="M11" s="67"/>
    </row>
    <row r="12" spans="1:15" x14ac:dyDescent="0.3">
      <c r="A12" s="126"/>
      <c r="B12" s="87"/>
      <c r="C12" s="87"/>
      <c r="D12" s="87"/>
      <c r="E12" s="99" t="e">
        <f>IF(OR(B12&lt;('Initial Calibrators'!E$65-(3*'Initial Calibrators'!E$66)),B12&gt;('Initial Calibrators'!E$65+(3*'Initial Calibrators'!E$66))),"fail",B12)</f>
        <v>#DIV/0!</v>
      </c>
      <c r="F12" s="99" t="e">
        <f>IF(OR(D12&lt;('Initial Calibrators'!F$65-(3*'Initial Calibrators'!F$66)),D12&gt;('Initial Calibrators'!F$65+(3*'Initial Calibrators'!F$66))),"fail",D12)</f>
        <v>#DIV/0!</v>
      </c>
      <c r="G12" s="221"/>
      <c r="H12" s="125"/>
      <c r="K12" s="66"/>
      <c r="L12" s="67"/>
      <c r="M12" s="67"/>
    </row>
    <row r="13" spans="1:15" x14ac:dyDescent="0.3">
      <c r="A13" s="127" t="s">
        <v>24</v>
      </c>
      <c r="B13" s="68"/>
      <c r="C13" s="68"/>
      <c r="D13" s="68"/>
      <c r="E13" s="68" t="e">
        <f>AVERAGE(E7:E12)</f>
        <v>#DIV/0!</v>
      </c>
      <c r="F13" s="68" t="e">
        <f>AVERAGE(F7:F12)</f>
        <v>#DIV/0!</v>
      </c>
      <c r="G13" s="135"/>
      <c r="H13" s="136" t="e">
        <f>AVERAGE(H7:H12)</f>
        <v>#DIV/0!</v>
      </c>
      <c r="K13" s="65"/>
      <c r="L13" s="67"/>
      <c r="M13" s="68"/>
    </row>
    <row r="14" spans="1:15" x14ac:dyDescent="0.3">
      <c r="A14" s="127" t="s">
        <v>25</v>
      </c>
      <c r="B14" s="70"/>
      <c r="C14" s="70"/>
      <c r="D14" s="71"/>
      <c r="E14" s="68"/>
      <c r="F14" s="71" t="e">
        <f>F13+3</f>
        <v>#DIV/0!</v>
      </c>
      <c r="G14" s="71"/>
      <c r="H14" s="69"/>
      <c r="K14" s="106"/>
      <c r="L14" s="72"/>
      <c r="M14" s="73"/>
    </row>
    <row r="15" spans="1:15" x14ac:dyDescent="0.3">
      <c r="A15" s="31"/>
      <c r="B15" s="58"/>
      <c r="C15" s="58"/>
      <c r="D15" s="58"/>
    </row>
    <row r="16" spans="1:15" ht="15" customHeight="1" x14ac:dyDescent="0.3">
      <c r="A16" s="128" t="s">
        <v>88</v>
      </c>
      <c r="B16" s="74"/>
      <c r="C16" s="74"/>
      <c r="E16" s="75" t="e">
        <f>'Initial Calibrators'!L15</f>
        <v>#DIV/0!</v>
      </c>
      <c r="F16" s="74"/>
      <c r="G16" s="74"/>
      <c r="H16" s="74"/>
      <c r="K16" s="74"/>
      <c r="L16" s="58"/>
      <c r="M16" s="58"/>
    </row>
    <row r="17" spans="1:20" x14ac:dyDescent="0.3">
      <c r="A17" s="128" t="s">
        <v>45</v>
      </c>
      <c r="B17" s="74"/>
      <c r="C17" s="74"/>
      <c r="E17" s="76" t="e">
        <f>'Initial Calibrators'!L17</f>
        <v>#DIV/0!</v>
      </c>
      <c r="F17" s="74"/>
      <c r="G17" s="74"/>
      <c r="H17" s="74"/>
      <c r="K17" s="74"/>
      <c r="L17" s="58"/>
      <c r="M17" s="58"/>
      <c r="N17" s="104"/>
      <c r="O17" s="104"/>
      <c r="Q17" s="249" t="s">
        <v>182</v>
      </c>
      <c r="R17" s="70"/>
    </row>
    <row r="18" spans="1:20" x14ac:dyDescent="0.3">
      <c r="A18" s="128"/>
      <c r="B18" s="74"/>
      <c r="C18" s="74"/>
      <c r="F18" s="74"/>
      <c r="G18" s="74"/>
      <c r="H18" s="74"/>
      <c r="K18" s="74"/>
      <c r="L18" s="58"/>
      <c r="M18" s="58"/>
      <c r="N18" s="104"/>
      <c r="O18" s="104"/>
      <c r="Q18" s="249"/>
      <c r="R18" s="70"/>
    </row>
    <row r="19" spans="1:20" ht="15" customHeight="1" x14ac:dyDescent="0.3">
      <c r="A19" s="236" t="s">
        <v>167</v>
      </c>
      <c r="B19" s="195" t="s">
        <v>206</v>
      </c>
      <c r="C19" s="74"/>
      <c r="D19" s="104"/>
      <c r="E19" s="118"/>
      <c r="F19" s="74"/>
      <c r="G19" s="74"/>
      <c r="H19" s="74"/>
      <c r="I19" s="104"/>
      <c r="J19" s="104"/>
      <c r="K19" s="74"/>
      <c r="L19" s="58"/>
      <c r="M19" s="58"/>
      <c r="N19" s="104"/>
      <c r="O19" s="104"/>
      <c r="Q19" s="249"/>
      <c r="R19" s="70"/>
    </row>
    <row r="20" spans="1:20" x14ac:dyDescent="0.3">
      <c r="A20" s="236"/>
      <c r="B20" s="63" t="s">
        <v>30</v>
      </c>
      <c r="C20" s="63" t="s">
        <v>190</v>
      </c>
      <c r="D20" s="63" t="s">
        <v>189</v>
      </c>
      <c r="E20" s="13" t="s">
        <v>31</v>
      </c>
      <c r="F20" s="98" t="s">
        <v>42</v>
      </c>
      <c r="G20" s="98"/>
      <c r="H20" s="74"/>
      <c r="K20" s="74"/>
      <c r="L20" s="58"/>
      <c r="M20" s="58"/>
      <c r="N20" s="104"/>
      <c r="O20" s="104"/>
      <c r="Q20" s="249"/>
      <c r="R20" s="70"/>
    </row>
    <row r="21" spans="1:20" x14ac:dyDescent="0.3">
      <c r="A21" s="129" t="s">
        <v>90</v>
      </c>
      <c r="B21" s="87"/>
      <c r="C21" s="87"/>
      <c r="D21" s="87"/>
      <c r="E21" s="117" t="str">
        <f>IF(OR(B21="",B22=""),"",AVERAGE(B21:B22))</f>
        <v/>
      </c>
      <c r="F21" s="117" t="str">
        <f>IF(OR(C21&gt;35,C21="undetermined",C21=""),"fail", "OK")</f>
        <v>fail</v>
      </c>
      <c r="G21" s="76"/>
      <c r="H21" s="74"/>
      <c r="K21" s="74"/>
      <c r="L21" s="58"/>
      <c r="M21" s="58"/>
      <c r="N21" s="104"/>
      <c r="O21" s="104"/>
      <c r="Q21" s="249"/>
      <c r="R21" s="70"/>
    </row>
    <row r="22" spans="1:20" x14ac:dyDescent="0.3">
      <c r="A22" s="128"/>
      <c r="B22" s="87"/>
      <c r="C22" s="87"/>
      <c r="D22" s="87"/>
      <c r="E22" s="117"/>
      <c r="F22" s="117" t="str">
        <f t="shared" ref="F22:F26" si="0">IF(OR(C22&gt;35,C22="undetermined",C22=""),"fail", "OK")</f>
        <v>fail</v>
      </c>
      <c r="G22" s="76">
        <v>0</v>
      </c>
      <c r="H22" s="74">
        <v>4</v>
      </c>
      <c r="I22" s="51">
        <v>3</v>
      </c>
      <c r="J22" s="223">
        <f>G22+(-(H22-I22))</f>
        <v>-1</v>
      </c>
      <c r="K22" s="74"/>
      <c r="L22" s="58"/>
      <c r="M22" s="58"/>
      <c r="N22" s="104"/>
      <c r="O22" s="104"/>
      <c r="Q22" s="249"/>
      <c r="R22" s="70"/>
    </row>
    <row r="23" spans="1:20" x14ac:dyDescent="0.3">
      <c r="A23" s="129" t="s">
        <v>91</v>
      </c>
      <c r="B23" s="87"/>
      <c r="C23" s="87"/>
      <c r="D23" s="87"/>
      <c r="E23" s="117" t="str">
        <f>IF(OR(B23="",B24=""),"",AVERAGE(B23:B24))</f>
        <v/>
      </c>
      <c r="F23" s="117" t="str">
        <f t="shared" si="0"/>
        <v>fail</v>
      </c>
      <c r="G23" s="76"/>
      <c r="H23" s="74"/>
      <c r="K23" s="74"/>
      <c r="L23" s="58"/>
      <c r="M23" s="58"/>
      <c r="N23" s="104"/>
      <c r="O23" s="104"/>
      <c r="Q23" s="249"/>
      <c r="R23" s="70"/>
    </row>
    <row r="24" spans="1:20" ht="15" customHeight="1" x14ac:dyDescent="0.3">
      <c r="A24" s="128"/>
      <c r="B24" s="87"/>
      <c r="C24" s="87"/>
      <c r="D24" s="87"/>
      <c r="E24" s="117"/>
      <c r="F24" s="117" t="str">
        <f t="shared" si="0"/>
        <v>fail</v>
      </c>
      <c r="G24" s="76"/>
      <c r="H24" s="74"/>
      <c r="K24" s="74"/>
      <c r="L24" s="58"/>
      <c r="M24" s="58"/>
      <c r="N24" s="104"/>
      <c r="O24" s="222"/>
      <c r="Q24" s="249"/>
      <c r="R24" s="70"/>
    </row>
    <row r="25" spans="1:20" ht="15" customHeight="1" x14ac:dyDescent="0.3">
      <c r="A25" s="129" t="s">
        <v>92</v>
      </c>
      <c r="B25" s="87"/>
      <c r="C25" s="87"/>
      <c r="D25" s="87"/>
      <c r="E25" s="117" t="str">
        <f>IF(OR(B25="",B26=""),"",AVERAGE(B25:B26))</f>
        <v/>
      </c>
      <c r="F25" s="117" t="str">
        <f t="shared" si="0"/>
        <v>fail</v>
      </c>
      <c r="G25" s="76"/>
      <c r="H25" s="67"/>
      <c r="K25" s="79"/>
      <c r="L25" s="80"/>
      <c r="M25" s="67"/>
      <c r="N25" s="243" t="s">
        <v>210</v>
      </c>
      <c r="O25" s="244" t="s">
        <v>209</v>
      </c>
      <c r="P25" s="247" t="s">
        <v>180</v>
      </c>
      <c r="Q25" s="249"/>
      <c r="R25" s="248" t="s">
        <v>183</v>
      </c>
      <c r="S25" s="81"/>
      <c r="T25" s="81"/>
    </row>
    <row r="26" spans="1:20" ht="15" customHeight="1" x14ac:dyDescent="0.3">
      <c r="A26" s="128"/>
      <c r="B26" s="87"/>
      <c r="C26" s="87"/>
      <c r="D26" s="87"/>
      <c r="E26" s="117"/>
      <c r="F26" s="117" t="str">
        <f t="shared" si="0"/>
        <v>fail</v>
      </c>
      <c r="G26" s="76"/>
      <c r="H26" s="67"/>
      <c r="K26" s="103"/>
      <c r="L26" s="82"/>
      <c r="M26" s="67"/>
      <c r="N26" s="243"/>
      <c r="O26" s="244"/>
      <c r="P26" s="247"/>
      <c r="Q26" s="249"/>
      <c r="R26" s="248"/>
    </row>
    <row r="27" spans="1:20" s="105" customFormat="1" ht="15" customHeight="1" x14ac:dyDescent="0.3">
      <c r="A27" s="127" t="s">
        <v>24</v>
      </c>
      <c r="B27" s="68" t="e">
        <f>AVERAGE(B21:B26)</f>
        <v>#DIV/0!</v>
      </c>
      <c r="C27" s="68" t="e">
        <f>AVERAGE(C21:C26)</f>
        <v>#DIV/0!</v>
      </c>
      <c r="D27" s="68" t="e">
        <f>AVERAGE(D21:D26)</f>
        <v>#DIV/0!</v>
      </c>
      <c r="E27" s="68" t="e">
        <f>SMALL(E21:E26,1)</f>
        <v>#NUM!</v>
      </c>
      <c r="G27" s="68"/>
      <c r="H27" s="101"/>
      <c r="K27" s="103"/>
      <c r="L27" s="82"/>
      <c r="M27" s="67"/>
      <c r="N27" s="243"/>
      <c r="O27" s="244"/>
      <c r="P27" s="247"/>
      <c r="Q27" s="249"/>
      <c r="R27" s="248"/>
      <c r="S27" s="104"/>
      <c r="T27" s="104"/>
    </row>
    <row r="28" spans="1:20" ht="15" customHeight="1" x14ac:dyDescent="0.3">
      <c r="A28" s="127" t="s">
        <v>43</v>
      </c>
      <c r="B28" s="70"/>
      <c r="C28" s="71" t="e">
        <f>C27+1.5</f>
        <v>#DIV/0!</v>
      </c>
      <c r="D28" s="71"/>
      <c r="E28" s="68"/>
      <c r="G28" s="71"/>
      <c r="H28" s="67"/>
      <c r="K28" s="65"/>
      <c r="L28" s="82"/>
      <c r="M28" s="67"/>
      <c r="N28" s="243"/>
      <c r="O28" s="244"/>
      <c r="P28" s="247"/>
      <c r="Q28" s="249"/>
      <c r="R28" s="248"/>
    </row>
    <row r="29" spans="1:20" ht="16.5" customHeight="1" x14ac:dyDescent="0.3">
      <c r="A29" s="242" t="s">
        <v>89</v>
      </c>
      <c r="B29" s="83"/>
      <c r="C29" s="83"/>
      <c r="D29" s="77"/>
      <c r="E29" s="77"/>
      <c r="F29" s="77"/>
      <c r="G29" s="77"/>
      <c r="H29" s="67"/>
      <c r="I29" s="78"/>
      <c r="J29" s="67"/>
      <c r="K29" s="67"/>
      <c r="L29" s="77"/>
      <c r="M29" s="67"/>
      <c r="N29" s="243"/>
      <c r="O29" s="244"/>
      <c r="P29" s="247"/>
      <c r="Q29" s="249"/>
      <c r="R29" s="248"/>
    </row>
    <row r="30" spans="1:20" ht="25.5" customHeight="1" x14ac:dyDescent="0.3">
      <c r="A30" s="242"/>
      <c r="B30" s="56"/>
      <c r="C30" s="56"/>
      <c r="D30" s="58"/>
      <c r="E30" s="58"/>
      <c r="F30" s="58"/>
      <c r="G30" s="58"/>
      <c r="H30" s="58"/>
      <c r="I30" s="84"/>
      <c r="J30" s="58"/>
      <c r="K30" s="85"/>
      <c r="L30" s="228" t="s">
        <v>87</v>
      </c>
      <c r="M30" s="234" t="s">
        <v>41</v>
      </c>
      <c r="N30" s="236" t="s">
        <v>169</v>
      </c>
      <c r="O30" s="236" t="s">
        <v>208</v>
      </c>
      <c r="P30" s="236" t="s">
        <v>16</v>
      </c>
      <c r="Q30" s="245" t="s">
        <v>207</v>
      </c>
      <c r="R30" s="245" t="s">
        <v>193</v>
      </c>
    </row>
    <row r="31" spans="1:20" x14ac:dyDescent="0.3">
      <c r="A31" s="130" t="s">
        <v>96</v>
      </c>
      <c r="B31" s="86" t="s">
        <v>26</v>
      </c>
      <c r="C31" s="63" t="s">
        <v>190</v>
      </c>
      <c r="D31" s="63" t="s">
        <v>189</v>
      </c>
      <c r="E31" s="86" t="s">
        <v>42</v>
      </c>
      <c r="F31" s="86" t="s">
        <v>32</v>
      </c>
      <c r="G31" s="86" t="s">
        <v>44</v>
      </c>
      <c r="H31" s="63" t="s">
        <v>8</v>
      </c>
      <c r="I31" s="86" t="s">
        <v>27</v>
      </c>
      <c r="J31" s="56" t="s">
        <v>28</v>
      </c>
      <c r="K31" s="85" t="s">
        <v>40</v>
      </c>
      <c r="L31" s="229"/>
      <c r="M31" s="235"/>
      <c r="N31" s="237"/>
      <c r="O31" s="237"/>
      <c r="P31" s="236"/>
      <c r="Q31" s="246"/>
      <c r="R31" s="245"/>
      <c r="S31" s="104"/>
      <c r="T31" s="104"/>
    </row>
    <row r="32" spans="1:20" x14ac:dyDescent="0.3">
      <c r="A32" s="208" t="s">
        <v>179</v>
      </c>
      <c r="B32" s="201" t="e">
        <f>E27</f>
        <v>#NUM!</v>
      </c>
      <c r="C32" s="201" t="e">
        <f>C27</f>
        <v>#DIV/0!</v>
      </c>
      <c r="D32" s="201" t="e">
        <f>D27</f>
        <v>#DIV/0!</v>
      </c>
      <c r="E32" s="160" t="e">
        <f t="shared" ref="E32:E68" si="1">IF(C32&gt;C$28, "fail","OK")</f>
        <v>#DIV/0!</v>
      </c>
      <c r="F32" s="160" t="e">
        <f>IF(D32&gt;F$14, "fail","OK")</f>
        <v>#DIV/0!</v>
      </c>
      <c r="G32" s="160" t="e">
        <f>IF(OR(E32="fail",F32="fail"),"QC fail","OK")</f>
        <v>#DIV/0!</v>
      </c>
      <c r="H32" s="196" t="e">
        <f>IF(B32="Undetermined","Undetermined",SUM(B32-D32))</f>
        <v>#NUM!</v>
      </c>
      <c r="I32" s="151" t="e">
        <f>$H$13</f>
        <v>#DIV/0!</v>
      </c>
      <c r="J32" s="197" t="e">
        <f>IF(H32="Undetermined", "Undetermined",SUM(H32-I32))</f>
        <v>#NUM!</v>
      </c>
      <c r="K32" s="198" t="e">
        <f>IF(H32="Undetermined", "Undetermined",($E$17^-J32))</f>
        <v>#NUM!</v>
      </c>
      <c r="L32" s="199" t="e">
        <f>$E$16</f>
        <v>#DIV/0!</v>
      </c>
      <c r="M32" s="200" t="e">
        <f>IF((G32="QC fail"),"QC fail",IF((B32="Undetermined"),"Undetected",K32*L32))</f>
        <v>#DIV/0!</v>
      </c>
      <c r="N32" s="200" t="e">
        <f>IF((G32="QC fail"),"QC fail",IF((B32="Undetermined"),"Undetected",M32/15))</f>
        <v>#DIV/0!</v>
      </c>
      <c r="O32" s="200" t="e">
        <f>IF((G32="QC fail"),"QC fail",IF((B32="Undetermined"),"Undetected",($E$17^(-(B32-$E$13))*$E$16)))</f>
        <v>#DIV/0!</v>
      </c>
      <c r="P32" s="87"/>
      <c r="Q32" s="202" t="str">
        <f>IF((P32=1),568,IF((P32=5),2841,IF((P32=25),14206,"")))</f>
        <v/>
      </c>
      <c r="R32" s="203" t="e">
        <f>IF((O32="QC fail"),"QC fail",IF((O32="Undetected"),"Undetected",IF((O32&gt;Q32),"Yes","No")))</f>
        <v>#DIV/0!</v>
      </c>
      <c r="S32" s="104"/>
      <c r="T32" s="104"/>
    </row>
    <row r="33" spans="1:20" x14ac:dyDescent="0.3">
      <c r="A33" s="122" t="s">
        <v>117</v>
      </c>
      <c r="B33" s="87"/>
      <c r="C33" s="87"/>
      <c r="D33" s="87"/>
      <c r="E33" s="160" t="e">
        <f>IF(C33&gt;C$28, "fail","OK")</f>
        <v>#DIV/0!</v>
      </c>
      <c r="F33" s="160" t="e">
        <f>IF(D33&gt;F$14, "fail","OK")</f>
        <v>#DIV/0!</v>
      </c>
      <c r="G33" s="160" t="e">
        <f>IF(OR(E33="fail",F33="fail"),"QC fail","OK")</f>
        <v>#DIV/0!</v>
      </c>
      <c r="H33" s="150">
        <f>IF(B33="Undetermined","Undetermined",SUM(B33-D33))</f>
        <v>0</v>
      </c>
      <c r="I33" s="151" t="e">
        <f t="shared" ref="I33:I68" si="2">$H$13</f>
        <v>#DIV/0!</v>
      </c>
      <c r="J33" s="152" t="e">
        <f>IF(H33="Undetermined", "Undetermined",SUM(H33-I33))</f>
        <v>#DIV/0!</v>
      </c>
      <c r="K33" s="153" t="e">
        <f>IF(H33="Undetermined", "Undetermined",($E$17^-J33))</f>
        <v>#DIV/0!</v>
      </c>
      <c r="L33" s="154" t="e">
        <f>$E$16</f>
        <v>#DIV/0!</v>
      </c>
      <c r="M33" s="161" t="e">
        <f>IF((G33="QC fail"),"QC fail",IF((B33="Undetermined"),"Undetected",K33*L33))</f>
        <v>#DIV/0!</v>
      </c>
      <c r="N33" s="161" t="e">
        <f>IF((G33="QC fail"),"QC fail",IF((B33="Undetermined"),"Undetected",M33/15))</f>
        <v>#DIV/0!</v>
      </c>
      <c r="O33" s="200" t="e">
        <f t="shared" ref="O33:O68" si="3">IF((G33="QC fail"),"QC fail",IF((B33="Undetermined"),"Undetected",($E$17^(-(B33-$E$13))*$E$16)))</f>
        <v>#DIV/0!</v>
      </c>
      <c r="P33" s="87"/>
      <c r="Q33" s="202" t="str">
        <f t="shared" ref="Q33:Q68" si="4">IF((P33=1),568,IF((P33=5),2841,IF((P33=25),14206,"")))</f>
        <v/>
      </c>
      <c r="R33" s="203" t="e">
        <f t="shared" ref="R33:R68" si="5">IF((O33="QC fail"),"QC fail",IF((O33="Undetected"),"Undetected",IF((O33&gt;Q33),"Yes","No")))</f>
        <v>#DIV/0!</v>
      </c>
    </row>
    <row r="34" spans="1:20" x14ac:dyDescent="0.3">
      <c r="A34" s="122" t="s">
        <v>117</v>
      </c>
      <c r="B34" s="87"/>
      <c r="C34" s="87"/>
      <c r="D34" s="87"/>
      <c r="E34" s="160" t="e">
        <f t="shared" si="1"/>
        <v>#DIV/0!</v>
      </c>
      <c r="F34" s="160" t="e">
        <f t="shared" ref="F34:F68" si="6">IF(D34&gt;F$14, "fail","OK")</f>
        <v>#DIV/0!</v>
      </c>
      <c r="G34" s="160" t="e">
        <f t="shared" ref="G34:G68" si="7">IF(OR(E34="fail",F34="fail"),"QC fail","OK")</f>
        <v>#DIV/0!</v>
      </c>
      <c r="H34" s="150">
        <f t="shared" ref="H34:H68" si="8">IF(B34="Undetermined","Undetermined",SUM(B34-D34))</f>
        <v>0</v>
      </c>
      <c r="I34" s="151" t="e">
        <f t="shared" si="2"/>
        <v>#DIV/0!</v>
      </c>
      <c r="J34" s="152" t="e">
        <f t="shared" ref="J34:J68" si="9">IF(H34="Undetermined", "Undetermined",SUM(H34-I34))</f>
        <v>#DIV/0!</v>
      </c>
      <c r="K34" s="153" t="e">
        <f t="shared" ref="K34:K68" si="10">IF(H34="Undetermined", "Undetermined",($E$17^-J34))</f>
        <v>#DIV/0!</v>
      </c>
      <c r="L34" s="154" t="e">
        <f t="shared" ref="L34:L68" si="11">$E$16</f>
        <v>#DIV/0!</v>
      </c>
      <c r="M34" s="161" t="e">
        <f t="shared" ref="M34:M68" si="12">IF((G34="QC fail"),"QC fail",IF((B34="Undetermined"),"Undetected",K34*L34))</f>
        <v>#DIV/0!</v>
      </c>
      <c r="N34" s="161" t="e">
        <f t="shared" ref="N34:N68" si="13">IF((G34="QC fail"),"QC fail",IF((B34="Undetermined"),"Undetected",M34/15))</f>
        <v>#DIV/0!</v>
      </c>
      <c r="O34" s="200" t="e">
        <f t="shared" si="3"/>
        <v>#DIV/0!</v>
      </c>
      <c r="P34" s="87"/>
      <c r="Q34" s="202" t="str">
        <f t="shared" si="4"/>
        <v/>
      </c>
      <c r="R34" s="203" t="e">
        <f t="shared" si="5"/>
        <v>#DIV/0!</v>
      </c>
    </row>
    <row r="35" spans="1:20" x14ac:dyDescent="0.3">
      <c r="A35" s="122" t="s">
        <v>118</v>
      </c>
      <c r="B35" s="87"/>
      <c r="C35" s="87"/>
      <c r="D35" s="87"/>
      <c r="E35" s="160" t="e">
        <f t="shared" si="1"/>
        <v>#DIV/0!</v>
      </c>
      <c r="F35" s="160" t="e">
        <f t="shared" si="6"/>
        <v>#DIV/0!</v>
      </c>
      <c r="G35" s="160" t="e">
        <f t="shared" si="7"/>
        <v>#DIV/0!</v>
      </c>
      <c r="H35" s="150">
        <f t="shared" si="8"/>
        <v>0</v>
      </c>
      <c r="I35" s="151" t="e">
        <f t="shared" si="2"/>
        <v>#DIV/0!</v>
      </c>
      <c r="J35" s="152" t="e">
        <f t="shared" si="9"/>
        <v>#DIV/0!</v>
      </c>
      <c r="K35" s="153" t="e">
        <f t="shared" si="10"/>
        <v>#DIV/0!</v>
      </c>
      <c r="L35" s="154" t="e">
        <f t="shared" si="11"/>
        <v>#DIV/0!</v>
      </c>
      <c r="M35" s="161" t="e">
        <f t="shared" si="12"/>
        <v>#DIV/0!</v>
      </c>
      <c r="N35" s="161" t="e">
        <f t="shared" si="13"/>
        <v>#DIV/0!</v>
      </c>
      <c r="O35" s="200" t="e">
        <f t="shared" si="3"/>
        <v>#DIV/0!</v>
      </c>
      <c r="P35" s="87"/>
      <c r="Q35" s="202" t="str">
        <f t="shared" si="4"/>
        <v/>
      </c>
      <c r="R35" s="203" t="e">
        <f t="shared" si="5"/>
        <v>#DIV/0!</v>
      </c>
      <c r="S35" s="81"/>
      <c r="T35" s="81"/>
    </row>
    <row r="36" spans="1:20" x14ac:dyDescent="0.3">
      <c r="A36" s="122" t="s">
        <v>118</v>
      </c>
      <c r="B36" s="87"/>
      <c r="C36" s="87"/>
      <c r="D36" s="87"/>
      <c r="E36" s="160" t="e">
        <f t="shared" si="1"/>
        <v>#DIV/0!</v>
      </c>
      <c r="F36" s="160" t="e">
        <f t="shared" si="6"/>
        <v>#DIV/0!</v>
      </c>
      <c r="G36" s="160" t="e">
        <f t="shared" si="7"/>
        <v>#DIV/0!</v>
      </c>
      <c r="H36" s="150">
        <f t="shared" si="8"/>
        <v>0</v>
      </c>
      <c r="I36" s="151" t="e">
        <f t="shared" si="2"/>
        <v>#DIV/0!</v>
      </c>
      <c r="J36" s="152" t="e">
        <f t="shared" si="9"/>
        <v>#DIV/0!</v>
      </c>
      <c r="K36" s="153" t="e">
        <f t="shared" si="10"/>
        <v>#DIV/0!</v>
      </c>
      <c r="L36" s="154" t="e">
        <f t="shared" si="11"/>
        <v>#DIV/0!</v>
      </c>
      <c r="M36" s="161" t="e">
        <f t="shared" si="12"/>
        <v>#DIV/0!</v>
      </c>
      <c r="N36" s="161" t="e">
        <f t="shared" si="13"/>
        <v>#DIV/0!</v>
      </c>
      <c r="O36" s="200" t="e">
        <f t="shared" si="3"/>
        <v>#DIV/0!</v>
      </c>
      <c r="P36" s="87"/>
      <c r="Q36" s="202" t="str">
        <f t="shared" si="4"/>
        <v/>
      </c>
      <c r="R36" s="203" t="e">
        <f t="shared" si="5"/>
        <v>#DIV/0!</v>
      </c>
      <c r="S36" s="81"/>
      <c r="T36" s="81"/>
    </row>
    <row r="37" spans="1:20" x14ac:dyDescent="0.3">
      <c r="A37" s="122" t="s">
        <v>70</v>
      </c>
      <c r="B37" s="87"/>
      <c r="C37" s="87"/>
      <c r="D37" s="87"/>
      <c r="E37" s="160" t="e">
        <f t="shared" si="1"/>
        <v>#DIV/0!</v>
      </c>
      <c r="F37" s="160" t="e">
        <f t="shared" si="6"/>
        <v>#DIV/0!</v>
      </c>
      <c r="G37" s="160" t="e">
        <f t="shared" si="7"/>
        <v>#DIV/0!</v>
      </c>
      <c r="H37" s="150">
        <f t="shared" si="8"/>
        <v>0</v>
      </c>
      <c r="I37" s="151" t="e">
        <f t="shared" si="2"/>
        <v>#DIV/0!</v>
      </c>
      <c r="J37" s="152" t="e">
        <f t="shared" si="9"/>
        <v>#DIV/0!</v>
      </c>
      <c r="K37" s="153" t="e">
        <f t="shared" si="10"/>
        <v>#DIV/0!</v>
      </c>
      <c r="L37" s="154" t="e">
        <f t="shared" si="11"/>
        <v>#DIV/0!</v>
      </c>
      <c r="M37" s="161" t="e">
        <f t="shared" si="12"/>
        <v>#DIV/0!</v>
      </c>
      <c r="N37" s="161" t="e">
        <f t="shared" si="13"/>
        <v>#DIV/0!</v>
      </c>
      <c r="O37" s="200" t="e">
        <f t="shared" si="3"/>
        <v>#DIV/0!</v>
      </c>
      <c r="P37" s="87"/>
      <c r="Q37" s="202" t="str">
        <f t="shared" si="4"/>
        <v/>
      </c>
      <c r="R37" s="203" t="e">
        <f t="shared" si="5"/>
        <v>#DIV/0!</v>
      </c>
    </row>
    <row r="38" spans="1:20" x14ac:dyDescent="0.3">
      <c r="A38" s="122" t="s">
        <v>70</v>
      </c>
      <c r="B38" s="87"/>
      <c r="C38" s="87"/>
      <c r="D38" s="87"/>
      <c r="E38" s="160" t="e">
        <f t="shared" si="1"/>
        <v>#DIV/0!</v>
      </c>
      <c r="F38" s="160" t="e">
        <f t="shared" si="6"/>
        <v>#DIV/0!</v>
      </c>
      <c r="G38" s="160" t="e">
        <f t="shared" si="7"/>
        <v>#DIV/0!</v>
      </c>
      <c r="H38" s="150">
        <f t="shared" si="8"/>
        <v>0</v>
      </c>
      <c r="I38" s="151" t="e">
        <f t="shared" si="2"/>
        <v>#DIV/0!</v>
      </c>
      <c r="J38" s="152" t="e">
        <f t="shared" si="9"/>
        <v>#DIV/0!</v>
      </c>
      <c r="K38" s="153" t="e">
        <f t="shared" si="10"/>
        <v>#DIV/0!</v>
      </c>
      <c r="L38" s="154" t="e">
        <f t="shared" si="11"/>
        <v>#DIV/0!</v>
      </c>
      <c r="M38" s="161" t="e">
        <f t="shared" si="12"/>
        <v>#DIV/0!</v>
      </c>
      <c r="N38" s="161" t="e">
        <f t="shared" si="13"/>
        <v>#DIV/0!</v>
      </c>
      <c r="O38" s="200" t="e">
        <f t="shared" si="3"/>
        <v>#DIV/0!</v>
      </c>
      <c r="P38" s="87"/>
      <c r="Q38" s="202" t="str">
        <f t="shared" si="4"/>
        <v/>
      </c>
      <c r="R38" s="203" t="e">
        <f t="shared" si="5"/>
        <v>#DIV/0!</v>
      </c>
    </row>
    <row r="39" spans="1:20" x14ac:dyDescent="0.3">
      <c r="A39" s="122" t="s">
        <v>71</v>
      </c>
      <c r="B39" s="87"/>
      <c r="C39" s="87"/>
      <c r="D39" s="87"/>
      <c r="E39" s="160" t="e">
        <f t="shared" si="1"/>
        <v>#DIV/0!</v>
      </c>
      <c r="F39" s="160" t="e">
        <f t="shared" si="6"/>
        <v>#DIV/0!</v>
      </c>
      <c r="G39" s="160" t="e">
        <f t="shared" si="7"/>
        <v>#DIV/0!</v>
      </c>
      <c r="H39" s="150">
        <f t="shared" si="8"/>
        <v>0</v>
      </c>
      <c r="I39" s="151" t="e">
        <f t="shared" si="2"/>
        <v>#DIV/0!</v>
      </c>
      <c r="J39" s="152" t="e">
        <f t="shared" si="9"/>
        <v>#DIV/0!</v>
      </c>
      <c r="K39" s="153" t="e">
        <f t="shared" si="10"/>
        <v>#DIV/0!</v>
      </c>
      <c r="L39" s="154" t="e">
        <f t="shared" si="11"/>
        <v>#DIV/0!</v>
      </c>
      <c r="M39" s="161" t="e">
        <f t="shared" si="12"/>
        <v>#DIV/0!</v>
      </c>
      <c r="N39" s="161" t="e">
        <f t="shared" si="13"/>
        <v>#DIV/0!</v>
      </c>
      <c r="O39" s="200" t="e">
        <f t="shared" si="3"/>
        <v>#DIV/0!</v>
      </c>
      <c r="P39" s="87"/>
      <c r="Q39" s="202" t="str">
        <f t="shared" si="4"/>
        <v/>
      </c>
      <c r="R39" s="203" t="e">
        <f t="shared" si="5"/>
        <v>#DIV/0!</v>
      </c>
    </row>
    <row r="40" spans="1:20" x14ac:dyDescent="0.3">
      <c r="A40" s="122" t="s">
        <v>71</v>
      </c>
      <c r="B40" s="87"/>
      <c r="C40" s="87"/>
      <c r="D40" s="87"/>
      <c r="E40" s="160" t="e">
        <f t="shared" si="1"/>
        <v>#DIV/0!</v>
      </c>
      <c r="F40" s="160" t="e">
        <f t="shared" si="6"/>
        <v>#DIV/0!</v>
      </c>
      <c r="G40" s="160" t="e">
        <f t="shared" si="7"/>
        <v>#DIV/0!</v>
      </c>
      <c r="H40" s="150">
        <f t="shared" si="8"/>
        <v>0</v>
      </c>
      <c r="I40" s="151" t="e">
        <f t="shared" si="2"/>
        <v>#DIV/0!</v>
      </c>
      <c r="J40" s="152" t="e">
        <f t="shared" si="9"/>
        <v>#DIV/0!</v>
      </c>
      <c r="K40" s="153" t="e">
        <f t="shared" si="10"/>
        <v>#DIV/0!</v>
      </c>
      <c r="L40" s="154" t="e">
        <f t="shared" si="11"/>
        <v>#DIV/0!</v>
      </c>
      <c r="M40" s="161" t="e">
        <f t="shared" si="12"/>
        <v>#DIV/0!</v>
      </c>
      <c r="N40" s="161" t="e">
        <f t="shared" si="13"/>
        <v>#DIV/0!</v>
      </c>
      <c r="O40" s="200" t="e">
        <f t="shared" si="3"/>
        <v>#DIV/0!</v>
      </c>
      <c r="P40" s="87"/>
      <c r="Q40" s="202" t="str">
        <f t="shared" si="4"/>
        <v/>
      </c>
      <c r="R40" s="203" t="e">
        <f t="shared" si="5"/>
        <v>#DIV/0!</v>
      </c>
    </row>
    <row r="41" spans="1:20" x14ac:dyDescent="0.3">
      <c r="A41" s="122" t="s">
        <v>72</v>
      </c>
      <c r="B41" s="87"/>
      <c r="C41" s="87"/>
      <c r="D41" s="87"/>
      <c r="E41" s="160" t="e">
        <f t="shared" si="1"/>
        <v>#DIV/0!</v>
      </c>
      <c r="F41" s="160" t="e">
        <f t="shared" si="6"/>
        <v>#DIV/0!</v>
      </c>
      <c r="G41" s="160" t="e">
        <f t="shared" si="7"/>
        <v>#DIV/0!</v>
      </c>
      <c r="H41" s="150">
        <f t="shared" si="8"/>
        <v>0</v>
      </c>
      <c r="I41" s="151" t="e">
        <f t="shared" si="2"/>
        <v>#DIV/0!</v>
      </c>
      <c r="J41" s="152" t="e">
        <f t="shared" si="9"/>
        <v>#DIV/0!</v>
      </c>
      <c r="K41" s="153" t="e">
        <f t="shared" si="10"/>
        <v>#DIV/0!</v>
      </c>
      <c r="L41" s="154" t="e">
        <f t="shared" si="11"/>
        <v>#DIV/0!</v>
      </c>
      <c r="M41" s="161" t="e">
        <f t="shared" si="12"/>
        <v>#DIV/0!</v>
      </c>
      <c r="N41" s="161" t="e">
        <f t="shared" si="13"/>
        <v>#DIV/0!</v>
      </c>
      <c r="O41" s="200" t="e">
        <f t="shared" si="3"/>
        <v>#DIV/0!</v>
      </c>
      <c r="P41" s="87"/>
      <c r="Q41" s="202" t="str">
        <f t="shared" si="4"/>
        <v/>
      </c>
      <c r="R41" s="203" t="e">
        <f t="shared" si="5"/>
        <v>#DIV/0!</v>
      </c>
      <c r="S41" s="81"/>
      <c r="T41" s="81"/>
    </row>
    <row r="42" spans="1:20" x14ac:dyDescent="0.3">
      <c r="A42" s="122" t="s">
        <v>72</v>
      </c>
      <c r="B42" s="87"/>
      <c r="C42" s="87"/>
      <c r="D42" s="87"/>
      <c r="E42" s="160" t="e">
        <f t="shared" si="1"/>
        <v>#DIV/0!</v>
      </c>
      <c r="F42" s="160" t="e">
        <f t="shared" si="6"/>
        <v>#DIV/0!</v>
      </c>
      <c r="G42" s="160" t="e">
        <f t="shared" si="7"/>
        <v>#DIV/0!</v>
      </c>
      <c r="H42" s="150">
        <f t="shared" si="8"/>
        <v>0</v>
      </c>
      <c r="I42" s="151" t="e">
        <f t="shared" si="2"/>
        <v>#DIV/0!</v>
      </c>
      <c r="J42" s="152" t="e">
        <f t="shared" si="9"/>
        <v>#DIV/0!</v>
      </c>
      <c r="K42" s="153" t="e">
        <f t="shared" si="10"/>
        <v>#DIV/0!</v>
      </c>
      <c r="L42" s="154" t="e">
        <f t="shared" si="11"/>
        <v>#DIV/0!</v>
      </c>
      <c r="M42" s="161" t="e">
        <f t="shared" si="12"/>
        <v>#DIV/0!</v>
      </c>
      <c r="N42" s="161" t="e">
        <f t="shared" si="13"/>
        <v>#DIV/0!</v>
      </c>
      <c r="O42" s="200" t="e">
        <f t="shared" si="3"/>
        <v>#DIV/0!</v>
      </c>
      <c r="P42" s="87"/>
      <c r="Q42" s="202" t="str">
        <f t="shared" si="4"/>
        <v/>
      </c>
      <c r="R42" s="203" t="e">
        <f t="shared" si="5"/>
        <v>#DIV/0!</v>
      </c>
      <c r="S42" s="81"/>
      <c r="T42" s="81"/>
    </row>
    <row r="43" spans="1:20" x14ac:dyDescent="0.3">
      <c r="A43" s="122" t="s">
        <v>73</v>
      </c>
      <c r="B43" s="87"/>
      <c r="C43" s="87"/>
      <c r="D43" s="87"/>
      <c r="E43" s="160" t="e">
        <f t="shared" si="1"/>
        <v>#DIV/0!</v>
      </c>
      <c r="F43" s="160" t="e">
        <f t="shared" si="6"/>
        <v>#DIV/0!</v>
      </c>
      <c r="G43" s="160" t="e">
        <f t="shared" si="7"/>
        <v>#DIV/0!</v>
      </c>
      <c r="H43" s="150">
        <f t="shared" si="8"/>
        <v>0</v>
      </c>
      <c r="I43" s="151" t="e">
        <f t="shared" si="2"/>
        <v>#DIV/0!</v>
      </c>
      <c r="J43" s="152" t="e">
        <f t="shared" si="9"/>
        <v>#DIV/0!</v>
      </c>
      <c r="K43" s="153" t="e">
        <f t="shared" si="10"/>
        <v>#DIV/0!</v>
      </c>
      <c r="L43" s="154" t="e">
        <f t="shared" si="11"/>
        <v>#DIV/0!</v>
      </c>
      <c r="M43" s="161" t="e">
        <f t="shared" si="12"/>
        <v>#DIV/0!</v>
      </c>
      <c r="N43" s="161" t="e">
        <f t="shared" si="13"/>
        <v>#DIV/0!</v>
      </c>
      <c r="O43" s="200" t="e">
        <f t="shared" si="3"/>
        <v>#DIV/0!</v>
      </c>
      <c r="P43" s="87"/>
      <c r="Q43" s="202" t="str">
        <f t="shared" si="4"/>
        <v/>
      </c>
      <c r="R43" s="203" t="e">
        <f t="shared" si="5"/>
        <v>#DIV/0!</v>
      </c>
    </row>
    <row r="44" spans="1:20" x14ac:dyDescent="0.3">
      <c r="A44" s="122" t="s">
        <v>73</v>
      </c>
      <c r="B44" s="87"/>
      <c r="C44" s="87"/>
      <c r="D44" s="87"/>
      <c r="E44" s="160" t="e">
        <f t="shared" si="1"/>
        <v>#DIV/0!</v>
      </c>
      <c r="F44" s="160" t="e">
        <f t="shared" si="6"/>
        <v>#DIV/0!</v>
      </c>
      <c r="G44" s="160" t="e">
        <f t="shared" si="7"/>
        <v>#DIV/0!</v>
      </c>
      <c r="H44" s="150">
        <f t="shared" si="8"/>
        <v>0</v>
      </c>
      <c r="I44" s="151" t="e">
        <f t="shared" si="2"/>
        <v>#DIV/0!</v>
      </c>
      <c r="J44" s="152" t="e">
        <f t="shared" si="9"/>
        <v>#DIV/0!</v>
      </c>
      <c r="K44" s="153" t="e">
        <f t="shared" si="10"/>
        <v>#DIV/0!</v>
      </c>
      <c r="L44" s="154" t="e">
        <f t="shared" si="11"/>
        <v>#DIV/0!</v>
      </c>
      <c r="M44" s="161" t="e">
        <f t="shared" si="12"/>
        <v>#DIV/0!</v>
      </c>
      <c r="N44" s="161" t="e">
        <f t="shared" si="13"/>
        <v>#DIV/0!</v>
      </c>
      <c r="O44" s="200" t="e">
        <f t="shared" si="3"/>
        <v>#DIV/0!</v>
      </c>
      <c r="P44" s="87"/>
      <c r="Q44" s="202" t="str">
        <f t="shared" si="4"/>
        <v/>
      </c>
      <c r="R44" s="203" t="e">
        <f t="shared" si="5"/>
        <v>#DIV/0!</v>
      </c>
      <c r="S44" s="81"/>
      <c r="T44" s="81"/>
    </row>
    <row r="45" spans="1:20" x14ac:dyDescent="0.3">
      <c r="A45" s="122" t="s">
        <v>74</v>
      </c>
      <c r="B45" s="87"/>
      <c r="C45" s="87"/>
      <c r="D45" s="87"/>
      <c r="E45" s="160" t="e">
        <f t="shared" si="1"/>
        <v>#DIV/0!</v>
      </c>
      <c r="F45" s="160" t="e">
        <f t="shared" si="6"/>
        <v>#DIV/0!</v>
      </c>
      <c r="G45" s="160" t="e">
        <f t="shared" si="7"/>
        <v>#DIV/0!</v>
      </c>
      <c r="H45" s="150">
        <f t="shared" si="8"/>
        <v>0</v>
      </c>
      <c r="I45" s="151" t="e">
        <f t="shared" si="2"/>
        <v>#DIV/0!</v>
      </c>
      <c r="J45" s="152" t="e">
        <f t="shared" si="9"/>
        <v>#DIV/0!</v>
      </c>
      <c r="K45" s="153" t="e">
        <f t="shared" si="10"/>
        <v>#DIV/0!</v>
      </c>
      <c r="L45" s="154" t="e">
        <f t="shared" si="11"/>
        <v>#DIV/0!</v>
      </c>
      <c r="M45" s="161" t="e">
        <f t="shared" si="12"/>
        <v>#DIV/0!</v>
      </c>
      <c r="N45" s="161" t="e">
        <f t="shared" si="13"/>
        <v>#DIV/0!</v>
      </c>
      <c r="O45" s="200" t="e">
        <f t="shared" si="3"/>
        <v>#DIV/0!</v>
      </c>
      <c r="P45" s="87"/>
      <c r="Q45" s="202" t="str">
        <f t="shared" si="4"/>
        <v/>
      </c>
      <c r="R45" s="203" t="e">
        <f t="shared" si="5"/>
        <v>#DIV/0!</v>
      </c>
      <c r="S45" s="81"/>
      <c r="T45" s="81"/>
    </row>
    <row r="46" spans="1:20" x14ac:dyDescent="0.3">
      <c r="A46" s="122" t="s">
        <v>74</v>
      </c>
      <c r="B46" s="87"/>
      <c r="C46" s="87"/>
      <c r="D46" s="87"/>
      <c r="E46" s="160" t="e">
        <f t="shared" si="1"/>
        <v>#DIV/0!</v>
      </c>
      <c r="F46" s="160" t="e">
        <f t="shared" si="6"/>
        <v>#DIV/0!</v>
      </c>
      <c r="G46" s="160" t="e">
        <f t="shared" si="7"/>
        <v>#DIV/0!</v>
      </c>
      <c r="H46" s="150">
        <f t="shared" si="8"/>
        <v>0</v>
      </c>
      <c r="I46" s="151" t="e">
        <f t="shared" si="2"/>
        <v>#DIV/0!</v>
      </c>
      <c r="J46" s="152" t="e">
        <f t="shared" si="9"/>
        <v>#DIV/0!</v>
      </c>
      <c r="K46" s="153" t="e">
        <f t="shared" si="10"/>
        <v>#DIV/0!</v>
      </c>
      <c r="L46" s="154" t="e">
        <f t="shared" si="11"/>
        <v>#DIV/0!</v>
      </c>
      <c r="M46" s="161" t="e">
        <f t="shared" si="12"/>
        <v>#DIV/0!</v>
      </c>
      <c r="N46" s="161" t="e">
        <f t="shared" si="13"/>
        <v>#DIV/0!</v>
      </c>
      <c r="O46" s="200" t="e">
        <f t="shared" si="3"/>
        <v>#DIV/0!</v>
      </c>
      <c r="P46" s="87"/>
      <c r="Q46" s="202" t="str">
        <f t="shared" si="4"/>
        <v/>
      </c>
      <c r="R46" s="203" t="e">
        <f t="shared" si="5"/>
        <v>#DIV/0!</v>
      </c>
    </row>
    <row r="47" spans="1:20" x14ac:dyDescent="0.3">
      <c r="A47" s="122" t="s">
        <v>75</v>
      </c>
      <c r="B47" s="87"/>
      <c r="C47" s="87"/>
      <c r="D47" s="87"/>
      <c r="E47" s="160" t="e">
        <f t="shared" si="1"/>
        <v>#DIV/0!</v>
      </c>
      <c r="F47" s="160" t="e">
        <f t="shared" si="6"/>
        <v>#DIV/0!</v>
      </c>
      <c r="G47" s="160" t="e">
        <f t="shared" si="7"/>
        <v>#DIV/0!</v>
      </c>
      <c r="H47" s="150">
        <f t="shared" si="8"/>
        <v>0</v>
      </c>
      <c r="I47" s="151" t="e">
        <f t="shared" si="2"/>
        <v>#DIV/0!</v>
      </c>
      <c r="J47" s="152" t="e">
        <f t="shared" si="9"/>
        <v>#DIV/0!</v>
      </c>
      <c r="K47" s="153" t="e">
        <f t="shared" si="10"/>
        <v>#DIV/0!</v>
      </c>
      <c r="L47" s="154" t="e">
        <f t="shared" si="11"/>
        <v>#DIV/0!</v>
      </c>
      <c r="M47" s="161" t="e">
        <f t="shared" si="12"/>
        <v>#DIV/0!</v>
      </c>
      <c r="N47" s="161" t="e">
        <f t="shared" si="13"/>
        <v>#DIV/0!</v>
      </c>
      <c r="O47" s="200" t="e">
        <f t="shared" si="3"/>
        <v>#DIV/0!</v>
      </c>
      <c r="P47" s="87"/>
      <c r="Q47" s="202" t="str">
        <f t="shared" si="4"/>
        <v/>
      </c>
      <c r="R47" s="203" t="e">
        <f t="shared" si="5"/>
        <v>#DIV/0!</v>
      </c>
    </row>
    <row r="48" spans="1:20" x14ac:dyDescent="0.3">
      <c r="A48" s="122" t="s">
        <v>75</v>
      </c>
      <c r="B48" s="87"/>
      <c r="C48" s="87"/>
      <c r="D48" s="87"/>
      <c r="E48" s="160" t="e">
        <f t="shared" si="1"/>
        <v>#DIV/0!</v>
      </c>
      <c r="F48" s="160" t="e">
        <f t="shared" si="6"/>
        <v>#DIV/0!</v>
      </c>
      <c r="G48" s="160" t="e">
        <f t="shared" si="7"/>
        <v>#DIV/0!</v>
      </c>
      <c r="H48" s="150">
        <f t="shared" si="8"/>
        <v>0</v>
      </c>
      <c r="I48" s="151" t="e">
        <f t="shared" si="2"/>
        <v>#DIV/0!</v>
      </c>
      <c r="J48" s="152" t="e">
        <f t="shared" si="9"/>
        <v>#DIV/0!</v>
      </c>
      <c r="K48" s="153" t="e">
        <f t="shared" si="10"/>
        <v>#DIV/0!</v>
      </c>
      <c r="L48" s="154" t="e">
        <f t="shared" si="11"/>
        <v>#DIV/0!</v>
      </c>
      <c r="M48" s="161" t="e">
        <f t="shared" si="12"/>
        <v>#DIV/0!</v>
      </c>
      <c r="N48" s="161" t="e">
        <f t="shared" si="13"/>
        <v>#DIV/0!</v>
      </c>
      <c r="O48" s="200" t="e">
        <f t="shared" si="3"/>
        <v>#DIV/0!</v>
      </c>
      <c r="P48" s="87"/>
      <c r="Q48" s="202" t="str">
        <f t="shared" si="4"/>
        <v/>
      </c>
      <c r="R48" s="203" t="e">
        <f t="shared" si="5"/>
        <v>#DIV/0!</v>
      </c>
    </row>
    <row r="49" spans="1:18" x14ac:dyDescent="0.3">
      <c r="A49" s="122" t="s">
        <v>76</v>
      </c>
      <c r="B49" s="87"/>
      <c r="C49" s="87"/>
      <c r="D49" s="87"/>
      <c r="E49" s="160" t="e">
        <f t="shared" si="1"/>
        <v>#DIV/0!</v>
      </c>
      <c r="F49" s="160" t="e">
        <f t="shared" si="6"/>
        <v>#DIV/0!</v>
      </c>
      <c r="G49" s="160" t="e">
        <f t="shared" si="7"/>
        <v>#DIV/0!</v>
      </c>
      <c r="H49" s="150">
        <f t="shared" si="8"/>
        <v>0</v>
      </c>
      <c r="I49" s="151" t="e">
        <f t="shared" si="2"/>
        <v>#DIV/0!</v>
      </c>
      <c r="J49" s="152" t="e">
        <f t="shared" si="9"/>
        <v>#DIV/0!</v>
      </c>
      <c r="K49" s="153" t="e">
        <f t="shared" si="10"/>
        <v>#DIV/0!</v>
      </c>
      <c r="L49" s="154" t="e">
        <f t="shared" si="11"/>
        <v>#DIV/0!</v>
      </c>
      <c r="M49" s="161" t="e">
        <f t="shared" si="12"/>
        <v>#DIV/0!</v>
      </c>
      <c r="N49" s="161" t="e">
        <f t="shared" si="13"/>
        <v>#DIV/0!</v>
      </c>
      <c r="O49" s="200" t="e">
        <f t="shared" si="3"/>
        <v>#DIV/0!</v>
      </c>
      <c r="P49" s="87"/>
      <c r="Q49" s="202" t="str">
        <f t="shared" si="4"/>
        <v/>
      </c>
      <c r="R49" s="203" t="e">
        <f t="shared" si="5"/>
        <v>#DIV/0!</v>
      </c>
    </row>
    <row r="50" spans="1:18" x14ac:dyDescent="0.3">
      <c r="A50" s="122" t="s">
        <v>76</v>
      </c>
      <c r="B50" s="87"/>
      <c r="C50" s="87"/>
      <c r="D50" s="87"/>
      <c r="E50" s="160" t="e">
        <f t="shared" si="1"/>
        <v>#DIV/0!</v>
      </c>
      <c r="F50" s="160" t="e">
        <f t="shared" si="6"/>
        <v>#DIV/0!</v>
      </c>
      <c r="G50" s="160" t="e">
        <f t="shared" si="7"/>
        <v>#DIV/0!</v>
      </c>
      <c r="H50" s="150">
        <f t="shared" si="8"/>
        <v>0</v>
      </c>
      <c r="I50" s="151" t="e">
        <f t="shared" si="2"/>
        <v>#DIV/0!</v>
      </c>
      <c r="J50" s="152" t="e">
        <f t="shared" si="9"/>
        <v>#DIV/0!</v>
      </c>
      <c r="K50" s="153" t="e">
        <f t="shared" si="10"/>
        <v>#DIV/0!</v>
      </c>
      <c r="L50" s="154" t="e">
        <f t="shared" si="11"/>
        <v>#DIV/0!</v>
      </c>
      <c r="M50" s="161" t="e">
        <f t="shared" si="12"/>
        <v>#DIV/0!</v>
      </c>
      <c r="N50" s="161" t="e">
        <f t="shared" si="13"/>
        <v>#DIV/0!</v>
      </c>
      <c r="O50" s="200" t="e">
        <f t="shared" si="3"/>
        <v>#DIV/0!</v>
      </c>
      <c r="P50" s="87"/>
      <c r="Q50" s="202" t="str">
        <f t="shared" si="4"/>
        <v/>
      </c>
      <c r="R50" s="203" t="e">
        <f t="shared" si="5"/>
        <v>#DIV/0!</v>
      </c>
    </row>
    <row r="51" spans="1:18" x14ac:dyDescent="0.3">
      <c r="A51" s="122" t="s">
        <v>77</v>
      </c>
      <c r="B51" s="87"/>
      <c r="C51" s="87"/>
      <c r="D51" s="87"/>
      <c r="E51" s="160" t="e">
        <f t="shared" si="1"/>
        <v>#DIV/0!</v>
      </c>
      <c r="F51" s="160" t="e">
        <f t="shared" si="6"/>
        <v>#DIV/0!</v>
      </c>
      <c r="G51" s="160" t="e">
        <f t="shared" si="7"/>
        <v>#DIV/0!</v>
      </c>
      <c r="H51" s="150">
        <f t="shared" si="8"/>
        <v>0</v>
      </c>
      <c r="I51" s="151" t="e">
        <f t="shared" si="2"/>
        <v>#DIV/0!</v>
      </c>
      <c r="J51" s="152" t="e">
        <f t="shared" si="9"/>
        <v>#DIV/0!</v>
      </c>
      <c r="K51" s="153" t="e">
        <f t="shared" si="10"/>
        <v>#DIV/0!</v>
      </c>
      <c r="L51" s="154" t="e">
        <f t="shared" si="11"/>
        <v>#DIV/0!</v>
      </c>
      <c r="M51" s="161" t="e">
        <f t="shared" si="12"/>
        <v>#DIV/0!</v>
      </c>
      <c r="N51" s="161" t="e">
        <f t="shared" si="13"/>
        <v>#DIV/0!</v>
      </c>
      <c r="O51" s="200" t="e">
        <f t="shared" si="3"/>
        <v>#DIV/0!</v>
      </c>
      <c r="P51" s="87"/>
      <c r="Q51" s="202" t="str">
        <f t="shared" si="4"/>
        <v/>
      </c>
      <c r="R51" s="203" t="e">
        <f t="shared" si="5"/>
        <v>#DIV/0!</v>
      </c>
    </row>
    <row r="52" spans="1:18" x14ac:dyDescent="0.3">
      <c r="A52" s="122" t="s">
        <v>77</v>
      </c>
      <c r="B52" s="87"/>
      <c r="C52" s="87"/>
      <c r="D52" s="87"/>
      <c r="E52" s="160" t="e">
        <f t="shared" si="1"/>
        <v>#DIV/0!</v>
      </c>
      <c r="F52" s="160" t="e">
        <f t="shared" si="6"/>
        <v>#DIV/0!</v>
      </c>
      <c r="G52" s="160" t="e">
        <f t="shared" si="7"/>
        <v>#DIV/0!</v>
      </c>
      <c r="H52" s="150">
        <f t="shared" si="8"/>
        <v>0</v>
      </c>
      <c r="I52" s="151" t="e">
        <f t="shared" si="2"/>
        <v>#DIV/0!</v>
      </c>
      <c r="J52" s="152" t="e">
        <f t="shared" si="9"/>
        <v>#DIV/0!</v>
      </c>
      <c r="K52" s="153" t="e">
        <f t="shared" si="10"/>
        <v>#DIV/0!</v>
      </c>
      <c r="L52" s="154" t="e">
        <f t="shared" si="11"/>
        <v>#DIV/0!</v>
      </c>
      <c r="M52" s="161" t="e">
        <f t="shared" si="12"/>
        <v>#DIV/0!</v>
      </c>
      <c r="N52" s="161" t="e">
        <f t="shared" si="13"/>
        <v>#DIV/0!</v>
      </c>
      <c r="O52" s="200" t="e">
        <f t="shared" si="3"/>
        <v>#DIV/0!</v>
      </c>
      <c r="P52" s="87"/>
      <c r="Q52" s="202" t="str">
        <f t="shared" si="4"/>
        <v/>
      </c>
      <c r="R52" s="203" t="e">
        <f t="shared" si="5"/>
        <v>#DIV/0!</v>
      </c>
    </row>
    <row r="53" spans="1:18" x14ac:dyDescent="0.3">
      <c r="A53" s="122" t="s">
        <v>78</v>
      </c>
      <c r="B53" s="87"/>
      <c r="C53" s="87"/>
      <c r="D53" s="87"/>
      <c r="E53" s="160" t="e">
        <f t="shared" si="1"/>
        <v>#DIV/0!</v>
      </c>
      <c r="F53" s="160" t="e">
        <f t="shared" si="6"/>
        <v>#DIV/0!</v>
      </c>
      <c r="G53" s="160" t="e">
        <f t="shared" si="7"/>
        <v>#DIV/0!</v>
      </c>
      <c r="H53" s="150">
        <f t="shared" si="8"/>
        <v>0</v>
      </c>
      <c r="I53" s="151" t="e">
        <f t="shared" si="2"/>
        <v>#DIV/0!</v>
      </c>
      <c r="J53" s="152" t="e">
        <f t="shared" si="9"/>
        <v>#DIV/0!</v>
      </c>
      <c r="K53" s="153" t="e">
        <f t="shared" si="10"/>
        <v>#DIV/0!</v>
      </c>
      <c r="L53" s="154" t="e">
        <f t="shared" si="11"/>
        <v>#DIV/0!</v>
      </c>
      <c r="M53" s="161" t="e">
        <f t="shared" si="12"/>
        <v>#DIV/0!</v>
      </c>
      <c r="N53" s="161" t="e">
        <f t="shared" si="13"/>
        <v>#DIV/0!</v>
      </c>
      <c r="O53" s="200" t="e">
        <f t="shared" si="3"/>
        <v>#DIV/0!</v>
      </c>
      <c r="P53" s="87"/>
      <c r="Q53" s="202" t="str">
        <f t="shared" si="4"/>
        <v/>
      </c>
      <c r="R53" s="203" t="e">
        <f t="shared" si="5"/>
        <v>#DIV/0!</v>
      </c>
    </row>
    <row r="54" spans="1:18" x14ac:dyDescent="0.3">
      <c r="A54" s="122" t="s">
        <v>78</v>
      </c>
      <c r="B54" s="87"/>
      <c r="C54" s="87"/>
      <c r="D54" s="87"/>
      <c r="E54" s="160" t="e">
        <f t="shared" si="1"/>
        <v>#DIV/0!</v>
      </c>
      <c r="F54" s="160" t="e">
        <f t="shared" si="6"/>
        <v>#DIV/0!</v>
      </c>
      <c r="G54" s="160" t="e">
        <f t="shared" si="7"/>
        <v>#DIV/0!</v>
      </c>
      <c r="H54" s="150">
        <f t="shared" si="8"/>
        <v>0</v>
      </c>
      <c r="I54" s="151" t="e">
        <f t="shared" si="2"/>
        <v>#DIV/0!</v>
      </c>
      <c r="J54" s="152" t="e">
        <f t="shared" si="9"/>
        <v>#DIV/0!</v>
      </c>
      <c r="K54" s="153" t="e">
        <f t="shared" si="10"/>
        <v>#DIV/0!</v>
      </c>
      <c r="L54" s="154" t="e">
        <f t="shared" si="11"/>
        <v>#DIV/0!</v>
      </c>
      <c r="M54" s="161" t="e">
        <f t="shared" si="12"/>
        <v>#DIV/0!</v>
      </c>
      <c r="N54" s="161" t="e">
        <f t="shared" si="13"/>
        <v>#DIV/0!</v>
      </c>
      <c r="O54" s="200" t="e">
        <f t="shared" si="3"/>
        <v>#DIV/0!</v>
      </c>
      <c r="P54" s="87"/>
      <c r="Q54" s="202" t="str">
        <f t="shared" si="4"/>
        <v/>
      </c>
      <c r="R54" s="203" t="e">
        <f t="shared" si="5"/>
        <v>#DIV/0!</v>
      </c>
    </row>
    <row r="55" spans="1:18" x14ac:dyDescent="0.3">
      <c r="A55" s="122" t="s">
        <v>79</v>
      </c>
      <c r="B55" s="87"/>
      <c r="C55" s="87"/>
      <c r="D55" s="87"/>
      <c r="E55" s="160" t="e">
        <f t="shared" si="1"/>
        <v>#DIV/0!</v>
      </c>
      <c r="F55" s="160" t="e">
        <f t="shared" si="6"/>
        <v>#DIV/0!</v>
      </c>
      <c r="G55" s="160" t="e">
        <f t="shared" si="7"/>
        <v>#DIV/0!</v>
      </c>
      <c r="H55" s="150">
        <f t="shared" si="8"/>
        <v>0</v>
      </c>
      <c r="I55" s="151" t="e">
        <f t="shared" si="2"/>
        <v>#DIV/0!</v>
      </c>
      <c r="J55" s="152" t="e">
        <f t="shared" si="9"/>
        <v>#DIV/0!</v>
      </c>
      <c r="K55" s="153" t="e">
        <f t="shared" si="10"/>
        <v>#DIV/0!</v>
      </c>
      <c r="L55" s="154" t="e">
        <f t="shared" si="11"/>
        <v>#DIV/0!</v>
      </c>
      <c r="M55" s="161" t="e">
        <f t="shared" si="12"/>
        <v>#DIV/0!</v>
      </c>
      <c r="N55" s="161" t="e">
        <f t="shared" si="13"/>
        <v>#DIV/0!</v>
      </c>
      <c r="O55" s="200" t="e">
        <f t="shared" si="3"/>
        <v>#DIV/0!</v>
      </c>
      <c r="P55" s="87"/>
      <c r="Q55" s="202" t="str">
        <f t="shared" si="4"/>
        <v/>
      </c>
      <c r="R55" s="203" t="e">
        <f t="shared" si="5"/>
        <v>#DIV/0!</v>
      </c>
    </row>
    <row r="56" spans="1:18" x14ac:dyDescent="0.3">
      <c r="A56" s="122" t="s">
        <v>79</v>
      </c>
      <c r="B56" s="87"/>
      <c r="C56" s="87"/>
      <c r="D56" s="87"/>
      <c r="E56" s="160" t="e">
        <f t="shared" si="1"/>
        <v>#DIV/0!</v>
      </c>
      <c r="F56" s="160" t="e">
        <f t="shared" si="6"/>
        <v>#DIV/0!</v>
      </c>
      <c r="G56" s="160" t="e">
        <f t="shared" si="7"/>
        <v>#DIV/0!</v>
      </c>
      <c r="H56" s="150">
        <f t="shared" si="8"/>
        <v>0</v>
      </c>
      <c r="I56" s="151" t="e">
        <f t="shared" si="2"/>
        <v>#DIV/0!</v>
      </c>
      <c r="J56" s="152" t="e">
        <f t="shared" si="9"/>
        <v>#DIV/0!</v>
      </c>
      <c r="K56" s="153" t="e">
        <f t="shared" si="10"/>
        <v>#DIV/0!</v>
      </c>
      <c r="L56" s="154" t="e">
        <f t="shared" si="11"/>
        <v>#DIV/0!</v>
      </c>
      <c r="M56" s="161" t="e">
        <f t="shared" si="12"/>
        <v>#DIV/0!</v>
      </c>
      <c r="N56" s="161" t="e">
        <f t="shared" si="13"/>
        <v>#DIV/0!</v>
      </c>
      <c r="O56" s="200" t="e">
        <f t="shared" si="3"/>
        <v>#DIV/0!</v>
      </c>
      <c r="P56" s="87"/>
      <c r="Q56" s="202" t="str">
        <f t="shared" si="4"/>
        <v/>
      </c>
      <c r="R56" s="203" t="e">
        <f t="shared" si="5"/>
        <v>#DIV/0!</v>
      </c>
    </row>
    <row r="57" spans="1:18" x14ac:dyDescent="0.3">
      <c r="A57" s="122" t="s">
        <v>80</v>
      </c>
      <c r="B57" s="87"/>
      <c r="C57" s="87"/>
      <c r="D57" s="87"/>
      <c r="E57" s="160" t="e">
        <f t="shared" si="1"/>
        <v>#DIV/0!</v>
      </c>
      <c r="F57" s="160" t="e">
        <f t="shared" si="6"/>
        <v>#DIV/0!</v>
      </c>
      <c r="G57" s="160" t="e">
        <f t="shared" si="7"/>
        <v>#DIV/0!</v>
      </c>
      <c r="H57" s="150">
        <f t="shared" si="8"/>
        <v>0</v>
      </c>
      <c r="I57" s="151" t="e">
        <f t="shared" si="2"/>
        <v>#DIV/0!</v>
      </c>
      <c r="J57" s="152" t="e">
        <f t="shared" si="9"/>
        <v>#DIV/0!</v>
      </c>
      <c r="K57" s="153" t="e">
        <f t="shared" si="10"/>
        <v>#DIV/0!</v>
      </c>
      <c r="L57" s="154" t="e">
        <f t="shared" si="11"/>
        <v>#DIV/0!</v>
      </c>
      <c r="M57" s="161" t="e">
        <f t="shared" si="12"/>
        <v>#DIV/0!</v>
      </c>
      <c r="N57" s="161" t="e">
        <f t="shared" si="13"/>
        <v>#DIV/0!</v>
      </c>
      <c r="O57" s="200" t="e">
        <f t="shared" si="3"/>
        <v>#DIV/0!</v>
      </c>
      <c r="P57" s="87"/>
      <c r="Q57" s="202" t="str">
        <f t="shared" si="4"/>
        <v/>
      </c>
      <c r="R57" s="203" t="e">
        <f t="shared" si="5"/>
        <v>#DIV/0!</v>
      </c>
    </row>
    <row r="58" spans="1:18" x14ac:dyDescent="0.3">
      <c r="A58" s="122" t="s">
        <v>80</v>
      </c>
      <c r="B58" s="87"/>
      <c r="C58" s="87"/>
      <c r="D58" s="87"/>
      <c r="E58" s="160" t="e">
        <f t="shared" si="1"/>
        <v>#DIV/0!</v>
      </c>
      <c r="F58" s="160" t="e">
        <f t="shared" si="6"/>
        <v>#DIV/0!</v>
      </c>
      <c r="G58" s="160" t="e">
        <f t="shared" si="7"/>
        <v>#DIV/0!</v>
      </c>
      <c r="H58" s="150">
        <f t="shared" si="8"/>
        <v>0</v>
      </c>
      <c r="I58" s="151" t="e">
        <f t="shared" si="2"/>
        <v>#DIV/0!</v>
      </c>
      <c r="J58" s="152" t="e">
        <f t="shared" si="9"/>
        <v>#DIV/0!</v>
      </c>
      <c r="K58" s="153" t="e">
        <f t="shared" si="10"/>
        <v>#DIV/0!</v>
      </c>
      <c r="L58" s="154" t="e">
        <f t="shared" si="11"/>
        <v>#DIV/0!</v>
      </c>
      <c r="M58" s="161" t="e">
        <f t="shared" si="12"/>
        <v>#DIV/0!</v>
      </c>
      <c r="N58" s="161" t="e">
        <f t="shared" si="13"/>
        <v>#DIV/0!</v>
      </c>
      <c r="O58" s="200" t="e">
        <f t="shared" si="3"/>
        <v>#DIV/0!</v>
      </c>
      <c r="P58" s="87"/>
      <c r="Q58" s="202" t="str">
        <f t="shared" si="4"/>
        <v/>
      </c>
      <c r="R58" s="203" t="e">
        <f t="shared" si="5"/>
        <v>#DIV/0!</v>
      </c>
    </row>
    <row r="59" spans="1:18" x14ac:dyDescent="0.3">
      <c r="A59" s="122" t="s">
        <v>81</v>
      </c>
      <c r="B59" s="87"/>
      <c r="C59" s="87"/>
      <c r="D59" s="87"/>
      <c r="E59" s="160" t="e">
        <f t="shared" si="1"/>
        <v>#DIV/0!</v>
      </c>
      <c r="F59" s="160" t="e">
        <f t="shared" si="6"/>
        <v>#DIV/0!</v>
      </c>
      <c r="G59" s="160" t="e">
        <f t="shared" si="7"/>
        <v>#DIV/0!</v>
      </c>
      <c r="H59" s="150">
        <f t="shared" si="8"/>
        <v>0</v>
      </c>
      <c r="I59" s="151" t="e">
        <f t="shared" si="2"/>
        <v>#DIV/0!</v>
      </c>
      <c r="J59" s="152" t="e">
        <f t="shared" si="9"/>
        <v>#DIV/0!</v>
      </c>
      <c r="K59" s="153" t="e">
        <f t="shared" si="10"/>
        <v>#DIV/0!</v>
      </c>
      <c r="L59" s="154" t="e">
        <f t="shared" si="11"/>
        <v>#DIV/0!</v>
      </c>
      <c r="M59" s="161" t="e">
        <f t="shared" si="12"/>
        <v>#DIV/0!</v>
      </c>
      <c r="N59" s="161" t="e">
        <f t="shared" si="13"/>
        <v>#DIV/0!</v>
      </c>
      <c r="O59" s="200" t="e">
        <f t="shared" si="3"/>
        <v>#DIV/0!</v>
      </c>
      <c r="P59" s="87"/>
      <c r="Q59" s="202" t="str">
        <f t="shared" si="4"/>
        <v/>
      </c>
      <c r="R59" s="203" t="e">
        <f t="shared" si="5"/>
        <v>#DIV/0!</v>
      </c>
    </row>
    <row r="60" spans="1:18" x14ac:dyDescent="0.3">
      <c r="A60" s="122" t="s">
        <v>81</v>
      </c>
      <c r="B60" s="87"/>
      <c r="C60" s="87"/>
      <c r="D60" s="87"/>
      <c r="E60" s="160" t="e">
        <f t="shared" si="1"/>
        <v>#DIV/0!</v>
      </c>
      <c r="F60" s="160" t="e">
        <f t="shared" si="6"/>
        <v>#DIV/0!</v>
      </c>
      <c r="G60" s="160" t="e">
        <f t="shared" si="7"/>
        <v>#DIV/0!</v>
      </c>
      <c r="H60" s="150">
        <f t="shared" si="8"/>
        <v>0</v>
      </c>
      <c r="I60" s="151" t="e">
        <f t="shared" si="2"/>
        <v>#DIV/0!</v>
      </c>
      <c r="J60" s="152" t="e">
        <f t="shared" si="9"/>
        <v>#DIV/0!</v>
      </c>
      <c r="K60" s="153" t="e">
        <f t="shared" si="10"/>
        <v>#DIV/0!</v>
      </c>
      <c r="L60" s="154" t="e">
        <f t="shared" si="11"/>
        <v>#DIV/0!</v>
      </c>
      <c r="M60" s="161" t="e">
        <f t="shared" si="12"/>
        <v>#DIV/0!</v>
      </c>
      <c r="N60" s="161" t="e">
        <f t="shared" si="13"/>
        <v>#DIV/0!</v>
      </c>
      <c r="O60" s="200" t="e">
        <f t="shared" si="3"/>
        <v>#DIV/0!</v>
      </c>
      <c r="P60" s="87"/>
      <c r="Q60" s="202" t="str">
        <f t="shared" si="4"/>
        <v/>
      </c>
      <c r="R60" s="203" t="e">
        <f t="shared" si="5"/>
        <v>#DIV/0!</v>
      </c>
    </row>
    <row r="61" spans="1:18" x14ac:dyDescent="0.3">
      <c r="A61" s="122" t="s">
        <v>82</v>
      </c>
      <c r="B61" s="87"/>
      <c r="C61" s="87"/>
      <c r="D61" s="87"/>
      <c r="E61" s="160" t="e">
        <f t="shared" si="1"/>
        <v>#DIV/0!</v>
      </c>
      <c r="F61" s="160" t="e">
        <f t="shared" si="6"/>
        <v>#DIV/0!</v>
      </c>
      <c r="G61" s="160" t="e">
        <f t="shared" si="7"/>
        <v>#DIV/0!</v>
      </c>
      <c r="H61" s="150">
        <f t="shared" si="8"/>
        <v>0</v>
      </c>
      <c r="I61" s="151" t="e">
        <f t="shared" si="2"/>
        <v>#DIV/0!</v>
      </c>
      <c r="J61" s="152" t="e">
        <f t="shared" si="9"/>
        <v>#DIV/0!</v>
      </c>
      <c r="K61" s="153" t="e">
        <f t="shared" si="10"/>
        <v>#DIV/0!</v>
      </c>
      <c r="L61" s="154" t="e">
        <f t="shared" si="11"/>
        <v>#DIV/0!</v>
      </c>
      <c r="M61" s="161" t="e">
        <f t="shared" si="12"/>
        <v>#DIV/0!</v>
      </c>
      <c r="N61" s="161" t="e">
        <f t="shared" si="13"/>
        <v>#DIV/0!</v>
      </c>
      <c r="O61" s="200" t="e">
        <f t="shared" si="3"/>
        <v>#DIV/0!</v>
      </c>
      <c r="P61" s="87"/>
      <c r="Q61" s="202" t="str">
        <f t="shared" si="4"/>
        <v/>
      </c>
      <c r="R61" s="203" t="e">
        <f t="shared" si="5"/>
        <v>#DIV/0!</v>
      </c>
    </row>
    <row r="62" spans="1:18" x14ac:dyDescent="0.3">
      <c r="A62" s="122" t="s">
        <v>82</v>
      </c>
      <c r="B62" s="87"/>
      <c r="C62" s="87"/>
      <c r="D62" s="87"/>
      <c r="E62" s="160" t="e">
        <f t="shared" si="1"/>
        <v>#DIV/0!</v>
      </c>
      <c r="F62" s="160" t="e">
        <f t="shared" si="6"/>
        <v>#DIV/0!</v>
      </c>
      <c r="G62" s="160" t="e">
        <f t="shared" si="7"/>
        <v>#DIV/0!</v>
      </c>
      <c r="H62" s="150">
        <f t="shared" si="8"/>
        <v>0</v>
      </c>
      <c r="I62" s="151" t="e">
        <f t="shared" si="2"/>
        <v>#DIV/0!</v>
      </c>
      <c r="J62" s="152" t="e">
        <f t="shared" si="9"/>
        <v>#DIV/0!</v>
      </c>
      <c r="K62" s="153" t="e">
        <f t="shared" si="10"/>
        <v>#DIV/0!</v>
      </c>
      <c r="L62" s="154" t="e">
        <f t="shared" si="11"/>
        <v>#DIV/0!</v>
      </c>
      <c r="M62" s="161" t="e">
        <f t="shared" si="12"/>
        <v>#DIV/0!</v>
      </c>
      <c r="N62" s="161" t="e">
        <f t="shared" si="13"/>
        <v>#DIV/0!</v>
      </c>
      <c r="O62" s="200" t="e">
        <f t="shared" si="3"/>
        <v>#DIV/0!</v>
      </c>
      <c r="P62" s="87"/>
      <c r="Q62" s="202" t="str">
        <f t="shared" si="4"/>
        <v/>
      </c>
      <c r="R62" s="203" t="e">
        <f t="shared" si="5"/>
        <v>#DIV/0!</v>
      </c>
    </row>
    <row r="63" spans="1:18" x14ac:dyDescent="0.3">
      <c r="A63" s="122" t="s">
        <v>83</v>
      </c>
      <c r="B63" s="87"/>
      <c r="C63" s="87"/>
      <c r="D63" s="87"/>
      <c r="E63" s="160" t="e">
        <f t="shared" si="1"/>
        <v>#DIV/0!</v>
      </c>
      <c r="F63" s="160" t="e">
        <f t="shared" si="6"/>
        <v>#DIV/0!</v>
      </c>
      <c r="G63" s="160" t="e">
        <f t="shared" si="7"/>
        <v>#DIV/0!</v>
      </c>
      <c r="H63" s="150">
        <f t="shared" si="8"/>
        <v>0</v>
      </c>
      <c r="I63" s="151" t="e">
        <f t="shared" si="2"/>
        <v>#DIV/0!</v>
      </c>
      <c r="J63" s="152" t="e">
        <f t="shared" si="9"/>
        <v>#DIV/0!</v>
      </c>
      <c r="K63" s="153" t="e">
        <f t="shared" si="10"/>
        <v>#DIV/0!</v>
      </c>
      <c r="L63" s="154" t="e">
        <f t="shared" si="11"/>
        <v>#DIV/0!</v>
      </c>
      <c r="M63" s="161" t="e">
        <f t="shared" si="12"/>
        <v>#DIV/0!</v>
      </c>
      <c r="N63" s="161" t="e">
        <f t="shared" si="13"/>
        <v>#DIV/0!</v>
      </c>
      <c r="O63" s="200" t="e">
        <f t="shared" si="3"/>
        <v>#DIV/0!</v>
      </c>
      <c r="P63" s="87"/>
      <c r="Q63" s="202" t="str">
        <f t="shared" si="4"/>
        <v/>
      </c>
      <c r="R63" s="203" t="e">
        <f t="shared" si="5"/>
        <v>#DIV/0!</v>
      </c>
    </row>
    <row r="64" spans="1:18" x14ac:dyDescent="0.3">
      <c r="A64" s="122" t="s">
        <v>83</v>
      </c>
      <c r="B64" s="87"/>
      <c r="C64" s="87"/>
      <c r="D64" s="87"/>
      <c r="E64" s="160" t="e">
        <f t="shared" si="1"/>
        <v>#DIV/0!</v>
      </c>
      <c r="F64" s="160" t="e">
        <f t="shared" si="6"/>
        <v>#DIV/0!</v>
      </c>
      <c r="G64" s="160" t="e">
        <f t="shared" si="7"/>
        <v>#DIV/0!</v>
      </c>
      <c r="H64" s="150">
        <f t="shared" si="8"/>
        <v>0</v>
      </c>
      <c r="I64" s="151" t="e">
        <f t="shared" si="2"/>
        <v>#DIV/0!</v>
      </c>
      <c r="J64" s="152" t="e">
        <f t="shared" si="9"/>
        <v>#DIV/0!</v>
      </c>
      <c r="K64" s="153" t="e">
        <f t="shared" si="10"/>
        <v>#DIV/0!</v>
      </c>
      <c r="L64" s="154" t="e">
        <f t="shared" si="11"/>
        <v>#DIV/0!</v>
      </c>
      <c r="M64" s="161" t="e">
        <f t="shared" si="12"/>
        <v>#DIV/0!</v>
      </c>
      <c r="N64" s="161" t="e">
        <f t="shared" si="13"/>
        <v>#DIV/0!</v>
      </c>
      <c r="O64" s="200" t="e">
        <f t="shared" si="3"/>
        <v>#DIV/0!</v>
      </c>
      <c r="P64" s="87"/>
      <c r="Q64" s="202" t="str">
        <f t="shared" si="4"/>
        <v/>
      </c>
      <c r="R64" s="203" t="e">
        <f t="shared" si="5"/>
        <v>#DIV/0!</v>
      </c>
    </row>
    <row r="65" spans="1:20" x14ac:dyDescent="0.3">
      <c r="A65" s="122" t="s">
        <v>84</v>
      </c>
      <c r="B65" s="87"/>
      <c r="C65" s="87"/>
      <c r="D65" s="87"/>
      <c r="E65" s="160" t="e">
        <f t="shared" si="1"/>
        <v>#DIV/0!</v>
      </c>
      <c r="F65" s="160" t="e">
        <f t="shared" si="6"/>
        <v>#DIV/0!</v>
      </c>
      <c r="G65" s="160" t="e">
        <f t="shared" si="7"/>
        <v>#DIV/0!</v>
      </c>
      <c r="H65" s="150">
        <f t="shared" si="8"/>
        <v>0</v>
      </c>
      <c r="I65" s="151" t="e">
        <f t="shared" si="2"/>
        <v>#DIV/0!</v>
      </c>
      <c r="J65" s="152" t="e">
        <f t="shared" si="9"/>
        <v>#DIV/0!</v>
      </c>
      <c r="K65" s="153" t="e">
        <f t="shared" si="10"/>
        <v>#DIV/0!</v>
      </c>
      <c r="L65" s="154" t="e">
        <f t="shared" si="11"/>
        <v>#DIV/0!</v>
      </c>
      <c r="M65" s="161" t="e">
        <f t="shared" si="12"/>
        <v>#DIV/0!</v>
      </c>
      <c r="N65" s="161" t="e">
        <f t="shared" si="13"/>
        <v>#DIV/0!</v>
      </c>
      <c r="O65" s="200" t="e">
        <f t="shared" si="3"/>
        <v>#DIV/0!</v>
      </c>
      <c r="P65" s="87"/>
      <c r="Q65" s="202" t="str">
        <f t="shared" si="4"/>
        <v/>
      </c>
      <c r="R65" s="203" t="e">
        <f t="shared" si="5"/>
        <v>#DIV/0!</v>
      </c>
    </row>
    <row r="66" spans="1:20" x14ac:dyDescent="0.3">
      <c r="A66" s="122" t="s">
        <v>84</v>
      </c>
      <c r="B66" s="87"/>
      <c r="C66" s="87"/>
      <c r="D66" s="87"/>
      <c r="E66" s="160" t="e">
        <f t="shared" si="1"/>
        <v>#DIV/0!</v>
      </c>
      <c r="F66" s="160" t="e">
        <f t="shared" si="6"/>
        <v>#DIV/0!</v>
      </c>
      <c r="G66" s="160" t="e">
        <f t="shared" si="7"/>
        <v>#DIV/0!</v>
      </c>
      <c r="H66" s="150">
        <f t="shared" si="8"/>
        <v>0</v>
      </c>
      <c r="I66" s="151" t="e">
        <f t="shared" si="2"/>
        <v>#DIV/0!</v>
      </c>
      <c r="J66" s="152" t="e">
        <f t="shared" si="9"/>
        <v>#DIV/0!</v>
      </c>
      <c r="K66" s="153" t="e">
        <f t="shared" si="10"/>
        <v>#DIV/0!</v>
      </c>
      <c r="L66" s="154" t="e">
        <f t="shared" si="11"/>
        <v>#DIV/0!</v>
      </c>
      <c r="M66" s="161" t="e">
        <f t="shared" si="12"/>
        <v>#DIV/0!</v>
      </c>
      <c r="N66" s="161" t="e">
        <f t="shared" si="13"/>
        <v>#DIV/0!</v>
      </c>
      <c r="O66" s="200" t="e">
        <f t="shared" si="3"/>
        <v>#DIV/0!</v>
      </c>
      <c r="P66" s="87"/>
      <c r="Q66" s="202" t="str">
        <f t="shared" si="4"/>
        <v/>
      </c>
      <c r="R66" s="203" t="e">
        <f t="shared" si="5"/>
        <v>#DIV/0!</v>
      </c>
    </row>
    <row r="67" spans="1:20" x14ac:dyDescent="0.3">
      <c r="A67" s="122" t="s">
        <v>85</v>
      </c>
      <c r="B67" s="87"/>
      <c r="C67" s="87"/>
      <c r="D67" s="87"/>
      <c r="E67" s="160" t="e">
        <f t="shared" si="1"/>
        <v>#DIV/0!</v>
      </c>
      <c r="F67" s="160" t="e">
        <f t="shared" si="6"/>
        <v>#DIV/0!</v>
      </c>
      <c r="G67" s="160" t="e">
        <f t="shared" si="7"/>
        <v>#DIV/0!</v>
      </c>
      <c r="H67" s="150">
        <f t="shared" si="8"/>
        <v>0</v>
      </c>
      <c r="I67" s="151" t="e">
        <f t="shared" si="2"/>
        <v>#DIV/0!</v>
      </c>
      <c r="J67" s="152" t="e">
        <f t="shared" si="9"/>
        <v>#DIV/0!</v>
      </c>
      <c r="K67" s="153" t="e">
        <f t="shared" si="10"/>
        <v>#DIV/0!</v>
      </c>
      <c r="L67" s="154" t="e">
        <f t="shared" si="11"/>
        <v>#DIV/0!</v>
      </c>
      <c r="M67" s="161" t="e">
        <f t="shared" si="12"/>
        <v>#DIV/0!</v>
      </c>
      <c r="N67" s="161" t="e">
        <f t="shared" si="13"/>
        <v>#DIV/0!</v>
      </c>
      <c r="O67" s="200" t="e">
        <f t="shared" si="3"/>
        <v>#DIV/0!</v>
      </c>
      <c r="P67" s="87"/>
      <c r="Q67" s="202" t="str">
        <f t="shared" si="4"/>
        <v/>
      </c>
      <c r="R67" s="203" t="e">
        <f t="shared" si="5"/>
        <v>#DIV/0!</v>
      </c>
    </row>
    <row r="68" spans="1:20" x14ac:dyDescent="0.3">
      <c r="A68" s="122" t="s">
        <v>85</v>
      </c>
      <c r="B68" s="87"/>
      <c r="C68" s="87"/>
      <c r="D68" s="87"/>
      <c r="E68" s="160" t="e">
        <f t="shared" si="1"/>
        <v>#DIV/0!</v>
      </c>
      <c r="F68" s="160" t="e">
        <f t="shared" si="6"/>
        <v>#DIV/0!</v>
      </c>
      <c r="G68" s="160" t="e">
        <f t="shared" si="7"/>
        <v>#DIV/0!</v>
      </c>
      <c r="H68" s="150">
        <f t="shared" si="8"/>
        <v>0</v>
      </c>
      <c r="I68" s="151" t="e">
        <f t="shared" si="2"/>
        <v>#DIV/0!</v>
      </c>
      <c r="J68" s="152" t="e">
        <f t="shared" si="9"/>
        <v>#DIV/0!</v>
      </c>
      <c r="K68" s="153" t="e">
        <f t="shared" si="10"/>
        <v>#DIV/0!</v>
      </c>
      <c r="L68" s="154" t="e">
        <f t="shared" si="11"/>
        <v>#DIV/0!</v>
      </c>
      <c r="M68" s="161" t="e">
        <f t="shared" si="12"/>
        <v>#DIV/0!</v>
      </c>
      <c r="N68" s="161" t="e">
        <f t="shared" si="13"/>
        <v>#DIV/0!</v>
      </c>
      <c r="O68" s="200" t="e">
        <f t="shared" si="3"/>
        <v>#DIV/0!</v>
      </c>
      <c r="P68" s="87"/>
      <c r="Q68" s="202" t="str">
        <f t="shared" si="4"/>
        <v/>
      </c>
      <c r="R68" s="203" t="e">
        <f t="shared" si="5"/>
        <v>#DIV/0!</v>
      </c>
      <c r="S68" s="250" t="s">
        <v>168</v>
      </c>
      <c r="T68" s="250"/>
    </row>
    <row r="69" spans="1:20" ht="15" customHeight="1" x14ac:dyDescent="0.3">
      <c r="A69" s="9"/>
      <c r="B69" s="88"/>
      <c r="C69" s="88"/>
      <c r="D69" s="88"/>
      <c r="E69" s="88"/>
      <c r="F69" s="88"/>
      <c r="G69" s="88"/>
      <c r="H69" s="88"/>
      <c r="I69" s="88"/>
      <c r="J69" s="88"/>
      <c r="K69" s="88"/>
      <c r="L69" s="88"/>
      <c r="M69" s="88"/>
      <c r="S69" s="250"/>
      <c r="T69" s="250"/>
    </row>
    <row r="70" spans="1:20" ht="15" customHeight="1" x14ac:dyDescent="0.3">
      <c r="A70" s="9"/>
      <c r="B70" s="88"/>
      <c r="C70" s="88"/>
      <c r="D70" s="88"/>
      <c r="E70" s="88"/>
      <c r="F70" s="88"/>
      <c r="G70" s="88"/>
      <c r="H70" s="88"/>
      <c r="I70" s="88"/>
      <c r="J70" s="88"/>
      <c r="K70" s="88"/>
      <c r="L70" s="88"/>
      <c r="M70" s="88"/>
      <c r="S70" s="250"/>
      <c r="T70" s="250"/>
    </row>
    <row r="71" spans="1:20" x14ac:dyDescent="0.3">
      <c r="A71" s="9"/>
      <c r="B71" s="88"/>
      <c r="C71" s="88"/>
      <c r="D71" s="88"/>
      <c r="E71" s="88"/>
      <c r="F71" s="88"/>
      <c r="G71" s="88"/>
      <c r="H71" s="88"/>
      <c r="I71" s="88"/>
      <c r="J71" s="88"/>
      <c r="K71" s="88"/>
      <c r="L71" s="88"/>
      <c r="M71" s="88"/>
      <c r="S71" s="250"/>
      <c r="T71" s="250"/>
    </row>
    <row r="72" spans="1:20" ht="26.25" customHeight="1" x14ac:dyDescent="0.3">
      <c r="A72" s="124" t="s">
        <v>48</v>
      </c>
      <c r="B72" s="56"/>
      <c r="C72" s="56"/>
      <c r="D72" s="58"/>
      <c r="E72" s="58"/>
      <c r="F72" s="58"/>
      <c r="G72" s="58"/>
      <c r="H72" s="58"/>
      <c r="I72" s="84"/>
      <c r="J72" s="58"/>
      <c r="K72" s="85"/>
      <c r="L72" s="238" t="s">
        <v>39</v>
      </c>
      <c r="M72" s="234" t="s">
        <v>41</v>
      </c>
      <c r="N72" s="230" t="s">
        <v>169</v>
      </c>
      <c r="O72" s="236" t="s">
        <v>208</v>
      </c>
      <c r="P72" s="236" t="s">
        <v>16</v>
      </c>
      <c r="Q72" s="245" t="s">
        <v>181</v>
      </c>
      <c r="R72" s="245" t="s">
        <v>193</v>
      </c>
      <c r="S72" s="234" t="s">
        <v>47</v>
      </c>
      <c r="T72" s="234" t="s">
        <v>46</v>
      </c>
    </row>
    <row r="73" spans="1:20" x14ac:dyDescent="0.3">
      <c r="A73" s="130" t="s">
        <v>96</v>
      </c>
      <c r="B73" s="86" t="s">
        <v>26</v>
      </c>
      <c r="C73" s="63" t="s">
        <v>34</v>
      </c>
      <c r="D73" s="63" t="s">
        <v>189</v>
      </c>
      <c r="E73" s="86" t="s">
        <v>42</v>
      </c>
      <c r="F73" s="86" t="s">
        <v>32</v>
      </c>
      <c r="G73" s="86" t="s">
        <v>44</v>
      </c>
      <c r="H73" s="63" t="s">
        <v>8</v>
      </c>
      <c r="I73" s="86" t="s">
        <v>27</v>
      </c>
      <c r="J73" s="56" t="s">
        <v>28</v>
      </c>
      <c r="K73" s="85" t="s">
        <v>40</v>
      </c>
      <c r="L73" s="239"/>
      <c r="M73" s="240"/>
      <c r="N73" s="241"/>
      <c r="O73" s="237"/>
      <c r="P73" s="236"/>
      <c r="Q73" s="246"/>
      <c r="R73" s="245"/>
      <c r="S73" s="234"/>
      <c r="T73" s="234"/>
    </row>
    <row r="74" spans="1:20" x14ac:dyDescent="0.3">
      <c r="A74" s="208" t="s">
        <v>179</v>
      </c>
      <c r="B74" s="201" t="e">
        <f>B32</f>
        <v>#NUM!</v>
      </c>
      <c r="C74" s="201" t="e">
        <f t="shared" ref="C74:P74" si="14">C32</f>
        <v>#DIV/0!</v>
      </c>
      <c r="D74" s="201" t="e">
        <f t="shared" si="14"/>
        <v>#DIV/0!</v>
      </c>
      <c r="E74" s="201" t="e">
        <f t="shared" si="14"/>
        <v>#DIV/0!</v>
      </c>
      <c r="F74" s="201" t="e">
        <f t="shared" si="14"/>
        <v>#DIV/0!</v>
      </c>
      <c r="G74" s="201" t="e">
        <f t="shared" si="14"/>
        <v>#DIV/0!</v>
      </c>
      <c r="H74" s="201" t="e">
        <f t="shared" si="14"/>
        <v>#NUM!</v>
      </c>
      <c r="I74" s="201" t="e">
        <f t="shared" si="14"/>
        <v>#DIV/0!</v>
      </c>
      <c r="J74" s="201" t="e">
        <f t="shared" si="14"/>
        <v>#NUM!</v>
      </c>
      <c r="K74" s="201" t="e">
        <f t="shared" si="14"/>
        <v>#NUM!</v>
      </c>
      <c r="L74" s="204" t="e">
        <f t="shared" si="14"/>
        <v>#DIV/0!</v>
      </c>
      <c r="M74" s="206" t="e">
        <f t="shared" si="14"/>
        <v>#DIV/0!</v>
      </c>
      <c r="N74" s="206" t="e">
        <f t="shared" si="14"/>
        <v>#DIV/0!</v>
      </c>
      <c r="O74" s="206" t="e">
        <f>O32</f>
        <v>#DIV/0!</v>
      </c>
      <c r="P74" s="204">
        <f t="shared" si="14"/>
        <v>0</v>
      </c>
      <c r="Q74" s="202" t="str">
        <f t="shared" ref="Q74:Q92" si="15">IF((P74=1),568,IF((P74=5),2841,IF((P74=25),14206,"")))</f>
        <v/>
      </c>
      <c r="R74" s="203" t="e">
        <f t="shared" ref="R74" si="16">IF((O74="QC fail"),"QC fail",IF((O74="Undetected"),"Undetected",IF((O74&gt;Q74),"Yes","No")))</f>
        <v>#DIV/0!</v>
      </c>
      <c r="S74" s="186"/>
      <c r="T74" s="186"/>
    </row>
    <row r="75" spans="1:20" x14ac:dyDescent="0.3">
      <c r="A75" s="156" t="str">
        <f>A33</f>
        <v>Reference Matrix Spike</v>
      </c>
      <c r="B75" s="157" t="e">
        <f>IF(AND(B33="undetermined",B34="undetermined"),"undetermined",AVERAGE(B33:B34))</f>
        <v>#DIV/0!</v>
      </c>
      <c r="C75" s="158" t="e">
        <f>IF(AND(C33="undetermined",C34="undetermined"),"fail",AVERAGE(C33:C34))</f>
        <v>#DIV/0!</v>
      </c>
      <c r="D75" s="158" t="e">
        <f>IF(AND(D33="undetermined",D34="undetermined"),"fail",AVERAGE(D33:D34))</f>
        <v>#DIV/0!</v>
      </c>
      <c r="E75" s="160" t="e">
        <f t="shared" ref="E75:E92" si="17">IF(C75&gt;C$28, "fail","OK")</f>
        <v>#DIV/0!</v>
      </c>
      <c r="F75" s="160" t="e">
        <f>IF(OR(F33="fail",F34="fail",D75&gt;F$14), "fail","OK")</f>
        <v>#DIV/0!</v>
      </c>
      <c r="G75" s="160" t="e">
        <f t="shared" ref="G75" si="18">IF(OR(E75="fail",F75="fail"),"QC fail","OK")</f>
        <v>#DIV/0!</v>
      </c>
      <c r="H75" s="150" t="e">
        <f t="shared" ref="H75" si="19">IF(B75="Undetermined","Undetermined",SUM(B75-D75))</f>
        <v>#DIV/0!</v>
      </c>
      <c r="I75" s="151" t="e">
        <f t="shared" ref="I75:I92" si="20">$H$13</f>
        <v>#DIV/0!</v>
      </c>
      <c r="J75" s="152" t="e">
        <f t="shared" ref="J75" si="21">IF(H75="Undetermined", "Undetermined",SUM(H75-I75))</f>
        <v>#DIV/0!</v>
      </c>
      <c r="K75" s="153" t="e">
        <f t="shared" ref="K75" si="22">IF(H75="Undetermined", "Undetermined",($E$17^-J75))</f>
        <v>#DIV/0!</v>
      </c>
      <c r="L75" s="154" t="e">
        <f t="shared" ref="L75:L92" si="23">$E$16</f>
        <v>#DIV/0!</v>
      </c>
      <c r="M75" s="161" t="e">
        <f t="shared" ref="M75" si="24">IF((G75="QC fail"),"QC fail",IF((B75="Undetermined"),"Undetected",K75*L75))</f>
        <v>#DIV/0!</v>
      </c>
      <c r="N75" s="161" t="e">
        <f t="shared" ref="N75" si="25">IF((G75="QC fail"),"QC fail",IF((B75="Undetermined"),"Undetected",M75/15))</f>
        <v>#DIV/0!</v>
      </c>
      <c r="O75" s="200" t="e">
        <f t="shared" ref="O75:O92" si="26">IF((G75="QC fail"),"QC fail",IF((B75="Undetermined"),"Undetected",($E$17^(-(B75-$E$13))*$E$16)))</f>
        <v>#DIV/0!</v>
      </c>
      <c r="P75" s="204">
        <f t="shared" ref="P75" si="27">P33</f>
        <v>0</v>
      </c>
      <c r="Q75" s="202" t="str">
        <f t="shared" si="15"/>
        <v/>
      </c>
      <c r="R75" s="203" t="e">
        <f t="shared" ref="R75:R92" si="28">IF((O75="QC fail"),"QC fail",IF((O75="Undetected"),"Undetected",IF((O75&gt;Q75),"Yes","No")))</f>
        <v>#DIV/0!</v>
      </c>
      <c r="S75" s="188" t="e">
        <f>(M75/L75)*100</f>
        <v>#DIV/0!</v>
      </c>
      <c r="T75" s="188"/>
    </row>
    <row r="76" spans="1:20" x14ac:dyDescent="0.3">
      <c r="A76" s="156" t="str">
        <f>A35</f>
        <v>Water Sample 1 ID Matrix Spike (MS)</v>
      </c>
      <c r="B76" s="157" t="e">
        <f>IF(AND(B35="undetermined",B36="undetermined"),"undetermined",AVERAGE(B35:B36))</f>
        <v>#DIV/0!</v>
      </c>
      <c r="C76" s="158" t="e">
        <f>IF(AND(C35="undetermined",C36="undetermined"),"fail",AVERAGE(C35:C36))</f>
        <v>#DIV/0!</v>
      </c>
      <c r="D76" s="158" t="e">
        <f>IF(AND(D35="undetermined",D36="undetermined"),"fail",AVERAGE(D35:D36))</f>
        <v>#DIV/0!</v>
      </c>
      <c r="E76" s="160" t="e">
        <f t="shared" si="17"/>
        <v>#DIV/0!</v>
      </c>
      <c r="F76" s="160" t="e">
        <f>IF(OR(F35="fail",F36="fail",D76&gt;F$14), "fail","OK")</f>
        <v>#DIV/0!</v>
      </c>
      <c r="G76" s="160" t="e">
        <f t="shared" ref="G76" si="29">IF(OR(E76="fail",F76="fail"),"QC fail","OK")</f>
        <v>#DIV/0!</v>
      </c>
      <c r="H76" s="150" t="e">
        <f t="shared" ref="H76" si="30">IF(B76="Undetermined","Undetermined",SUM(B76-D76))</f>
        <v>#DIV/0!</v>
      </c>
      <c r="I76" s="151" t="e">
        <f t="shared" si="20"/>
        <v>#DIV/0!</v>
      </c>
      <c r="J76" s="152" t="e">
        <f t="shared" ref="J76" si="31">IF(H76="Undetermined", "Undetermined",SUM(H76-I76))</f>
        <v>#DIV/0!</v>
      </c>
      <c r="K76" s="153" t="e">
        <f t="shared" ref="K76" si="32">IF(H76="Undetermined", "Undetermined",($E$17^-J76))</f>
        <v>#DIV/0!</v>
      </c>
      <c r="L76" s="154" t="e">
        <f t="shared" si="23"/>
        <v>#DIV/0!</v>
      </c>
      <c r="M76" s="161" t="e">
        <f t="shared" ref="M76" si="33">IF((G76="QC fail"),"QC fail",IF((B76="Undetermined"),"Undetected",K76*L76))</f>
        <v>#DIV/0!</v>
      </c>
      <c r="N76" s="161" t="e">
        <f t="shared" ref="N76" si="34">IF((G76="QC fail"),"QC fail",IF((B76="Undetermined"),"Undetected",M76/15))</f>
        <v>#DIV/0!</v>
      </c>
      <c r="O76" s="200" t="e">
        <f t="shared" si="26"/>
        <v>#DIV/0!</v>
      </c>
      <c r="P76" s="204">
        <f>P35</f>
        <v>0</v>
      </c>
      <c r="Q76" s="202" t="str">
        <f t="shared" si="15"/>
        <v/>
      </c>
      <c r="R76" s="203" t="e">
        <f t="shared" si="28"/>
        <v>#DIV/0!</v>
      </c>
      <c r="S76" s="188"/>
      <c r="T76" s="207" t="e">
        <f>IF(OR(N76="undetected",N77="undetected",N76="QC fail",N77="QC fail"),"not determined",((M76-M77)/L76)*100)</f>
        <v>#DIV/0!</v>
      </c>
    </row>
    <row r="77" spans="1:20" x14ac:dyDescent="0.3">
      <c r="A77" s="156" t="str">
        <f>A37</f>
        <v>Water Sample 1 ID (same ID as MS)</v>
      </c>
      <c r="B77" s="157" t="e">
        <f>IF(AND(B37="undetermined",B38="undetermined"),"undetermined",AVERAGE(B37:B38))</f>
        <v>#DIV/0!</v>
      </c>
      <c r="C77" s="158" t="e">
        <f>IF(AND(C37="undetermined",C38="undetermined"),"fail",AVERAGE(C37:C38))</f>
        <v>#DIV/0!</v>
      </c>
      <c r="D77" s="158" t="e">
        <f>IF(AND(D37="undetermined",D38="undetermined"),"fail",AVERAGE(D37:D38))</f>
        <v>#DIV/0!</v>
      </c>
      <c r="E77" s="160" t="e">
        <f t="shared" si="17"/>
        <v>#DIV/0!</v>
      </c>
      <c r="F77" s="160" t="e">
        <f>IF(OR(F37="fail",F38="fail",D77&gt;F$14), "fail","OK")</f>
        <v>#DIV/0!</v>
      </c>
      <c r="G77" s="160" t="e">
        <f t="shared" ref="G77" si="35">IF(OR(E77="fail",F77="fail"),"QC fail","OK")</f>
        <v>#DIV/0!</v>
      </c>
      <c r="H77" s="150" t="e">
        <f t="shared" ref="H77" si="36">IF(B77="Undetermined","Undetermined",SUM(B77-D77))</f>
        <v>#DIV/0!</v>
      </c>
      <c r="I77" s="151" t="e">
        <f t="shared" si="20"/>
        <v>#DIV/0!</v>
      </c>
      <c r="J77" s="152" t="e">
        <f t="shared" ref="J77" si="37">IF(H77="Undetermined", "Undetermined",SUM(H77-I77))</f>
        <v>#DIV/0!</v>
      </c>
      <c r="K77" s="153" t="e">
        <f t="shared" ref="K77" si="38">IF(H77="Undetermined", "Undetermined",($E$17^-J77))</f>
        <v>#DIV/0!</v>
      </c>
      <c r="L77" s="154" t="e">
        <f t="shared" si="23"/>
        <v>#DIV/0!</v>
      </c>
      <c r="M77" s="161" t="e">
        <f t="shared" ref="M77" si="39">IF((G77="QC fail"),"QC fail",IF((B77="Undetermined"),"Undetected",K77*L77))</f>
        <v>#DIV/0!</v>
      </c>
      <c r="N77" s="161" t="e">
        <f t="shared" ref="N77" si="40">IF((G77="QC fail"),"QC fail",IF((B77="Undetermined"),"Undetected",M77/15))</f>
        <v>#DIV/0!</v>
      </c>
      <c r="O77" s="200" t="e">
        <f t="shared" si="26"/>
        <v>#DIV/0!</v>
      </c>
      <c r="P77" s="204">
        <f>P37</f>
        <v>0</v>
      </c>
      <c r="Q77" s="202" t="str">
        <f t="shared" si="15"/>
        <v/>
      </c>
      <c r="R77" s="203" t="e">
        <f t="shared" si="28"/>
        <v>#DIV/0!</v>
      </c>
    </row>
    <row r="78" spans="1:20" x14ac:dyDescent="0.3">
      <c r="A78" s="156" t="str">
        <f>A39</f>
        <v>Water Sample 2 ID</v>
      </c>
      <c r="B78" s="157" t="e">
        <f>IF(AND(B39="undetermined",B40="undetermined"),"undetermined",AVERAGE(B39:B40))</f>
        <v>#DIV/0!</v>
      </c>
      <c r="C78" s="158" t="e">
        <f>IF(AND(C39="undetermined",C40="undetermined"),"fail",AVERAGE(C39:C40))</f>
        <v>#DIV/0!</v>
      </c>
      <c r="D78" s="158" t="e">
        <f>IF(AND(D39="undetermined",D40="undetermined"),"fail",AVERAGE(D39:D40))</f>
        <v>#DIV/0!</v>
      </c>
      <c r="E78" s="160" t="e">
        <f t="shared" si="17"/>
        <v>#DIV/0!</v>
      </c>
      <c r="F78" s="160" t="e">
        <f>IF(OR(F39="fail",F40="fail",D78&gt;F$14), "fail","OK")</f>
        <v>#DIV/0!</v>
      </c>
      <c r="G78" s="160" t="e">
        <f t="shared" ref="G78" si="41">IF(OR(E78="fail",F78="fail"),"QC fail","OK")</f>
        <v>#DIV/0!</v>
      </c>
      <c r="H78" s="150" t="e">
        <f t="shared" ref="H78" si="42">IF(B78="Undetermined","Undetermined",SUM(B78-D78))</f>
        <v>#DIV/0!</v>
      </c>
      <c r="I78" s="151" t="e">
        <f t="shared" si="20"/>
        <v>#DIV/0!</v>
      </c>
      <c r="J78" s="152" t="e">
        <f t="shared" ref="J78" si="43">IF(H78="Undetermined", "Undetermined",SUM(H78-I78))</f>
        <v>#DIV/0!</v>
      </c>
      <c r="K78" s="153" t="e">
        <f t="shared" ref="K78" si="44">IF(H78="Undetermined", "Undetermined",($E$17^-J78))</f>
        <v>#DIV/0!</v>
      </c>
      <c r="L78" s="154" t="e">
        <f t="shared" si="23"/>
        <v>#DIV/0!</v>
      </c>
      <c r="M78" s="161" t="e">
        <f t="shared" ref="M78" si="45">IF((G78="QC fail"),"QC fail",IF((B78="Undetermined"),"Undetected",K78*L78))</f>
        <v>#DIV/0!</v>
      </c>
      <c r="N78" s="161" t="e">
        <f t="shared" ref="N78" si="46">IF((G78="QC fail"),"QC fail",IF((B78="Undetermined"),"Undetected",M78/15))</f>
        <v>#DIV/0!</v>
      </c>
      <c r="O78" s="200" t="e">
        <f t="shared" si="26"/>
        <v>#DIV/0!</v>
      </c>
      <c r="P78" s="204">
        <f>P39</f>
        <v>0</v>
      </c>
      <c r="Q78" s="202" t="str">
        <f t="shared" si="15"/>
        <v/>
      </c>
      <c r="R78" s="203" t="e">
        <f t="shared" si="28"/>
        <v>#DIV/0!</v>
      </c>
    </row>
    <row r="79" spans="1:20" x14ac:dyDescent="0.3">
      <c r="A79" s="156" t="str">
        <f>A41</f>
        <v>Water Sample 3 ID</v>
      </c>
      <c r="B79" s="157" t="e">
        <f>IF(AND(B41="undetermined",B42="undetermined"),"undetermined",AVERAGE(B41:B42))</f>
        <v>#DIV/0!</v>
      </c>
      <c r="C79" s="158" t="e">
        <f>IF(AND(C41="undetermined",C42="undetermined"),"fail",AVERAGE(C41:C42))</f>
        <v>#DIV/0!</v>
      </c>
      <c r="D79" s="158" t="e">
        <f>IF(AND(D41="undetermined",D42="undetermined"),"fail",AVERAGE(D41:D42))</f>
        <v>#DIV/0!</v>
      </c>
      <c r="E79" s="160" t="e">
        <f t="shared" si="17"/>
        <v>#DIV/0!</v>
      </c>
      <c r="F79" s="160" t="e">
        <f>IF(OR(F41="fail",F42="fail",D79&gt;F$14), "fail","OK")</f>
        <v>#DIV/0!</v>
      </c>
      <c r="G79" s="160" t="e">
        <f t="shared" ref="G79" si="47">IF(OR(E79="fail",F79="fail"),"QC fail","OK")</f>
        <v>#DIV/0!</v>
      </c>
      <c r="H79" s="150" t="e">
        <f t="shared" ref="H79" si="48">IF(B79="Undetermined","Undetermined",SUM(B79-D79))</f>
        <v>#DIV/0!</v>
      </c>
      <c r="I79" s="151" t="e">
        <f t="shared" si="20"/>
        <v>#DIV/0!</v>
      </c>
      <c r="J79" s="152" t="e">
        <f t="shared" ref="J79" si="49">IF(H79="Undetermined", "Undetermined",SUM(H79-I79))</f>
        <v>#DIV/0!</v>
      </c>
      <c r="K79" s="153" t="e">
        <f t="shared" ref="K79" si="50">IF(H79="Undetermined", "Undetermined",($E$17^-J79))</f>
        <v>#DIV/0!</v>
      </c>
      <c r="L79" s="154" t="e">
        <f t="shared" si="23"/>
        <v>#DIV/0!</v>
      </c>
      <c r="M79" s="161" t="e">
        <f t="shared" ref="M79" si="51">IF((G79="QC fail"),"QC fail",IF((B79="Undetermined"),"Undetected",K79*L79))</f>
        <v>#DIV/0!</v>
      </c>
      <c r="N79" s="161" t="e">
        <f t="shared" ref="N79" si="52">IF((G79="QC fail"),"QC fail",IF((B79="Undetermined"),"Undetected",M79/15))</f>
        <v>#DIV/0!</v>
      </c>
      <c r="O79" s="200" t="e">
        <f t="shared" si="26"/>
        <v>#DIV/0!</v>
      </c>
      <c r="P79" s="204">
        <f>P41</f>
        <v>0</v>
      </c>
      <c r="Q79" s="202" t="str">
        <f t="shared" si="15"/>
        <v/>
      </c>
      <c r="R79" s="203" t="e">
        <f t="shared" si="28"/>
        <v>#DIV/0!</v>
      </c>
    </row>
    <row r="80" spans="1:20" x14ac:dyDescent="0.3">
      <c r="A80" s="156" t="str">
        <f>A43</f>
        <v>Water Sample 4 ID</v>
      </c>
      <c r="B80" s="157" t="e">
        <f>IF(AND(B43="undetermined",B44="undetermined"),"undetermined",AVERAGE(B43:B44))</f>
        <v>#DIV/0!</v>
      </c>
      <c r="C80" s="158" t="e">
        <f>IF(AND(C43="undetermined",C44="undetermined"),"fail",AVERAGE(C43:C44))</f>
        <v>#DIV/0!</v>
      </c>
      <c r="D80" s="158" t="e">
        <f>IF(AND(D43="undetermined",D44="undetermined"),"fail",AVERAGE(D43:D44))</f>
        <v>#DIV/0!</v>
      </c>
      <c r="E80" s="160" t="e">
        <f t="shared" si="17"/>
        <v>#DIV/0!</v>
      </c>
      <c r="F80" s="160" t="e">
        <f>IF(OR(F43="fail",F44="fail",D80&gt;F$14), "fail","OK")</f>
        <v>#DIV/0!</v>
      </c>
      <c r="G80" s="160" t="e">
        <f t="shared" ref="G80" si="53">IF(OR(E80="fail",F80="fail"),"QC fail","OK")</f>
        <v>#DIV/0!</v>
      </c>
      <c r="H80" s="150" t="e">
        <f t="shared" ref="H80" si="54">IF(B80="Undetermined","Undetermined",SUM(B80-D80))</f>
        <v>#DIV/0!</v>
      </c>
      <c r="I80" s="151" t="e">
        <f t="shared" si="20"/>
        <v>#DIV/0!</v>
      </c>
      <c r="J80" s="152" t="e">
        <f t="shared" ref="J80" si="55">IF(H80="Undetermined", "Undetermined",SUM(H80-I80))</f>
        <v>#DIV/0!</v>
      </c>
      <c r="K80" s="153" t="e">
        <f t="shared" ref="K80" si="56">IF(H80="Undetermined", "Undetermined",($E$17^-J80))</f>
        <v>#DIV/0!</v>
      </c>
      <c r="L80" s="154" t="e">
        <f t="shared" si="23"/>
        <v>#DIV/0!</v>
      </c>
      <c r="M80" s="161" t="e">
        <f t="shared" ref="M80" si="57">IF((G80="QC fail"),"QC fail",IF((B80="Undetermined"),"Undetected",K80*L80))</f>
        <v>#DIV/0!</v>
      </c>
      <c r="N80" s="161" t="e">
        <f t="shared" ref="N80" si="58">IF((G80="QC fail"),"QC fail",IF((B80="Undetermined"),"Undetected",M80/15))</f>
        <v>#DIV/0!</v>
      </c>
      <c r="O80" s="200" t="e">
        <f t="shared" si="26"/>
        <v>#DIV/0!</v>
      </c>
      <c r="P80" s="204">
        <f>P43</f>
        <v>0</v>
      </c>
      <c r="Q80" s="202" t="str">
        <f t="shared" si="15"/>
        <v/>
      </c>
      <c r="R80" s="203" t="e">
        <f t="shared" si="28"/>
        <v>#DIV/0!</v>
      </c>
    </row>
    <row r="81" spans="1:18" x14ac:dyDescent="0.3">
      <c r="A81" s="156" t="str">
        <f>A45</f>
        <v>Water Sample 5 ID</v>
      </c>
      <c r="B81" s="157" t="e">
        <f>IF(AND(B45="undetermined",B46="undetermined"),"undetermined",AVERAGE(B45:B46))</f>
        <v>#DIV/0!</v>
      </c>
      <c r="C81" s="158" t="e">
        <f>IF(AND(C45="undetermined",C46="undetermined"),"fail",AVERAGE(C45:C46))</f>
        <v>#DIV/0!</v>
      </c>
      <c r="D81" s="158" t="e">
        <f>IF(AND(D45="undetermined",D46="undetermined"),"fail",AVERAGE(D45:D46))</f>
        <v>#DIV/0!</v>
      </c>
      <c r="E81" s="160" t="e">
        <f t="shared" si="17"/>
        <v>#DIV/0!</v>
      </c>
      <c r="F81" s="160" t="e">
        <f>IF(OR(F45="fail",F46="fail",D81&gt;F$14), "fail","OK")</f>
        <v>#DIV/0!</v>
      </c>
      <c r="G81" s="160" t="e">
        <f t="shared" ref="G81" si="59">IF(OR(E81="fail",F81="fail"),"QC fail","OK")</f>
        <v>#DIV/0!</v>
      </c>
      <c r="H81" s="150" t="e">
        <f t="shared" ref="H81" si="60">IF(B81="Undetermined","Undetermined",SUM(B81-D81))</f>
        <v>#DIV/0!</v>
      </c>
      <c r="I81" s="151" t="e">
        <f t="shared" si="20"/>
        <v>#DIV/0!</v>
      </c>
      <c r="J81" s="152" t="e">
        <f t="shared" ref="J81" si="61">IF(H81="Undetermined", "Undetermined",SUM(H81-I81))</f>
        <v>#DIV/0!</v>
      </c>
      <c r="K81" s="153" t="e">
        <f t="shared" ref="K81" si="62">IF(H81="Undetermined", "Undetermined",($E$17^-J81))</f>
        <v>#DIV/0!</v>
      </c>
      <c r="L81" s="154" t="e">
        <f t="shared" si="23"/>
        <v>#DIV/0!</v>
      </c>
      <c r="M81" s="161" t="e">
        <f t="shared" ref="M81" si="63">IF((G81="QC fail"),"QC fail",IF((B81="Undetermined"),"Undetected",K81*L81))</f>
        <v>#DIV/0!</v>
      </c>
      <c r="N81" s="161" t="e">
        <f t="shared" ref="N81" si="64">IF((G81="QC fail"),"QC fail",IF((B81="Undetermined"),"Undetected",M81/15))</f>
        <v>#DIV/0!</v>
      </c>
      <c r="O81" s="200" t="e">
        <f t="shared" si="26"/>
        <v>#DIV/0!</v>
      </c>
      <c r="P81" s="204">
        <f>P45</f>
        <v>0</v>
      </c>
      <c r="Q81" s="202" t="str">
        <f t="shared" si="15"/>
        <v/>
      </c>
      <c r="R81" s="203" t="e">
        <f t="shared" si="28"/>
        <v>#DIV/0!</v>
      </c>
    </row>
    <row r="82" spans="1:18" x14ac:dyDescent="0.3">
      <c r="A82" s="156" t="str">
        <f>A47</f>
        <v>Water Sample 6 ID</v>
      </c>
      <c r="B82" s="157" t="e">
        <f>IF(AND(B47="undetermined",B48="undetermined"),"undetermined",AVERAGE(B47:B48))</f>
        <v>#DIV/0!</v>
      </c>
      <c r="C82" s="158" t="e">
        <f>IF(AND(C47="undetermined",C48="undetermined"),"fail",AVERAGE(C47:C48))</f>
        <v>#DIV/0!</v>
      </c>
      <c r="D82" s="158" t="e">
        <f>IF(AND(D47="undetermined",D48="undetermined"),"fail",AVERAGE(D47:D48))</f>
        <v>#DIV/0!</v>
      </c>
      <c r="E82" s="160" t="e">
        <f t="shared" si="17"/>
        <v>#DIV/0!</v>
      </c>
      <c r="F82" s="160" t="e">
        <f>IF(OR(F47="fail",F48="fail",D82&gt;F$14), "fail","OK")</f>
        <v>#DIV/0!</v>
      </c>
      <c r="G82" s="160" t="e">
        <f t="shared" ref="G82" si="65">IF(OR(E82="fail",F82="fail"),"QC fail","OK")</f>
        <v>#DIV/0!</v>
      </c>
      <c r="H82" s="150" t="e">
        <f t="shared" ref="H82" si="66">IF(B82="Undetermined","Undetermined",SUM(B82-D82))</f>
        <v>#DIV/0!</v>
      </c>
      <c r="I82" s="151" t="e">
        <f t="shared" si="20"/>
        <v>#DIV/0!</v>
      </c>
      <c r="J82" s="152" t="e">
        <f t="shared" ref="J82" si="67">IF(H82="Undetermined", "Undetermined",SUM(H82-I82))</f>
        <v>#DIV/0!</v>
      </c>
      <c r="K82" s="153" t="e">
        <f t="shared" ref="K82" si="68">IF(H82="Undetermined", "Undetermined",($E$17^-J82))</f>
        <v>#DIV/0!</v>
      </c>
      <c r="L82" s="154" t="e">
        <f t="shared" si="23"/>
        <v>#DIV/0!</v>
      </c>
      <c r="M82" s="161" t="e">
        <f t="shared" ref="M82" si="69">IF((G82="QC fail"),"QC fail",IF((B82="Undetermined"),"Undetected",K82*L82))</f>
        <v>#DIV/0!</v>
      </c>
      <c r="N82" s="161" t="e">
        <f t="shared" ref="N82" si="70">IF((G82="QC fail"),"QC fail",IF((B82="Undetermined"),"Undetected",M82/15))</f>
        <v>#DIV/0!</v>
      </c>
      <c r="O82" s="200" t="e">
        <f t="shared" si="26"/>
        <v>#DIV/0!</v>
      </c>
      <c r="P82" s="204">
        <f>P47</f>
        <v>0</v>
      </c>
      <c r="Q82" s="202" t="str">
        <f t="shared" si="15"/>
        <v/>
      </c>
      <c r="R82" s="203" t="e">
        <f t="shared" si="28"/>
        <v>#DIV/0!</v>
      </c>
    </row>
    <row r="83" spans="1:18" x14ac:dyDescent="0.3">
      <c r="A83" s="156" t="str">
        <f>A50</f>
        <v>Water Sample 7 ID</v>
      </c>
      <c r="B83" s="157" t="e">
        <f>IF(AND(B49="undetermined",B50="undetermined"),"undetermined",AVERAGE(B49:B50))</f>
        <v>#DIV/0!</v>
      </c>
      <c r="C83" s="158" t="e">
        <f>IF(AND(C49="undetermined",C50="undetermined"),"fail",AVERAGE(C49:C50))</f>
        <v>#DIV/0!</v>
      </c>
      <c r="D83" s="158" t="e">
        <f>IF(AND(D49="undetermined",D50="undetermined"),"fail",AVERAGE(D49:D50))</f>
        <v>#DIV/0!</v>
      </c>
      <c r="E83" s="160" t="e">
        <f t="shared" si="17"/>
        <v>#DIV/0!</v>
      </c>
      <c r="F83" s="160" t="e">
        <f>IF(OR(F49="fail",F50="fail",D83&gt;F$14), "fail","OK")</f>
        <v>#DIV/0!</v>
      </c>
      <c r="G83" s="160" t="e">
        <f t="shared" ref="G83" si="71">IF(OR(E83="fail",F83="fail"),"QC fail","OK")</f>
        <v>#DIV/0!</v>
      </c>
      <c r="H83" s="150" t="e">
        <f t="shared" ref="H83" si="72">IF(B83="Undetermined","Undetermined",SUM(B83-D83))</f>
        <v>#DIV/0!</v>
      </c>
      <c r="I83" s="151" t="e">
        <f t="shared" si="20"/>
        <v>#DIV/0!</v>
      </c>
      <c r="J83" s="152" t="e">
        <f t="shared" ref="J83" si="73">IF(H83="Undetermined", "Undetermined",SUM(H83-I83))</f>
        <v>#DIV/0!</v>
      </c>
      <c r="K83" s="153" t="e">
        <f t="shared" ref="K83" si="74">IF(H83="Undetermined", "Undetermined",($E$17^-J83))</f>
        <v>#DIV/0!</v>
      </c>
      <c r="L83" s="154" t="e">
        <f t="shared" si="23"/>
        <v>#DIV/0!</v>
      </c>
      <c r="M83" s="161" t="e">
        <f t="shared" ref="M83" si="75">IF((G83="QC fail"),"QC fail",IF((B83="Undetermined"),"Undetected",K83*L83))</f>
        <v>#DIV/0!</v>
      </c>
      <c r="N83" s="161" t="e">
        <f t="shared" ref="N83" si="76">IF((G83="QC fail"),"QC fail",IF((B83="Undetermined"),"Undetected",M83/15))</f>
        <v>#DIV/0!</v>
      </c>
      <c r="O83" s="200" t="e">
        <f t="shared" si="26"/>
        <v>#DIV/0!</v>
      </c>
      <c r="P83" s="204">
        <f>P49</f>
        <v>0</v>
      </c>
      <c r="Q83" s="202" t="str">
        <f t="shared" si="15"/>
        <v/>
      </c>
      <c r="R83" s="203" t="e">
        <f t="shared" si="28"/>
        <v>#DIV/0!</v>
      </c>
    </row>
    <row r="84" spans="1:18" x14ac:dyDescent="0.3">
      <c r="A84" s="156" t="str">
        <f>A52</f>
        <v>Water Sample 8 ID</v>
      </c>
      <c r="B84" s="157" t="e">
        <f>IF(AND(B51="undetermined",B52="undetermined"),"undetermined",AVERAGE(B51:B52))</f>
        <v>#DIV/0!</v>
      </c>
      <c r="C84" s="158" t="e">
        <f>IF(AND(C51="undetermined",C52="undetermined"),"fail",AVERAGE(C51:C52))</f>
        <v>#DIV/0!</v>
      </c>
      <c r="D84" s="158" t="e">
        <f>IF(AND(D51="undetermined",D52="undetermined"),"fail",AVERAGE(D51:D52))</f>
        <v>#DIV/0!</v>
      </c>
      <c r="E84" s="160" t="e">
        <f t="shared" si="17"/>
        <v>#DIV/0!</v>
      </c>
      <c r="F84" s="160" t="e">
        <f>IF(OR(F51="fail",F52="fail",D84&gt;F$14), "fail","OK")</f>
        <v>#DIV/0!</v>
      </c>
      <c r="G84" s="160" t="e">
        <f t="shared" ref="G84" si="77">IF(OR(E84="fail",F84="fail"),"QC fail","OK")</f>
        <v>#DIV/0!</v>
      </c>
      <c r="H84" s="150" t="e">
        <f t="shared" ref="H84" si="78">IF(B84="Undetermined","Undetermined",SUM(B84-D84))</f>
        <v>#DIV/0!</v>
      </c>
      <c r="I84" s="151" t="e">
        <f t="shared" si="20"/>
        <v>#DIV/0!</v>
      </c>
      <c r="J84" s="152" t="e">
        <f t="shared" ref="J84" si="79">IF(H84="Undetermined", "Undetermined",SUM(H84-I84))</f>
        <v>#DIV/0!</v>
      </c>
      <c r="K84" s="153" t="e">
        <f t="shared" ref="K84" si="80">IF(H84="Undetermined", "Undetermined",($E$17^-J84))</f>
        <v>#DIV/0!</v>
      </c>
      <c r="L84" s="154" t="e">
        <f t="shared" si="23"/>
        <v>#DIV/0!</v>
      </c>
      <c r="M84" s="161" t="e">
        <f t="shared" ref="M84" si="81">IF((G84="QC fail"),"QC fail",IF((B84="Undetermined"),"Undetected",K84*L84))</f>
        <v>#DIV/0!</v>
      </c>
      <c r="N84" s="161" t="e">
        <f t="shared" ref="N84" si="82">IF((G84="QC fail"),"QC fail",IF((B84="Undetermined"),"Undetected",M84/15))</f>
        <v>#DIV/0!</v>
      </c>
      <c r="O84" s="200" t="e">
        <f t="shared" si="26"/>
        <v>#DIV/0!</v>
      </c>
      <c r="P84" s="204">
        <f>P51</f>
        <v>0</v>
      </c>
      <c r="Q84" s="202" t="str">
        <f t="shared" si="15"/>
        <v/>
      </c>
      <c r="R84" s="203" t="e">
        <f t="shared" si="28"/>
        <v>#DIV/0!</v>
      </c>
    </row>
    <row r="85" spans="1:18" x14ac:dyDescent="0.3">
      <c r="A85" s="156" t="str">
        <f>A54</f>
        <v>Water Sample 9 ID</v>
      </c>
      <c r="B85" s="157" t="e">
        <f>IF(AND(B53="undetermined",B54="undetermined"),"undetermined",AVERAGE(B53:B54))</f>
        <v>#DIV/0!</v>
      </c>
      <c r="C85" s="158" t="e">
        <f>IF(AND(C53="undetermined",C54="undetermined"),"fail",AVERAGE(C53:C54))</f>
        <v>#DIV/0!</v>
      </c>
      <c r="D85" s="158" t="e">
        <f>IF(AND(D53="undetermined",D54="undetermined"),"fail",AVERAGE(D53:D54))</f>
        <v>#DIV/0!</v>
      </c>
      <c r="E85" s="160" t="e">
        <f t="shared" si="17"/>
        <v>#DIV/0!</v>
      </c>
      <c r="F85" s="160" t="e">
        <f>IF(OR(F53="fail",F54="fail",D85&gt;F$14), "fail","OK")</f>
        <v>#DIV/0!</v>
      </c>
      <c r="G85" s="160" t="e">
        <f t="shared" ref="G85" si="83">IF(OR(E85="fail",F85="fail"),"QC fail","OK")</f>
        <v>#DIV/0!</v>
      </c>
      <c r="H85" s="150" t="e">
        <f t="shared" ref="H85" si="84">IF(B85="Undetermined","Undetermined",SUM(B85-D85))</f>
        <v>#DIV/0!</v>
      </c>
      <c r="I85" s="151" t="e">
        <f t="shared" si="20"/>
        <v>#DIV/0!</v>
      </c>
      <c r="J85" s="152" t="e">
        <f t="shared" ref="J85" si="85">IF(H85="Undetermined", "Undetermined",SUM(H85-I85))</f>
        <v>#DIV/0!</v>
      </c>
      <c r="K85" s="153" t="e">
        <f t="shared" ref="K85" si="86">IF(H85="Undetermined", "Undetermined",($E$17^-J85))</f>
        <v>#DIV/0!</v>
      </c>
      <c r="L85" s="154" t="e">
        <f t="shared" si="23"/>
        <v>#DIV/0!</v>
      </c>
      <c r="M85" s="161" t="e">
        <f t="shared" ref="M85" si="87">IF((G85="QC fail"),"QC fail",IF((B85="Undetermined"),"Undetected",K85*L85))</f>
        <v>#DIV/0!</v>
      </c>
      <c r="N85" s="161" t="e">
        <f t="shared" ref="N85" si="88">IF((G85="QC fail"),"QC fail",IF((B85="Undetermined"),"Undetected",M85/15))</f>
        <v>#DIV/0!</v>
      </c>
      <c r="O85" s="200" t="e">
        <f t="shared" si="26"/>
        <v>#DIV/0!</v>
      </c>
      <c r="P85" s="204">
        <f>P53</f>
        <v>0</v>
      </c>
      <c r="Q85" s="202" t="str">
        <f t="shared" si="15"/>
        <v/>
      </c>
      <c r="R85" s="203" t="e">
        <f t="shared" si="28"/>
        <v>#DIV/0!</v>
      </c>
    </row>
    <row r="86" spans="1:18" x14ac:dyDescent="0.3">
      <c r="A86" s="156" t="str">
        <f>A56</f>
        <v>Water Sample 10 ID</v>
      </c>
      <c r="B86" s="157" t="e">
        <f>IF(AND(B55="undetermined",B56="undetermined"),"undetermined",AVERAGE(B55:B56))</f>
        <v>#DIV/0!</v>
      </c>
      <c r="C86" s="158" t="e">
        <f>IF(AND(C55="undetermined",C56="undetermined"),"fail",AVERAGE(C55:C56))</f>
        <v>#DIV/0!</v>
      </c>
      <c r="D86" s="158" t="e">
        <f>IF(AND(D55="undetermined",D56="undetermined"),"fail",AVERAGE(D55:D56))</f>
        <v>#DIV/0!</v>
      </c>
      <c r="E86" s="160" t="e">
        <f t="shared" si="17"/>
        <v>#DIV/0!</v>
      </c>
      <c r="F86" s="160" t="e">
        <f>IF(OR(F55="fail",F56="fail",D86&gt;F$14), "fail","OK")</f>
        <v>#DIV/0!</v>
      </c>
      <c r="G86" s="160" t="e">
        <f t="shared" ref="G86" si="89">IF(OR(E86="fail",F86="fail"),"QC fail","OK")</f>
        <v>#DIV/0!</v>
      </c>
      <c r="H86" s="150" t="e">
        <f t="shared" ref="H86" si="90">IF(B86="Undetermined","Undetermined",SUM(B86-D86))</f>
        <v>#DIV/0!</v>
      </c>
      <c r="I86" s="151" t="e">
        <f t="shared" si="20"/>
        <v>#DIV/0!</v>
      </c>
      <c r="J86" s="152" t="e">
        <f t="shared" ref="J86" si="91">IF(H86="Undetermined", "Undetermined",SUM(H86-I86))</f>
        <v>#DIV/0!</v>
      </c>
      <c r="K86" s="153" t="e">
        <f t="shared" ref="K86" si="92">IF(H86="Undetermined", "Undetermined",($E$17^-J86))</f>
        <v>#DIV/0!</v>
      </c>
      <c r="L86" s="154" t="e">
        <f t="shared" si="23"/>
        <v>#DIV/0!</v>
      </c>
      <c r="M86" s="161" t="e">
        <f t="shared" ref="M86" si="93">IF((G86="QC fail"),"QC fail",IF((B86="Undetermined"),"Undetected",K86*L86))</f>
        <v>#DIV/0!</v>
      </c>
      <c r="N86" s="161" t="e">
        <f t="shared" ref="N86" si="94">IF((G86="QC fail"),"QC fail",IF((B86="Undetermined"),"Undetected",M86/15))</f>
        <v>#DIV/0!</v>
      </c>
      <c r="O86" s="200" t="e">
        <f t="shared" si="26"/>
        <v>#DIV/0!</v>
      </c>
      <c r="P86" s="204">
        <f>P55</f>
        <v>0</v>
      </c>
      <c r="Q86" s="202" t="str">
        <f t="shared" si="15"/>
        <v/>
      </c>
      <c r="R86" s="203" t="e">
        <f t="shared" si="28"/>
        <v>#DIV/0!</v>
      </c>
    </row>
    <row r="87" spans="1:18" x14ac:dyDescent="0.3">
      <c r="A87" s="156" t="str">
        <f>A58</f>
        <v>Water Sample 11 ID</v>
      </c>
      <c r="B87" s="157" t="e">
        <f>IF(AND(B57="undetermined",B58="undetermined"),"undetermined",AVERAGE(B57:B58))</f>
        <v>#DIV/0!</v>
      </c>
      <c r="C87" s="158" t="e">
        <f>IF(AND(C57="undetermined",C58="undetermined"),"fail",AVERAGE(C57:C58))</f>
        <v>#DIV/0!</v>
      </c>
      <c r="D87" s="158" t="e">
        <f>IF(AND(D57="undetermined",D58="undetermined"),"fail",AVERAGE(D57:D58))</f>
        <v>#DIV/0!</v>
      </c>
      <c r="E87" s="160" t="e">
        <f t="shared" si="17"/>
        <v>#DIV/0!</v>
      </c>
      <c r="F87" s="160" t="e">
        <f>IF(OR(F57="fail",F58="fail",D87&gt;F$14), "fail","OK")</f>
        <v>#DIV/0!</v>
      </c>
      <c r="G87" s="160" t="e">
        <f t="shared" ref="G87" si="95">IF(OR(E87="fail",F87="fail"),"QC fail","OK")</f>
        <v>#DIV/0!</v>
      </c>
      <c r="H87" s="150" t="e">
        <f t="shared" ref="H87" si="96">IF(B87="Undetermined","Undetermined",SUM(B87-D87))</f>
        <v>#DIV/0!</v>
      </c>
      <c r="I87" s="151" t="e">
        <f t="shared" si="20"/>
        <v>#DIV/0!</v>
      </c>
      <c r="J87" s="152" t="e">
        <f t="shared" ref="J87" si="97">IF(H87="Undetermined", "Undetermined",SUM(H87-I87))</f>
        <v>#DIV/0!</v>
      </c>
      <c r="K87" s="153" t="e">
        <f t="shared" ref="K87" si="98">IF(H87="Undetermined", "Undetermined",($E$17^-J87))</f>
        <v>#DIV/0!</v>
      </c>
      <c r="L87" s="154" t="e">
        <f t="shared" si="23"/>
        <v>#DIV/0!</v>
      </c>
      <c r="M87" s="161" t="e">
        <f t="shared" ref="M87" si="99">IF((G87="QC fail"),"QC fail",IF((B87="Undetermined"),"Undetected",K87*L87))</f>
        <v>#DIV/0!</v>
      </c>
      <c r="N87" s="161" t="e">
        <f t="shared" ref="N87" si="100">IF((G87="QC fail"),"QC fail",IF((B87="Undetermined"),"Undetected",M87/15))</f>
        <v>#DIV/0!</v>
      </c>
      <c r="O87" s="200" t="e">
        <f t="shared" si="26"/>
        <v>#DIV/0!</v>
      </c>
      <c r="P87" s="204">
        <f>P57</f>
        <v>0</v>
      </c>
      <c r="Q87" s="202" t="str">
        <f t="shared" si="15"/>
        <v/>
      </c>
      <c r="R87" s="203" t="e">
        <f t="shared" si="28"/>
        <v>#DIV/0!</v>
      </c>
    </row>
    <row r="88" spans="1:18" x14ac:dyDescent="0.3">
      <c r="A88" s="156" t="str">
        <f>A60</f>
        <v>Water Sample 12 ID</v>
      </c>
      <c r="B88" s="157" t="e">
        <f>IF(AND(B59="undetermined",B60="undetermined"),"undetermined",AVERAGE(B59:B60))</f>
        <v>#DIV/0!</v>
      </c>
      <c r="C88" s="158" t="e">
        <f>IF(AND(C59="undetermined",C60="undetermined"),"fail",AVERAGE(C59:C60))</f>
        <v>#DIV/0!</v>
      </c>
      <c r="D88" s="158" t="e">
        <f>IF(AND(D59="undetermined",D60="undetermined"),"fail",AVERAGE(D59:D60))</f>
        <v>#DIV/0!</v>
      </c>
      <c r="E88" s="160" t="e">
        <f t="shared" si="17"/>
        <v>#DIV/0!</v>
      </c>
      <c r="F88" s="160" t="e">
        <f>IF(OR(F59="fail",F60="fail",D88&gt;F$14), "fail","OK")</f>
        <v>#DIV/0!</v>
      </c>
      <c r="G88" s="160" t="e">
        <f t="shared" ref="G88" si="101">IF(OR(E88="fail",F88="fail"),"QC fail","OK")</f>
        <v>#DIV/0!</v>
      </c>
      <c r="H88" s="150" t="e">
        <f t="shared" ref="H88" si="102">IF(B88="Undetermined","Undetermined",SUM(B88-D88))</f>
        <v>#DIV/0!</v>
      </c>
      <c r="I88" s="151" t="e">
        <f t="shared" si="20"/>
        <v>#DIV/0!</v>
      </c>
      <c r="J88" s="152" t="e">
        <f t="shared" ref="J88" si="103">IF(H88="Undetermined", "Undetermined",SUM(H88-I88))</f>
        <v>#DIV/0!</v>
      </c>
      <c r="K88" s="153" t="e">
        <f t="shared" ref="K88" si="104">IF(H88="Undetermined", "Undetermined",($E$17^-J88))</f>
        <v>#DIV/0!</v>
      </c>
      <c r="L88" s="154" t="e">
        <f t="shared" si="23"/>
        <v>#DIV/0!</v>
      </c>
      <c r="M88" s="161" t="e">
        <f t="shared" ref="M88" si="105">IF((G88="QC fail"),"QC fail",IF((B88="Undetermined"),"Undetected",K88*L88))</f>
        <v>#DIV/0!</v>
      </c>
      <c r="N88" s="161" t="e">
        <f t="shared" ref="N88" si="106">IF((G88="QC fail"),"QC fail",IF((B88="Undetermined"),"Undetected",M88/15))</f>
        <v>#DIV/0!</v>
      </c>
      <c r="O88" s="200" t="e">
        <f t="shared" si="26"/>
        <v>#DIV/0!</v>
      </c>
      <c r="P88" s="204">
        <f>P59</f>
        <v>0</v>
      </c>
      <c r="Q88" s="202" t="str">
        <f t="shared" si="15"/>
        <v/>
      </c>
      <c r="R88" s="203" t="e">
        <f t="shared" si="28"/>
        <v>#DIV/0!</v>
      </c>
    </row>
    <row r="89" spans="1:18" x14ac:dyDescent="0.3">
      <c r="A89" s="156" t="str">
        <f>A62</f>
        <v>Water Sample 13 ID</v>
      </c>
      <c r="B89" s="157" t="e">
        <f>IF(AND(B61="undetermined",B62="undetermined"),"undetermined",AVERAGE(B61:B62))</f>
        <v>#DIV/0!</v>
      </c>
      <c r="C89" s="158" t="e">
        <f>IF(AND(C61="undetermined",C62="undetermined"),"fail",AVERAGE(C61:C62))</f>
        <v>#DIV/0!</v>
      </c>
      <c r="D89" s="158" t="e">
        <f>IF(AND(D61="undetermined",D62="undetermined"),"fail",AVERAGE(D61:D62))</f>
        <v>#DIV/0!</v>
      </c>
      <c r="E89" s="160" t="e">
        <f t="shared" si="17"/>
        <v>#DIV/0!</v>
      </c>
      <c r="F89" s="160" t="e">
        <f>IF(OR(F61="fail",F62="fail",D89&gt;F$14), "fail","OK")</f>
        <v>#DIV/0!</v>
      </c>
      <c r="G89" s="160" t="e">
        <f t="shared" ref="G89" si="107">IF(OR(E89="fail",F89="fail"),"QC fail","OK")</f>
        <v>#DIV/0!</v>
      </c>
      <c r="H89" s="150" t="e">
        <f t="shared" ref="H89" si="108">IF(B89="Undetermined","Undetermined",SUM(B89-D89))</f>
        <v>#DIV/0!</v>
      </c>
      <c r="I89" s="151" t="e">
        <f t="shared" si="20"/>
        <v>#DIV/0!</v>
      </c>
      <c r="J89" s="152" t="e">
        <f t="shared" ref="J89" si="109">IF(H89="Undetermined", "Undetermined",SUM(H89-I89))</f>
        <v>#DIV/0!</v>
      </c>
      <c r="K89" s="153" t="e">
        <f t="shared" ref="K89" si="110">IF(H89="Undetermined", "Undetermined",($E$17^-J89))</f>
        <v>#DIV/0!</v>
      </c>
      <c r="L89" s="154" t="e">
        <f t="shared" si="23"/>
        <v>#DIV/0!</v>
      </c>
      <c r="M89" s="161" t="e">
        <f t="shared" ref="M89" si="111">IF((G89="QC fail"),"QC fail",IF((B89="Undetermined"),"Undetected",K89*L89))</f>
        <v>#DIV/0!</v>
      </c>
      <c r="N89" s="161" t="e">
        <f t="shared" ref="N89" si="112">IF((G89="QC fail"),"QC fail",IF((B89="Undetermined"),"Undetected",M89/15))</f>
        <v>#DIV/0!</v>
      </c>
      <c r="O89" s="200" t="e">
        <f t="shared" si="26"/>
        <v>#DIV/0!</v>
      </c>
      <c r="P89" s="204">
        <f>P61</f>
        <v>0</v>
      </c>
      <c r="Q89" s="202" t="str">
        <f t="shared" si="15"/>
        <v/>
      </c>
      <c r="R89" s="203" t="e">
        <f t="shared" si="28"/>
        <v>#DIV/0!</v>
      </c>
    </row>
    <row r="90" spans="1:18" x14ac:dyDescent="0.3">
      <c r="A90" s="156" t="str">
        <f>A64</f>
        <v>Water Sample 14 ID</v>
      </c>
      <c r="B90" s="157" t="e">
        <f>IF(AND(B63="undetermined",B64="undetermined"),"undetermined",AVERAGE(B63:B64))</f>
        <v>#DIV/0!</v>
      </c>
      <c r="C90" s="158" t="e">
        <f>IF(AND(C63="undetermined",C64="undetermined"),"fail",AVERAGE(C63:C64))</f>
        <v>#DIV/0!</v>
      </c>
      <c r="D90" s="158" t="e">
        <f>IF(AND(D63="undetermined",D64="undetermined"),"fail",AVERAGE(D63:D64))</f>
        <v>#DIV/0!</v>
      </c>
      <c r="E90" s="160" t="e">
        <f t="shared" si="17"/>
        <v>#DIV/0!</v>
      </c>
      <c r="F90" s="160" t="e">
        <f>IF(OR(F63="fail",F64="fail",D90&gt;F$14), "fail","OK")</f>
        <v>#DIV/0!</v>
      </c>
      <c r="G90" s="160" t="e">
        <f t="shared" ref="G90" si="113">IF(OR(E90="fail",F90="fail"),"QC fail","OK")</f>
        <v>#DIV/0!</v>
      </c>
      <c r="H90" s="150" t="e">
        <f t="shared" ref="H90" si="114">IF(B90="Undetermined","Undetermined",SUM(B90-D90))</f>
        <v>#DIV/0!</v>
      </c>
      <c r="I90" s="151" t="e">
        <f t="shared" si="20"/>
        <v>#DIV/0!</v>
      </c>
      <c r="J90" s="152" t="e">
        <f t="shared" ref="J90" si="115">IF(H90="Undetermined", "Undetermined",SUM(H90-I90))</f>
        <v>#DIV/0!</v>
      </c>
      <c r="K90" s="153" t="e">
        <f t="shared" ref="K90" si="116">IF(H90="Undetermined", "Undetermined",($E$17^-J90))</f>
        <v>#DIV/0!</v>
      </c>
      <c r="L90" s="154" t="e">
        <f t="shared" si="23"/>
        <v>#DIV/0!</v>
      </c>
      <c r="M90" s="161" t="e">
        <f t="shared" ref="M90" si="117">IF((G90="QC fail"),"QC fail",IF((B90="Undetermined"),"Undetected",K90*L90))</f>
        <v>#DIV/0!</v>
      </c>
      <c r="N90" s="161" t="e">
        <f t="shared" ref="N90" si="118">IF((G90="QC fail"),"QC fail",IF((B90="Undetermined"),"Undetected",M90/15))</f>
        <v>#DIV/0!</v>
      </c>
      <c r="O90" s="200" t="e">
        <f t="shared" si="26"/>
        <v>#DIV/0!</v>
      </c>
      <c r="P90" s="204">
        <f>P63</f>
        <v>0</v>
      </c>
      <c r="Q90" s="202" t="str">
        <f t="shared" si="15"/>
        <v/>
      </c>
      <c r="R90" s="203" t="e">
        <f t="shared" si="28"/>
        <v>#DIV/0!</v>
      </c>
    </row>
    <row r="91" spans="1:18" x14ac:dyDescent="0.3">
      <c r="A91" s="156" t="str">
        <f>A66</f>
        <v>Water Sample 15 ID</v>
      </c>
      <c r="B91" s="157" t="e">
        <f>IF(AND(B65="undetermined",B66="undetermined"),"undetermined",AVERAGE(B65:B66))</f>
        <v>#DIV/0!</v>
      </c>
      <c r="C91" s="158" t="e">
        <f>IF(AND(C65="undetermined",C66="undetermined"),"fail",AVERAGE(C65:C66))</f>
        <v>#DIV/0!</v>
      </c>
      <c r="D91" s="158" t="e">
        <f>IF(AND(D65="undetermined",D66="undetermined"),"fail",AVERAGE(D65:D66))</f>
        <v>#DIV/0!</v>
      </c>
      <c r="E91" s="160" t="e">
        <f t="shared" si="17"/>
        <v>#DIV/0!</v>
      </c>
      <c r="F91" s="160" t="e">
        <f>IF(OR(F65="fail",F66="fail",D91&gt;F$14), "fail","OK")</f>
        <v>#DIV/0!</v>
      </c>
      <c r="G91" s="160" t="e">
        <f t="shared" ref="G91" si="119">IF(OR(E91="fail",F91="fail"),"QC fail","OK")</f>
        <v>#DIV/0!</v>
      </c>
      <c r="H91" s="150" t="e">
        <f t="shared" ref="H91" si="120">IF(B91="Undetermined","Undetermined",SUM(B91-D91))</f>
        <v>#DIV/0!</v>
      </c>
      <c r="I91" s="151" t="e">
        <f t="shared" si="20"/>
        <v>#DIV/0!</v>
      </c>
      <c r="J91" s="152" t="e">
        <f t="shared" ref="J91" si="121">IF(H91="Undetermined", "Undetermined",SUM(H91-I91))</f>
        <v>#DIV/0!</v>
      </c>
      <c r="K91" s="153" t="e">
        <f t="shared" ref="K91" si="122">IF(H91="Undetermined", "Undetermined",($E$17^-J91))</f>
        <v>#DIV/0!</v>
      </c>
      <c r="L91" s="154" t="e">
        <f t="shared" si="23"/>
        <v>#DIV/0!</v>
      </c>
      <c r="M91" s="161" t="e">
        <f t="shared" ref="M91" si="123">IF((G91="QC fail"),"QC fail",IF((B91="Undetermined"),"Undetected",K91*L91))</f>
        <v>#DIV/0!</v>
      </c>
      <c r="N91" s="161" t="e">
        <f t="shared" ref="N91" si="124">IF((G91="QC fail"),"QC fail",IF((B91="Undetermined"),"Undetected",M91/15))</f>
        <v>#DIV/0!</v>
      </c>
      <c r="O91" s="200" t="e">
        <f t="shared" si="26"/>
        <v>#DIV/0!</v>
      </c>
      <c r="P91" s="204">
        <f>P65</f>
        <v>0</v>
      </c>
      <c r="Q91" s="202" t="str">
        <f t="shared" si="15"/>
        <v/>
      </c>
      <c r="R91" s="203" t="e">
        <f t="shared" si="28"/>
        <v>#DIV/0!</v>
      </c>
    </row>
    <row r="92" spans="1:18" x14ac:dyDescent="0.3">
      <c r="A92" s="156" t="str">
        <f>A68</f>
        <v>Water Sample 16 ID</v>
      </c>
      <c r="B92" s="157" t="e">
        <f>IF(AND(B67="undetermined",B68="undetermined"),"undetermined",AVERAGE(B67:B68))</f>
        <v>#DIV/0!</v>
      </c>
      <c r="C92" s="158" t="e">
        <f>IF(AND(C67="undetermined",C68="undetermined"),"fail",AVERAGE(C67:C68))</f>
        <v>#DIV/0!</v>
      </c>
      <c r="D92" s="158" t="e">
        <f>IF(AND(D67="undetermined",D68="undetermined"),"fail",AVERAGE(D67:D68))</f>
        <v>#DIV/0!</v>
      </c>
      <c r="E92" s="160" t="e">
        <f t="shared" si="17"/>
        <v>#DIV/0!</v>
      </c>
      <c r="F92" s="160" t="e">
        <f>IF(OR(F67="fail",F68="fail",D92&gt;F$14), "fail","OK")</f>
        <v>#DIV/0!</v>
      </c>
      <c r="G92" s="160" t="e">
        <f t="shared" ref="G92" si="125">IF(OR(E92="fail",F92="fail"),"QC fail","OK")</f>
        <v>#DIV/0!</v>
      </c>
      <c r="H92" s="150" t="e">
        <f t="shared" ref="H92" si="126">IF(B92="Undetermined","Undetermined",SUM(B92-D92))</f>
        <v>#DIV/0!</v>
      </c>
      <c r="I92" s="151" t="e">
        <f t="shared" si="20"/>
        <v>#DIV/0!</v>
      </c>
      <c r="J92" s="152" t="e">
        <f t="shared" ref="J92" si="127">IF(H92="Undetermined", "Undetermined",SUM(H92-I92))</f>
        <v>#DIV/0!</v>
      </c>
      <c r="K92" s="153" t="e">
        <f t="shared" ref="K92" si="128">IF(H92="Undetermined", "Undetermined",($E$17^-J92))</f>
        <v>#DIV/0!</v>
      </c>
      <c r="L92" s="154" t="e">
        <f t="shared" si="23"/>
        <v>#DIV/0!</v>
      </c>
      <c r="M92" s="161" t="e">
        <f t="shared" ref="M92" si="129">IF((G92="QC fail"),"QC fail",IF((B92="Undetermined"),"Undetected",K92*L92))</f>
        <v>#DIV/0!</v>
      </c>
      <c r="N92" s="161" t="e">
        <f t="shared" ref="N92" si="130">IF((G92="QC fail"),"QC fail",IF((B92="Undetermined"),"Undetected",M92/15))</f>
        <v>#DIV/0!</v>
      </c>
      <c r="O92" s="200" t="e">
        <f t="shared" si="26"/>
        <v>#DIV/0!</v>
      </c>
      <c r="P92" s="204">
        <f>P67</f>
        <v>0</v>
      </c>
      <c r="Q92" s="202" t="str">
        <f t="shared" si="15"/>
        <v/>
      </c>
      <c r="R92" s="203" t="e">
        <f t="shared" si="28"/>
        <v>#DIV/0!</v>
      </c>
    </row>
  </sheetData>
  <sheetProtection algorithmName="SHA-512" hashValue="QdEfIAWU3nlDtBahsYrQEPAd5qXzvZC9Vwbsz/KneqQUScb3RP66pT0Mxfg1LS0qWFuu6Yb1voAAI5tCdhdG3w==" saltValue="7tZdBKgWUP8FRu6WthhDXA==" spinCount="100000" sheet="1" objects="1" scenarios="1"/>
  <mergeCells count="26">
    <mergeCell ref="S68:T71"/>
    <mergeCell ref="S72:S73"/>
    <mergeCell ref="T72:T73"/>
    <mergeCell ref="O72:O73"/>
    <mergeCell ref="O30:O31"/>
    <mergeCell ref="O25:O29"/>
    <mergeCell ref="P72:P73"/>
    <mergeCell ref="Q72:Q73"/>
    <mergeCell ref="R72:R73"/>
    <mergeCell ref="P25:P29"/>
    <mergeCell ref="Q30:Q31"/>
    <mergeCell ref="R30:R31"/>
    <mergeCell ref="R25:R29"/>
    <mergeCell ref="P30:P31"/>
    <mergeCell ref="Q17:Q29"/>
    <mergeCell ref="A1:M1"/>
    <mergeCell ref="L30:L31"/>
    <mergeCell ref="M30:M31"/>
    <mergeCell ref="N30:N31"/>
    <mergeCell ref="L72:L73"/>
    <mergeCell ref="M72:M73"/>
    <mergeCell ref="N72:N73"/>
    <mergeCell ref="A29:A30"/>
    <mergeCell ref="A19:A20"/>
    <mergeCell ref="A5:A6"/>
    <mergeCell ref="N25:N2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selection activeCell="Q39" sqref="Q39"/>
    </sheetView>
  </sheetViews>
  <sheetFormatPr defaultRowHeight="14.4" x14ac:dyDescent="0.3"/>
  <cols>
    <col min="1" max="1" width="31.6640625" style="51" customWidth="1"/>
    <col min="2" max="2" width="10.6640625" style="51" customWidth="1"/>
    <col min="3" max="3" width="10.5546875" style="51" customWidth="1"/>
    <col min="4" max="4" width="10.88671875" style="51" customWidth="1"/>
    <col min="5" max="5" width="10.109375" style="51" customWidth="1"/>
    <col min="6" max="7" width="9.109375" style="51" customWidth="1"/>
    <col min="8" max="8" width="8.6640625" style="1" customWidth="1"/>
    <col min="9" max="9" width="9.109375" style="1" customWidth="1"/>
    <col min="10" max="10" width="9.6640625" style="1" customWidth="1"/>
    <col min="11" max="11" width="16.5546875" style="1" customWidth="1"/>
    <col min="12" max="12" width="19.88671875" style="1" customWidth="1"/>
    <col min="13" max="13" width="17.44140625" style="1" customWidth="1"/>
    <col min="14" max="14" width="19" style="1" customWidth="1"/>
    <col min="15" max="15" width="19.44140625" style="1" customWidth="1"/>
    <col min="16" max="16" width="15.5546875" style="1" customWidth="1"/>
    <col min="17" max="17" width="13.88671875" style="1" customWidth="1"/>
    <col min="18" max="18" width="19.109375" customWidth="1"/>
    <col min="19" max="19" width="16.5546875" customWidth="1"/>
    <col min="20" max="20" width="15.88671875" customWidth="1"/>
  </cols>
  <sheetData>
    <row r="1" spans="1:20" x14ac:dyDescent="0.3">
      <c r="A1" s="233" t="s">
        <v>22</v>
      </c>
      <c r="B1" s="233"/>
      <c r="C1" s="233"/>
      <c r="D1" s="233"/>
      <c r="E1" s="233"/>
      <c r="F1" s="233"/>
      <c r="G1" s="233"/>
      <c r="H1" s="233"/>
      <c r="I1" s="233"/>
      <c r="J1" s="233"/>
      <c r="K1" s="233"/>
      <c r="L1" s="233"/>
      <c r="M1" s="233"/>
    </row>
    <row r="2" spans="1:20" x14ac:dyDescent="0.3">
      <c r="A2" s="52" t="s">
        <v>23</v>
      </c>
      <c r="B2" s="53"/>
      <c r="C2" s="53"/>
      <c r="D2" s="54"/>
      <c r="E2" s="54"/>
      <c r="F2" s="54"/>
      <c r="G2" s="54"/>
      <c r="H2" s="2"/>
      <c r="I2" s="2"/>
      <c r="J2" s="2"/>
      <c r="K2" s="2"/>
      <c r="L2" s="2"/>
      <c r="M2" s="2"/>
    </row>
    <row r="3" spans="1:20" x14ac:dyDescent="0.3">
      <c r="A3" s="189" t="s">
        <v>184</v>
      </c>
      <c r="B3" s="190"/>
      <c r="C3" s="190"/>
      <c r="D3" s="191"/>
      <c r="E3" s="191"/>
      <c r="F3" s="191"/>
      <c r="G3" s="191"/>
      <c r="H3" s="192"/>
      <c r="I3" s="192"/>
      <c r="J3" s="192"/>
      <c r="K3" s="192"/>
      <c r="L3" s="192"/>
      <c r="M3" s="192"/>
      <c r="N3" s="193"/>
      <c r="O3" s="81"/>
      <c r="P3" s="104"/>
      <c r="Q3" s="187"/>
      <c r="R3" s="187"/>
      <c r="S3" s="51"/>
      <c r="T3" s="51"/>
    </row>
    <row r="4" spans="1:20" ht="27" x14ac:dyDescent="0.3">
      <c r="A4" s="110" t="s">
        <v>86</v>
      </c>
      <c r="B4" s="97" t="s">
        <v>195</v>
      </c>
      <c r="C4" s="57"/>
      <c r="D4" s="58"/>
      <c r="E4" s="58"/>
      <c r="F4" s="58"/>
      <c r="G4" s="58"/>
      <c r="H4" s="31"/>
      <c r="J4" s="131"/>
      <c r="K4" s="132"/>
      <c r="L4" s="32"/>
      <c r="M4" s="36"/>
    </row>
    <row r="5" spans="1:20" ht="15" customHeight="1" x14ac:dyDescent="0.3">
      <c r="A5" s="236" t="s">
        <v>93</v>
      </c>
      <c r="B5" s="97" t="s">
        <v>205</v>
      </c>
      <c r="C5" s="57"/>
      <c r="D5" s="58"/>
      <c r="E5" s="58"/>
      <c r="F5" s="58"/>
      <c r="G5" s="58"/>
      <c r="H5" s="31"/>
      <c r="J5" s="131"/>
      <c r="K5" s="132"/>
      <c r="L5" s="32"/>
      <c r="M5" s="36"/>
    </row>
    <row r="6" spans="1:20" x14ac:dyDescent="0.3">
      <c r="A6" s="236"/>
      <c r="B6" s="63" t="s">
        <v>7</v>
      </c>
      <c r="C6" s="63" t="s">
        <v>190</v>
      </c>
      <c r="D6" s="63" t="s">
        <v>189</v>
      </c>
      <c r="E6" s="63" t="s">
        <v>31</v>
      </c>
      <c r="F6" s="98" t="s">
        <v>188</v>
      </c>
      <c r="G6" s="219" t="s">
        <v>27</v>
      </c>
      <c r="H6" s="4" t="s">
        <v>194</v>
      </c>
      <c r="K6" s="132"/>
      <c r="L6" s="133"/>
      <c r="M6" s="133"/>
    </row>
    <row r="7" spans="1:20" x14ac:dyDescent="0.3">
      <c r="A7" s="125" t="s">
        <v>35</v>
      </c>
      <c r="B7" s="87"/>
      <c r="C7" s="87"/>
      <c r="D7" s="87"/>
      <c r="E7" s="99" t="e">
        <f>IF(OR(B7&lt;('Initial Calibrators'!E$65-(3*'Initial Calibrators'!E$66)),B7&gt;('Initial Calibrators'!E$65+(3*'Initial Calibrators'!E$66))),"fail",B7)</f>
        <v>#DIV/0!</v>
      </c>
      <c r="F7" s="99" t="e">
        <f>IF(OR(D7&lt;('Initial Calibrators'!F$65-(3*'Initial Calibrators'!F$66)),D7&gt;('Initial Calibrators'!F$65+(3*'Initial Calibrators'!F$66))),"fail",D7)</f>
        <v>#DIV/0!</v>
      </c>
      <c r="G7" s="220" t="str">
        <f>IF(B7="","",(AVERAGE(B7:B8))-(AVERAGE(D7:D8)))</f>
        <v/>
      </c>
      <c r="H7" s="221" t="e">
        <f>IF(OR(G7&lt;('Initial Calibrators'!G$65-(3*'Initial Calibrators'!G$66)),G7&gt;('Initial Calibrators'!G$65+(3*'Initial Calibrators'!G$66)),G7=""""),"fail",G7)</f>
        <v>#DIV/0!</v>
      </c>
      <c r="K7" s="132"/>
      <c r="L7" s="133"/>
      <c r="M7" s="133"/>
    </row>
    <row r="8" spans="1:20" x14ac:dyDescent="0.3">
      <c r="A8" s="7"/>
      <c r="B8" s="87"/>
      <c r="C8" s="87"/>
      <c r="D8" s="87"/>
      <c r="E8" s="99" t="e">
        <f>IF(OR(B8&lt;('Initial Calibrators'!E$65-(3*'Initial Calibrators'!E$66)),B8&gt;('Initial Calibrators'!E$65+(3*'Initial Calibrators'!E$66))),"fail",B8)</f>
        <v>#DIV/0!</v>
      </c>
      <c r="F8" s="99" t="e">
        <f>IF(OR(D8&lt;('Initial Calibrators'!F$65-(3*'Initial Calibrators'!F$66)),D8&gt;('Initial Calibrators'!F$65+(3*'Initial Calibrators'!F$66))),"fail",D8)</f>
        <v>#DIV/0!</v>
      </c>
      <c r="G8" s="221"/>
      <c r="H8" s="131"/>
      <c r="K8" s="132"/>
      <c r="L8" s="133"/>
      <c r="M8" s="133"/>
    </row>
    <row r="9" spans="1:20" x14ac:dyDescent="0.3">
      <c r="A9" s="125" t="s">
        <v>36</v>
      </c>
      <c r="B9" s="87"/>
      <c r="C9" s="87"/>
      <c r="D9" s="87"/>
      <c r="E9" s="99" t="e">
        <f>IF(OR(B9&lt;('Initial Calibrators'!E$65-(3*'Initial Calibrators'!E$66)),B9&gt;('Initial Calibrators'!E$65+(3*'Initial Calibrators'!E$66))),"fail",B9)</f>
        <v>#DIV/0!</v>
      </c>
      <c r="F9" s="99" t="e">
        <f>IF(OR(D9&lt;('Initial Calibrators'!F$65-(3*'Initial Calibrators'!F$66)),D9&gt;('Initial Calibrators'!F$65+(3*'Initial Calibrators'!F$66))),"fail",D9)</f>
        <v>#DIV/0!</v>
      </c>
      <c r="G9" s="220" t="str">
        <f>IF(B9="","",(AVERAGE(B9:B10))-(AVERAGE(D9:D10)))</f>
        <v/>
      </c>
      <c r="H9" s="221" t="e">
        <f>IF(OR(G9&lt;('Initial Calibrators'!G$65-(3*'Initial Calibrators'!G$66)),G9&gt;('Initial Calibrators'!G$65+(3*'Initial Calibrators'!G$66)),G9=""""),"fail",G9)</f>
        <v>#DIV/0!</v>
      </c>
      <c r="K9" s="132"/>
      <c r="L9" s="133"/>
      <c r="M9" s="133"/>
    </row>
    <row r="10" spans="1:20" x14ac:dyDescent="0.3">
      <c r="A10" s="7"/>
      <c r="B10" s="87"/>
      <c r="C10" s="87"/>
      <c r="D10" s="87"/>
      <c r="E10" s="99" t="e">
        <f>IF(OR(B10&lt;('Initial Calibrators'!E$65-(3*'Initial Calibrators'!E$66)),B10&gt;('Initial Calibrators'!E$65+(3*'Initial Calibrators'!E$66))),"fail",B10)</f>
        <v>#DIV/0!</v>
      </c>
      <c r="F10" s="99" t="e">
        <f>IF(OR(D10&lt;('Initial Calibrators'!F$65-(3*'Initial Calibrators'!F$66)),D10&gt;('Initial Calibrators'!F$65+(3*'Initial Calibrators'!F$66))),"fail",D10)</f>
        <v>#DIV/0!</v>
      </c>
      <c r="G10" s="221"/>
      <c r="H10" s="131"/>
      <c r="K10" s="132"/>
      <c r="L10" s="133"/>
      <c r="M10" s="133"/>
    </row>
    <row r="11" spans="1:20" x14ac:dyDescent="0.3">
      <c r="A11" s="125" t="s">
        <v>37</v>
      </c>
      <c r="B11" s="87"/>
      <c r="C11" s="87"/>
      <c r="D11" s="87"/>
      <c r="E11" s="99" t="e">
        <f>IF(OR(B11&lt;('Initial Calibrators'!E$65-(3*'Initial Calibrators'!E$66)),B11&gt;('Initial Calibrators'!E$65+(3*'Initial Calibrators'!E$66))),"fail",B11)</f>
        <v>#DIV/0!</v>
      </c>
      <c r="F11" s="99" t="e">
        <f>IF(OR(D11&lt;('Initial Calibrators'!F$65-(3*'Initial Calibrators'!F$66)),D11&gt;('Initial Calibrators'!F$65+(3*'Initial Calibrators'!F$66))),"fail",D11)</f>
        <v>#DIV/0!</v>
      </c>
      <c r="G11" s="220" t="str">
        <f>IF(B11="","",(AVERAGE(B11:B12))-(AVERAGE(D11:D12)))</f>
        <v/>
      </c>
      <c r="H11" s="221" t="e">
        <f>IF(OR(G11&lt;('Initial Calibrators'!G$65-(3*'Initial Calibrators'!G$66)),G11&gt;('Initial Calibrators'!G$65+(3*'Initial Calibrators'!G$66)),G11=""""),"fail",G11)</f>
        <v>#DIV/0!</v>
      </c>
      <c r="K11" s="134"/>
      <c r="L11" s="135"/>
      <c r="M11" s="135"/>
    </row>
    <row r="12" spans="1:20" x14ac:dyDescent="0.3">
      <c r="A12" s="126"/>
      <c r="B12" s="87"/>
      <c r="C12" s="87"/>
      <c r="D12" s="87"/>
      <c r="E12" s="99" t="e">
        <f>IF(OR(B12&lt;('Initial Calibrators'!E$65-(3*'Initial Calibrators'!E$66)),B12&gt;('Initial Calibrators'!E$65+(3*'Initial Calibrators'!E$66))),"fail",B12)</f>
        <v>#DIV/0!</v>
      </c>
      <c r="F12" s="99" t="e">
        <f>IF(OR(D12&lt;('Initial Calibrators'!F$65-(3*'Initial Calibrators'!F$66)),D12&gt;('Initial Calibrators'!F$65+(3*'Initial Calibrators'!F$66))),"fail",D12)</f>
        <v>#DIV/0!</v>
      </c>
      <c r="G12" s="221"/>
      <c r="H12" s="125"/>
      <c r="K12" s="134"/>
      <c r="L12" s="135"/>
      <c r="M12" s="135"/>
    </row>
    <row r="13" spans="1:20" x14ac:dyDescent="0.3">
      <c r="A13" s="127" t="s">
        <v>24</v>
      </c>
      <c r="B13" s="68"/>
      <c r="C13" s="68"/>
      <c r="D13" s="68"/>
      <c r="E13" s="68" t="e">
        <f>AVERAGE(E7:E12)</f>
        <v>#DIV/0!</v>
      </c>
      <c r="F13" s="68" t="e">
        <f>AVERAGE(F7:F12)</f>
        <v>#DIV/0!</v>
      </c>
      <c r="G13" s="135"/>
      <c r="H13" s="136" t="e">
        <f>AVERAGE(H7:H12)</f>
        <v>#DIV/0!</v>
      </c>
      <c r="K13" s="125"/>
      <c r="L13" s="135"/>
      <c r="M13" s="136"/>
    </row>
    <row r="14" spans="1:20" x14ac:dyDescent="0.3">
      <c r="A14" s="127" t="s">
        <v>25</v>
      </c>
      <c r="B14" s="70"/>
      <c r="C14" s="70"/>
      <c r="D14" s="71"/>
      <c r="E14" s="68"/>
      <c r="F14" s="71" t="e">
        <f>F13+3</f>
        <v>#DIV/0!</v>
      </c>
      <c r="G14" s="71"/>
      <c r="H14" s="137"/>
      <c r="K14" s="138"/>
      <c r="L14" s="139"/>
      <c r="M14" s="140"/>
    </row>
    <row r="15" spans="1:20" x14ac:dyDescent="0.3">
      <c r="A15" s="31"/>
      <c r="B15" s="58"/>
      <c r="C15" s="58"/>
      <c r="D15" s="58"/>
    </row>
    <row r="16" spans="1:20" x14ac:dyDescent="0.3">
      <c r="A16" s="128" t="s">
        <v>88</v>
      </c>
      <c r="B16" s="74"/>
      <c r="C16" s="74"/>
      <c r="E16" s="75" t="e">
        <f>'Initial Calibrators'!L15</f>
        <v>#DIV/0!</v>
      </c>
      <c r="F16" s="74"/>
      <c r="G16" s="74"/>
      <c r="H16" s="128"/>
      <c r="K16" s="128"/>
      <c r="L16" s="31"/>
      <c r="M16" s="31"/>
    </row>
    <row r="17" spans="1:20" x14ac:dyDescent="0.3">
      <c r="A17" s="128" t="s">
        <v>45</v>
      </c>
      <c r="B17" s="74"/>
      <c r="C17" s="74"/>
      <c r="E17" s="76" t="e">
        <f>'Initial Calibrators'!L17</f>
        <v>#DIV/0!</v>
      </c>
      <c r="F17" s="74"/>
      <c r="G17" s="74"/>
      <c r="H17" s="128"/>
      <c r="K17" s="128"/>
      <c r="L17" s="31"/>
      <c r="M17" s="31"/>
      <c r="Q17" s="249" t="s">
        <v>182</v>
      </c>
    </row>
    <row r="18" spans="1:20" x14ac:dyDescent="0.3">
      <c r="A18" s="128"/>
      <c r="B18" s="74"/>
      <c r="C18" s="74"/>
      <c r="F18" s="74"/>
      <c r="G18" s="74"/>
      <c r="H18" s="128"/>
      <c r="K18" s="128"/>
      <c r="L18" s="31"/>
      <c r="M18" s="31"/>
      <c r="Q18" s="249"/>
    </row>
    <row r="19" spans="1:20" ht="28.5" customHeight="1" x14ac:dyDescent="0.3">
      <c r="A19" s="236" t="s">
        <v>94</v>
      </c>
      <c r="B19" s="195" t="s">
        <v>185</v>
      </c>
      <c r="C19" s="74"/>
      <c r="E19" s="118"/>
      <c r="F19" s="74"/>
      <c r="G19" s="74"/>
      <c r="H19" s="128"/>
      <c r="K19" s="128"/>
      <c r="L19" s="31"/>
      <c r="M19" s="31"/>
      <c r="Q19" s="249"/>
    </row>
    <row r="20" spans="1:20" x14ac:dyDescent="0.3">
      <c r="A20" s="236"/>
      <c r="B20" s="63" t="s">
        <v>7</v>
      </c>
      <c r="C20" s="63" t="s">
        <v>190</v>
      </c>
      <c r="D20" s="63" t="s">
        <v>189</v>
      </c>
      <c r="E20" s="13" t="s">
        <v>31</v>
      </c>
      <c r="F20" s="98" t="s">
        <v>42</v>
      </c>
      <c r="G20" s="98"/>
      <c r="H20" s="128"/>
      <c r="K20" s="128"/>
      <c r="L20" s="31"/>
      <c r="M20" s="31"/>
      <c r="Q20" s="249"/>
    </row>
    <row r="21" spans="1:20" x14ac:dyDescent="0.3">
      <c r="A21" s="129" t="s">
        <v>90</v>
      </c>
      <c r="B21" s="87"/>
      <c r="C21" s="87"/>
      <c r="D21" s="87"/>
      <c r="E21" s="117" t="str">
        <f>IF(OR(B21="",B22=""),"",AVERAGE(B21:B22))</f>
        <v/>
      </c>
      <c r="F21" s="117" t="str">
        <f>IF(OR(C21&gt;35,C21="undetermined",C21=""),"fail", "OK")</f>
        <v>fail</v>
      </c>
      <c r="G21" s="76"/>
      <c r="H21" s="128"/>
      <c r="K21" s="128"/>
      <c r="L21" s="31"/>
      <c r="M21" s="31"/>
      <c r="Q21" s="249"/>
    </row>
    <row r="22" spans="1:20" x14ac:dyDescent="0.3">
      <c r="A22" s="128"/>
      <c r="B22" s="87"/>
      <c r="C22" s="87"/>
      <c r="D22" s="87"/>
      <c r="E22" s="117"/>
      <c r="F22" s="117" t="str">
        <f t="shared" ref="F22:F26" si="0">IF(OR(C22&gt;35,C22="undetermined",C22=""),"fail", "OK")</f>
        <v>fail</v>
      </c>
      <c r="G22" s="76"/>
      <c r="H22" s="128"/>
      <c r="K22" s="128"/>
      <c r="L22" s="31"/>
      <c r="M22" s="31"/>
      <c r="Q22" s="249"/>
    </row>
    <row r="23" spans="1:20" x14ac:dyDescent="0.3">
      <c r="A23" s="129" t="s">
        <v>91</v>
      </c>
      <c r="B23" s="87"/>
      <c r="C23" s="87"/>
      <c r="D23" s="87"/>
      <c r="E23" s="117" t="str">
        <f>IF(OR(B23="",B24=""),"",AVERAGE(B23:B24))</f>
        <v/>
      </c>
      <c r="F23" s="117" t="str">
        <f t="shared" si="0"/>
        <v>fail</v>
      </c>
      <c r="G23" s="76"/>
      <c r="H23" s="128"/>
      <c r="K23" s="128"/>
      <c r="L23" s="31"/>
      <c r="M23" s="31"/>
      <c r="Q23" s="249"/>
    </row>
    <row r="24" spans="1:20" x14ac:dyDescent="0.3">
      <c r="A24" s="128"/>
      <c r="B24" s="87"/>
      <c r="C24" s="87"/>
      <c r="D24" s="87"/>
      <c r="E24" s="117"/>
      <c r="F24" s="117" t="str">
        <f t="shared" si="0"/>
        <v>fail</v>
      </c>
      <c r="G24" s="76"/>
      <c r="H24" s="128"/>
      <c r="K24" s="128"/>
      <c r="L24" s="31"/>
      <c r="M24" s="31"/>
      <c r="Q24" s="249"/>
    </row>
    <row r="25" spans="1:20" x14ac:dyDescent="0.3">
      <c r="A25" s="129" t="s">
        <v>92</v>
      </c>
      <c r="B25" s="87"/>
      <c r="C25" s="87"/>
      <c r="D25" s="87"/>
      <c r="E25" s="117" t="str">
        <f>IF(OR(B25="",B26=""),"",AVERAGE(B25:B26))</f>
        <v/>
      </c>
      <c r="F25" s="117" t="str">
        <f t="shared" si="0"/>
        <v>fail</v>
      </c>
      <c r="G25" s="76"/>
      <c r="H25" s="135"/>
      <c r="K25" s="141"/>
      <c r="L25" s="142"/>
      <c r="M25" s="135"/>
      <c r="N25" s="252" t="s">
        <v>211</v>
      </c>
      <c r="O25" s="244" t="s">
        <v>209</v>
      </c>
      <c r="P25" s="247" t="s">
        <v>180</v>
      </c>
      <c r="Q25" s="249"/>
      <c r="R25" s="248" t="s">
        <v>183</v>
      </c>
    </row>
    <row r="26" spans="1:20" x14ac:dyDescent="0.3">
      <c r="A26" s="128"/>
      <c r="B26" s="87"/>
      <c r="C26" s="87"/>
      <c r="D26" s="87"/>
      <c r="E26" s="117"/>
      <c r="F26" s="117" t="str">
        <f t="shared" si="0"/>
        <v>fail</v>
      </c>
      <c r="G26" s="76"/>
      <c r="H26" s="135"/>
      <c r="K26" s="143"/>
      <c r="L26" s="144"/>
      <c r="M26" s="135"/>
      <c r="N26" s="252"/>
      <c r="O26" s="244"/>
      <c r="P26" s="247"/>
      <c r="Q26" s="249"/>
      <c r="R26" s="248"/>
    </row>
    <row r="27" spans="1:20" ht="15" customHeight="1" x14ac:dyDescent="0.3">
      <c r="A27" s="127" t="s">
        <v>24</v>
      </c>
      <c r="B27" s="68" t="e">
        <f>AVERAGE(B21:B26)</f>
        <v>#DIV/0!</v>
      </c>
      <c r="C27" s="68" t="e">
        <f>AVERAGE(C21:C26)</f>
        <v>#DIV/0!</v>
      </c>
      <c r="D27" s="68" t="e">
        <f>AVERAGE(D21:D26)</f>
        <v>#DIV/0!</v>
      </c>
      <c r="E27" s="68" t="e">
        <f>SMALL(E21:E26,1)</f>
        <v>#NUM!</v>
      </c>
      <c r="F27" s="68"/>
      <c r="G27" s="68"/>
      <c r="H27" s="135"/>
      <c r="I27" s="105"/>
      <c r="J27" s="105"/>
      <c r="K27" s="143"/>
      <c r="L27" s="144"/>
      <c r="M27" s="135"/>
      <c r="N27" s="252"/>
      <c r="O27" s="244"/>
      <c r="P27" s="247"/>
      <c r="Q27" s="249"/>
      <c r="R27" s="248"/>
    </row>
    <row r="28" spans="1:20" ht="15.75" customHeight="1" x14ac:dyDescent="0.3">
      <c r="A28" s="127" t="s">
        <v>43</v>
      </c>
      <c r="B28" s="70"/>
      <c r="C28" s="71" t="e">
        <f>C27+1.5</f>
        <v>#DIV/0!</v>
      </c>
      <c r="D28" s="71"/>
      <c r="E28" s="68"/>
      <c r="F28" s="71"/>
      <c r="G28" s="71"/>
      <c r="H28" s="135"/>
      <c r="K28" s="125"/>
      <c r="L28" s="144"/>
      <c r="M28" s="135"/>
      <c r="N28" s="252"/>
      <c r="O28" s="244"/>
      <c r="P28" s="247"/>
      <c r="Q28" s="249"/>
      <c r="R28" s="248"/>
    </row>
    <row r="29" spans="1:20" ht="15" customHeight="1" x14ac:dyDescent="0.3">
      <c r="A29" s="242" t="s">
        <v>89</v>
      </c>
      <c r="B29" s="251" t="s">
        <v>186</v>
      </c>
      <c r="C29" s="251"/>
      <c r="D29" s="251"/>
      <c r="E29" s="77"/>
      <c r="F29" s="77"/>
      <c r="G29" s="77"/>
      <c r="H29" s="135"/>
      <c r="I29" s="145"/>
      <c r="J29" s="135"/>
      <c r="K29" s="135"/>
      <c r="L29" s="146"/>
      <c r="M29" s="135"/>
      <c r="N29" s="252"/>
      <c r="O29" s="244"/>
      <c r="P29" s="247"/>
      <c r="Q29" s="249"/>
      <c r="R29" s="248"/>
    </row>
    <row r="30" spans="1:20" ht="39.75" customHeight="1" x14ac:dyDescent="0.3">
      <c r="A30" s="242"/>
      <c r="B30" s="251"/>
      <c r="C30" s="251"/>
      <c r="D30" s="251"/>
      <c r="E30" s="58"/>
      <c r="F30" s="58"/>
      <c r="G30" s="58"/>
      <c r="H30" s="31"/>
      <c r="I30" s="147"/>
      <c r="J30" s="31"/>
      <c r="K30" s="148"/>
      <c r="L30" s="228" t="s">
        <v>87</v>
      </c>
      <c r="M30" s="230" t="s">
        <v>41</v>
      </c>
      <c r="N30" s="230" t="s">
        <v>169</v>
      </c>
      <c r="O30" s="236" t="s">
        <v>208</v>
      </c>
      <c r="P30" s="236" t="s">
        <v>16</v>
      </c>
      <c r="Q30" s="245" t="s">
        <v>207</v>
      </c>
      <c r="R30" s="245" t="s">
        <v>193</v>
      </c>
    </row>
    <row r="31" spans="1:20" ht="15" customHeight="1" x14ac:dyDescent="0.3">
      <c r="A31" s="130" t="s">
        <v>95</v>
      </c>
      <c r="B31" s="86" t="s">
        <v>26</v>
      </c>
      <c r="C31" s="63" t="s">
        <v>190</v>
      </c>
      <c r="D31" s="63" t="s">
        <v>189</v>
      </c>
      <c r="E31" s="86" t="s">
        <v>42</v>
      </c>
      <c r="F31" s="86" t="s">
        <v>32</v>
      </c>
      <c r="G31" s="86" t="s">
        <v>44</v>
      </c>
      <c r="H31" s="13" t="s">
        <v>8</v>
      </c>
      <c r="I31" s="149" t="s">
        <v>27</v>
      </c>
      <c r="J31" s="123" t="s">
        <v>28</v>
      </c>
      <c r="K31" s="148" t="s">
        <v>40</v>
      </c>
      <c r="L31" s="229"/>
      <c r="M31" s="231"/>
      <c r="N31" s="231"/>
      <c r="O31" s="237"/>
      <c r="P31" s="236"/>
      <c r="Q31" s="246"/>
      <c r="R31" s="245"/>
    </row>
    <row r="32" spans="1:20" x14ac:dyDescent="0.3">
      <c r="A32" s="208" t="s">
        <v>179</v>
      </c>
      <c r="B32" s="201" t="e">
        <f>E27</f>
        <v>#NUM!</v>
      </c>
      <c r="C32" s="201" t="e">
        <f>C27</f>
        <v>#DIV/0!</v>
      </c>
      <c r="D32" s="201" t="e">
        <f>D27</f>
        <v>#DIV/0!</v>
      </c>
      <c r="E32" s="160" t="e">
        <f t="shared" ref="E32" si="1">IF(C32&gt;C$28, "fail","OK")</f>
        <v>#DIV/0!</v>
      </c>
      <c r="F32" s="160" t="e">
        <f>IF(D32&gt;F$14, "fail","OK")</f>
        <v>#DIV/0!</v>
      </c>
      <c r="G32" s="160" t="e">
        <f>IF(OR(E32="fail",F32="fail"),"QC fail","OK")</f>
        <v>#DIV/0!</v>
      </c>
      <c r="H32" s="196" t="e">
        <f>IF(B32="Undetermined","Undetermined",SUM(B32-D32))</f>
        <v>#NUM!</v>
      </c>
      <c r="I32" s="151" t="e">
        <f>$H$13</f>
        <v>#DIV/0!</v>
      </c>
      <c r="J32" s="197" t="e">
        <f>IF(H32="Undetermined", "Undetermined",SUM(H32-I32))</f>
        <v>#NUM!</v>
      </c>
      <c r="K32" s="198" t="e">
        <f>IF(H32="Undetermined", "Undetermined",($E$17^-J32))</f>
        <v>#NUM!</v>
      </c>
      <c r="L32" s="199" t="e">
        <f>$E$16</f>
        <v>#DIV/0!</v>
      </c>
      <c r="M32" s="200" t="e">
        <f>IF((G32="QC fail"),"QC fail",IF((B32="Undetermined"),"Undetected",K32*L32))</f>
        <v>#DIV/0!</v>
      </c>
      <c r="N32" s="200" t="e">
        <f>IF((G32="QC fail"),"QC fail",IF((B32="Undetermined"),"Undetected",M32/15))</f>
        <v>#DIV/0!</v>
      </c>
      <c r="O32" s="200" t="e">
        <f>IF((G32="QC fail"),"QC fail",IF((B32="Undetermined"),"Undetected",($E$17^(-(B32-$E$13))*$E$16)))</f>
        <v>#DIV/0!</v>
      </c>
      <c r="P32" s="87"/>
      <c r="Q32" s="202" t="str">
        <f>IF((P32=1),568,IF((P32=5),2841,IF((P32=25),14206,"")))</f>
        <v/>
      </c>
      <c r="R32" s="203" t="e">
        <f>IF((O32="QC fail"),"QC fail",IF((O32="Undetected"),"Undetected",IF((O32&gt;Q32),"Yes","No")))</f>
        <v>#DIV/0!</v>
      </c>
      <c r="S32" s="104"/>
      <c r="T32" s="104"/>
    </row>
    <row r="33" spans="1:18" x14ac:dyDescent="0.3">
      <c r="A33" s="122" t="s">
        <v>117</v>
      </c>
      <c r="B33" s="102"/>
      <c r="C33" s="102"/>
      <c r="D33" s="87"/>
      <c r="E33" s="160" t="e">
        <f>IF(C33&gt;C$28, "fail","OK")</f>
        <v>#DIV/0!</v>
      </c>
      <c r="F33" s="160" t="e">
        <f>IF(OR(D33&gt;F$14,D33="undetermined"), "fail","OK")</f>
        <v>#DIV/0!</v>
      </c>
      <c r="G33" s="160" t="e">
        <f>IF(OR(E33="fail",F33="fail"),"QC fail","OK")</f>
        <v>#DIV/0!</v>
      </c>
      <c r="H33" s="150">
        <f>IF(B33="Undetermined","Undetermined",SUM(B33-D33))</f>
        <v>0</v>
      </c>
      <c r="I33" s="151" t="e">
        <f t="shared" ref="I33:I56" si="2">$H$13</f>
        <v>#DIV/0!</v>
      </c>
      <c r="J33" s="152" t="e">
        <f>IF(H33="Undetermined", "Undetermined",SUM(H33-I33))</f>
        <v>#DIV/0!</v>
      </c>
      <c r="K33" s="153" t="e">
        <f>IF(H33="Undetermined", "Undetermined",($E$17^-J33))</f>
        <v>#DIV/0!</v>
      </c>
      <c r="L33" s="154" t="e">
        <f>$E$16</f>
        <v>#DIV/0!</v>
      </c>
      <c r="M33" s="161" t="e">
        <f>IF((G33="QC fail"),"QC fail",IF((B33="Undetermined"),"Undetected",K33*L33))</f>
        <v>#DIV/0!</v>
      </c>
      <c r="N33" s="161" t="e">
        <f>IF((G33="QC fail"),"QC fail",IF((B33="Undetermined"),"Undetected",M33/15))</f>
        <v>#DIV/0!</v>
      </c>
      <c r="O33" s="200" t="e">
        <f t="shared" ref="O33:O56" si="3">IF((G33="QC fail"),"QC fail",IF((B33="Undetermined"),"Undetected",($E$17^(-(B33-$E$13))*$E$16)))</f>
        <v>#DIV/0!</v>
      </c>
      <c r="P33" s="87"/>
      <c r="Q33" s="202" t="str">
        <f t="shared" ref="Q33:Q56" si="4">IF((P33=1),568,IF((P33=5),2841,IF((P33=25),14206,"")))</f>
        <v/>
      </c>
      <c r="R33" s="203" t="e">
        <f t="shared" ref="R33:R56" si="5">IF((O33="QC fail"),"QC fail",IF((O33="Undetected"),"Undetected",IF((O33&gt;Q33),"Yes","No")))</f>
        <v>#DIV/0!</v>
      </c>
    </row>
    <row r="34" spans="1:18" x14ac:dyDescent="0.3">
      <c r="A34" s="122" t="s">
        <v>117</v>
      </c>
      <c r="B34" s="87"/>
      <c r="C34" s="87"/>
      <c r="D34" s="87"/>
      <c r="E34" s="160" t="e">
        <f t="shared" ref="E34:E56" si="6">IF(C34&gt;C$28, "fail","OK")</f>
        <v>#DIV/0!</v>
      </c>
      <c r="F34" s="160" t="e">
        <f t="shared" ref="F34:F56" si="7">IF(OR(D34&gt;F$14,D34="undetermined"), "fail","OK")</f>
        <v>#DIV/0!</v>
      </c>
      <c r="G34" s="160" t="e">
        <f t="shared" ref="G34:G56" si="8">IF(OR(E34="fail",F34="fail"),"QC fail","OK")</f>
        <v>#DIV/0!</v>
      </c>
      <c r="H34" s="150">
        <f t="shared" ref="H34:H56" si="9">IF(B34="Undetermined","Undetermined",SUM(B34-D34))</f>
        <v>0</v>
      </c>
      <c r="I34" s="151" t="e">
        <f t="shared" si="2"/>
        <v>#DIV/0!</v>
      </c>
      <c r="J34" s="152" t="e">
        <f t="shared" ref="J34:J56" si="10">IF(H34="Undetermined", "Undetermined",SUM(H34-I34))</f>
        <v>#DIV/0!</v>
      </c>
      <c r="K34" s="153" t="e">
        <f t="shared" ref="K34:K56" si="11">IF(H34="Undetermined", "Undetermined",($E$17^-J34))</f>
        <v>#DIV/0!</v>
      </c>
      <c r="L34" s="154" t="e">
        <f t="shared" ref="L34:L56" si="12">$E$16</f>
        <v>#DIV/0!</v>
      </c>
      <c r="M34" s="161" t="e">
        <f t="shared" ref="M34:M56" si="13">IF((G34="QC fail"),"QC fail",IF((B34="Undetermined"),"Undetected",K34*L34))</f>
        <v>#DIV/0!</v>
      </c>
      <c r="N34" s="161" t="e">
        <f t="shared" ref="N34:N56" si="14">IF((G34="QC fail"),"QC fail",IF((B34="Undetermined"),"Undetected",M34/15))</f>
        <v>#DIV/0!</v>
      </c>
      <c r="O34" s="200" t="e">
        <f t="shared" si="3"/>
        <v>#DIV/0!</v>
      </c>
      <c r="P34" s="87"/>
      <c r="Q34" s="202" t="str">
        <f t="shared" si="4"/>
        <v/>
      </c>
      <c r="R34" s="203" t="e">
        <f t="shared" si="5"/>
        <v>#DIV/0!</v>
      </c>
    </row>
    <row r="35" spans="1:18" x14ac:dyDescent="0.3">
      <c r="A35" s="122" t="s">
        <v>118</v>
      </c>
      <c r="B35" s="87"/>
      <c r="C35" s="87"/>
      <c r="D35" s="87"/>
      <c r="E35" s="160" t="e">
        <f t="shared" si="6"/>
        <v>#DIV/0!</v>
      </c>
      <c r="F35" s="160" t="e">
        <f t="shared" si="7"/>
        <v>#DIV/0!</v>
      </c>
      <c r="G35" s="160" t="e">
        <f t="shared" si="8"/>
        <v>#DIV/0!</v>
      </c>
      <c r="H35" s="150">
        <f t="shared" si="9"/>
        <v>0</v>
      </c>
      <c r="I35" s="151" t="e">
        <f t="shared" si="2"/>
        <v>#DIV/0!</v>
      </c>
      <c r="J35" s="152" t="e">
        <f t="shared" si="10"/>
        <v>#DIV/0!</v>
      </c>
      <c r="K35" s="153" t="e">
        <f t="shared" si="11"/>
        <v>#DIV/0!</v>
      </c>
      <c r="L35" s="154" t="e">
        <f t="shared" si="12"/>
        <v>#DIV/0!</v>
      </c>
      <c r="M35" s="161" t="e">
        <f t="shared" si="13"/>
        <v>#DIV/0!</v>
      </c>
      <c r="N35" s="161" t="e">
        <f t="shared" si="14"/>
        <v>#DIV/0!</v>
      </c>
      <c r="O35" s="200" t="e">
        <f t="shared" si="3"/>
        <v>#DIV/0!</v>
      </c>
      <c r="P35" s="87"/>
      <c r="Q35" s="202" t="str">
        <f t="shared" si="4"/>
        <v/>
      </c>
      <c r="R35" s="203" t="e">
        <f t="shared" si="5"/>
        <v>#DIV/0!</v>
      </c>
    </row>
    <row r="36" spans="1:18" x14ac:dyDescent="0.3">
      <c r="A36" s="122" t="s">
        <v>118</v>
      </c>
      <c r="B36" s="87"/>
      <c r="C36" s="87"/>
      <c r="D36" s="87"/>
      <c r="E36" s="160" t="e">
        <f t="shared" si="6"/>
        <v>#DIV/0!</v>
      </c>
      <c r="F36" s="160" t="e">
        <f t="shared" si="7"/>
        <v>#DIV/0!</v>
      </c>
      <c r="G36" s="160" t="e">
        <f t="shared" si="8"/>
        <v>#DIV/0!</v>
      </c>
      <c r="H36" s="150">
        <f t="shared" si="9"/>
        <v>0</v>
      </c>
      <c r="I36" s="151" t="e">
        <f t="shared" si="2"/>
        <v>#DIV/0!</v>
      </c>
      <c r="J36" s="152" t="e">
        <f t="shared" si="10"/>
        <v>#DIV/0!</v>
      </c>
      <c r="K36" s="153" t="e">
        <f t="shared" si="11"/>
        <v>#DIV/0!</v>
      </c>
      <c r="L36" s="154" t="e">
        <f t="shared" si="12"/>
        <v>#DIV/0!</v>
      </c>
      <c r="M36" s="161" t="e">
        <f t="shared" si="13"/>
        <v>#DIV/0!</v>
      </c>
      <c r="N36" s="161" t="e">
        <f t="shared" si="14"/>
        <v>#DIV/0!</v>
      </c>
      <c r="O36" s="200" t="e">
        <f t="shared" si="3"/>
        <v>#DIV/0!</v>
      </c>
      <c r="P36" s="87"/>
      <c r="Q36" s="202" t="str">
        <f t="shared" si="4"/>
        <v/>
      </c>
      <c r="R36" s="203" t="e">
        <f t="shared" si="5"/>
        <v>#DIV/0!</v>
      </c>
    </row>
    <row r="37" spans="1:18" x14ac:dyDescent="0.3">
      <c r="A37" s="122" t="s">
        <v>70</v>
      </c>
      <c r="B37" s="87"/>
      <c r="C37" s="87"/>
      <c r="D37" s="87"/>
      <c r="E37" s="160" t="e">
        <f t="shared" si="6"/>
        <v>#DIV/0!</v>
      </c>
      <c r="F37" s="160" t="e">
        <f t="shared" si="7"/>
        <v>#DIV/0!</v>
      </c>
      <c r="G37" s="160" t="e">
        <f t="shared" si="8"/>
        <v>#DIV/0!</v>
      </c>
      <c r="H37" s="150">
        <f t="shared" si="9"/>
        <v>0</v>
      </c>
      <c r="I37" s="151" t="e">
        <f t="shared" si="2"/>
        <v>#DIV/0!</v>
      </c>
      <c r="J37" s="152" t="e">
        <f t="shared" si="10"/>
        <v>#DIV/0!</v>
      </c>
      <c r="K37" s="153" t="e">
        <f t="shared" si="11"/>
        <v>#DIV/0!</v>
      </c>
      <c r="L37" s="154" t="e">
        <f t="shared" si="12"/>
        <v>#DIV/0!</v>
      </c>
      <c r="M37" s="161" t="e">
        <f t="shared" si="13"/>
        <v>#DIV/0!</v>
      </c>
      <c r="N37" s="161" t="e">
        <f t="shared" si="14"/>
        <v>#DIV/0!</v>
      </c>
      <c r="O37" s="200" t="e">
        <f t="shared" si="3"/>
        <v>#DIV/0!</v>
      </c>
      <c r="P37" s="87"/>
      <c r="Q37" s="202" t="str">
        <f t="shared" si="4"/>
        <v/>
      </c>
      <c r="R37" s="203" t="e">
        <f t="shared" si="5"/>
        <v>#DIV/0!</v>
      </c>
    </row>
    <row r="38" spans="1:18" x14ac:dyDescent="0.3">
      <c r="A38" s="122" t="s">
        <v>70</v>
      </c>
      <c r="B38" s="87"/>
      <c r="C38" s="87"/>
      <c r="D38" s="87"/>
      <c r="E38" s="160" t="e">
        <f t="shared" si="6"/>
        <v>#DIV/0!</v>
      </c>
      <c r="F38" s="160" t="e">
        <f t="shared" si="7"/>
        <v>#DIV/0!</v>
      </c>
      <c r="G38" s="160" t="e">
        <f t="shared" si="8"/>
        <v>#DIV/0!</v>
      </c>
      <c r="H38" s="150">
        <f t="shared" si="9"/>
        <v>0</v>
      </c>
      <c r="I38" s="151" t="e">
        <f t="shared" si="2"/>
        <v>#DIV/0!</v>
      </c>
      <c r="J38" s="152" t="e">
        <f t="shared" si="10"/>
        <v>#DIV/0!</v>
      </c>
      <c r="K38" s="153" t="e">
        <f t="shared" si="11"/>
        <v>#DIV/0!</v>
      </c>
      <c r="L38" s="154" t="e">
        <f t="shared" si="12"/>
        <v>#DIV/0!</v>
      </c>
      <c r="M38" s="161" t="e">
        <f t="shared" si="13"/>
        <v>#DIV/0!</v>
      </c>
      <c r="N38" s="161" t="e">
        <f t="shared" si="14"/>
        <v>#DIV/0!</v>
      </c>
      <c r="O38" s="200" t="e">
        <f t="shared" si="3"/>
        <v>#DIV/0!</v>
      </c>
      <c r="P38" s="87"/>
      <c r="Q38" s="202" t="str">
        <f t="shared" si="4"/>
        <v/>
      </c>
      <c r="R38" s="203" t="e">
        <f t="shared" si="5"/>
        <v>#DIV/0!</v>
      </c>
    </row>
    <row r="39" spans="1:18" x14ac:dyDescent="0.3">
      <c r="A39" s="122" t="s">
        <v>71</v>
      </c>
      <c r="B39" s="87"/>
      <c r="C39" s="87"/>
      <c r="D39" s="87"/>
      <c r="E39" s="160" t="e">
        <f t="shared" si="6"/>
        <v>#DIV/0!</v>
      </c>
      <c r="F39" s="160" t="e">
        <f t="shared" si="7"/>
        <v>#DIV/0!</v>
      </c>
      <c r="G39" s="160" t="e">
        <f t="shared" si="8"/>
        <v>#DIV/0!</v>
      </c>
      <c r="H39" s="150">
        <f t="shared" si="9"/>
        <v>0</v>
      </c>
      <c r="I39" s="151" t="e">
        <f t="shared" si="2"/>
        <v>#DIV/0!</v>
      </c>
      <c r="J39" s="152" t="e">
        <f t="shared" si="10"/>
        <v>#DIV/0!</v>
      </c>
      <c r="K39" s="153" t="e">
        <f t="shared" si="11"/>
        <v>#DIV/0!</v>
      </c>
      <c r="L39" s="154" t="e">
        <f t="shared" si="12"/>
        <v>#DIV/0!</v>
      </c>
      <c r="M39" s="161" t="e">
        <f t="shared" si="13"/>
        <v>#DIV/0!</v>
      </c>
      <c r="N39" s="161" t="e">
        <f t="shared" si="14"/>
        <v>#DIV/0!</v>
      </c>
      <c r="O39" s="200" t="e">
        <f t="shared" si="3"/>
        <v>#DIV/0!</v>
      </c>
      <c r="P39" s="87"/>
      <c r="Q39" s="202" t="str">
        <f t="shared" si="4"/>
        <v/>
      </c>
      <c r="R39" s="203" t="e">
        <f t="shared" si="5"/>
        <v>#DIV/0!</v>
      </c>
    </row>
    <row r="40" spans="1:18" x14ac:dyDescent="0.3">
      <c r="A40" s="122" t="s">
        <v>71</v>
      </c>
      <c r="B40" s="87"/>
      <c r="C40" s="87"/>
      <c r="D40" s="87"/>
      <c r="E40" s="160" t="e">
        <f t="shared" si="6"/>
        <v>#DIV/0!</v>
      </c>
      <c r="F40" s="160" t="e">
        <f t="shared" si="7"/>
        <v>#DIV/0!</v>
      </c>
      <c r="G40" s="160" t="e">
        <f t="shared" si="8"/>
        <v>#DIV/0!</v>
      </c>
      <c r="H40" s="150">
        <f t="shared" si="9"/>
        <v>0</v>
      </c>
      <c r="I40" s="151" t="e">
        <f t="shared" si="2"/>
        <v>#DIV/0!</v>
      </c>
      <c r="J40" s="152" t="e">
        <f t="shared" si="10"/>
        <v>#DIV/0!</v>
      </c>
      <c r="K40" s="153" t="e">
        <f t="shared" si="11"/>
        <v>#DIV/0!</v>
      </c>
      <c r="L40" s="154" t="e">
        <f t="shared" si="12"/>
        <v>#DIV/0!</v>
      </c>
      <c r="M40" s="161" t="e">
        <f t="shared" si="13"/>
        <v>#DIV/0!</v>
      </c>
      <c r="N40" s="161" t="e">
        <f t="shared" si="14"/>
        <v>#DIV/0!</v>
      </c>
      <c r="O40" s="200" t="e">
        <f t="shared" si="3"/>
        <v>#DIV/0!</v>
      </c>
      <c r="P40" s="87"/>
      <c r="Q40" s="202" t="str">
        <f t="shared" si="4"/>
        <v/>
      </c>
      <c r="R40" s="203" t="e">
        <f t="shared" si="5"/>
        <v>#DIV/0!</v>
      </c>
    </row>
    <row r="41" spans="1:18" x14ac:dyDescent="0.3">
      <c r="A41" s="122" t="s">
        <v>72</v>
      </c>
      <c r="B41" s="87"/>
      <c r="C41" s="87"/>
      <c r="D41" s="87"/>
      <c r="E41" s="160" t="e">
        <f t="shared" si="6"/>
        <v>#DIV/0!</v>
      </c>
      <c r="F41" s="160" t="e">
        <f t="shared" si="7"/>
        <v>#DIV/0!</v>
      </c>
      <c r="G41" s="160" t="e">
        <f t="shared" si="8"/>
        <v>#DIV/0!</v>
      </c>
      <c r="H41" s="150">
        <f t="shared" si="9"/>
        <v>0</v>
      </c>
      <c r="I41" s="151" t="e">
        <f t="shared" si="2"/>
        <v>#DIV/0!</v>
      </c>
      <c r="J41" s="152" t="e">
        <f t="shared" si="10"/>
        <v>#DIV/0!</v>
      </c>
      <c r="K41" s="153" t="e">
        <f t="shared" si="11"/>
        <v>#DIV/0!</v>
      </c>
      <c r="L41" s="154" t="e">
        <f t="shared" si="12"/>
        <v>#DIV/0!</v>
      </c>
      <c r="M41" s="161" t="e">
        <f t="shared" si="13"/>
        <v>#DIV/0!</v>
      </c>
      <c r="N41" s="161" t="e">
        <f t="shared" si="14"/>
        <v>#DIV/0!</v>
      </c>
      <c r="O41" s="200" t="e">
        <f t="shared" si="3"/>
        <v>#DIV/0!</v>
      </c>
      <c r="P41" s="87"/>
      <c r="Q41" s="202" t="str">
        <f t="shared" si="4"/>
        <v/>
      </c>
      <c r="R41" s="203" t="e">
        <f t="shared" si="5"/>
        <v>#DIV/0!</v>
      </c>
    </row>
    <row r="42" spans="1:18" x14ac:dyDescent="0.3">
      <c r="A42" s="122" t="s">
        <v>72</v>
      </c>
      <c r="B42" s="87"/>
      <c r="C42" s="87"/>
      <c r="D42" s="87"/>
      <c r="E42" s="160" t="e">
        <f t="shared" si="6"/>
        <v>#DIV/0!</v>
      </c>
      <c r="F42" s="160" t="e">
        <f t="shared" si="7"/>
        <v>#DIV/0!</v>
      </c>
      <c r="G42" s="160" t="e">
        <f t="shared" si="8"/>
        <v>#DIV/0!</v>
      </c>
      <c r="H42" s="150">
        <f t="shared" si="9"/>
        <v>0</v>
      </c>
      <c r="I42" s="151" t="e">
        <f t="shared" si="2"/>
        <v>#DIV/0!</v>
      </c>
      <c r="J42" s="152" t="e">
        <f t="shared" si="10"/>
        <v>#DIV/0!</v>
      </c>
      <c r="K42" s="153" t="e">
        <f t="shared" si="11"/>
        <v>#DIV/0!</v>
      </c>
      <c r="L42" s="154" t="e">
        <f t="shared" si="12"/>
        <v>#DIV/0!</v>
      </c>
      <c r="M42" s="161" t="e">
        <f t="shared" si="13"/>
        <v>#DIV/0!</v>
      </c>
      <c r="N42" s="161" t="e">
        <f t="shared" si="14"/>
        <v>#DIV/0!</v>
      </c>
      <c r="O42" s="200" t="e">
        <f t="shared" si="3"/>
        <v>#DIV/0!</v>
      </c>
      <c r="P42" s="87"/>
      <c r="Q42" s="202" t="str">
        <f t="shared" si="4"/>
        <v/>
      </c>
      <c r="R42" s="203" t="e">
        <f t="shared" si="5"/>
        <v>#DIV/0!</v>
      </c>
    </row>
    <row r="43" spans="1:18" x14ac:dyDescent="0.3">
      <c r="A43" s="122" t="s">
        <v>73</v>
      </c>
      <c r="B43" s="87"/>
      <c r="C43" s="87"/>
      <c r="D43" s="87"/>
      <c r="E43" s="160" t="e">
        <f t="shared" si="6"/>
        <v>#DIV/0!</v>
      </c>
      <c r="F43" s="160" t="e">
        <f t="shared" si="7"/>
        <v>#DIV/0!</v>
      </c>
      <c r="G43" s="160" t="e">
        <f t="shared" si="8"/>
        <v>#DIV/0!</v>
      </c>
      <c r="H43" s="150">
        <f t="shared" si="9"/>
        <v>0</v>
      </c>
      <c r="I43" s="151" t="e">
        <f t="shared" si="2"/>
        <v>#DIV/0!</v>
      </c>
      <c r="J43" s="152" t="e">
        <f t="shared" si="10"/>
        <v>#DIV/0!</v>
      </c>
      <c r="K43" s="153" t="e">
        <f t="shared" si="11"/>
        <v>#DIV/0!</v>
      </c>
      <c r="L43" s="154" t="e">
        <f t="shared" si="12"/>
        <v>#DIV/0!</v>
      </c>
      <c r="M43" s="161" t="e">
        <f t="shared" si="13"/>
        <v>#DIV/0!</v>
      </c>
      <c r="N43" s="161" t="e">
        <f t="shared" si="14"/>
        <v>#DIV/0!</v>
      </c>
      <c r="O43" s="200" t="e">
        <f t="shared" si="3"/>
        <v>#DIV/0!</v>
      </c>
      <c r="P43" s="87"/>
      <c r="Q43" s="202" t="str">
        <f t="shared" si="4"/>
        <v/>
      </c>
      <c r="R43" s="203" t="e">
        <f t="shared" si="5"/>
        <v>#DIV/0!</v>
      </c>
    </row>
    <row r="44" spans="1:18" x14ac:dyDescent="0.3">
      <c r="A44" s="122" t="s">
        <v>73</v>
      </c>
      <c r="B44" s="87"/>
      <c r="C44" s="87"/>
      <c r="D44" s="87"/>
      <c r="E44" s="160" t="e">
        <f t="shared" si="6"/>
        <v>#DIV/0!</v>
      </c>
      <c r="F44" s="160" t="e">
        <f t="shared" si="7"/>
        <v>#DIV/0!</v>
      </c>
      <c r="G44" s="160" t="e">
        <f t="shared" si="8"/>
        <v>#DIV/0!</v>
      </c>
      <c r="H44" s="150">
        <f t="shared" si="9"/>
        <v>0</v>
      </c>
      <c r="I44" s="151" t="e">
        <f t="shared" si="2"/>
        <v>#DIV/0!</v>
      </c>
      <c r="J44" s="152" t="e">
        <f t="shared" si="10"/>
        <v>#DIV/0!</v>
      </c>
      <c r="K44" s="153" t="e">
        <f t="shared" si="11"/>
        <v>#DIV/0!</v>
      </c>
      <c r="L44" s="154" t="e">
        <f t="shared" si="12"/>
        <v>#DIV/0!</v>
      </c>
      <c r="M44" s="161" t="e">
        <f t="shared" si="13"/>
        <v>#DIV/0!</v>
      </c>
      <c r="N44" s="161" t="e">
        <f t="shared" si="14"/>
        <v>#DIV/0!</v>
      </c>
      <c r="O44" s="200" t="e">
        <f t="shared" si="3"/>
        <v>#DIV/0!</v>
      </c>
      <c r="P44" s="87"/>
      <c r="Q44" s="202" t="str">
        <f t="shared" si="4"/>
        <v/>
      </c>
      <c r="R44" s="203" t="e">
        <f t="shared" si="5"/>
        <v>#DIV/0!</v>
      </c>
    </row>
    <row r="45" spans="1:18" x14ac:dyDescent="0.3">
      <c r="A45" s="122" t="s">
        <v>74</v>
      </c>
      <c r="B45" s="87"/>
      <c r="C45" s="87"/>
      <c r="D45" s="87"/>
      <c r="E45" s="160" t="e">
        <f t="shared" si="6"/>
        <v>#DIV/0!</v>
      </c>
      <c r="F45" s="160" t="e">
        <f t="shared" si="7"/>
        <v>#DIV/0!</v>
      </c>
      <c r="G45" s="160" t="e">
        <f t="shared" si="8"/>
        <v>#DIV/0!</v>
      </c>
      <c r="H45" s="150">
        <f t="shared" si="9"/>
        <v>0</v>
      </c>
      <c r="I45" s="151" t="e">
        <f t="shared" si="2"/>
        <v>#DIV/0!</v>
      </c>
      <c r="J45" s="152" t="e">
        <f t="shared" si="10"/>
        <v>#DIV/0!</v>
      </c>
      <c r="K45" s="153" t="e">
        <f t="shared" si="11"/>
        <v>#DIV/0!</v>
      </c>
      <c r="L45" s="154" t="e">
        <f t="shared" si="12"/>
        <v>#DIV/0!</v>
      </c>
      <c r="M45" s="161" t="e">
        <f t="shared" si="13"/>
        <v>#DIV/0!</v>
      </c>
      <c r="N45" s="161" t="e">
        <f t="shared" si="14"/>
        <v>#DIV/0!</v>
      </c>
      <c r="O45" s="200" t="e">
        <f t="shared" si="3"/>
        <v>#DIV/0!</v>
      </c>
      <c r="P45" s="87"/>
      <c r="Q45" s="202" t="str">
        <f t="shared" si="4"/>
        <v/>
      </c>
      <c r="R45" s="203" t="e">
        <f t="shared" si="5"/>
        <v>#DIV/0!</v>
      </c>
    </row>
    <row r="46" spans="1:18" x14ac:dyDescent="0.3">
      <c r="A46" s="122" t="s">
        <v>74</v>
      </c>
      <c r="B46" s="87"/>
      <c r="C46" s="87"/>
      <c r="D46" s="87"/>
      <c r="E46" s="160" t="e">
        <f t="shared" si="6"/>
        <v>#DIV/0!</v>
      </c>
      <c r="F46" s="160" t="e">
        <f t="shared" si="7"/>
        <v>#DIV/0!</v>
      </c>
      <c r="G46" s="160" t="e">
        <f t="shared" si="8"/>
        <v>#DIV/0!</v>
      </c>
      <c r="H46" s="150">
        <f t="shared" si="9"/>
        <v>0</v>
      </c>
      <c r="I46" s="151" t="e">
        <f t="shared" si="2"/>
        <v>#DIV/0!</v>
      </c>
      <c r="J46" s="152" t="e">
        <f t="shared" si="10"/>
        <v>#DIV/0!</v>
      </c>
      <c r="K46" s="153" t="e">
        <f t="shared" si="11"/>
        <v>#DIV/0!</v>
      </c>
      <c r="L46" s="154" t="e">
        <f t="shared" si="12"/>
        <v>#DIV/0!</v>
      </c>
      <c r="M46" s="161" t="e">
        <f t="shared" si="13"/>
        <v>#DIV/0!</v>
      </c>
      <c r="N46" s="161" t="e">
        <f t="shared" si="14"/>
        <v>#DIV/0!</v>
      </c>
      <c r="O46" s="200" t="e">
        <f t="shared" si="3"/>
        <v>#DIV/0!</v>
      </c>
      <c r="P46" s="87"/>
      <c r="Q46" s="202" t="str">
        <f t="shared" si="4"/>
        <v/>
      </c>
      <c r="R46" s="203" t="e">
        <f t="shared" si="5"/>
        <v>#DIV/0!</v>
      </c>
    </row>
    <row r="47" spans="1:18" x14ac:dyDescent="0.3">
      <c r="A47" s="122" t="s">
        <v>75</v>
      </c>
      <c r="B47" s="87"/>
      <c r="C47" s="87"/>
      <c r="D47" s="87"/>
      <c r="E47" s="160" t="e">
        <f t="shared" si="6"/>
        <v>#DIV/0!</v>
      </c>
      <c r="F47" s="160" t="e">
        <f t="shared" si="7"/>
        <v>#DIV/0!</v>
      </c>
      <c r="G47" s="160" t="e">
        <f t="shared" si="8"/>
        <v>#DIV/0!</v>
      </c>
      <c r="H47" s="150">
        <f t="shared" si="9"/>
        <v>0</v>
      </c>
      <c r="I47" s="151" t="e">
        <f t="shared" si="2"/>
        <v>#DIV/0!</v>
      </c>
      <c r="J47" s="152" t="e">
        <f t="shared" si="10"/>
        <v>#DIV/0!</v>
      </c>
      <c r="K47" s="153" t="e">
        <f t="shared" si="11"/>
        <v>#DIV/0!</v>
      </c>
      <c r="L47" s="154" t="e">
        <f t="shared" si="12"/>
        <v>#DIV/0!</v>
      </c>
      <c r="M47" s="161" t="e">
        <f t="shared" si="13"/>
        <v>#DIV/0!</v>
      </c>
      <c r="N47" s="161" t="e">
        <f t="shared" si="14"/>
        <v>#DIV/0!</v>
      </c>
      <c r="O47" s="200" t="e">
        <f t="shared" si="3"/>
        <v>#DIV/0!</v>
      </c>
      <c r="P47" s="87"/>
      <c r="Q47" s="202" t="str">
        <f t="shared" si="4"/>
        <v/>
      </c>
      <c r="R47" s="203" t="e">
        <f t="shared" si="5"/>
        <v>#DIV/0!</v>
      </c>
    </row>
    <row r="48" spans="1:18" x14ac:dyDescent="0.3">
      <c r="A48" s="122" t="s">
        <v>75</v>
      </c>
      <c r="B48" s="87"/>
      <c r="C48" s="87"/>
      <c r="D48" s="87"/>
      <c r="E48" s="160" t="e">
        <f t="shared" si="6"/>
        <v>#DIV/0!</v>
      </c>
      <c r="F48" s="160" t="e">
        <f t="shared" si="7"/>
        <v>#DIV/0!</v>
      </c>
      <c r="G48" s="160" t="e">
        <f t="shared" si="8"/>
        <v>#DIV/0!</v>
      </c>
      <c r="H48" s="150">
        <f t="shared" si="9"/>
        <v>0</v>
      </c>
      <c r="I48" s="151" t="e">
        <f t="shared" si="2"/>
        <v>#DIV/0!</v>
      </c>
      <c r="J48" s="152" t="e">
        <f t="shared" si="10"/>
        <v>#DIV/0!</v>
      </c>
      <c r="K48" s="153" t="e">
        <f t="shared" si="11"/>
        <v>#DIV/0!</v>
      </c>
      <c r="L48" s="154" t="e">
        <f t="shared" si="12"/>
        <v>#DIV/0!</v>
      </c>
      <c r="M48" s="161" t="e">
        <f t="shared" si="13"/>
        <v>#DIV/0!</v>
      </c>
      <c r="N48" s="161" t="e">
        <f t="shared" si="14"/>
        <v>#DIV/0!</v>
      </c>
      <c r="O48" s="200" t="e">
        <f t="shared" si="3"/>
        <v>#DIV/0!</v>
      </c>
      <c r="P48" s="87"/>
      <c r="Q48" s="202" t="str">
        <f t="shared" si="4"/>
        <v/>
      </c>
      <c r="R48" s="203" t="e">
        <f t="shared" si="5"/>
        <v>#DIV/0!</v>
      </c>
    </row>
    <row r="49" spans="1:20" x14ac:dyDescent="0.3">
      <c r="A49" s="122" t="s">
        <v>76</v>
      </c>
      <c r="B49" s="87"/>
      <c r="C49" s="87"/>
      <c r="D49" s="87"/>
      <c r="E49" s="160" t="e">
        <f t="shared" si="6"/>
        <v>#DIV/0!</v>
      </c>
      <c r="F49" s="160" t="e">
        <f t="shared" si="7"/>
        <v>#DIV/0!</v>
      </c>
      <c r="G49" s="160" t="e">
        <f t="shared" si="8"/>
        <v>#DIV/0!</v>
      </c>
      <c r="H49" s="150">
        <f t="shared" si="9"/>
        <v>0</v>
      </c>
      <c r="I49" s="151" t="e">
        <f t="shared" si="2"/>
        <v>#DIV/0!</v>
      </c>
      <c r="J49" s="152" t="e">
        <f t="shared" si="10"/>
        <v>#DIV/0!</v>
      </c>
      <c r="K49" s="153" t="e">
        <f t="shared" si="11"/>
        <v>#DIV/0!</v>
      </c>
      <c r="L49" s="154" t="e">
        <f t="shared" si="12"/>
        <v>#DIV/0!</v>
      </c>
      <c r="M49" s="161" t="e">
        <f t="shared" si="13"/>
        <v>#DIV/0!</v>
      </c>
      <c r="N49" s="161" t="e">
        <f t="shared" si="14"/>
        <v>#DIV/0!</v>
      </c>
      <c r="O49" s="200" t="e">
        <f t="shared" si="3"/>
        <v>#DIV/0!</v>
      </c>
      <c r="P49" s="87"/>
      <c r="Q49" s="202" t="str">
        <f t="shared" si="4"/>
        <v/>
      </c>
      <c r="R49" s="203" t="e">
        <f t="shared" si="5"/>
        <v>#DIV/0!</v>
      </c>
    </row>
    <row r="50" spans="1:20" x14ac:dyDescent="0.3">
      <c r="A50" s="122" t="s">
        <v>76</v>
      </c>
      <c r="B50" s="87"/>
      <c r="C50" s="87"/>
      <c r="D50" s="87"/>
      <c r="E50" s="160" t="e">
        <f t="shared" si="6"/>
        <v>#DIV/0!</v>
      </c>
      <c r="F50" s="160" t="e">
        <f t="shared" si="7"/>
        <v>#DIV/0!</v>
      </c>
      <c r="G50" s="160" t="e">
        <f t="shared" si="8"/>
        <v>#DIV/0!</v>
      </c>
      <c r="H50" s="150">
        <f t="shared" si="9"/>
        <v>0</v>
      </c>
      <c r="I50" s="151" t="e">
        <f t="shared" si="2"/>
        <v>#DIV/0!</v>
      </c>
      <c r="J50" s="152" t="e">
        <f t="shared" si="10"/>
        <v>#DIV/0!</v>
      </c>
      <c r="K50" s="153" t="e">
        <f t="shared" si="11"/>
        <v>#DIV/0!</v>
      </c>
      <c r="L50" s="154" t="e">
        <f t="shared" si="12"/>
        <v>#DIV/0!</v>
      </c>
      <c r="M50" s="161" t="e">
        <f t="shared" si="13"/>
        <v>#DIV/0!</v>
      </c>
      <c r="N50" s="161" t="e">
        <f t="shared" si="14"/>
        <v>#DIV/0!</v>
      </c>
      <c r="O50" s="200" t="e">
        <f t="shared" si="3"/>
        <v>#DIV/0!</v>
      </c>
      <c r="P50" s="87"/>
      <c r="Q50" s="202" t="str">
        <f t="shared" si="4"/>
        <v/>
      </c>
      <c r="R50" s="203" t="e">
        <f t="shared" si="5"/>
        <v>#DIV/0!</v>
      </c>
    </row>
    <row r="51" spans="1:20" x14ac:dyDescent="0.3">
      <c r="A51" s="122" t="s">
        <v>77</v>
      </c>
      <c r="B51" s="87"/>
      <c r="C51" s="87"/>
      <c r="D51" s="87"/>
      <c r="E51" s="160" t="e">
        <f t="shared" si="6"/>
        <v>#DIV/0!</v>
      </c>
      <c r="F51" s="160" t="e">
        <f t="shared" si="7"/>
        <v>#DIV/0!</v>
      </c>
      <c r="G51" s="160" t="e">
        <f t="shared" si="8"/>
        <v>#DIV/0!</v>
      </c>
      <c r="H51" s="150">
        <f t="shared" si="9"/>
        <v>0</v>
      </c>
      <c r="I51" s="151" t="e">
        <f t="shared" si="2"/>
        <v>#DIV/0!</v>
      </c>
      <c r="J51" s="152" t="e">
        <f t="shared" si="10"/>
        <v>#DIV/0!</v>
      </c>
      <c r="K51" s="153" t="e">
        <f t="shared" si="11"/>
        <v>#DIV/0!</v>
      </c>
      <c r="L51" s="154" t="e">
        <f t="shared" si="12"/>
        <v>#DIV/0!</v>
      </c>
      <c r="M51" s="161" t="e">
        <f t="shared" si="13"/>
        <v>#DIV/0!</v>
      </c>
      <c r="N51" s="161" t="e">
        <f t="shared" si="14"/>
        <v>#DIV/0!</v>
      </c>
      <c r="O51" s="200" t="e">
        <f t="shared" si="3"/>
        <v>#DIV/0!</v>
      </c>
      <c r="P51" s="87"/>
      <c r="Q51" s="202" t="str">
        <f t="shared" si="4"/>
        <v/>
      </c>
      <c r="R51" s="203" t="e">
        <f t="shared" si="5"/>
        <v>#DIV/0!</v>
      </c>
    </row>
    <row r="52" spans="1:20" x14ac:dyDescent="0.3">
      <c r="A52" s="122" t="s">
        <v>77</v>
      </c>
      <c r="B52" s="87"/>
      <c r="C52" s="87"/>
      <c r="D52" s="87"/>
      <c r="E52" s="160" t="e">
        <f t="shared" si="6"/>
        <v>#DIV/0!</v>
      </c>
      <c r="F52" s="160" t="e">
        <f t="shared" si="7"/>
        <v>#DIV/0!</v>
      </c>
      <c r="G52" s="160" t="e">
        <f t="shared" si="8"/>
        <v>#DIV/0!</v>
      </c>
      <c r="H52" s="150">
        <f t="shared" si="9"/>
        <v>0</v>
      </c>
      <c r="I52" s="151" t="e">
        <f t="shared" si="2"/>
        <v>#DIV/0!</v>
      </c>
      <c r="J52" s="152" t="e">
        <f t="shared" si="10"/>
        <v>#DIV/0!</v>
      </c>
      <c r="K52" s="153" t="e">
        <f t="shared" si="11"/>
        <v>#DIV/0!</v>
      </c>
      <c r="L52" s="154" t="e">
        <f t="shared" si="12"/>
        <v>#DIV/0!</v>
      </c>
      <c r="M52" s="161" t="e">
        <f t="shared" si="13"/>
        <v>#DIV/0!</v>
      </c>
      <c r="N52" s="161" t="e">
        <f t="shared" si="14"/>
        <v>#DIV/0!</v>
      </c>
      <c r="O52" s="200" t="e">
        <f t="shared" si="3"/>
        <v>#DIV/0!</v>
      </c>
      <c r="P52" s="87"/>
      <c r="Q52" s="202" t="str">
        <f t="shared" si="4"/>
        <v/>
      </c>
      <c r="R52" s="203" t="e">
        <f t="shared" si="5"/>
        <v>#DIV/0!</v>
      </c>
    </row>
    <row r="53" spans="1:20" x14ac:dyDescent="0.3">
      <c r="A53" s="122" t="s">
        <v>78</v>
      </c>
      <c r="B53" s="87"/>
      <c r="C53" s="87"/>
      <c r="D53" s="87"/>
      <c r="E53" s="160" t="e">
        <f t="shared" si="6"/>
        <v>#DIV/0!</v>
      </c>
      <c r="F53" s="160" t="e">
        <f t="shared" si="7"/>
        <v>#DIV/0!</v>
      </c>
      <c r="G53" s="160" t="e">
        <f t="shared" si="8"/>
        <v>#DIV/0!</v>
      </c>
      <c r="H53" s="150">
        <f t="shared" si="9"/>
        <v>0</v>
      </c>
      <c r="I53" s="151" t="e">
        <f t="shared" si="2"/>
        <v>#DIV/0!</v>
      </c>
      <c r="J53" s="152" t="e">
        <f t="shared" si="10"/>
        <v>#DIV/0!</v>
      </c>
      <c r="K53" s="153" t="e">
        <f t="shared" si="11"/>
        <v>#DIV/0!</v>
      </c>
      <c r="L53" s="154" t="e">
        <f t="shared" si="12"/>
        <v>#DIV/0!</v>
      </c>
      <c r="M53" s="161" t="e">
        <f t="shared" si="13"/>
        <v>#DIV/0!</v>
      </c>
      <c r="N53" s="161" t="e">
        <f t="shared" si="14"/>
        <v>#DIV/0!</v>
      </c>
      <c r="O53" s="200" t="e">
        <f t="shared" si="3"/>
        <v>#DIV/0!</v>
      </c>
      <c r="P53" s="87"/>
      <c r="Q53" s="202" t="str">
        <f t="shared" si="4"/>
        <v/>
      </c>
      <c r="R53" s="203" t="e">
        <f t="shared" si="5"/>
        <v>#DIV/0!</v>
      </c>
    </row>
    <row r="54" spans="1:20" x14ac:dyDescent="0.3">
      <c r="A54" s="122" t="s">
        <v>78</v>
      </c>
      <c r="B54" s="87"/>
      <c r="C54" s="87"/>
      <c r="D54" s="87"/>
      <c r="E54" s="160" t="e">
        <f t="shared" si="6"/>
        <v>#DIV/0!</v>
      </c>
      <c r="F54" s="160" t="e">
        <f t="shared" si="7"/>
        <v>#DIV/0!</v>
      </c>
      <c r="G54" s="160" t="e">
        <f t="shared" si="8"/>
        <v>#DIV/0!</v>
      </c>
      <c r="H54" s="150">
        <f t="shared" si="9"/>
        <v>0</v>
      </c>
      <c r="I54" s="151" t="e">
        <f t="shared" si="2"/>
        <v>#DIV/0!</v>
      </c>
      <c r="J54" s="152" t="e">
        <f t="shared" si="10"/>
        <v>#DIV/0!</v>
      </c>
      <c r="K54" s="153" t="e">
        <f t="shared" si="11"/>
        <v>#DIV/0!</v>
      </c>
      <c r="L54" s="154" t="e">
        <f t="shared" si="12"/>
        <v>#DIV/0!</v>
      </c>
      <c r="M54" s="161" t="e">
        <f t="shared" si="13"/>
        <v>#DIV/0!</v>
      </c>
      <c r="N54" s="161" t="e">
        <f t="shared" si="14"/>
        <v>#DIV/0!</v>
      </c>
      <c r="O54" s="200" t="e">
        <f t="shared" si="3"/>
        <v>#DIV/0!</v>
      </c>
      <c r="P54" s="87"/>
      <c r="Q54" s="202" t="str">
        <f t="shared" si="4"/>
        <v/>
      </c>
      <c r="R54" s="203" t="e">
        <f t="shared" si="5"/>
        <v>#DIV/0!</v>
      </c>
    </row>
    <row r="55" spans="1:20" x14ac:dyDescent="0.3">
      <c r="A55" s="122" t="s">
        <v>79</v>
      </c>
      <c r="B55" s="87"/>
      <c r="C55" s="87"/>
      <c r="D55" s="87"/>
      <c r="E55" s="160" t="e">
        <f t="shared" si="6"/>
        <v>#DIV/0!</v>
      </c>
      <c r="F55" s="160" t="e">
        <f t="shared" si="7"/>
        <v>#DIV/0!</v>
      </c>
      <c r="G55" s="160" t="e">
        <f t="shared" si="8"/>
        <v>#DIV/0!</v>
      </c>
      <c r="H55" s="150">
        <f t="shared" si="9"/>
        <v>0</v>
      </c>
      <c r="I55" s="151" t="e">
        <f t="shared" si="2"/>
        <v>#DIV/0!</v>
      </c>
      <c r="J55" s="152" t="e">
        <f t="shared" si="10"/>
        <v>#DIV/0!</v>
      </c>
      <c r="K55" s="153" t="e">
        <f t="shared" si="11"/>
        <v>#DIV/0!</v>
      </c>
      <c r="L55" s="154" t="e">
        <f t="shared" si="12"/>
        <v>#DIV/0!</v>
      </c>
      <c r="M55" s="161" t="e">
        <f t="shared" si="13"/>
        <v>#DIV/0!</v>
      </c>
      <c r="N55" s="161" t="e">
        <f t="shared" si="14"/>
        <v>#DIV/0!</v>
      </c>
      <c r="O55" s="200" t="e">
        <f t="shared" si="3"/>
        <v>#DIV/0!</v>
      </c>
      <c r="P55" s="87"/>
      <c r="Q55" s="202" t="str">
        <f t="shared" si="4"/>
        <v/>
      </c>
      <c r="R55" s="203" t="e">
        <f t="shared" si="5"/>
        <v>#DIV/0!</v>
      </c>
    </row>
    <row r="56" spans="1:20" x14ac:dyDescent="0.3">
      <c r="A56" s="122" t="s">
        <v>79</v>
      </c>
      <c r="B56" s="87"/>
      <c r="C56" s="87"/>
      <c r="D56" s="87"/>
      <c r="E56" s="160" t="e">
        <f t="shared" si="6"/>
        <v>#DIV/0!</v>
      </c>
      <c r="F56" s="160" t="e">
        <f t="shared" si="7"/>
        <v>#DIV/0!</v>
      </c>
      <c r="G56" s="160" t="e">
        <f t="shared" si="8"/>
        <v>#DIV/0!</v>
      </c>
      <c r="H56" s="150">
        <f t="shared" si="9"/>
        <v>0</v>
      </c>
      <c r="I56" s="151" t="e">
        <f t="shared" si="2"/>
        <v>#DIV/0!</v>
      </c>
      <c r="J56" s="152" t="e">
        <f t="shared" si="10"/>
        <v>#DIV/0!</v>
      </c>
      <c r="K56" s="153" t="e">
        <f t="shared" si="11"/>
        <v>#DIV/0!</v>
      </c>
      <c r="L56" s="154" t="e">
        <f t="shared" si="12"/>
        <v>#DIV/0!</v>
      </c>
      <c r="M56" s="161" t="e">
        <f t="shared" si="13"/>
        <v>#DIV/0!</v>
      </c>
      <c r="N56" s="161" t="e">
        <f t="shared" si="14"/>
        <v>#DIV/0!</v>
      </c>
      <c r="O56" s="200" t="e">
        <f t="shared" si="3"/>
        <v>#DIV/0!</v>
      </c>
      <c r="P56" s="87"/>
      <c r="Q56" s="202" t="str">
        <f t="shared" si="4"/>
        <v/>
      </c>
      <c r="R56" s="203" t="e">
        <f t="shared" si="5"/>
        <v>#DIV/0!</v>
      </c>
      <c r="S56" s="250" t="s">
        <v>168</v>
      </c>
      <c r="T56" s="250"/>
    </row>
    <row r="57" spans="1:20" x14ac:dyDescent="0.3">
      <c r="A57" s="88"/>
      <c r="B57" s="88"/>
      <c r="C57" s="88"/>
      <c r="D57" s="88"/>
      <c r="E57" s="88"/>
      <c r="F57" s="88"/>
      <c r="G57" s="88"/>
      <c r="H57" s="9"/>
      <c r="I57" s="9"/>
      <c r="J57" s="9"/>
      <c r="K57" s="9"/>
      <c r="L57" s="9"/>
      <c r="M57" s="9"/>
      <c r="P57"/>
      <c r="Q57"/>
      <c r="S57" s="250"/>
      <c r="T57" s="250"/>
    </row>
    <row r="58" spans="1:20" x14ac:dyDescent="0.3">
      <c r="A58" s="88"/>
      <c r="B58" s="88"/>
      <c r="C58" s="88"/>
      <c r="D58" s="88"/>
      <c r="E58" s="88"/>
      <c r="F58" s="88"/>
      <c r="G58" s="88"/>
      <c r="H58" s="9"/>
      <c r="I58" s="9"/>
      <c r="J58" s="9"/>
      <c r="K58" s="9"/>
      <c r="L58" s="9"/>
      <c r="M58" s="9"/>
      <c r="P58"/>
      <c r="Q58"/>
      <c r="S58" s="250"/>
      <c r="T58" s="250"/>
    </row>
    <row r="59" spans="1:20" x14ac:dyDescent="0.3">
      <c r="A59" s="88"/>
      <c r="B59" s="88"/>
      <c r="C59" s="88"/>
      <c r="D59" s="88"/>
      <c r="E59" s="88"/>
      <c r="F59" s="88"/>
      <c r="G59" s="88"/>
      <c r="H59" s="9"/>
      <c r="I59" s="9"/>
      <c r="J59" s="9"/>
      <c r="K59" s="9"/>
      <c r="L59" s="9"/>
      <c r="M59" s="9"/>
      <c r="P59"/>
      <c r="Q59"/>
      <c r="S59" s="250"/>
      <c r="T59" s="250"/>
    </row>
    <row r="60" spans="1:20" ht="26.25" customHeight="1" x14ac:dyDescent="0.3">
      <c r="A60" s="110" t="s">
        <v>48</v>
      </c>
      <c r="B60" s="56"/>
      <c r="C60" s="56"/>
      <c r="D60" s="58"/>
      <c r="E60" s="58"/>
      <c r="F60" s="58"/>
      <c r="G60" s="58"/>
      <c r="H60" s="31"/>
      <c r="I60" s="147"/>
      <c r="J60" s="31"/>
      <c r="K60" s="148"/>
      <c r="L60" s="228" t="s">
        <v>39</v>
      </c>
      <c r="M60" s="230" t="s">
        <v>41</v>
      </c>
      <c r="N60" s="230" t="s">
        <v>169</v>
      </c>
      <c r="O60" s="236" t="s">
        <v>208</v>
      </c>
      <c r="P60" s="236" t="s">
        <v>16</v>
      </c>
      <c r="Q60" s="245" t="s">
        <v>181</v>
      </c>
      <c r="R60" s="245" t="s">
        <v>193</v>
      </c>
      <c r="S60" s="230" t="s">
        <v>47</v>
      </c>
      <c r="T60" s="230" t="s">
        <v>46</v>
      </c>
    </row>
    <row r="61" spans="1:20" x14ac:dyDescent="0.3">
      <c r="A61" s="56" t="s">
        <v>38</v>
      </c>
      <c r="B61" s="86" t="s">
        <v>26</v>
      </c>
      <c r="C61" s="63" t="s">
        <v>34</v>
      </c>
      <c r="D61" s="63" t="s">
        <v>189</v>
      </c>
      <c r="E61" s="86" t="s">
        <v>42</v>
      </c>
      <c r="F61" s="86" t="s">
        <v>32</v>
      </c>
      <c r="G61" s="86" t="s">
        <v>44</v>
      </c>
      <c r="H61" s="13" t="s">
        <v>8</v>
      </c>
      <c r="I61" s="149" t="s">
        <v>27</v>
      </c>
      <c r="J61" s="123" t="s">
        <v>28</v>
      </c>
      <c r="K61" s="148" t="s">
        <v>40</v>
      </c>
      <c r="L61" s="229"/>
      <c r="M61" s="231"/>
      <c r="N61" s="231"/>
      <c r="O61" s="237"/>
      <c r="P61" s="236"/>
      <c r="Q61" s="246"/>
      <c r="R61" s="245"/>
      <c r="S61" s="230"/>
      <c r="T61" s="230"/>
    </row>
    <row r="62" spans="1:20" x14ac:dyDescent="0.3">
      <c r="A62" s="208" t="s">
        <v>179</v>
      </c>
      <c r="B62" s="201" t="e">
        <f t="shared" ref="B62:P62" si="15">B32</f>
        <v>#NUM!</v>
      </c>
      <c r="C62" s="201" t="e">
        <f t="shared" si="15"/>
        <v>#DIV/0!</v>
      </c>
      <c r="D62" s="201" t="e">
        <f t="shared" si="15"/>
        <v>#DIV/0!</v>
      </c>
      <c r="E62" s="201" t="e">
        <f t="shared" si="15"/>
        <v>#DIV/0!</v>
      </c>
      <c r="F62" s="201" t="e">
        <f t="shared" si="15"/>
        <v>#DIV/0!</v>
      </c>
      <c r="G62" s="201" t="e">
        <f t="shared" si="15"/>
        <v>#DIV/0!</v>
      </c>
      <c r="H62" s="201" t="e">
        <f t="shared" si="15"/>
        <v>#NUM!</v>
      </c>
      <c r="I62" s="201" t="e">
        <f t="shared" si="15"/>
        <v>#DIV/0!</v>
      </c>
      <c r="J62" s="201" t="e">
        <f t="shared" si="15"/>
        <v>#NUM!</v>
      </c>
      <c r="K62" s="201" t="e">
        <f t="shared" si="15"/>
        <v>#NUM!</v>
      </c>
      <c r="L62" s="201" t="e">
        <f t="shared" si="15"/>
        <v>#DIV/0!</v>
      </c>
      <c r="M62" s="205" t="e">
        <f t="shared" si="15"/>
        <v>#DIV/0!</v>
      </c>
      <c r="N62" s="205" t="e">
        <f t="shared" si="15"/>
        <v>#DIV/0!</v>
      </c>
      <c r="O62" s="206" t="e">
        <f t="shared" si="15"/>
        <v>#DIV/0!</v>
      </c>
      <c r="P62" s="204">
        <f t="shared" si="15"/>
        <v>0</v>
      </c>
      <c r="Q62" s="202" t="str">
        <f t="shared" ref="Q62:Q74" si="16">IF((P62=1),568,IF((P62=5),2841,IF((P62=25),14206,"")))</f>
        <v/>
      </c>
      <c r="R62" s="203" t="e">
        <f t="shared" ref="R62" si="17">IF((O62="QC fail"),"QC fail",IF((O62="Undetected"),"Undetected",IF((O62&gt;Q62),"Yes","No")))</f>
        <v>#DIV/0!</v>
      </c>
      <c r="S62" s="194"/>
      <c r="T62" s="194"/>
    </row>
    <row r="63" spans="1:20" x14ac:dyDescent="0.3">
      <c r="A63" s="107" t="str">
        <f>A33</f>
        <v>Reference Matrix Spike</v>
      </c>
      <c r="B63" s="157" t="e">
        <f>IF(AND(B33="undetermined",B34="undetermined"),"undetermined",AVERAGE(B33:B34))</f>
        <v>#DIV/0!</v>
      </c>
      <c r="C63" s="157" t="e">
        <f>IF(AND(C33="undetermined",C34="undetermined"),"fail",AVERAGE(C33:C34))</f>
        <v>#DIV/0!</v>
      </c>
      <c r="D63" s="157" t="e">
        <f>IF(AND(D33="undetermined",D34="undetermined"),"fail",AVERAGE(D33:D34))</f>
        <v>#DIV/0!</v>
      </c>
      <c r="E63" s="160" t="e">
        <f t="shared" ref="E63" si="18">IF(OR(C63&gt;F$28,C63="undetermined"),"fail","OK")</f>
        <v>#DIV/0!</v>
      </c>
      <c r="F63" s="160" t="e">
        <f>IF(OR(F33="fail",F34="fail",D63&gt;F$14), "fail","OK")</f>
        <v>#DIV/0!</v>
      </c>
      <c r="G63" s="160" t="e">
        <f t="shared" ref="G63" si="19">IF(OR(E63="fail",F63="fail"),"QC fail","OK")</f>
        <v>#DIV/0!</v>
      </c>
      <c r="H63" s="150" t="e">
        <f t="shared" ref="H63" si="20">IF(B63="Undetermined","Undetermined",SUM(B63-D63))</f>
        <v>#DIV/0!</v>
      </c>
      <c r="I63" s="151" t="e">
        <f t="shared" ref="I63:I74" si="21">$H$13</f>
        <v>#DIV/0!</v>
      </c>
      <c r="J63" s="152" t="e">
        <f t="shared" ref="J63" si="22">IF(H63="Undetermined", "Undetermined",SUM(H63-I63))</f>
        <v>#DIV/0!</v>
      </c>
      <c r="K63" s="153" t="e">
        <f t="shared" ref="K63" si="23">IF(H63="Undetermined", "Undetermined",($E$17^-J63))</f>
        <v>#DIV/0!</v>
      </c>
      <c r="L63" s="154" t="e">
        <f t="shared" ref="L63:L74" si="24">$E$16</f>
        <v>#DIV/0!</v>
      </c>
      <c r="M63" s="161" t="e">
        <f t="shared" ref="M63" si="25">IF((G63="QC fail"),"QC fail",IF((B63="Undetermined"),"Undetected",K63*L63))</f>
        <v>#DIV/0!</v>
      </c>
      <c r="N63" s="161" t="e">
        <f t="shared" ref="N63" si="26">IF((G63="QC fail"),"QC fail",IF((B63="Undetermined"),"Undetected",M63/15))</f>
        <v>#DIV/0!</v>
      </c>
      <c r="O63" s="200" t="e">
        <f t="shared" ref="O63:O74" si="27">IF((G63="QC fail"),"QC fail",IF((B63="Undetermined"),"Undetected",($E$17^(-(B63-$E$13))*$E$16)))</f>
        <v>#DIV/0!</v>
      </c>
      <c r="P63" s="204">
        <f>P33</f>
        <v>0</v>
      </c>
      <c r="Q63" s="202" t="str">
        <f t="shared" si="16"/>
        <v/>
      </c>
      <c r="R63" s="203" t="e">
        <f t="shared" ref="R63:R74" si="28">IF((O63="QC fail"),"QC fail",IF((O63="Undetected"),"Undetected",IF((O63&gt;Q63),"Yes","No")))</f>
        <v>#DIV/0!</v>
      </c>
      <c r="S63" s="188" t="e">
        <f>(M63/L63)*100</f>
        <v>#DIV/0!</v>
      </c>
      <c r="T63" s="188"/>
    </row>
    <row r="64" spans="1:20" x14ac:dyDescent="0.3">
      <c r="A64" s="107" t="str">
        <f>A35</f>
        <v>Water Sample 1 ID Matrix Spike (MS)</v>
      </c>
      <c r="B64" s="157" t="e">
        <f>IF(AND(B35="undetermined",B36="undetermined"),"undetermined",AVERAGE(B35:B36))</f>
        <v>#DIV/0!</v>
      </c>
      <c r="C64" s="157" t="e">
        <f>IF(AND(C35="undetermined",C36="undetermined"),"fail",AVERAGE(C35:C36))</f>
        <v>#DIV/0!</v>
      </c>
      <c r="D64" s="157" t="e">
        <f>IF(AND(D35="undetermined",D36="undetermined"),"fail",AVERAGE(D35:D36))</f>
        <v>#DIV/0!</v>
      </c>
      <c r="E64" s="160" t="e">
        <f t="shared" ref="E64" si="29">IF(OR(C64&gt;F$28,C64="undetermined"),"fail","OK")</f>
        <v>#DIV/0!</v>
      </c>
      <c r="F64" s="160" t="e">
        <f>IF(OR(F35="fail",F36="fail",D64&gt;F$14), "fail","OK")</f>
        <v>#DIV/0!</v>
      </c>
      <c r="G64" s="160" t="e">
        <f t="shared" ref="G64" si="30">IF(OR(E64="fail",F64="fail"),"QC fail","OK")</f>
        <v>#DIV/0!</v>
      </c>
      <c r="H64" s="150" t="e">
        <f t="shared" ref="H64" si="31">IF(B64="Undetermined","Undetermined",SUM(B64-D64))</f>
        <v>#DIV/0!</v>
      </c>
      <c r="I64" s="151" t="e">
        <f t="shared" si="21"/>
        <v>#DIV/0!</v>
      </c>
      <c r="J64" s="152" t="e">
        <f t="shared" ref="J64" si="32">IF(H64="Undetermined", "Undetermined",SUM(H64-I64))</f>
        <v>#DIV/0!</v>
      </c>
      <c r="K64" s="153" t="e">
        <f t="shared" ref="K64" si="33">IF(H64="Undetermined", "Undetermined",($E$17^-J64))</f>
        <v>#DIV/0!</v>
      </c>
      <c r="L64" s="154" t="e">
        <f t="shared" si="24"/>
        <v>#DIV/0!</v>
      </c>
      <c r="M64" s="161" t="e">
        <f t="shared" ref="M64" si="34">IF((G64="QC fail"),"QC fail",IF((B64="Undetermined"),"Undetected",K64*L64))</f>
        <v>#DIV/0!</v>
      </c>
      <c r="N64" s="161" t="e">
        <f t="shared" ref="N64" si="35">IF((G64="QC fail"),"QC fail",IF((B64="Undetermined"),"Undetected",M64/15))</f>
        <v>#DIV/0!</v>
      </c>
      <c r="O64" s="200" t="e">
        <f t="shared" si="27"/>
        <v>#DIV/0!</v>
      </c>
      <c r="P64" s="204">
        <f>P35</f>
        <v>0</v>
      </c>
      <c r="Q64" s="202" t="str">
        <f t="shared" si="16"/>
        <v/>
      </c>
      <c r="R64" s="203" t="e">
        <f t="shared" si="28"/>
        <v>#DIV/0!</v>
      </c>
      <c r="S64" s="188"/>
      <c r="T64" s="207" t="e">
        <f>IF(OR(N64="undetected",N65="undetected",N64="QC fail",N65="QC fail"),"not determined",((M64-M65)/L64)*100)</f>
        <v>#DIV/0!</v>
      </c>
    </row>
    <row r="65" spans="1:18" x14ac:dyDescent="0.3">
      <c r="A65" s="107" t="str">
        <f>A37</f>
        <v>Water Sample 1 ID (same ID as MS)</v>
      </c>
      <c r="B65" s="157" t="e">
        <f>IF(AND(B37="undetermined",B38="undetermined"),"undetermined",AVERAGE(B37:B38))</f>
        <v>#DIV/0!</v>
      </c>
      <c r="C65" s="157" t="e">
        <f>IF(AND(C37="undetermined",C38="undetermined"),"fail",AVERAGE(C37:C38))</f>
        <v>#DIV/0!</v>
      </c>
      <c r="D65" s="157" t="e">
        <f>IF(AND(D37="undetermined",D38="undetermined"),"fail",AVERAGE(D37:D38))</f>
        <v>#DIV/0!</v>
      </c>
      <c r="E65" s="160" t="e">
        <f t="shared" ref="E65" si="36">IF(OR(C65&gt;F$28,C65="undetermined"),"fail","OK")</f>
        <v>#DIV/0!</v>
      </c>
      <c r="F65" s="160" t="e">
        <f>IF(OR(F37="fail",F38="fail",D65&gt;F$14), "fail","OK")</f>
        <v>#DIV/0!</v>
      </c>
      <c r="G65" s="160" t="e">
        <f t="shared" ref="G65" si="37">IF(OR(E65="fail",F65="fail"),"QC fail","OK")</f>
        <v>#DIV/0!</v>
      </c>
      <c r="H65" s="150" t="e">
        <f t="shared" ref="H65" si="38">IF(B65="Undetermined","Undetermined",SUM(B65-D65))</f>
        <v>#DIV/0!</v>
      </c>
      <c r="I65" s="151" t="e">
        <f t="shared" si="21"/>
        <v>#DIV/0!</v>
      </c>
      <c r="J65" s="152" t="e">
        <f t="shared" ref="J65" si="39">IF(H65="Undetermined", "Undetermined",SUM(H65-I65))</f>
        <v>#DIV/0!</v>
      </c>
      <c r="K65" s="153" t="e">
        <f t="shared" ref="K65" si="40">IF(H65="Undetermined", "Undetermined",($E$17^-J65))</f>
        <v>#DIV/0!</v>
      </c>
      <c r="L65" s="154" t="e">
        <f t="shared" si="24"/>
        <v>#DIV/0!</v>
      </c>
      <c r="M65" s="161" t="e">
        <f t="shared" ref="M65" si="41">IF((G65="QC fail"),"QC fail",IF((B65="Undetermined"),"Undetected",K65*L65))</f>
        <v>#DIV/0!</v>
      </c>
      <c r="N65" s="161" t="e">
        <f t="shared" ref="N65" si="42">IF((G65="QC fail"),"QC fail",IF((B65="Undetermined"),"Undetected",M65/15))</f>
        <v>#DIV/0!</v>
      </c>
      <c r="O65" s="200" t="e">
        <f t="shared" si="27"/>
        <v>#DIV/0!</v>
      </c>
      <c r="P65" s="204">
        <f>P37</f>
        <v>0</v>
      </c>
      <c r="Q65" s="202" t="str">
        <f t="shared" si="16"/>
        <v/>
      </c>
      <c r="R65" s="203" t="e">
        <f t="shared" si="28"/>
        <v>#DIV/0!</v>
      </c>
    </row>
    <row r="66" spans="1:18" x14ac:dyDescent="0.3">
      <c r="A66" s="107" t="str">
        <f>A39</f>
        <v>Water Sample 2 ID</v>
      </c>
      <c r="B66" s="157" t="e">
        <f>IF(AND(B39="undetermined",B40="undetermined"),"undetermined",AVERAGE(B39:B40))</f>
        <v>#DIV/0!</v>
      </c>
      <c r="C66" s="157" t="e">
        <f>IF(AND(C39="undetermined",C40="undetermined"),"fail",AVERAGE(C39:C40))</f>
        <v>#DIV/0!</v>
      </c>
      <c r="D66" s="157" t="e">
        <f>IF(AND(D39="undetermined",D40="undetermined"),"fail",AVERAGE(D39:D40))</f>
        <v>#DIV/0!</v>
      </c>
      <c r="E66" s="160" t="e">
        <f t="shared" ref="E66" si="43">IF(OR(C66&gt;F$28,C66="undetermined"),"fail","OK")</f>
        <v>#DIV/0!</v>
      </c>
      <c r="F66" s="160" t="e">
        <f>IF(OR(F39="fail",F40="fail",D66&gt;F$14), "fail","OK")</f>
        <v>#DIV/0!</v>
      </c>
      <c r="G66" s="160" t="e">
        <f t="shared" ref="G66" si="44">IF(OR(E66="fail",F66="fail"),"QC fail","OK")</f>
        <v>#DIV/0!</v>
      </c>
      <c r="H66" s="150" t="e">
        <f t="shared" ref="H66" si="45">IF(B66="Undetermined","Undetermined",SUM(B66-D66))</f>
        <v>#DIV/0!</v>
      </c>
      <c r="I66" s="151" t="e">
        <f t="shared" si="21"/>
        <v>#DIV/0!</v>
      </c>
      <c r="J66" s="152" t="e">
        <f t="shared" ref="J66" si="46">IF(H66="Undetermined", "Undetermined",SUM(H66-I66))</f>
        <v>#DIV/0!</v>
      </c>
      <c r="K66" s="153" t="e">
        <f t="shared" ref="K66" si="47">IF(H66="Undetermined", "Undetermined",($E$17^-J66))</f>
        <v>#DIV/0!</v>
      </c>
      <c r="L66" s="154" t="e">
        <f t="shared" si="24"/>
        <v>#DIV/0!</v>
      </c>
      <c r="M66" s="161" t="e">
        <f t="shared" ref="M66" si="48">IF((G66="QC fail"),"QC fail",IF((B66="Undetermined"),"Undetected",K66*L66))</f>
        <v>#DIV/0!</v>
      </c>
      <c r="N66" s="161" t="e">
        <f t="shared" ref="N66" si="49">IF((G66="QC fail"),"QC fail",IF((B66="Undetermined"),"Undetected",M66/15))</f>
        <v>#DIV/0!</v>
      </c>
      <c r="O66" s="200" t="e">
        <f t="shared" si="27"/>
        <v>#DIV/0!</v>
      </c>
      <c r="P66" s="204">
        <f>P39</f>
        <v>0</v>
      </c>
      <c r="Q66" s="202" t="str">
        <f t="shared" si="16"/>
        <v/>
      </c>
      <c r="R66" s="203" t="e">
        <f t="shared" si="28"/>
        <v>#DIV/0!</v>
      </c>
    </row>
    <row r="67" spans="1:18" x14ac:dyDescent="0.3">
      <c r="A67" s="107" t="str">
        <f>A41</f>
        <v>Water Sample 3 ID</v>
      </c>
      <c r="B67" s="157" t="e">
        <f>IF(AND(B41="undetermined",B42="undetermined"),"undetermined",AVERAGE(B41:B42))</f>
        <v>#DIV/0!</v>
      </c>
      <c r="C67" s="157" t="e">
        <f>IF(AND(C41="undetermined",C42="undetermined"),"fail",AVERAGE(C41:C42))</f>
        <v>#DIV/0!</v>
      </c>
      <c r="D67" s="157" t="e">
        <f>IF(AND(D41="undetermined",D42="undetermined"),"fail",AVERAGE(D41:D42))</f>
        <v>#DIV/0!</v>
      </c>
      <c r="E67" s="160" t="e">
        <f t="shared" ref="E67" si="50">IF(OR(C67&gt;F$28,C67="undetermined"),"fail","OK")</f>
        <v>#DIV/0!</v>
      </c>
      <c r="F67" s="160" t="e">
        <f>IF(OR(F41="fail",F42="fail",D67&gt;F$14), "fail","OK")</f>
        <v>#DIV/0!</v>
      </c>
      <c r="G67" s="160" t="e">
        <f t="shared" ref="G67" si="51">IF(OR(E67="fail",F67="fail"),"QC fail","OK")</f>
        <v>#DIV/0!</v>
      </c>
      <c r="H67" s="150" t="e">
        <f t="shared" ref="H67" si="52">IF(B67="Undetermined","Undetermined",SUM(B67-D67))</f>
        <v>#DIV/0!</v>
      </c>
      <c r="I67" s="151" t="e">
        <f t="shared" si="21"/>
        <v>#DIV/0!</v>
      </c>
      <c r="J67" s="152" t="e">
        <f t="shared" ref="J67" si="53">IF(H67="Undetermined", "Undetermined",SUM(H67-I67))</f>
        <v>#DIV/0!</v>
      </c>
      <c r="K67" s="153" t="e">
        <f t="shared" ref="K67" si="54">IF(H67="Undetermined", "Undetermined",($E$17^-J67))</f>
        <v>#DIV/0!</v>
      </c>
      <c r="L67" s="154" t="e">
        <f t="shared" si="24"/>
        <v>#DIV/0!</v>
      </c>
      <c r="M67" s="161" t="e">
        <f t="shared" ref="M67" si="55">IF((G67="QC fail"),"QC fail",IF((B67="Undetermined"),"Undetected",K67*L67))</f>
        <v>#DIV/0!</v>
      </c>
      <c r="N67" s="161" t="e">
        <f t="shared" ref="N67" si="56">IF((G67="QC fail"),"QC fail",IF((B67="Undetermined"),"Undetected",M67/15))</f>
        <v>#DIV/0!</v>
      </c>
      <c r="O67" s="200" t="e">
        <f t="shared" si="27"/>
        <v>#DIV/0!</v>
      </c>
      <c r="P67" s="204">
        <f>P41</f>
        <v>0</v>
      </c>
      <c r="Q67" s="202" t="str">
        <f t="shared" si="16"/>
        <v/>
      </c>
      <c r="R67" s="203" t="e">
        <f t="shared" si="28"/>
        <v>#DIV/0!</v>
      </c>
    </row>
    <row r="68" spans="1:18" x14ac:dyDescent="0.3">
      <c r="A68" s="107" t="str">
        <f>A43</f>
        <v>Water Sample 4 ID</v>
      </c>
      <c r="B68" s="157" t="e">
        <f>IF(AND(B43="undetermined",B44="undetermined"),"undetermined",AVERAGE(B43:B44))</f>
        <v>#DIV/0!</v>
      </c>
      <c r="C68" s="157" t="e">
        <f>IF(AND(C43="undetermined",C44="undetermined"),"fail",AVERAGE(C43:C44))</f>
        <v>#DIV/0!</v>
      </c>
      <c r="D68" s="157" t="e">
        <f>IF(AND(D43="undetermined",D44="undetermined"),"fail",AVERAGE(D43:D44))</f>
        <v>#DIV/0!</v>
      </c>
      <c r="E68" s="160" t="e">
        <f t="shared" ref="E68" si="57">IF(OR(C68&gt;F$28,C68="undetermined"),"fail","OK")</f>
        <v>#DIV/0!</v>
      </c>
      <c r="F68" s="160" t="e">
        <f>IF(OR(F43="fail",F44="fail",D68&gt;F$14), "fail","OK")</f>
        <v>#DIV/0!</v>
      </c>
      <c r="G68" s="160" t="e">
        <f t="shared" ref="G68" si="58">IF(OR(E68="fail",F68="fail"),"QC fail","OK")</f>
        <v>#DIV/0!</v>
      </c>
      <c r="H68" s="150" t="e">
        <f t="shared" ref="H68" si="59">IF(B68="Undetermined","Undetermined",SUM(B68-D68))</f>
        <v>#DIV/0!</v>
      </c>
      <c r="I68" s="151" t="e">
        <f t="shared" si="21"/>
        <v>#DIV/0!</v>
      </c>
      <c r="J68" s="152" t="e">
        <f t="shared" ref="J68" si="60">IF(H68="Undetermined", "Undetermined",SUM(H68-I68))</f>
        <v>#DIV/0!</v>
      </c>
      <c r="K68" s="153" t="e">
        <f t="shared" ref="K68" si="61">IF(H68="Undetermined", "Undetermined",($E$17^-J68))</f>
        <v>#DIV/0!</v>
      </c>
      <c r="L68" s="154" t="e">
        <f t="shared" si="24"/>
        <v>#DIV/0!</v>
      </c>
      <c r="M68" s="161" t="e">
        <f t="shared" ref="M68" si="62">IF((G68="QC fail"),"QC fail",IF((B68="Undetermined"),"Undetected",K68*L68))</f>
        <v>#DIV/0!</v>
      </c>
      <c r="N68" s="161" t="e">
        <f t="shared" ref="N68" si="63">IF((G68="QC fail"),"QC fail",IF((B68="Undetermined"),"Undetected",M68/15))</f>
        <v>#DIV/0!</v>
      </c>
      <c r="O68" s="200" t="e">
        <f t="shared" si="27"/>
        <v>#DIV/0!</v>
      </c>
      <c r="P68" s="204">
        <f>P43</f>
        <v>0</v>
      </c>
      <c r="Q68" s="202" t="str">
        <f t="shared" si="16"/>
        <v/>
      </c>
      <c r="R68" s="203" t="e">
        <f t="shared" si="28"/>
        <v>#DIV/0!</v>
      </c>
    </row>
    <row r="69" spans="1:18" x14ac:dyDescent="0.3">
      <c r="A69" s="107" t="str">
        <f>A45</f>
        <v>Water Sample 5 ID</v>
      </c>
      <c r="B69" s="157" t="e">
        <f>IF(AND(B45="undetermined",B46="undetermined"),"undetermined",AVERAGE(B45:B46))</f>
        <v>#DIV/0!</v>
      </c>
      <c r="C69" s="157" t="e">
        <f>IF(AND(C45="undetermined",C46="undetermined"),"fail",AVERAGE(C45:C46))</f>
        <v>#DIV/0!</v>
      </c>
      <c r="D69" s="157" t="e">
        <f>IF(AND(D45="undetermined",D46="undetermined"),"fail",AVERAGE(D45:D46))</f>
        <v>#DIV/0!</v>
      </c>
      <c r="E69" s="160" t="e">
        <f t="shared" ref="E69" si="64">IF(OR(C69&gt;F$28,C69="undetermined"),"fail","OK")</f>
        <v>#DIV/0!</v>
      </c>
      <c r="F69" s="160" t="e">
        <f>IF(OR(F45="fail",F46="fail",D69&gt;F$14), "fail","OK")</f>
        <v>#DIV/0!</v>
      </c>
      <c r="G69" s="160" t="e">
        <f t="shared" ref="G69" si="65">IF(OR(E69="fail",F69="fail"),"QC fail","OK")</f>
        <v>#DIV/0!</v>
      </c>
      <c r="H69" s="150" t="e">
        <f t="shared" ref="H69" si="66">IF(B69="Undetermined","Undetermined",SUM(B69-D69))</f>
        <v>#DIV/0!</v>
      </c>
      <c r="I69" s="151" t="e">
        <f t="shared" si="21"/>
        <v>#DIV/0!</v>
      </c>
      <c r="J69" s="152" t="e">
        <f t="shared" ref="J69" si="67">IF(H69="Undetermined", "Undetermined",SUM(H69-I69))</f>
        <v>#DIV/0!</v>
      </c>
      <c r="K69" s="153" t="e">
        <f t="shared" ref="K69" si="68">IF(H69="Undetermined", "Undetermined",($E$17^-J69))</f>
        <v>#DIV/0!</v>
      </c>
      <c r="L69" s="154" t="e">
        <f t="shared" si="24"/>
        <v>#DIV/0!</v>
      </c>
      <c r="M69" s="161" t="e">
        <f t="shared" ref="M69" si="69">IF((G69="QC fail"),"QC fail",IF((B69="Undetermined"),"Undetected",K69*L69))</f>
        <v>#DIV/0!</v>
      </c>
      <c r="N69" s="161" t="e">
        <f t="shared" ref="N69" si="70">IF((G69="QC fail"),"QC fail",IF((B69="Undetermined"),"Undetected",M69/15))</f>
        <v>#DIV/0!</v>
      </c>
      <c r="O69" s="200" t="e">
        <f t="shared" si="27"/>
        <v>#DIV/0!</v>
      </c>
      <c r="P69" s="204">
        <f>P45</f>
        <v>0</v>
      </c>
      <c r="Q69" s="202" t="str">
        <f t="shared" si="16"/>
        <v/>
      </c>
      <c r="R69" s="203" t="e">
        <f t="shared" si="28"/>
        <v>#DIV/0!</v>
      </c>
    </row>
    <row r="70" spans="1:18" x14ac:dyDescent="0.3">
      <c r="A70" s="107" t="str">
        <f>A47</f>
        <v>Water Sample 6 ID</v>
      </c>
      <c r="B70" s="157" t="e">
        <f>IF(AND(B47="undetermined",B48="undetermined"),"undetermined",AVERAGE(B47:B48))</f>
        <v>#DIV/0!</v>
      </c>
      <c r="C70" s="157" t="e">
        <f>IF(AND(C47="undetermined",C48="undetermined"),"fail",AVERAGE(C47:C48))</f>
        <v>#DIV/0!</v>
      </c>
      <c r="D70" s="157" t="e">
        <f>IF(AND(D47="undetermined",D48="undetermined"),"fail",AVERAGE(D47:D48))</f>
        <v>#DIV/0!</v>
      </c>
      <c r="E70" s="160" t="e">
        <f t="shared" ref="E70" si="71">IF(OR(C70&gt;F$28,C70="undetermined"),"fail","OK")</f>
        <v>#DIV/0!</v>
      </c>
      <c r="F70" s="160" t="e">
        <f>IF(OR(F47="fail",F48="fail",D70&gt;F$14), "fail","OK")</f>
        <v>#DIV/0!</v>
      </c>
      <c r="G70" s="160" t="e">
        <f t="shared" ref="G70" si="72">IF(OR(E70="fail",F70="fail"),"QC fail","OK")</f>
        <v>#DIV/0!</v>
      </c>
      <c r="H70" s="150" t="e">
        <f t="shared" ref="H70" si="73">IF(B70="Undetermined","Undetermined",SUM(B70-D70))</f>
        <v>#DIV/0!</v>
      </c>
      <c r="I70" s="151" t="e">
        <f t="shared" si="21"/>
        <v>#DIV/0!</v>
      </c>
      <c r="J70" s="152" t="e">
        <f t="shared" ref="J70" si="74">IF(H70="Undetermined", "Undetermined",SUM(H70-I70))</f>
        <v>#DIV/0!</v>
      </c>
      <c r="K70" s="153" t="e">
        <f t="shared" ref="K70" si="75">IF(H70="Undetermined", "Undetermined",($E$17^-J70))</f>
        <v>#DIV/0!</v>
      </c>
      <c r="L70" s="154" t="e">
        <f t="shared" si="24"/>
        <v>#DIV/0!</v>
      </c>
      <c r="M70" s="161" t="e">
        <f t="shared" ref="M70" si="76">IF((G70="QC fail"),"QC fail",IF((B70="Undetermined"),"Undetected",K70*L70))</f>
        <v>#DIV/0!</v>
      </c>
      <c r="N70" s="161" t="e">
        <f t="shared" ref="N70" si="77">IF((G70="QC fail"),"QC fail",IF((B70="Undetermined"),"Undetected",M70/15))</f>
        <v>#DIV/0!</v>
      </c>
      <c r="O70" s="200" t="e">
        <f t="shared" si="27"/>
        <v>#DIV/0!</v>
      </c>
      <c r="P70" s="204">
        <f>P47</f>
        <v>0</v>
      </c>
      <c r="Q70" s="202" t="str">
        <f t="shared" si="16"/>
        <v/>
      </c>
      <c r="R70" s="203" t="e">
        <f t="shared" si="28"/>
        <v>#DIV/0!</v>
      </c>
    </row>
    <row r="71" spans="1:18" x14ac:dyDescent="0.3">
      <c r="A71" s="107" t="str">
        <f>A49</f>
        <v>Water Sample 7 ID</v>
      </c>
      <c r="B71" s="157" t="e">
        <f>IF(AND(B49="undetermined",B50="undetermined"),"undetermined",AVERAGE(B49:B50))</f>
        <v>#DIV/0!</v>
      </c>
      <c r="C71" s="157" t="e">
        <f>IF(AND(C49="undetermined",C50="undetermined"),"fail",AVERAGE(C49:C50))</f>
        <v>#DIV/0!</v>
      </c>
      <c r="D71" s="157" t="e">
        <f>IF(AND(D49="undetermined",D50="undetermined"),"fail",AVERAGE(D49:D50))</f>
        <v>#DIV/0!</v>
      </c>
      <c r="E71" s="160" t="e">
        <f t="shared" ref="E71" si="78">IF(OR(C71&gt;F$28,C71="undetermined"),"fail","OK")</f>
        <v>#DIV/0!</v>
      </c>
      <c r="F71" s="160" t="e">
        <f>IF(OR(F49="fail",F50="fail",D71&gt;F$14), "fail","OK")</f>
        <v>#DIV/0!</v>
      </c>
      <c r="G71" s="160" t="e">
        <f t="shared" ref="G71" si="79">IF(OR(E71="fail",F71="fail"),"QC fail","OK")</f>
        <v>#DIV/0!</v>
      </c>
      <c r="H71" s="150" t="e">
        <f t="shared" ref="H71" si="80">IF(B71="Undetermined","Undetermined",SUM(B71-D71))</f>
        <v>#DIV/0!</v>
      </c>
      <c r="I71" s="151" t="e">
        <f t="shared" si="21"/>
        <v>#DIV/0!</v>
      </c>
      <c r="J71" s="152" t="e">
        <f t="shared" ref="J71" si="81">IF(H71="Undetermined", "Undetermined",SUM(H71-I71))</f>
        <v>#DIV/0!</v>
      </c>
      <c r="K71" s="153" t="e">
        <f t="shared" ref="K71" si="82">IF(H71="Undetermined", "Undetermined",($E$17^-J71))</f>
        <v>#DIV/0!</v>
      </c>
      <c r="L71" s="154" t="e">
        <f t="shared" si="24"/>
        <v>#DIV/0!</v>
      </c>
      <c r="M71" s="161" t="e">
        <f t="shared" ref="M71" si="83">IF((G71="QC fail"),"QC fail",IF((B71="Undetermined"),"Undetected",K71*L71))</f>
        <v>#DIV/0!</v>
      </c>
      <c r="N71" s="161" t="e">
        <f t="shared" ref="N71" si="84">IF((G71="QC fail"),"QC fail",IF((B71="Undetermined"),"Undetected",M71/15))</f>
        <v>#DIV/0!</v>
      </c>
      <c r="O71" s="200" t="e">
        <f t="shared" si="27"/>
        <v>#DIV/0!</v>
      </c>
      <c r="P71" s="204">
        <f>P49</f>
        <v>0</v>
      </c>
      <c r="Q71" s="202" t="str">
        <f t="shared" si="16"/>
        <v/>
      </c>
      <c r="R71" s="203" t="e">
        <f t="shared" si="28"/>
        <v>#DIV/0!</v>
      </c>
    </row>
    <row r="72" spans="1:18" x14ac:dyDescent="0.3">
      <c r="A72" s="107" t="str">
        <f>A51</f>
        <v>Water Sample 8 ID</v>
      </c>
      <c r="B72" s="157" t="e">
        <f>IF(AND(B51="undetermined",B52="undetermined"),"undetermined",AVERAGE(B51:B52))</f>
        <v>#DIV/0!</v>
      </c>
      <c r="C72" s="157" t="e">
        <f>IF(AND(C51="undetermined",C52="undetermined"),"fail",AVERAGE(C51:C52))</f>
        <v>#DIV/0!</v>
      </c>
      <c r="D72" s="157" t="e">
        <f>IF(AND(D51="undetermined",D52="undetermined"),"fail",AVERAGE(D51:D52))</f>
        <v>#DIV/0!</v>
      </c>
      <c r="E72" s="160" t="e">
        <f t="shared" ref="E72" si="85">IF(OR(C72&gt;F$28,C72="undetermined"),"fail","OK")</f>
        <v>#DIV/0!</v>
      </c>
      <c r="F72" s="160" t="e">
        <f>IF(OR(F51="fail",F52="fail",D72&gt;F$14), "fail","OK")</f>
        <v>#DIV/0!</v>
      </c>
      <c r="G72" s="160" t="e">
        <f t="shared" ref="G72" si="86">IF(OR(E72="fail",F72="fail"),"QC fail","OK")</f>
        <v>#DIV/0!</v>
      </c>
      <c r="H72" s="150" t="e">
        <f t="shared" ref="H72" si="87">IF(B72="Undetermined","Undetermined",SUM(B72-D72))</f>
        <v>#DIV/0!</v>
      </c>
      <c r="I72" s="151" t="e">
        <f t="shared" si="21"/>
        <v>#DIV/0!</v>
      </c>
      <c r="J72" s="152" t="e">
        <f t="shared" ref="J72" si="88">IF(H72="Undetermined", "Undetermined",SUM(H72-I72))</f>
        <v>#DIV/0!</v>
      </c>
      <c r="K72" s="153" t="e">
        <f t="shared" ref="K72" si="89">IF(H72="Undetermined", "Undetermined",($E$17^-J72))</f>
        <v>#DIV/0!</v>
      </c>
      <c r="L72" s="154" t="e">
        <f t="shared" si="24"/>
        <v>#DIV/0!</v>
      </c>
      <c r="M72" s="161" t="e">
        <f t="shared" ref="M72" si="90">IF((G72="QC fail"),"QC fail",IF((B72="Undetermined"),"Undetected",K72*L72))</f>
        <v>#DIV/0!</v>
      </c>
      <c r="N72" s="161" t="e">
        <f t="shared" ref="N72" si="91">IF((G72="QC fail"),"QC fail",IF((B72="Undetermined"),"Undetected",M72/15))</f>
        <v>#DIV/0!</v>
      </c>
      <c r="O72" s="200" t="e">
        <f t="shared" si="27"/>
        <v>#DIV/0!</v>
      </c>
      <c r="P72" s="204">
        <f>P51</f>
        <v>0</v>
      </c>
      <c r="Q72" s="202" t="str">
        <f t="shared" si="16"/>
        <v/>
      </c>
      <c r="R72" s="203" t="e">
        <f t="shared" si="28"/>
        <v>#DIV/0!</v>
      </c>
    </row>
    <row r="73" spans="1:18" x14ac:dyDescent="0.3">
      <c r="A73" s="107" t="str">
        <f>A53</f>
        <v>Water Sample 9 ID</v>
      </c>
      <c r="B73" s="157" t="e">
        <f>IF(AND(B53="undetermined",B54="undetermined"),"undetermined",AVERAGE(B53:B54))</f>
        <v>#DIV/0!</v>
      </c>
      <c r="C73" s="157" t="e">
        <f>IF(AND(C53="undetermined",C54="undetermined"),"fail",AVERAGE(C53:C54))</f>
        <v>#DIV/0!</v>
      </c>
      <c r="D73" s="157" t="e">
        <f>IF(AND(D53="undetermined",D54="undetermined"),"fail",AVERAGE(D53:D54))</f>
        <v>#DIV/0!</v>
      </c>
      <c r="E73" s="160" t="e">
        <f t="shared" ref="E73" si="92">IF(OR(C73&gt;F$28,C73="undetermined"),"fail","OK")</f>
        <v>#DIV/0!</v>
      </c>
      <c r="F73" s="160" t="e">
        <f>IF(OR(F53="fail",F54="fail",D73&gt;F$14), "fail","OK")</f>
        <v>#DIV/0!</v>
      </c>
      <c r="G73" s="160" t="e">
        <f t="shared" ref="G73" si="93">IF(OR(E73="fail",F73="fail"),"QC fail","OK")</f>
        <v>#DIV/0!</v>
      </c>
      <c r="H73" s="150" t="e">
        <f t="shared" ref="H73" si="94">IF(B73="Undetermined","Undetermined",SUM(B73-D73))</f>
        <v>#DIV/0!</v>
      </c>
      <c r="I73" s="151" t="e">
        <f t="shared" si="21"/>
        <v>#DIV/0!</v>
      </c>
      <c r="J73" s="152" t="e">
        <f t="shared" ref="J73" si="95">IF(H73="Undetermined", "Undetermined",SUM(H73-I73))</f>
        <v>#DIV/0!</v>
      </c>
      <c r="K73" s="153" t="e">
        <f t="shared" ref="K73" si="96">IF(H73="Undetermined", "Undetermined",($E$17^-J73))</f>
        <v>#DIV/0!</v>
      </c>
      <c r="L73" s="154" t="e">
        <f t="shared" si="24"/>
        <v>#DIV/0!</v>
      </c>
      <c r="M73" s="161" t="e">
        <f t="shared" ref="M73" si="97">IF((G73="QC fail"),"QC fail",IF((B73="Undetermined"),"Undetected",K73*L73))</f>
        <v>#DIV/0!</v>
      </c>
      <c r="N73" s="161" t="e">
        <f t="shared" ref="N73" si="98">IF((G73="QC fail"),"QC fail",IF((B73="Undetermined"),"Undetected",M73/15))</f>
        <v>#DIV/0!</v>
      </c>
      <c r="O73" s="200" t="e">
        <f t="shared" si="27"/>
        <v>#DIV/0!</v>
      </c>
      <c r="P73" s="204">
        <f>P53</f>
        <v>0</v>
      </c>
      <c r="Q73" s="202" t="str">
        <f t="shared" si="16"/>
        <v/>
      </c>
      <c r="R73" s="203" t="e">
        <f t="shared" si="28"/>
        <v>#DIV/0!</v>
      </c>
    </row>
    <row r="74" spans="1:18" x14ac:dyDescent="0.3">
      <c r="A74" s="107" t="str">
        <f>A55</f>
        <v>Water Sample 10 ID</v>
      </c>
      <c r="B74" s="157" t="e">
        <f>IF(AND(B55="undetermined",B56="undetermined"),"undetermined",AVERAGE(B55:B56))</f>
        <v>#DIV/0!</v>
      </c>
      <c r="C74" s="157" t="e">
        <f>IF(AND(C55="undetermined",C56="undetermined"),"fail",AVERAGE(C55:C56))</f>
        <v>#DIV/0!</v>
      </c>
      <c r="D74" s="157" t="e">
        <f>IF(AND(D55="undetermined",D56="undetermined"),"fail",AVERAGE(D55:D56))</f>
        <v>#DIV/0!</v>
      </c>
      <c r="E74" s="160" t="e">
        <f t="shared" ref="E74" si="99">IF(OR(C74&gt;F$28,C74="undetermined"),"fail","OK")</f>
        <v>#DIV/0!</v>
      </c>
      <c r="F74" s="160" t="e">
        <f>IF(OR(F55="fail",F56="fail",D74&gt;F$14), "fail","OK")</f>
        <v>#DIV/0!</v>
      </c>
      <c r="G74" s="160" t="e">
        <f t="shared" ref="G74" si="100">IF(OR(E74="fail",F74="fail"),"QC fail","OK")</f>
        <v>#DIV/0!</v>
      </c>
      <c r="H74" s="150" t="e">
        <f t="shared" ref="H74" si="101">IF(B74="Undetermined","Undetermined",SUM(B74-D74))</f>
        <v>#DIV/0!</v>
      </c>
      <c r="I74" s="151" t="e">
        <f t="shared" si="21"/>
        <v>#DIV/0!</v>
      </c>
      <c r="J74" s="152" t="e">
        <f t="shared" ref="J74" si="102">IF(H74="Undetermined", "Undetermined",SUM(H74-I74))</f>
        <v>#DIV/0!</v>
      </c>
      <c r="K74" s="153" t="e">
        <f t="shared" ref="K74" si="103">IF(H74="Undetermined", "Undetermined",($E$17^-J74))</f>
        <v>#DIV/0!</v>
      </c>
      <c r="L74" s="154" t="e">
        <f t="shared" si="24"/>
        <v>#DIV/0!</v>
      </c>
      <c r="M74" s="161" t="e">
        <f t="shared" ref="M74" si="104">IF((G74="QC fail"),"QC fail",IF((B74="Undetermined"),"Undetected",K74*L74))</f>
        <v>#DIV/0!</v>
      </c>
      <c r="N74" s="161" t="e">
        <f t="shared" ref="N74" si="105">IF((G74="QC fail"),"QC fail",IF((B74="Undetermined"),"Undetected",M74/15))</f>
        <v>#DIV/0!</v>
      </c>
      <c r="O74" s="200" t="e">
        <f t="shared" si="27"/>
        <v>#DIV/0!</v>
      </c>
      <c r="P74" s="204">
        <f>P55</f>
        <v>0</v>
      </c>
      <c r="Q74" s="202" t="str">
        <f t="shared" si="16"/>
        <v/>
      </c>
      <c r="R74" s="203" t="e">
        <f t="shared" si="28"/>
        <v>#DIV/0!</v>
      </c>
    </row>
    <row r="75" spans="1:18" x14ac:dyDescent="0.3">
      <c r="P75" s="210"/>
      <c r="Q75" s="211"/>
      <c r="R75" s="209"/>
    </row>
    <row r="76" spans="1:18" x14ac:dyDescent="0.3">
      <c r="P76" s="210"/>
      <c r="Q76" s="211"/>
      <c r="R76" s="209"/>
    </row>
    <row r="77" spans="1:18" x14ac:dyDescent="0.3">
      <c r="P77" s="210"/>
      <c r="Q77" s="211"/>
      <c r="R77" s="209"/>
    </row>
    <row r="78" spans="1:18" x14ac:dyDescent="0.3">
      <c r="P78" s="210"/>
      <c r="Q78" s="211"/>
      <c r="R78" s="209"/>
    </row>
    <row r="79" spans="1:18" x14ac:dyDescent="0.3">
      <c r="P79" s="210"/>
      <c r="Q79" s="211"/>
      <c r="R79" s="209"/>
    </row>
    <row r="80" spans="1:18" x14ac:dyDescent="0.3">
      <c r="P80" s="210"/>
      <c r="Q80" s="211"/>
      <c r="R80" s="209"/>
    </row>
  </sheetData>
  <sheetProtection algorithmName="SHA-512" hashValue="cwCBkTzOmmWnwRCdvkEBl85OZlAwcUP3szYpuWXA1ejSQKlhOL/stPWRyM/Hb1ZvwT705le8snREObqOx96m9Q==" saltValue="E7CYsUN1cH32KrAvD7xXMQ==" spinCount="100000" sheet="1" objects="1" scenarios="1"/>
  <mergeCells count="27">
    <mergeCell ref="O25:O29"/>
    <mergeCell ref="O30:O31"/>
    <mergeCell ref="O60:O61"/>
    <mergeCell ref="N30:N31"/>
    <mergeCell ref="N25:N29"/>
    <mergeCell ref="L60:L61"/>
    <mergeCell ref="M60:M61"/>
    <mergeCell ref="N60:N61"/>
    <mergeCell ref="B29:D30"/>
    <mergeCell ref="A1:M1"/>
    <mergeCell ref="A5:A6"/>
    <mergeCell ref="A19:A20"/>
    <mergeCell ref="A29:A30"/>
    <mergeCell ref="L30:L31"/>
    <mergeCell ref="M30:M31"/>
    <mergeCell ref="S56:T59"/>
    <mergeCell ref="P25:P29"/>
    <mergeCell ref="Q17:Q29"/>
    <mergeCell ref="R25:R29"/>
    <mergeCell ref="P60:P61"/>
    <mergeCell ref="Q60:Q61"/>
    <mergeCell ref="R60:R61"/>
    <mergeCell ref="P30:P31"/>
    <mergeCell ref="Q30:Q31"/>
    <mergeCell ref="R30:R31"/>
    <mergeCell ref="S60:S61"/>
    <mergeCell ref="T60:T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Std Curve Instructions</vt:lpstr>
      <vt:lpstr>Lab Std Curves</vt:lpstr>
      <vt:lpstr>Initial Calibrators</vt:lpstr>
      <vt:lpstr>IPR</vt:lpstr>
      <vt:lpstr>Test Samples (AB Format)</vt:lpstr>
      <vt:lpstr>TestSamples(SmartCyclerFormat)</vt:lpstr>
    </vt:vector>
  </TitlesOfParts>
  <Manager>Robin K. Oshiro</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Calculation Spreadsheet for Use with EPA Method 1609 - March 2013</dc:title>
  <dc:subject>Rapid Microbiological Methods for Ambient Waters</dc:subject>
  <dc:creator>US EPA/OW/Office of Science and Technology</dc:creator>
  <cp:keywords>water pollution; analytical methods; microbiological testing</cp:keywords>
  <dc:description>See related document, "Method 1609: Enterococci in Water by TaqMan® Quantitative Polymerase Chain Reaction (qPCR) with Internal Amplification Control (IAC) Assay", March 2013. EPA Document no. EPA-820-R-13-005</dc:description>
  <cp:lastModifiedBy>U.S. EPA User or Contractor</cp:lastModifiedBy>
  <dcterms:created xsi:type="dcterms:W3CDTF">2013-08-17T19:16:13Z</dcterms:created>
  <dcterms:modified xsi:type="dcterms:W3CDTF">2014-08-06T18:55:01Z</dcterms:modified>
</cp:coreProperties>
</file>