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<sst xmlns="http://schemas.openxmlformats.org/spreadsheetml/2006/main" count="185" uniqueCount="83">
  <si>
    <t>Sprint 1</t>
  </si>
  <si>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</si>
  <si>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</si>
  <si>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</si>
  <si>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</si>
  <si>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</si>
  <si>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</si>
  <si>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</si>
  <si>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</si>
  <si>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</si>
  <si>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</si>
  <si>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</si>
  <si>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</si>
  <si>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</si>
  <si>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</si>
  <si>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</si>
  <si>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</si>
  <si>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</si>
  <si>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</si>
  <si>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</si>
  <si>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 xml:space="preserve">Decide the frontend designs </t>
  </si>
  <si>
    <t>Decide on wireframes and ways to track the progress, scrum board</t>
  </si>
  <si>
    <t>Pavan Sai, Pavan Satyam</t>
  </si>
  <si>
    <t>Backend Technology Search</t>
  </si>
  <si>
    <t xml:space="preserve">Deciding on backend Technology and design </t>
  </si>
  <si>
    <t>Pavan Sai, Alekhya</t>
  </si>
  <si>
    <t>Front End Technology Search</t>
  </si>
  <si>
    <t>Deciding on front end technology and design</t>
  </si>
  <si>
    <t>Sprint Details and Task allocation</t>
  </si>
  <si>
    <t>What all details are required to be documented, scrum board</t>
  </si>
  <si>
    <t>Pavan Sai, Piyush, Pavan Satyam</t>
  </si>
  <si>
    <t>Architecture and UML Diagram</t>
  </si>
  <si>
    <t>What should be the Architecture of the Project</t>
  </si>
  <si>
    <t>Pavan Sai, Pavan Satyam, Alekhya</t>
  </si>
  <si>
    <t>p</t>
  </si>
  <si>
    <t>Remaining Effort</t>
  </si>
  <si>
    <t>Ideal Trend</t>
  </si>
  <si>
    <t>Sprint 2</t>
  </si>
  <si>
    <t>Design the routing flow for the users, Landing/Homepage for the user</t>
  </si>
  <si>
    <t>Create the flow of the website and the Homepage for the user</t>
  </si>
  <si>
    <t xml:space="preserve">Design Gym Employee Dashboard, with login auth </t>
  </si>
  <si>
    <t>Creating a dashboard for gym employee for membership claims and hours management</t>
  </si>
  <si>
    <t>Design and develop Membership page</t>
  </si>
  <si>
    <t>Creating a membership status page for user view</t>
  </si>
  <si>
    <t>Design and develope Gym Employee Dashboard</t>
  </si>
  <si>
    <t>Creating a dashboard for gym employee to Add or update the hours</t>
  </si>
  <si>
    <t>Pavan Sai, Alekhya, Pavan Satyam</t>
  </si>
  <si>
    <t>Design Rest APIs</t>
  </si>
  <si>
    <t>Api for all the services used in above components</t>
  </si>
  <si>
    <t>Pavan Sai</t>
  </si>
  <si>
    <t>Sprint 3</t>
  </si>
  <si>
    <t>Setup of Project and updating the modules required</t>
  </si>
  <si>
    <t>Built a Project for Frontend and Bakcend with required modules</t>
  </si>
  <si>
    <t>Design and develope Member Dashboard</t>
  </si>
  <si>
    <t xml:space="preserve"> Alekhya, Pavan Satyam</t>
  </si>
  <si>
    <t>Sprint 4</t>
  </si>
  <si>
    <t>Deisgn REST APIs for the HCMemeber page</t>
  </si>
  <si>
    <t>Build all the REST APIs for the HC Member page</t>
  </si>
  <si>
    <t>Design the Frontend Dashboard for HCMember page</t>
  </si>
  <si>
    <t>Build all the REST APIs and Frontend Components for the HCMember page</t>
  </si>
  <si>
    <t>Design the Analytics board for HCMember page</t>
  </si>
  <si>
    <t>Build all the Frontend Graphs/Charts for HCMember page</t>
  </si>
  <si>
    <t xml:space="preserve"> Pavan Sai, Alekhya</t>
  </si>
  <si>
    <t>Design the Enroll and Checkin/Checkout functionality for HCMember page</t>
  </si>
  <si>
    <t>Build the Checkin/Checkout and Enroll functionality for HCMember page</t>
  </si>
  <si>
    <t xml:space="preserve"> Pavan Sai, Piyush</t>
  </si>
  <si>
    <t>Sprint 5</t>
  </si>
  <si>
    <t>Day 15</t>
  </si>
  <si>
    <t>Day 16</t>
  </si>
  <si>
    <t>Day 17</t>
  </si>
  <si>
    <t>Day 18</t>
  </si>
  <si>
    <t>Day 19</t>
  </si>
  <si>
    <t>Error handling for login and redirection for search</t>
  </si>
  <si>
    <t>Error handling, css clean up, home page redirection for search, and api changes</t>
  </si>
  <si>
    <t>fixes to HCM contoller, login controller components</t>
  </si>
  <si>
    <t>making changes to api controllers</t>
  </si>
  <si>
    <t>dashboard, homepage and Enroll pages components</t>
  </si>
  <si>
    <t>changes to css and api integration</t>
  </si>
  <si>
    <t>Non Member type and Member type access handlers and api for the same</t>
  </si>
  <si>
    <t>updating the userroles and handling access within the APIs</t>
  </si>
  <si>
    <t>Deploy to AWS</t>
  </si>
  <si>
    <t>Deploying the code to AWS with load balancing</t>
  </si>
  <si>
    <t>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</si>
</sst>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"/>
  </numFmts>
  <fonts count="15">
    <font>
      <sz val="12.0"/>
      <color theme="1"/>
      <name val="Arial"/>
      <scheme val="minor"/>
    </font>
    <font>
      <b/>
      <sz val="20.0"/>
      <color theme="1"/>
      <name val="Arial"/>
    </font>
    <font/>
    <font>
      <sz val="12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b/>
      <sz val="16.0"/>
      <color rgb="FFFF0000"/>
      <name val="Arial"/>
    </font>
    <font>
      <sz val="12.0"/>
      <color rgb="FFFF0000"/>
      <name val="Arial"/>
    </font>
    <font>
      <b/>
      <u/>
      <sz val="12.0"/>
      <color theme="1"/>
      <name val="Arial"/>
    </font>
    <font>
      <sz val="11.0"/>
      <color rgb="FF000000"/>
      <name val="Arial"/>
    </font>
    <font>
      <b/>
      <sz val="16.0"/>
      <color theme="0"/>
      <name val="Arial"/>
    </font>
    <font>
      <sz val="12.0"/>
      <color rgb="FF24292F"/>
      <name val="Quattrocento Sans"/>
    </font>
    <font>
      <sz val="12.0"/>
      <color rgb="FF24292F"/>
      <name val="&quot;Quattrocento Sans&quot;"/>
    </font>
    <font>
      <b/>
      <sz val="20.0"/>
      <color theme="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0" fillId="0" fontId="5" numFmtId="164" xfId="0" applyAlignment="1" applyBorder="1" applyFont="1" applyNumberFormat="1">
      <alignment horizontal="center" readingOrder="0" vertical="center"/>
    </xf>
    <xf borderId="11" fillId="0" fontId="2" numFmtId="0" xfId="0" applyBorder="1" applyFont="1"/>
    <xf borderId="4" fillId="0" fontId="2" numFmtId="0" xfId="0" applyBorder="1" applyFont="1"/>
    <xf borderId="12" fillId="0" fontId="2" numFmtId="0" xfId="0" applyBorder="1" applyFont="1"/>
    <xf borderId="13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20" fillId="2" fontId="6" numFmtId="0" xfId="0" applyAlignment="1" applyBorder="1" applyFill="1" applyFont="1">
      <alignment horizontal="center" readingOrder="0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24" fillId="3" fontId="5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25" fillId="4" fontId="5" numFmtId="0" xfId="0" applyAlignment="1" applyBorder="1" applyFill="1" applyFont="1">
      <alignment horizontal="center" vertical="center"/>
    </xf>
    <xf borderId="26" fillId="0" fontId="2" numFmtId="0" xfId="0" applyBorder="1" applyFont="1"/>
    <xf borderId="22" fillId="4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0" fillId="0" fontId="7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Font="1"/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shrinkToFit="0" vertical="top" wrapText="1"/>
    </xf>
    <xf borderId="0" fillId="0" fontId="10" numFmtId="0" xfId="0" applyFont="1"/>
    <xf borderId="0" fillId="0" fontId="11" numFmtId="0" xfId="0" applyAlignment="1" applyFont="1">
      <alignment vertical="center"/>
    </xf>
    <xf borderId="29" fillId="0" fontId="3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30" fillId="0" fontId="1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 readingOrder="0" shrinkToFit="0" wrapText="0"/>
    </xf>
    <xf borderId="31" fillId="0" fontId="6" numFmtId="0" xfId="0" applyAlignment="1" applyBorder="1" applyFont="1">
      <alignment horizontal="center" readingOrder="0" shrinkToFit="0" wrapText="0"/>
    </xf>
    <xf borderId="32" fillId="0" fontId="6" numFmtId="0" xfId="0" applyAlignment="1" applyBorder="1" applyFont="1">
      <alignment horizontal="center" readingOrder="0" shrinkToFit="0" wrapText="0"/>
    </xf>
    <xf borderId="32" fillId="0" fontId="6" numFmtId="0" xfId="0" applyAlignment="1" applyBorder="1" applyFont="1">
      <alignment horizontal="center" shrinkToFit="0" wrapText="0"/>
    </xf>
    <xf borderId="18" fillId="0" fontId="6" numFmtId="0" xfId="0" applyAlignment="1" applyBorder="1" applyFont="1">
      <alignment horizontal="center" shrinkToFit="0" wrapText="0"/>
    </xf>
    <xf borderId="33" fillId="0" fontId="6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readingOrder="0" shrinkToFit="0" vertical="bottom" wrapText="0"/>
    </xf>
    <xf borderId="34" fillId="0" fontId="6" numFmtId="0" xfId="0" applyAlignment="1" applyBorder="1" applyFont="1">
      <alignment horizontal="center" readingOrder="0" shrinkToFit="0" wrapText="0"/>
    </xf>
    <xf borderId="34" fillId="0" fontId="6" numFmtId="0" xfId="0" applyAlignment="1" applyBorder="1" applyFont="1">
      <alignment horizontal="center" shrinkToFit="0" wrapText="0"/>
    </xf>
    <xf borderId="33" fillId="0" fontId="6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vertical="top"/>
    </xf>
    <xf borderId="5" fillId="0" fontId="3" numFmtId="0" xfId="0" applyBorder="1" applyFont="1"/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1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Sheet1!$E$5:$S$5</c:f>
            </c:strRef>
          </c:cat>
          <c:val>
            <c:numRef>
              <c:f>Sheet1!$E$12:$S$12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Sheet1!$E$5:$S$5</c:f>
            </c:strRef>
          </c:cat>
          <c:val>
            <c:numRef>
              <c:f>Sheet1!$E$13:$S$13</c:f>
              <c:numCache/>
            </c:numRef>
          </c:val>
          <c:smooth val="0"/>
        </c:ser>
        <c:axId val="69855389"/>
        <c:axId val="600123346"/>
      </c:lineChart>
      <c:catAx>
        <c:axId val="69855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00123346"/>
      </c:catAx>
      <c:valAx>
        <c:axId val="600123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98553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2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Sheet1!$E$61:$S$61</c:f>
            </c:strRef>
          </c:cat>
          <c:val>
            <c:numRef>
              <c:f>Sheet1!$E$68:$S$68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Sheet1!$E$61:$S$61</c:f>
            </c:strRef>
          </c:cat>
          <c:val>
            <c:numRef>
              <c:f>Sheet1!$E$69:$S$69</c:f>
              <c:numCache/>
            </c:numRef>
          </c:val>
          <c:smooth val="0"/>
        </c:ser>
        <c:axId val="1788534083"/>
        <c:axId val="684961323"/>
      </c:lineChart>
      <c:catAx>
        <c:axId val="1788534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84961323"/>
      </c:catAx>
      <c:valAx>
        <c:axId val="684961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885340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4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Sheet1!$F$187:$S$187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Sheet1!$F$188:$S$188</c:f>
              <c:numCache/>
            </c:numRef>
          </c:val>
          <c:smooth val="0"/>
        </c:ser>
        <c:axId val="776639328"/>
        <c:axId val="855261648"/>
      </c:lineChart>
      <c:catAx>
        <c:axId val="7766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55261648"/>
      </c:catAx>
      <c:valAx>
        <c:axId val="85526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766393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3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Sheet1!$E$123:$S$123</c:f>
            </c:strRef>
          </c:cat>
          <c:val>
            <c:numRef>
              <c:f>Sheet1!$E$129:$S$129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Sheet1!$E$123:$S$123</c:f>
            </c:strRef>
          </c:cat>
          <c:val>
            <c:numRef>
              <c:f>Sheet1!$E$130:$S$130</c:f>
              <c:numCache/>
            </c:numRef>
          </c:val>
          <c:smooth val="0"/>
        </c:ser>
        <c:axId val="1273021984"/>
        <c:axId val="1203832193"/>
      </c:lineChart>
      <c:catAx>
        <c:axId val="12730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03832193"/>
      </c:catAx>
      <c:valAx>
        <c:axId val="1203832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730219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 Burndown - Sprint 5</a:t>
            </a:r>
          </a:p>
        </c:rich>
      </c:tx>
      <c:overlay val="0"/>
    </c:title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ser>
          <c:idx val="0"/>
          <c:order val="0"/>
          <c:tx>
            <c:v>Remaining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Sheet1!$F$232:$X$232</c:f>
              <c:numCache/>
            </c:numRef>
          </c:val>
          <c:smooth val="0"/>
        </c:ser>
        <c:ser>
          <c:idx val="1"/>
          <c:order val="1"/>
          <c:tx>
            <c:v>Ideal Trend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Sheet1!$F$233:$X$233</c:f>
              <c:numCache/>
            </c:numRef>
          </c:val>
          <c:smooth val="0"/>
        </c:ser>
        <c:axId val="1435028104"/>
        <c:axId val="2023751196"/>
      </c:lineChart>
      <c:catAx>
        <c:axId val="143502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23751196"/>
      </c:catAx>
      <c:valAx>
        <c:axId val="2023751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350281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14</xdr:row>
      <xdr:rowOff>0</xdr:rowOff>
    </xdr:from>
    <xdr:ext cx="17287875" cy="6238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923925</xdr:colOff>
      <xdr:row>72</xdr:row>
      <xdr:rowOff>38100</xdr:rowOff>
    </xdr:from>
    <xdr:ext cx="17287875" cy="62388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923925</xdr:colOff>
      <xdr:row>189</xdr:row>
      <xdr:rowOff>0</xdr:rowOff>
    </xdr:from>
    <xdr:ext cx="17287875" cy="62388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</xdr:colOff>
      <xdr:row>131</xdr:row>
      <xdr:rowOff>161925</xdr:rowOff>
    </xdr:from>
    <xdr:ext cx="17287875" cy="62388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236</xdr:row>
      <xdr:rowOff>0</xdr:rowOff>
    </xdr:from>
    <xdr:ext cx="17287875" cy="62388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0"/>
    <col customWidth="1" min="2" max="2" width="73.7"/>
    <col customWidth="1" min="3" max="3" width="65.1"/>
    <col customWidth="1" min="4" max="4" width="28.1"/>
    <col customWidth="1" min="5" max="5" width="26.4"/>
    <col customWidth="1" min="6" max="19" width="11.0"/>
    <col customWidth="1" min="20" max="20" width="12.7"/>
    <col customWidth="1" min="21" max="24" width="11.0"/>
    <col customWidth="1" min="25" max="25" width="20.7"/>
    <col customWidth="1" min="26" max="30" width="11.0"/>
  </cols>
  <sheetData>
    <row r="1" ht="15.75" customHeight="1"/>
    <row r="2" ht="34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ht="15.75" customHeight="1">
      <c r="B3" s="4"/>
      <c r="S3" s="5"/>
    </row>
    <row r="4" ht="15.75" customHeight="1">
      <c r="B4" s="6" t="s">
        <v>1</v>
      </c>
      <c r="C4" s="7" t="s">
        <v>2</v>
      </c>
      <c r="D4" s="8" t="s">
        <v>3</v>
      </c>
      <c r="E4" s="9" t="s">
        <v>4</v>
      </c>
      <c r="F4" s="10">
        <v>44978.0</v>
      </c>
      <c r="G4" s="10">
        <v>44979.0</v>
      </c>
      <c r="H4" s="10">
        <v>44980.0</v>
      </c>
      <c r="I4" s="10">
        <v>44981.0</v>
      </c>
      <c r="J4" s="10">
        <v>44982.0</v>
      </c>
      <c r="K4" s="10">
        <v>44983.0</v>
      </c>
      <c r="L4" s="10">
        <v>44984.0</v>
      </c>
      <c r="M4" s="10">
        <v>44985.0</v>
      </c>
      <c r="N4" s="10">
        <v>44986.0</v>
      </c>
      <c r="O4" s="10">
        <v>44987.0</v>
      </c>
      <c r="P4" s="10">
        <v>44988.0</v>
      </c>
      <c r="Q4" s="10">
        <v>44989.0</v>
      </c>
      <c r="R4" s="10">
        <v>44990.0</v>
      </c>
      <c r="S4" s="10">
        <v>44991.0</v>
      </c>
    </row>
    <row r="5" ht="15.75" customHeight="1">
      <c r="B5" s="11"/>
      <c r="C5" s="12"/>
      <c r="D5" s="13"/>
      <c r="E5" s="14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5" t="s">
        <v>19</v>
      </c>
    </row>
    <row r="6" ht="15.75" customHeight="1">
      <c r="B6" s="16" t="s">
        <v>20</v>
      </c>
      <c r="C6" s="16" t="s">
        <v>21</v>
      </c>
      <c r="D6" s="17" t="s">
        <v>22</v>
      </c>
      <c r="E6" s="18">
        <v>8.0</v>
      </c>
      <c r="F6" s="17">
        <v>2.0</v>
      </c>
      <c r="G6" s="17"/>
      <c r="H6" s="17">
        <v>1.0</v>
      </c>
      <c r="I6" s="18"/>
      <c r="J6" s="17">
        <v>1.0</v>
      </c>
      <c r="K6" s="18"/>
      <c r="L6" s="18"/>
      <c r="M6" s="18"/>
      <c r="N6" s="18"/>
      <c r="O6" s="17">
        <v>2.0</v>
      </c>
      <c r="P6" s="17"/>
      <c r="Q6" s="17">
        <v>2.0</v>
      </c>
      <c r="R6" s="18"/>
      <c r="S6" s="19"/>
    </row>
    <row r="7" ht="15.75" customHeight="1">
      <c r="B7" s="20" t="s">
        <v>23</v>
      </c>
      <c r="C7" s="21" t="s">
        <v>24</v>
      </c>
      <c r="D7" s="21" t="s">
        <v>25</v>
      </c>
      <c r="E7" s="22">
        <v>8.0</v>
      </c>
      <c r="F7" s="21"/>
      <c r="G7" s="21">
        <v>1.0</v>
      </c>
      <c r="H7" s="21">
        <v>1.0</v>
      </c>
      <c r="I7" s="21"/>
      <c r="J7" s="21">
        <v>1.0</v>
      </c>
      <c r="K7" s="22"/>
      <c r="L7" s="21">
        <v>2.0</v>
      </c>
      <c r="M7" s="22"/>
      <c r="N7" s="21">
        <v>1.0</v>
      </c>
      <c r="O7" s="21">
        <v>1.0</v>
      </c>
      <c r="P7" s="21"/>
      <c r="Q7" s="21"/>
      <c r="R7" s="21">
        <v>2.0</v>
      </c>
      <c r="S7" s="23"/>
    </row>
    <row r="8" ht="15.75" customHeight="1">
      <c r="B8" s="20" t="s">
        <v>26</v>
      </c>
      <c r="C8" s="21" t="s">
        <v>27</v>
      </c>
      <c r="D8" s="21" t="s">
        <v>25</v>
      </c>
      <c r="E8" s="22">
        <v>8.0</v>
      </c>
      <c r="F8" s="21">
        <v>1.0</v>
      </c>
      <c r="G8" s="21">
        <v>1.0</v>
      </c>
      <c r="H8" s="21">
        <v>2.0</v>
      </c>
      <c r="I8" s="22"/>
      <c r="J8" s="21">
        <v>1.0</v>
      </c>
      <c r="K8" s="21"/>
      <c r="L8" s="22"/>
      <c r="M8" s="21">
        <v>1.0</v>
      </c>
      <c r="N8" s="21"/>
      <c r="O8" s="21">
        <v>1.0</v>
      </c>
      <c r="P8" s="21"/>
      <c r="Q8" s="21">
        <v>2.0</v>
      </c>
      <c r="R8" s="22"/>
      <c r="S8" s="24"/>
    </row>
    <row r="9" ht="15.75" customHeight="1">
      <c r="B9" s="25" t="s">
        <v>28</v>
      </c>
      <c r="C9" s="26" t="s">
        <v>29</v>
      </c>
      <c r="D9" s="21" t="s">
        <v>30</v>
      </c>
      <c r="E9" s="22">
        <v>8.0</v>
      </c>
      <c r="F9" s="21"/>
      <c r="G9" s="21">
        <v>1.0</v>
      </c>
      <c r="H9" s="21">
        <v>1.0</v>
      </c>
      <c r="I9" s="21">
        <v>1.0</v>
      </c>
      <c r="J9" s="21"/>
      <c r="K9" s="21">
        <v>1.0</v>
      </c>
      <c r="L9" s="22"/>
      <c r="M9" s="22"/>
      <c r="N9" s="22"/>
      <c r="O9" s="21">
        <v>1.0</v>
      </c>
      <c r="P9" s="21"/>
      <c r="Q9" s="21"/>
      <c r="R9" s="22"/>
      <c r="S9" s="24">
        <v>1.0</v>
      </c>
    </row>
    <row r="10" ht="15.75" customHeight="1">
      <c r="B10" s="25" t="s">
        <v>31</v>
      </c>
      <c r="C10" s="21" t="s">
        <v>32</v>
      </c>
      <c r="D10" s="21" t="s">
        <v>33</v>
      </c>
      <c r="E10" s="21">
        <v>8.0</v>
      </c>
      <c r="F10" s="21"/>
      <c r="G10" s="21"/>
      <c r="H10" s="21">
        <v>1.0</v>
      </c>
      <c r="I10" s="21">
        <v>1.0</v>
      </c>
      <c r="J10" s="21">
        <v>1.0</v>
      </c>
      <c r="K10" s="21"/>
      <c r="L10" s="21">
        <v>2.0</v>
      </c>
      <c r="M10" s="22"/>
      <c r="N10" s="21">
        <v>1.0</v>
      </c>
      <c r="O10" s="21">
        <v>1.0</v>
      </c>
      <c r="P10" s="21">
        <v>1.0</v>
      </c>
      <c r="Q10" s="22"/>
      <c r="R10" s="21"/>
      <c r="S10" s="24"/>
    </row>
    <row r="11" ht="15.75" customHeight="1">
      <c r="B11" s="27"/>
      <c r="C11" s="28"/>
      <c r="D11" s="28"/>
      <c r="E11" s="29" t="s">
        <v>34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30"/>
    </row>
    <row r="12" ht="15.75" customHeight="1">
      <c r="B12" s="31" t="s">
        <v>35</v>
      </c>
      <c r="C12" s="32"/>
      <c r="D12" s="33"/>
      <c r="E12" s="33">
        <f>SUM(E6:E11)</f>
        <v>40</v>
      </c>
      <c r="F12" s="33">
        <f t="shared" ref="F12:S12" si="1">E12-SUM(F6:F11)</f>
        <v>37</v>
      </c>
      <c r="G12" s="33">
        <f t="shared" si="1"/>
        <v>34</v>
      </c>
      <c r="H12" s="33">
        <f t="shared" si="1"/>
        <v>28</v>
      </c>
      <c r="I12" s="33">
        <f t="shared" si="1"/>
        <v>26</v>
      </c>
      <c r="J12" s="33">
        <f t="shared" si="1"/>
        <v>22</v>
      </c>
      <c r="K12" s="33">
        <f t="shared" si="1"/>
        <v>21</v>
      </c>
      <c r="L12" s="33">
        <f t="shared" si="1"/>
        <v>17</v>
      </c>
      <c r="M12" s="33">
        <f t="shared" si="1"/>
        <v>16</v>
      </c>
      <c r="N12" s="33">
        <f t="shared" si="1"/>
        <v>14</v>
      </c>
      <c r="O12" s="33">
        <f t="shared" si="1"/>
        <v>8</v>
      </c>
      <c r="P12" s="33">
        <f t="shared" si="1"/>
        <v>7</v>
      </c>
      <c r="Q12" s="33">
        <f t="shared" si="1"/>
        <v>3</v>
      </c>
      <c r="R12" s="33">
        <f t="shared" si="1"/>
        <v>1</v>
      </c>
      <c r="S12" s="34">
        <f t="shared" si="1"/>
        <v>0</v>
      </c>
    </row>
    <row r="13" ht="15.75" customHeight="1">
      <c r="B13" s="35" t="s">
        <v>36</v>
      </c>
      <c r="C13" s="36"/>
      <c r="D13" s="37"/>
      <c r="E13" s="37">
        <f>SUM(E6:E11)</f>
        <v>40</v>
      </c>
      <c r="F13" s="37">
        <f>$E$13-($E$13/14*1)</f>
        <v>37.14285714</v>
      </c>
      <c r="G13" s="37">
        <f>$E$13-($E$13/14*2)</f>
        <v>34.28571429</v>
      </c>
      <c r="H13" s="37">
        <f>$E$13-($E$13/14*3)</f>
        <v>31.42857143</v>
      </c>
      <c r="I13" s="37">
        <f>$E$13-($E$13/14*4)</f>
        <v>28.57142857</v>
      </c>
      <c r="J13" s="37">
        <f>$E$13-($E$13/14*5)</f>
        <v>25.71428571</v>
      </c>
      <c r="K13" s="37">
        <f>$E$13-($E$13/14*6)</f>
        <v>22.85714286</v>
      </c>
      <c r="L13" s="37">
        <f>$E$13-($E$13/14*7)</f>
        <v>20</v>
      </c>
      <c r="M13" s="37">
        <f>$E$13-($E$13/14*8)</f>
        <v>17.14285714</v>
      </c>
      <c r="N13" s="37">
        <f>$E$13-($E$13/14*9)</f>
        <v>14.28571429</v>
      </c>
      <c r="O13" s="37">
        <f>$E$13-($E$13/14*10)</f>
        <v>11.42857143</v>
      </c>
      <c r="P13" s="37">
        <f>$E$13-($E$13/14*11)</f>
        <v>8.571428571</v>
      </c>
      <c r="Q13" s="37">
        <f>$E$13-($E$13/14*12)</f>
        <v>5.714285714</v>
      </c>
      <c r="R13" s="37">
        <f>$E$13-($E$13/14*13)</f>
        <v>2.857142857</v>
      </c>
      <c r="S13" s="38">
        <f>$E$13-($E$13/14*14)</f>
        <v>0</v>
      </c>
    </row>
    <row r="14" ht="15.75" customHeight="1"/>
    <row r="15" ht="15.75" customHeight="1"/>
    <row r="16" ht="15.75" customHeight="1">
      <c r="L16" s="39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ht="15.75" customHeight="1"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ht="15.75" customHeight="1"/>
    <row r="19" ht="15.75" customHeight="1"/>
    <row r="20" ht="15.75" customHeight="1">
      <c r="L20" s="41"/>
      <c r="Q20" s="41"/>
      <c r="V20" s="41"/>
      <c r="AA20" s="41"/>
    </row>
    <row r="21" ht="15.75" customHeight="1">
      <c r="L21" s="42"/>
      <c r="Q21" s="42"/>
      <c r="V21" s="42"/>
      <c r="AA21" s="42"/>
    </row>
    <row r="22" ht="15.75" customHeight="1">
      <c r="L22" s="42"/>
      <c r="Q22" s="42"/>
      <c r="V22" s="42"/>
      <c r="AA22" s="42"/>
    </row>
    <row r="23" ht="15.75" customHeight="1">
      <c r="L23" s="42"/>
      <c r="Q23" s="42"/>
      <c r="V23" s="42"/>
      <c r="AA23" s="42"/>
    </row>
    <row r="24" ht="15.75" customHeight="1">
      <c r="L24" s="42"/>
      <c r="Q24" s="42"/>
      <c r="V24" s="42"/>
      <c r="AA24" s="42"/>
    </row>
    <row r="25" ht="15.75" customHeight="1">
      <c r="L25" s="42"/>
      <c r="Q25" s="42"/>
      <c r="V25" s="42"/>
      <c r="AA25" s="42"/>
    </row>
    <row r="26" ht="15.75" customHeight="1">
      <c r="L26" s="42"/>
      <c r="Q26" s="42"/>
      <c r="V26" s="42"/>
      <c r="AA26" s="42"/>
    </row>
    <row r="27" ht="15.75" customHeight="1">
      <c r="L27" s="42"/>
      <c r="Q27" s="42"/>
      <c r="V27" s="42"/>
      <c r="AA27" s="42"/>
    </row>
    <row r="28" ht="15.75" customHeight="1">
      <c r="L28" s="42"/>
      <c r="Q28" s="42"/>
      <c r="V28" s="42"/>
      <c r="AA28" s="42"/>
    </row>
    <row r="29" ht="15.75" customHeight="1">
      <c r="L29" s="42"/>
      <c r="Q29" s="42"/>
      <c r="V29" s="42"/>
      <c r="AA29" s="42"/>
    </row>
    <row r="30" ht="15.75" customHeight="1">
      <c r="L30" s="42"/>
      <c r="Q30" s="42"/>
      <c r="V30" s="42"/>
      <c r="AA30" s="42"/>
    </row>
    <row r="31" ht="15.75" customHeight="1">
      <c r="L31" s="42"/>
      <c r="Q31" s="42"/>
      <c r="V31" s="42"/>
      <c r="AA31" s="43"/>
    </row>
    <row r="32" ht="15.75" customHeight="1">
      <c r="L32" s="43"/>
      <c r="Q32" s="43"/>
      <c r="V32" s="43"/>
      <c r="AA32" s="43"/>
    </row>
    <row r="33" ht="15.75" customHeight="1">
      <c r="L33" s="42"/>
      <c r="Q33" s="42"/>
      <c r="V33" s="42"/>
      <c r="AA33" s="42"/>
    </row>
    <row r="34" ht="15.75" customHeight="1">
      <c r="L34" s="42"/>
      <c r="Q34" s="42"/>
      <c r="V34" s="42"/>
      <c r="AA34" s="42"/>
    </row>
    <row r="35" ht="15.75" customHeight="1">
      <c r="L35" s="42"/>
      <c r="Q35" s="42"/>
      <c r="V35" s="42"/>
      <c r="AA35" s="42"/>
    </row>
    <row r="36" ht="15.75" customHeight="1">
      <c r="L36" s="42"/>
      <c r="Q36" s="42"/>
      <c r="V36" s="42"/>
      <c r="AA36" s="42"/>
    </row>
    <row r="37" ht="15.75" customHeight="1">
      <c r="L37" s="42"/>
      <c r="Q37" s="43"/>
      <c r="V37" s="43"/>
      <c r="AA37" s="43"/>
    </row>
    <row r="38" ht="15.75" customHeight="1">
      <c r="L38" s="43"/>
      <c r="Q38" s="42"/>
      <c r="V38" s="42"/>
      <c r="AA38" s="42"/>
    </row>
    <row r="39" ht="15.75" customHeight="1">
      <c r="L39" s="42"/>
      <c r="Q39" s="42"/>
      <c r="V39" s="42"/>
      <c r="AA39" s="42"/>
    </row>
    <row r="40" ht="15.75" customHeight="1">
      <c r="L40" s="42"/>
      <c r="Q40" s="42"/>
      <c r="V40" s="42"/>
      <c r="AA40" s="4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L46" s="41"/>
      <c r="Q46" s="41"/>
      <c r="V46" s="41"/>
      <c r="AA46" s="41"/>
    </row>
    <row r="47" ht="15.75" customHeight="1">
      <c r="L47" s="42"/>
      <c r="Q47" s="42"/>
      <c r="V47" s="42"/>
      <c r="AA47" s="42"/>
    </row>
    <row r="48" ht="15.75" customHeight="1">
      <c r="L48" s="42"/>
      <c r="Q48" s="42"/>
      <c r="V48" s="42"/>
      <c r="AA48" s="42"/>
    </row>
    <row r="49" ht="15.75" customHeight="1">
      <c r="L49" s="42"/>
      <c r="Q49" s="42"/>
      <c r="V49" s="42"/>
      <c r="AA49" s="42"/>
    </row>
    <row r="50" ht="15.75" customHeight="1">
      <c r="L50" s="42"/>
      <c r="Q50" s="42"/>
      <c r="V50" s="42"/>
      <c r="AA50" s="42"/>
    </row>
    <row r="51" ht="15.75" customHeight="1">
      <c r="L51" s="42"/>
      <c r="Q51" s="42"/>
      <c r="V51" s="42"/>
      <c r="AA51" s="42"/>
    </row>
    <row r="52" ht="15.75" customHeight="1">
      <c r="L52" s="42"/>
      <c r="Q52" s="42"/>
      <c r="V52" s="42"/>
      <c r="AA52" s="42"/>
    </row>
    <row r="53" ht="15.75" customHeight="1">
      <c r="L53" s="43"/>
      <c r="Q53" s="44"/>
      <c r="V53" s="43"/>
      <c r="AA53" s="43"/>
    </row>
    <row r="54" ht="15.75" customHeight="1">
      <c r="Q54" s="42"/>
      <c r="V54" s="42"/>
      <c r="AA54" s="42"/>
    </row>
    <row r="55" ht="15.75" customHeight="1">
      <c r="L55" s="42"/>
      <c r="Q55" s="42"/>
      <c r="V55" s="42"/>
      <c r="AA55" s="42"/>
    </row>
    <row r="56" ht="15.75" customHeight="1">
      <c r="L56" s="42"/>
      <c r="Q56" s="42"/>
      <c r="V56" s="42"/>
      <c r="AA56" s="42"/>
    </row>
    <row r="57" ht="15.75" customHeight="1">
      <c r="L57" s="42"/>
      <c r="Q57" s="42"/>
      <c r="V57" s="42"/>
      <c r="AA57" s="42"/>
    </row>
    <row r="58" ht="34.5" customHeight="1">
      <c r="B58" s="1" t="s">
        <v>37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V58" s="43"/>
      <c r="AA58" s="43"/>
    </row>
    <row r="59" ht="15.75" customHeight="1">
      <c r="B59" s="4"/>
      <c r="S59" s="5"/>
      <c r="V59" s="42"/>
      <c r="AA59" s="42"/>
    </row>
    <row r="60" ht="15.75" customHeight="1">
      <c r="B60" s="6" t="s">
        <v>1</v>
      </c>
      <c r="C60" s="7" t="s">
        <v>2</v>
      </c>
      <c r="D60" s="8" t="s">
        <v>3</v>
      </c>
      <c r="E60" s="9" t="s">
        <v>4</v>
      </c>
      <c r="F60" s="10">
        <v>44992.0</v>
      </c>
      <c r="G60" s="10">
        <v>44993.0</v>
      </c>
      <c r="H60" s="10">
        <v>44994.0</v>
      </c>
      <c r="I60" s="10">
        <v>44995.0</v>
      </c>
      <c r="J60" s="10">
        <v>44996.0</v>
      </c>
      <c r="K60" s="10">
        <v>44997.0</v>
      </c>
      <c r="L60" s="10">
        <v>44998.0</v>
      </c>
      <c r="M60" s="10">
        <v>44999.0</v>
      </c>
      <c r="N60" s="10">
        <v>45000.0</v>
      </c>
      <c r="O60" s="10">
        <v>45001.0</v>
      </c>
      <c r="P60" s="10">
        <v>45002.0</v>
      </c>
      <c r="Q60" s="10">
        <v>45003.0</v>
      </c>
      <c r="R60" s="10">
        <v>45004.0</v>
      </c>
      <c r="S60" s="10">
        <v>45005.0</v>
      </c>
      <c r="V60" s="42"/>
      <c r="AA60" s="42"/>
    </row>
    <row r="61" ht="15.75" customHeight="1">
      <c r="B61" s="11"/>
      <c r="C61" s="12"/>
      <c r="D61" s="13"/>
      <c r="E61" s="14" t="s">
        <v>5</v>
      </c>
      <c r="F61" s="15" t="s">
        <v>6</v>
      </c>
      <c r="G61" s="15" t="s">
        <v>7</v>
      </c>
      <c r="H61" s="15" t="s">
        <v>8</v>
      </c>
      <c r="I61" s="15" t="s">
        <v>9</v>
      </c>
      <c r="J61" s="15" t="s">
        <v>10</v>
      </c>
      <c r="K61" s="15" t="s">
        <v>11</v>
      </c>
      <c r="L61" s="15" t="s">
        <v>12</v>
      </c>
      <c r="M61" s="15" t="s">
        <v>13</v>
      </c>
      <c r="N61" s="15" t="s">
        <v>14</v>
      </c>
      <c r="O61" s="15" t="s">
        <v>15</v>
      </c>
      <c r="P61" s="15" t="s">
        <v>16</v>
      </c>
      <c r="Q61" s="15" t="s">
        <v>17</v>
      </c>
      <c r="R61" s="15" t="s">
        <v>18</v>
      </c>
      <c r="S61" s="15" t="s">
        <v>19</v>
      </c>
      <c r="V61" s="42"/>
      <c r="AA61" s="42"/>
    </row>
    <row r="62" ht="28.5" customHeight="1">
      <c r="B62" s="45" t="s">
        <v>38</v>
      </c>
      <c r="C62" s="18" t="s">
        <v>39</v>
      </c>
      <c r="D62" s="21" t="s">
        <v>30</v>
      </c>
      <c r="E62" s="17">
        <v>4.0</v>
      </c>
      <c r="F62" s="18"/>
      <c r="G62" s="17">
        <v>2.0</v>
      </c>
      <c r="H62" s="18"/>
      <c r="I62" s="17">
        <v>1.0</v>
      </c>
      <c r="J62" s="18"/>
      <c r="K62" s="17">
        <v>1.0</v>
      </c>
      <c r="L62" s="18"/>
      <c r="M62" s="18"/>
      <c r="N62" s="17"/>
      <c r="O62" s="18"/>
      <c r="P62" s="18"/>
      <c r="Q62" s="18"/>
      <c r="R62" s="18"/>
      <c r="S62" s="46"/>
      <c r="V62" s="42"/>
      <c r="AA62" s="42"/>
    </row>
    <row r="63" ht="15.75" customHeight="1">
      <c r="B63" s="25" t="s">
        <v>40</v>
      </c>
      <c r="C63" s="21" t="s">
        <v>41</v>
      </c>
      <c r="D63" s="17" t="s">
        <v>22</v>
      </c>
      <c r="E63" s="21">
        <v>10.0</v>
      </c>
      <c r="F63" s="21">
        <v>1.0</v>
      </c>
      <c r="G63" s="21">
        <v>1.0</v>
      </c>
      <c r="H63" s="21">
        <v>2.0</v>
      </c>
      <c r="I63" s="21"/>
      <c r="J63" s="21">
        <v>1.0</v>
      </c>
      <c r="K63" s="22"/>
      <c r="L63" s="21">
        <v>1.0</v>
      </c>
      <c r="M63" s="22"/>
      <c r="N63" s="21">
        <v>1.0</v>
      </c>
      <c r="O63" s="21">
        <v>2.0</v>
      </c>
      <c r="P63" s="22"/>
      <c r="Q63" s="21">
        <v>1.0</v>
      </c>
      <c r="R63" s="22"/>
      <c r="S63" s="23"/>
      <c r="V63" s="42"/>
      <c r="AA63" s="42"/>
    </row>
    <row r="64" ht="15.75" customHeight="1">
      <c r="B64" s="25" t="s">
        <v>42</v>
      </c>
      <c r="C64" s="21" t="s">
        <v>43</v>
      </c>
      <c r="D64" s="17" t="s">
        <v>25</v>
      </c>
      <c r="E64" s="22">
        <v>11.0</v>
      </c>
      <c r="F64" s="21">
        <v>2.0</v>
      </c>
      <c r="G64" s="21">
        <v>1.0</v>
      </c>
      <c r="H64" s="21">
        <v>1.0</v>
      </c>
      <c r="I64" s="22"/>
      <c r="J64" s="21">
        <v>1.0</v>
      </c>
      <c r="K64" s="21">
        <v>2.0</v>
      </c>
      <c r="L64" s="22"/>
      <c r="M64" s="21">
        <v>1.0</v>
      </c>
      <c r="N64" s="21">
        <v>1.0</v>
      </c>
      <c r="O64" s="21">
        <v>1.0</v>
      </c>
      <c r="P64" s="21">
        <v>1.0</v>
      </c>
      <c r="Q64" s="22"/>
      <c r="R64" s="21"/>
      <c r="S64" s="23"/>
      <c r="V64" s="43"/>
      <c r="AA64" s="43"/>
    </row>
    <row r="65" ht="15.75" customHeight="1">
      <c r="B65" s="25" t="s">
        <v>44</v>
      </c>
      <c r="C65" s="21" t="s">
        <v>45</v>
      </c>
      <c r="D65" s="17" t="s">
        <v>46</v>
      </c>
      <c r="E65" s="22">
        <v>10.0</v>
      </c>
      <c r="F65" s="21"/>
      <c r="G65" s="21">
        <v>1.0</v>
      </c>
      <c r="H65" s="21">
        <v>1.0</v>
      </c>
      <c r="I65" s="21">
        <v>1.0</v>
      </c>
      <c r="J65" s="21">
        <v>1.0</v>
      </c>
      <c r="K65" s="21">
        <v>1.0</v>
      </c>
      <c r="L65" s="21">
        <v>1.0</v>
      </c>
      <c r="M65" s="22"/>
      <c r="N65" s="21">
        <v>1.0</v>
      </c>
      <c r="O65" s="21">
        <v>2.0</v>
      </c>
      <c r="P65" s="22"/>
      <c r="Q65" s="21"/>
      <c r="R65" s="21"/>
      <c r="S65" s="23"/>
      <c r="V65" s="42"/>
      <c r="AA65" s="42"/>
    </row>
    <row r="66" ht="15.75" customHeight="1">
      <c r="B66" s="47" t="s">
        <v>47</v>
      </c>
      <c r="C66" s="29" t="s">
        <v>48</v>
      </c>
      <c r="D66" s="17" t="s">
        <v>49</v>
      </c>
      <c r="E66" s="29">
        <v>11.0</v>
      </c>
      <c r="F66" s="21">
        <v>1.0</v>
      </c>
      <c r="G66" s="21">
        <v>1.0</v>
      </c>
      <c r="H66" s="21">
        <v>1.0</v>
      </c>
      <c r="I66" s="21">
        <v>1.0</v>
      </c>
      <c r="J66" s="21">
        <v>1.0</v>
      </c>
      <c r="K66" s="21">
        <v>1.0</v>
      </c>
      <c r="L66" s="21">
        <v>1.0</v>
      </c>
      <c r="M66" s="21">
        <v>1.0</v>
      </c>
      <c r="N66" s="21">
        <v>1.0</v>
      </c>
      <c r="O66" s="21">
        <v>1.0</v>
      </c>
      <c r="P66" s="21">
        <v>1.0</v>
      </c>
      <c r="Q66" s="22"/>
      <c r="R66" s="21">
        <v>1.0</v>
      </c>
      <c r="S66" s="23"/>
    </row>
    <row r="67" ht="15.75" customHeight="1">
      <c r="B67" s="48"/>
      <c r="C67" s="49"/>
      <c r="E67" s="50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2"/>
    </row>
    <row r="68" ht="15.75" customHeight="1">
      <c r="B68" s="31" t="s">
        <v>35</v>
      </c>
      <c r="C68" s="32"/>
      <c r="D68" s="33"/>
      <c r="E68" s="33">
        <f>SUM(E62:E67)</f>
        <v>46</v>
      </c>
      <c r="F68" s="33">
        <f t="shared" ref="F68:S68" si="2">E68-SUM(F62:F66)</f>
        <v>42</v>
      </c>
      <c r="G68" s="33">
        <f t="shared" si="2"/>
        <v>36</v>
      </c>
      <c r="H68" s="33">
        <f t="shared" si="2"/>
        <v>31</v>
      </c>
      <c r="I68" s="33">
        <f t="shared" si="2"/>
        <v>28</v>
      </c>
      <c r="J68" s="33">
        <f t="shared" si="2"/>
        <v>24</v>
      </c>
      <c r="K68" s="33">
        <f t="shared" si="2"/>
        <v>19</v>
      </c>
      <c r="L68" s="33">
        <f t="shared" si="2"/>
        <v>16</v>
      </c>
      <c r="M68" s="33">
        <f t="shared" si="2"/>
        <v>14</v>
      </c>
      <c r="N68" s="33">
        <f t="shared" si="2"/>
        <v>10</v>
      </c>
      <c r="O68" s="33">
        <f t="shared" si="2"/>
        <v>4</v>
      </c>
      <c r="P68" s="33">
        <f t="shared" si="2"/>
        <v>2</v>
      </c>
      <c r="Q68" s="33">
        <f t="shared" si="2"/>
        <v>1</v>
      </c>
      <c r="R68" s="33">
        <f t="shared" si="2"/>
        <v>0</v>
      </c>
      <c r="S68" s="34">
        <f t="shared" si="2"/>
        <v>0</v>
      </c>
    </row>
    <row r="69" ht="15.75" customHeight="1">
      <c r="B69" s="35" t="s">
        <v>36</v>
      </c>
      <c r="C69" s="36"/>
      <c r="D69" s="37"/>
      <c r="E69" s="37">
        <f>SUM(E62:E66)</f>
        <v>46</v>
      </c>
      <c r="F69" s="37">
        <f>$E$69-($E$69/14*1)</f>
        <v>42.71428571</v>
      </c>
      <c r="G69" s="37">
        <f>$E$69-($E$69/14*2)</f>
        <v>39.42857143</v>
      </c>
      <c r="H69" s="37">
        <f>$E$69-($E$69/14*3)</f>
        <v>36.14285714</v>
      </c>
      <c r="I69" s="37">
        <f>$E$69-($E$69/14*4)</f>
        <v>32.85714286</v>
      </c>
      <c r="J69" s="37">
        <f>$E$69-($E$69/14*5)</f>
        <v>29.57142857</v>
      </c>
      <c r="K69" s="37">
        <f>$E$69-($E$69/14*6)</f>
        <v>26.28571429</v>
      </c>
      <c r="L69" s="37">
        <f>$E$69-($E$69/14*7)</f>
        <v>23</v>
      </c>
      <c r="M69" s="37">
        <f>$E$69-($E$69/14*8)</f>
        <v>19.71428571</v>
      </c>
      <c r="N69" s="37">
        <f>$E$69-($E$69/14*9)</f>
        <v>16.42857143</v>
      </c>
      <c r="O69" s="37">
        <f>$E$69-($E$69/14*10)</f>
        <v>13.14285714</v>
      </c>
      <c r="P69" s="37">
        <f>$E$69-($E$69/14*11)</f>
        <v>9.857142857</v>
      </c>
      <c r="Q69" s="37">
        <f>$E$69-($E$69/14*12)</f>
        <v>6.571428571</v>
      </c>
      <c r="R69" s="37">
        <f>$E$69-($E$69/14*13)</f>
        <v>3.285714286</v>
      </c>
      <c r="S69" s="37">
        <f>$E$69-($E$69/14*14)</f>
        <v>0</v>
      </c>
    </row>
    <row r="70" ht="15.75" customHeight="1"/>
    <row r="71" ht="15.75" customHeight="1">
      <c r="L71" s="41"/>
      <c r="Q71" s="41"/>
      <c r="V71" s="41"/>
      <c r="AA71" s="41"/>
    </row>
    <row r="72" ht="15.75" customHeight="1">
      <c r="L72" s="42"/>
      <c r="Q72" s="42"/>
      <c r="V72" s="42"/>
      <c r="AA72" s="42"/>
    </row>
    <row r="73" ht="15.75" customHeight="1">
      <c r="L73" s="42"/>
      <c r="Q73" s="42"/>
      <c r="V73" s="42"/>
      <c r="AA73" s="42"/>
    </row>
    <row r="74" ht="15.75" customHeight="1">
      <c r="L74" s="42"/>
      <c r="Q74" s="42"/>
      <c r="V74" s="42"/>
      <c r="AA74" s="42"/>
    </row>
    <row r="75" ht="15.75" customHeight="1">
      <c r="L75" s="42"/>
      <c r="Q75" s="42"/>
      <c r="V75" s="42"/>
      <c r="AA75" s="42"/>
    </row>
    <row r="76" ht="15.75" customHeight="1">
      <c r="L76" s="42"/>
      <c r="Q76" s="42"/>
      <c r="V76" s="42"/>
      <c r="AA76" s="42"/>
    </row>
    <row r="77" ht="15.75" customHeight="1">
      <c r="L77" s="42"/>
      <c r="Q77" s="42"/>
      <c r="V77" s="42"/>
      <c r="AA77" s="42"/>
    </row>
    <row r="78" ht="15.75" customHeight="1">
      <c r="L78" s="43"/>
      <c r="Q78" s="43"/>
      <c r="V78" s="53"/>
      <c r="AA78" s="43"/>
    </row>
    <row r="79" ht="15.75" customHeight="1">
      <c r="L79" s="42"/>
      <c r="Q79" s="42"/>
      <c r="V79" s="42"/>
      <c r="AA79" s="42"/>
    </row>
    <row r="80" ht="15.75" customHeight="1">
      <c r="L80" s="42"/>
      <c r="Q80" s="42"/>
      <c r="V80" s="42"/>
      <c r="AA80" s="42"/>
    </row>
    <row r="81" ht="15.75" customHeight="1">
      <c r="L81" s="42"/>
      <c r="Q81" s="42"/>
      <c r="V81" s="42"/>
      <c r="AA81" s="42"/>
    </row>
    <row r="82" ht="15.75" customHeight="1">
      <c r="L82" s="42"/>
      <c r="Q82" s="43"/>
      <c r="V82" s="53"/>
      <c r="AA82" s="43"/>
    </row>
    <row r="83" ht="15.75" customHeight="1">
      <c r="L83" s="53"/>
      <c r="Q83" s="42"/>
      <c r="V83" s="42"/>
      <c r="AA83" s="42"/>
    </row>
    <row r="84" ht="15.75" customHeight="1">
      <c r="Q84" s="42"/>
      <c r="V84" s="42"/>
      <c r="AA84" s="42"/>
    </row>
    <row r="85" ht="15.75" customHeight="1">
      <c r="L85" s="42"/>
      <c r="Q85" s="42"/>
      <c r="V85" s="42"/>
      <c r="AA85" s="42"/>
    </row>
    <row r="86" ht="15.75" customHeight="1">
      <c r="L86" s="42"/>
      <c r="Q86" s="42"/>
      <c r="V86" s="42"/>
      <c r="AA86" s="42"/>
    </row>
    <row r="87" ht="15.75" customHeight="1">
      <c r="L87" s="42"/>
      <c r="Q87" s="42"/>
      <c r="V87" s="42"/>
      <c r="AA87" s="42"/>
    </row>
    <row r="88" ht="15.75" customHeight="1">
      <c r="L88" s="42"/>
      <c r="Q88" s="42"/>
      <c r="V88" s="53"/>
      <c r="AA88" s="43"/>
    </row>
    <row r="89" ht="15.75" customHeight="1">
      <c r="L89" s="43"/>
      <c r="Q89" s="43"/>
      <c r="V89" s="42"/>
      <c r="AA89" s="42"/>
    </row>
    <row r="90" ht="15.75" customHeight="1">
      <c r="L90" s="42"/>
      <c r="Q90" s="42"/>
      <c r="V90" s="42"/>
      <c r="AA90" s="42"/>
    </row>
    <row r="91" ht="15.75" customHeight="1">
      <c r="L91" s="42"/>
      <c r="Q91" s="42"/>
      <c r="V91" s="42"/>
      <c r="AA91" s="42"/>
    </row>
    <row r="92" ht="15.75" customHeight="1"/>
    <row r="93" ht="15.75" customHeight="1">
      <c r="G93" s="54"/>
    </row>
    <row r="94" ht="15.75" customHeight="1"/>
    <row r="95" ht="15.75" customHeight="1"/>
    <row r="96" ht="15.75" customHeight="1"/>
    <row r="97" ht="33.0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L111" s="55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ht="15.75" customHeight="1"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ht="15.75" customHeight="1"/>
    <row r="114" ht="15.75" customHeight="1"/>
    <row r="115" ht="15.75" customHeight="1">
      <c r="L115" s="41"/>
      <c r="Q115" s="41"/>
      <c r="V115" s="41"/>
      <c r="AA115" s="41"/>
    </row>
    <row r="116" ht="15.75" customHeight="1">
      <c r="L116" s="42"/>
      <c r="Q116" s="42"/>
      <c r="V116" s="42"/>
      <c r="AA116" s="42"/>
    </row>
    <row r="117" ht="15.75" customHeight="1">
      <c r="L117" s="42"/>
      <c r="Q117" s="42"/>
      <c r="V117" s="42"/>
      <c r="AA117" s="42"/>
    </row>
    <row r="118" ht="15.75" customHeight="1">
      <c r="L118" s="42"/>
      <c r="Q118" s="42"/>
      <c r="V118" s="42"/>
      <c r="AA118" s="42"/>
    </row>
    <row r="119" ht="15.75" customHeight="1">
      <c r="L119" s="42"/>
      <c r="Q119" s="42"/>
      <c r="V119" s="42"/>
      <c r="AA119" s="42"/>
    </row>
    <row r="120" ht="34.5" customHeight="1">
      <c r="B120" s="1" t="s">
        <v>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  <c r="V120" s="42"/>
      <c r="AA120" s="42"/>
    </row>
    <row r="121" ht="15.75" customHeight="1">
      <c r="B121" s="4"/>
      <c r="S121" s="5"/>
      <c r="V121" s="42"/>
      <c r="AA121" s="42"/>
    </row>
    <row r="122" ht="15.75" customHeight="1">
      <c r="B122" s="6" t="s">
        <v>1</v>
      </c>
      <c r="C122" s="7" t="s">
        <v>2</v>
      </c>
      <c r="D122" s="8" t="s">
        <v>3</v>
      </c>
      <c r="E122" s="9" t="s">
        <v>4</v>
      </c>
      <c r="F122" s="10">
        <v>45006.0</v>
      </c>
      <c r="G122" s="10">
        <v>45007.0</v>
      </c>
      <c r="H122" s="10">
        <v>45008.0</v>
      </c>
      <c r="I122" s="10">
        <v>45009.0</v>
      </c>
      <c r="J122" s="10">
        <v>45010.0</v>
      </c>
      <c r="K122" s="10">
        <v>45011.0</v>
      </c>
      <c r="L122" s="10">
        <v>45012.0</v>
      </c>
      <c r="M122" s="10">
        <v>45013.0</v>
      </c>
      <c r="N122" s="10">
        <v>45014.0</v>
      </c>
      <c r="O122" s="10">
        <v>45015.0</v>
      </c>
      <c r="P122" s="10">
        <v>45016.0</v>
      </c>
      <c r="Q122" s="10">
        <v>45017.0</v>
      </c>
      <c r="R122" s="10">
        <v>45018.0</v>
      </c>
      <c r="S122" s="10">
        <v>45019.0</v>
      </c>
      <c r="V122" s="43"/>
      <c r="AA122" s="43"/>
    </row>
    <row r="123" ht="15.75" customHeight="1">
      <c r="B123" s="11"/>
      <c r="C123" s="12"/>
      <c r="D123" s="13"/>
      <c r="E123" s="14" t="s">
        <v>5</v>
      </c>
      <c r="F123" s="15" t="s">
        <v>6</v>
      </c>
      <c r="G123" s="15" t="s">
        <v>7</v>
      </c>
      <c r="H123" s="15" t="s">
        <v>8</v>
      </c>
      <c r="I123" s="15" t="s">
        <v>9</v>
      </c>
      <c r="J123" s="15" t="s">
        <v>10</v>
      </c>
      <c r="K123" s="15" t="s">
        <v>11</v>
      </c>
      <c r="L123" s="15" t="s">
        <v>12</v>
      </c>
      <c r="M123" s="15" t="s">
        <v>13</v>
      </c>
      <c r="N123" s="15" t="s">
        <v>14</v>
      </c>
      <c r="O123" s="15" t="s">
        <v>15</v>
      </c>
      <c r="P123" s="15" t="s">
        <v>16</v>
      </c>
      <c r="Q123" s="15" t="s">
        <v>17</v>
      </c>
      <c r="R123" s="15" t="s">
        <v>18</v>
      </c>
      <c r="S123" s="15" t="s">
        <v>19</v>
      </c>
      <c r="V123" s="42"/>
      <c r="AA123" s="42"/>
    </row>
    <row r="124" ht="15.75" customHeight="1">
      <c r="B124" s="16" t="s">
        <v>51</v>
      </c>
      <c r="C124" s="21" t="s">
        <v>52</v>
      </c>
      <c r="D124" s="17" t="s">
        <v>22</v>
      </c>
      <c r="E124" s="18">
        <v>14.0</v>
      </c>
      <c r="F124" s="21">
        <v>2.0</v>
      </c>
      <c r="G124" s="21">
        <v>1.0</v>
      </c>
      <c r="H124" s="21">
        <v>1.0</v>
      </c>
      <c r="I124" s="22"/>
      <c r="J124" s="21">
        <v>1.0</v>
      </c>
      <c r="K124" s="21">
        <v>2.0</v>
      </c>
      <c r="L124" s="21">
        <v>1.0</v>
      </c>
      <c r="M124" s="21">
        <v>1.0</v>
      </c>
      <c r="N124" s="21"/>
      <c r="O124" s="21"/>
      <c r="P124" s="21">
        <v>1.0</v>
      </c>
      <c r="Q124" s="21">
        <v>1.0</v>
      </c>
      <c r="R124" s="21">
        <v>1.0</v>
      </c>
      <c r="S124" s="24">
        <v>2.0</v>
      </c>
      <c r="V124" s="42"/>
      <c r="AA124" s="42"/>
    </row>
    <row r="125" ht="15.75" customHeight="1">
      <c r="B125" s="25" t="s">
        <v>42</v>
      </c>
      <c r="C125" s="21" t="s">
        <v>43</v>
      </c>
      <c r="D125" s="17" t="s">
        <v>25</v>
      </c>
      <c r="E125" s="21">
        <v>10.0</v>
      </c>
      <c r="F125" s="21">
        <v>2.0</v>
      </c>
      <c r="G125" s="21">
        <v>1.0</v>
      </c>
      <c r="H125" s="21">
        <v>1.0</v>
      </c>
      <c r="I125" s="22"/>
      <c r="J125" s="21">
        <v>1.0</v>
      </c>
      <c r="K125" s="21">
        <v>2.0</v>
      </c>
      <c r="L125" s="21">
        <v>1.0</v>
      </c>
      <c r="M125" s="21">
        <v>1.0</v>
      </c>
      <c r="N125" s="21"/>
      <c r="O125" s="21"/>
      <c r="P125" s="21">
        <v>1.0</v>
      </c>
      <c r="Q125" s="21"/>
      <c r="R125" s="21"/>
      <c r="S125" s="24"/>
      <c r="V125" s="42"/>
      <c r="AA125" s="42"/>
    </row>
    <row r="126" ht="15.75" customHeight="1">
      <c r="B126" s="25" t="s">
        <v>53</v>
      </c>
      <c r="C126" s="21" t="s">
        <v>45</v>
      </c>
      <c r="D126" s="17" t="s">
        <v>54</v>
      </c>
      <c r="E126" s="21">
        <v>12.0</v>
      </c>
      <c r="F126" s="21">
        <v>2.0</v>
      </c>
      <c r="G126" s="21">
        <v>1.0</v>
      </c>
      <c r="H126" s="21">
        <v>1.0</v>
      </c>
      <c r="I126" s="22"/>
      <c r="J126" s="21">
        <v>1.0</v>
      </c>
      <c r="K126" s="21">
        <v>2.0</v>
      </c>
      <c r="L126" s="21">
        <v>1.0</v>
      </c>
      <c r="M126" s="21">
        <v>1.0</v>
      </c>
      <c r="N126" s="21"/>
      <c r="O126" s="21"/>
      <c r="P126" s="21">
        <v>1.0</v>
      </c>
      <c r="Q126" s="21">
        <v>1.0</v>
      </c>
      <c r="R126" s="21">
        <v>1.0</v>
      </c>
      <c r="S126" s="23"/>
      <c r="V126" s="42"/>
      <c r="AA126" s="42"/>
    </row>
    <row r="127" ht="15.75" customHeight="1">
      <c r="B127" s="47" t="s">
        <v>47</v>
      </c>
      <c r="C127" s="29" t="s">
        <v>48</v>
      </c>
      <c r="D127" s="21" t="s">
        <v>49</v>
      </c>
      <c r="E127" s="21">
        <v>10.0</v>
      </c>
      <c r="F127" s="21">
        <v>1.0</v>
      </c>
      <c r="G127" s="21">
        <v>1.0</v>
      </c>
      <c r="H127" s="21">
        <v>1.0</v>
      </c>
      <c r="I127" s="21">
        <v>3.0</v>
      </c>
      <c r="J127" s="21">
        <v>1.0</v>
      </c>
      <c r="K127" s="22"/>
      <c r="L127" s="21">
        <v>1.0</v>
      </c>
      <c r="M127" s="22"/>
      <c r="N127" s="22"/>
      <c r="O127" s="21">
        <v>2.0</v>
      </c>
      <c r="P127" s="22"/>
      <c r="Q127" s="22"/>
      <c r="R127" s="22"/>
      <c r="S127" s="23"/>
      <c r="V127" s="43"/>
      <c r="AA127" s="43"/>
    </row>
    <row r="128" ht="15.75" customHeight="1">
      <c r="B128" s="27"/>
      <c r="C128" s="28"/>
      <c r="D128" s="21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30"/>
      <c r="V128" s="42"/>
      <c r="AA128" s="42"/>
    </row>
    <row r="129" ht="15.75" customHeight="1">
      <c r="B129" s="31" t="s">
        <v>35</v>
      </c>
      <c r="C129" s="32"/>
      <c r="D129" s="33"/>
      <c r="E129" s="33">
        <f>SUM(E124:E128)</f>
        <v>46</v>
      </c>
      <c r="F129" s="33">
        <f t="shared" ref="F129:S129" si="3">E129-SUM(F124:F128)</f>
        <v>39</v>
      </c>
      <c r="G129" s="33">
        <f t="shared" si="3"/>
        <v>35</v>
      </c>
      <c r="H129" s="33">
        <f t="shared" si="3"/>
        <v>31</v>
      </c>
      <c r="I129" s="33">
        <f t="shared" si="3"/>
        <v>28</v>
      </c>
      <c r="J129" s="33">
        <f t="shared" si="3"/>
        <v>24</v>
      </c>
      <c r="K129" s="33">
        <f t="shared" si="3"/>
        <v>18</v>
      </c>
      <c r="L129" s="33">
        <f t="shared" si="3"/>
        <v>14</v>
      </c>
      <c r="M129" s="33">
        <f t="shared" si="3"/>
        <v>11</v>
      </c>
      <c r="N129" s="33">
        <f t="shared" si="3"/>
        <v>11</v>
      </c>
      <c r="O129" s="33">
        <f t="shared" si="3"/>
        <v>9</v>
      </c>
      <c r="P129" s="33">
        <f t="shared" si="3"/>
        <v>6</v>
      </c>
      <c r="Q129" s="33">
        <f t="shared" si="3"/>
        <v>4</v>
      </c>
      <c r="R129" s="33">
        <f t="shared" si="3"/>
        <v>2</v>
      </c>
      <c r="S129" s="34">
        <f t="shared" si="3"/>
        <v>0</v>
      </c>
      <c r="V129" s="42"/>
      <c r="AA129" s="42"/>
    </row>
    <row r="130" ht="15.75" customHeight="1">
      <c r="B130" s="35" t="s">
        <v>36</v>
      </c>
      <c r="C130" s="36"/>
      <c r="D130" s="37"/>
      <c r="E130" s="37">
        <f>SUM(E124:E128)</f>
        <v>46</v>
      </c>
      <c r="F130" s="37">
        <f>$E$130-($E$130/14*1)</f>
        <v>42.71428571</v>
      </c>
      <c r="G130" s="37">
        <f>$E$130-($E$130/14*2)</f>
        <v>39.42857143</v>
      </c>
      <c r="H130" s="37">
        <f>$E$130-($E$130/14*3)</f>
        <v>36.14285714</v>
      </c>
      <c r="I130" s="37">
        <f>$E$130-($E$130/14*4)</f>
        <v>32.85714286</v>
      </c>
      <c r="J130" s="37">
        <f>$E$130-($E$130/14*5)</f>
        <v>29.57142857</v>
      </c>
      <c r="K130" s="37">
        <f>$E$130-($E$130/14*6)</f>
        <v>26.28571429</v>
      </c>
      <c r="L130" s="37">
        <f>$E$130-($E$130/14*7)</f>
        <v>23</v>
      </c>
      <c r="M130" s="37">
        <f>$E$130-($E$130/14*8)</f>
        <v>19.71428571</v>
      </c>
      <c r="N130" s="37">
        <f>$E$130-($E$130/14*9)</f>
        <v>16.42857143</v>
      </c>
      <c r="O130" s="37">
        <f>$E$130-($E$130/14*10)</f>
        <v>13.14285714</v>
      </c>
      <c r="P130" s="37">
        <f>$E$130-($E$130/14*11)</f>
        <v>9.857142857</v>
      </c>
      <c r="Q130" s="37">
        <f>$E$130-($E$130/14*12)</f>
        <v>6.571428571</v>
      </c>
      <c r="R130" s="37">
        <f>$E$130-($E$130/14*13)</f>
        <v>3.285714286</v>
      </c>
      <c r="S130" s="38">
        <f>$E$130-($E$130/14*14)</f>
        <v>0</v>
      </c>
      <c r="V130" s="42"/>
      <c r="AA130" s="42"/>
    </row>
    <row r="131" ht="15.75" customHeight="1">
      <c r="L131" s="42"/>
      <c r="Q131" s="42"/>
      <c r="V131" s="42"/>
      <c r="AA131" s="42"/>
    </row>
    <row r="132" ht="15.75" customHeight="1">
      <c r="L132" s="43"/>
      <c r="Q132" s="43"/>
      <c r="V132" s="43"/>
      <c r="AA132" s="43"/>
    </row>
    <row r="133" ht="15.75" customHeight="1">
      <c r="Q133" s="42"/>
      <c r="V133" s="42"/>
      <c r="AA133" s="42"/>
    </row>
    <row r="134" ht="15.75" customHeight="1">
      <c r="L134" s="42"/>
      <c r="Q134" s="42"/>
      <c r="V134" s="42"/>
      <c r="AA134" s="42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>
      <c r="L140" s="41"/>
      <c r="Q140" s="41"/>
      <c r="V140" s="41"/>
      <c r="AA140" s="41"/>
    </row>
    <row r="141" ht="15.75" customHeight="1">
      <c r="L141" s="42"/>
      <c r="Q141" s="42"/>
      <c r="V141" s="42"/>
      <c r="AA141" s="42"/>
    </row>
    <row r="142" ht="15.75" customHeight="1">
      <c r="L142" s="42"/>
      <c r="Q142" s="42"/>
      <c r="V142" s="42"/>
      <c r="AA142" s="42"/>
    </row>
    <row r="143" ht="15.75" customHeight="1">
      <c r="L143" s="42"/>
      <c r="Q143" s="42"/>
      <c r="V143" s="42"/>
      <c r="AA143" s="42"/>
    </row>
    <row r="144" ht="15.75" customHeight="1">
      <c r="L144" s="42"/>
      <c r="Q144" s="42"/>
      <c r="V144" s="42"/>
      <c r="AA144" s="42"/>
    </row>
    <row r="145" ht="15.75" customHeight="1">
      <c r="L145" s="42"/>
      <c r="Q145" s="42"/>
      <c r="V145" s="42"/>
      <c r="AA145" s="42"/>
    </row>
    <row r="146" ht="15.75" customHeight="1">
      <c r="L146" s="42"/>
      <c r="Q146" s="42"/>
      <c r="V146" s="42"/>
      <c r="AA146" s="42"/>
    </row>
    <row r="147" ht="15.75" customHeight="1">
      <c r="L147" s="43"/>
      <c r="Q147" s="43"/>
      <c r="V147" s="42"/>
      <c r="AA147" s="42"/>
    </row>
    <row r="148" ht="15.75" customHeight="1">
      <c r="Q148" s="42"/>
      <c r="V148" s="43"/>
      <c r="AA148" s="43"/>
    </row>
    <row r="149" ht="15.75" customHeight="1">
      <c r="L149" s="42"/>
      <c r="Q149" s="42"/>
      <c r="V149" s="42"/>
      <c r="AA149" s="42"/>
    </row>
    <row r="150" ht="15.75" customHeight="1">
      <c r="L150" s="42"/>
      <c r="Q150" s="42"/>
      <c r="V150" s="42"/>
      <c r="AA150" s="42"/>
    </row>
    <row r="151" ht="15.75" customHeight="1">
      <c r="L151" s="42"/>
      <c r="Q151" s="42"/>
      <c r="V151" s="42"/>
      <c r="AA151" s="42"/>
    </row>
    <row r="152" ht="15.75" customHeight="1">
      <c r="L152" s="43"/>
      <c r="Q152" s="43"/>
      <c r="V152" s="43"/>
      <c r="AA152" s="43"/>
    </row>
    <row r="153" ht="15.75" customHeight="1">
      <c r="Q153" s="42"/>
      <c r="V153" s="42"/>
      <c r="AA153" s="42"/>
    </row>
    <row r="154" ht="15.75" customHeight="1">
      <c r="L154" s="42"/>
      <c r="Q154" s="42"/>
      <c r="V154" s="42"/>
      <c r="AA154" s="42"/>
    </row>
    <row r="155" ht="15.75" customHeight="1">
      <c r="L155" s="42"/>
      <c r="Q155" s="42"/>
      <c r="V155" s="42"/>
      <c r="AA155" s="42"/>
    </row>
    <row r="156" ht="15.75" customHeight="1">
      <c r="L156" s="42"/>
      <c r="Q156" s="42"/>
      <c r="V156" s="42"/>
      <c r="AA156" s="42"/>
    </row>
    <row r="157" ht="15.75" customHeight="1">
      <c r="L157" s="42"/>
      <c r="Q157" s="42"/>
      <c r="V157" s="42"/>
      <c r="AA157" s="42"/>
    </row>
    <row r="158" ht="15.75" customHeight="1">
      <c r="L158" s="43"/>
      <c r="Q158" s="43"/>
      <c r="V158" s="43"/>
      <c r="AA158" s="43"/>
    </row>
    <row r="159" ht="15.75" customHeight="1">
      <c r="L159" s="42"/>
      <c r="Q159" s="42"/>
      <c r="V159" s="42"/>
      <c r="AA159" s="42"/>
    </row>
    <row r="160" ht="15.75" customHeight="1">
      <c r="L160" s="42"/>
      <c r="Q160" s="42"/>
      <c r="V160" s="42"/>
      <c r="AA160" s="42"/>
    </row>
    <row r="161" ht="15.75" customHeight="1"/>
    <row r="162" ht="15.75" customHeight="1"/>
    <row r="163" ht="15.75" customHeight="1"/>
    <row r="164" ht="15.75" customHeight="1"/>
    <row r="165" ht="15.75" customHeight="1">
      <c r="L165" s="41"/>
      <c r="Q165" s="41"/>
      <c r="V165" s="41"/>
      <c r="AA165" s="41"/>
    </row>
    <row r="166" ht="15.75" customHeight="1">
      <c r="L166" s="42"/>
      <c r="Q166" s="42"/>
      <c r="V166" s="42"/>
      <c r="AA166" s="42"/>
    </row>
    <row r="167" ht="15.75" customHeight="1">
      <c r="L167" s="42"/>
      <c r="Q167" s="42"/>
      <c r="V167" s="42"/>
      <c r="AA167" s="42"/>
    </row>
    <row r="168" ht="15.75" customHeight="1">
      <c r="L168" s="42"/>
      <c r="Q168" s="42"/>
      <c r="V168" s="42"/>
      <c r="AA168" s="42"/>
    </row>
    <row r="169" ht="15.75" customHeight="1">
      <c r="L169" s="42"/>
      <c r="Q169" s="42"/>
      <c r="V169" s="42"/>
      <c r="AA169" s="42"/>
    </row>
    <row r="170" ht="15.75" customHeight="1">
      <c r="L170" s="42"/>
      <c r="Q170" s="42"/>
      <c r="V170" s="42"/>
      <c r="AA170" s="42"/>
    </row>
    <row r="171" ht="15.75" customHeight="1">
      <c r="L171" s="42"/>
      <c r="Q171" s="42"/>
      <c r="V171" s="42"/>
      <c r="AA171" s="42"/>
    </row>
    <row r="172" ht="15.75" customHeight="1">
      <c r="L172" s="43"/>
      <c r="Q172" s="43"/>
      <c r="V172" s="43"/>
      <c r="AA172" s="43"/>
    </row>
    <row r="173" ht="15.75" customHeight="1">
      <c r="L173" s="42"/>
      <c r="Q173" s="42"/>
      <c r="V173" s="42"/>
      <c r="AA173" s="42"/>
    </row>
    <row r="174" ht="15.75" customHeight="1">
      <c r="L174" s="42"/>
      <c r="Q174" s="42"/>
      <c r="V174" s="42"/>
      <c r="AA174" s="42"/>
    </row>
    <row r="175" ht="15.75" customHeight="1">
      <c r="L175" s="42"/>
      <c r="Q175" s="42"/>
      <c r="V175" s="42"/>
      <c r="AA175" s="42"/>
    </row>
    <row r="176" ht="15.75" customHeight="1">
      <c r="L176" s="42"/>
      <c r="Q176" s="42"/>
      <c r="V176" s="42"/>
      <c r="AA176" s="42"/>
    </row>
    <row r="177" ht="15.75" customHeight="1">
      <c r="L177" s="42"/>
      <c r="Q177" s="43"/>
      <c r="V177" s="43"/>
      <c r="AA177" s="43"/>
    </row>
    <row r="178" ht="34.5" customHeight="1">
      <c r="B178" s="1" t="s">
        <v>55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  <c r="V178" s="42"/>
      <c r="AA178" s="42"/>
    </row>
    <row r="179" ht="15.75" customHeight="1">
      <c r="B179" s="4"/>
      <c r="S179" s="5"/>
      <c r="U179" s="42"/>
      <c r="Z179" s="42"/>
    </row>
    <row r="180" ht="15.75" customHeight="1">
      <c r="B180" s="6" t="s">
        <v>1</v>
      </c>
      <c r="C180" s="7" t="s">
        <v>2</v>
      </c>
      <c r="D180" s="8" t="s">
        <v>3</v>
      </c>
      <c r="E180" s="9" t="s">
        <v>4</v>
      </c>
      <c r="F180" s="10">
        <v>45020.0</v>
      </c>
      <c r="G180" s="10">
        <v>45021.0</v>
      </c>
      <c r="H180" s="10">
        <v>45022.0</v>
      </c>
      <c r="I180" s="10">
        <v>45023.0</v>
      </c>
      <c r="J180" s="10">
        <v>45024.0</v>
      </c>
      <c r="K180" s="10">
        <v>45025.0</v>
      </c>
      <c r="L180" s="10">
        <v>45026.0</v>
      </c>
      <c r="M180" s="10">
        <v>45027.0</v>
      </c>
      <c r="N180" s="10">
        <v>45028.0</v>
      </c>
      <c r="O180" s="10">
        <v>45029.0</v>
      </c>
      <c r="P180" s="10">
        <v>45030.0</v>
      </c>
      <c r="Q180" s="10">
        <v>45031.0</v>
      </c>
      <c r="R180" s="10">
        <v>45032.0</v>
      </c>
      <c r="S180" s="10">
        <v>45033.0</v>
      </c>
      <c r="V180" s="42"/>
      <c r="AA180" s="42"/>
    </row>
    <row r="181" ht="15.75" customHeight="1">
      <c r="B181" s="11"/>
      <c r="C181" s="12"/>
      <c r="D181" s="13"/>
      <c r="E181" s="14" t="s">
        <v>5</v>
      </c>
      <c r="F181" s="15" t="s">
        <v>6</v>
      </c>
      <c r="G181" s="15" t="s">
        <v>7</v>
      </c>
      <c r="H181" s="15" t="s">
        <v>8</v>
      </c>
      <c r="I181" s="15" t="s">
        <v>9</v>
      </c>
      <c r="J181" s="15" t="s">
        <v>10</v>
      </c>
      <c r="K181" s="15" t="s">
        <v>11</v>
      </c>
      <c r="L181" s="15" t="s">
        <v>12</v>
      </c>
      <c r="M181" s="15" t="s">
        <v>13</v>
      </c>
      <c r="N181" s="15" t="s">
        <v>14</v>
      </c>
      <c r="O181" s="15" t="s">
        <v>15</v>
      </c>
      <c r="P181" s="15" t="s">
        <v>16</v>
      </c>
      <c r="Q181" s="15" t="s">
        <v>17</v>
      </c>
      <c r="R181" s="15" t="s">
        <v>18</v>
      </c>
      <c r="S181" s="15" t="s">
        <v>19</v>
      </c>
      <c r="T181" s="44"/>
      <c r="V181" s="42"/>
      <c r="AA181" s="42"/>
    </row>
    <row r="182" ht="15.75" customHeight="1">
      <c r="B182" s="16" t="s">
        <v>56</v>
      </c>
      <c r="C182" s="56" t="s">
        <v>57</v>
      </c>
      <c r="D182" s="17" t="s">
        <v>49</v>
      </c>
      <c r="E182" s="17">
        <v>15.0</v>
      </c>
      <c r="F182" s="21">
        <v>1.0</v>
      </c>
      <c r="G182" s="22"/>
      <c r="H182" s="21">
        <v>1.0</v>
      </c>
      <c r="I182" s="21">
        <v>1.0</v>
      </c>
      <c r="J182" s="21">
        <v>1.0</v>
      </c>
      <c r="K182" s="21">
        <v>3.0</v>
      </c>
      <c r="L182" s="21">
        <v>1.0</v>
      </c>
      <c r="M182" s="21"/>
      <c r="N182" s="21">
        <v>2.0</v>
      </c>
      <c r="O182" s="22"/>
      <c r="P182" s="21">
        <v>2.0</v>
      </c>
      <c r="Q182" s="22"/>
      <c r="R182" s="21">
        <v>2.0</v>
      </c>
      <c r="S182" s="19">
        <v>1.0</v>
      </c>
      <c r="T182" s="44"/>
      <c r="V182" s="43"/>
      <c r="AA182" s="43"/>
    </row>
    <row r="183" ht="15.75" customHeight="1">
      <c r="B183" s="25" t="s">
        <v>58</v>
      </c>
      <c r="C183" s="57" t="s">
        <v>59</v>
      </c>
      <c r="D183" s="58" t="s">
        <v>22</v>
      </c>
      <c r="E183" s="21">
        <v>12.0</v>
      </c>
      <c r="F183" s="21">
        <v>1.0</v>
      </c>
      <c r="G183" s="21">
        <v>2.0</v>
      </c>
      <c r="H183" s="21">
        <v>1.0</v>
      </c>
      <c r="I183" s="21">
        <v>2.0</v>
      </c>
      <c r="J183" s="21">
        <v>1.0</v>
      </c>
      <c r="K183" s="22"/>
      <c r="L183" s="21">
        <v>1.0</v>
      </c>
      <c r="M183" s="22"/>
      <c r="N183" s="21">
        <v>1.0</v>
      </c>
      <c r="O183" s="22"/>
      <c r="P183" s="21">
        <v>1.0</v>
      </c>
      <c r="Q183" s="22"/>
      <c r="R183" s="21">
        <v>1.0</v>
      </c>
      <c r="S183" s="24">
        <v>1.0</v>
      </c>
      <c r="T183" s="44"/>
      <c r="V183" s="42"/>
      <c r="AA183" s="42"/>
    </row>
    <row r="184" ht="15.75" customHeight="1">
      <c r="B184" s="25" t="s">
        <v>60</v>
      </c>
      <c r="C184" s="21" t="s">
        <v>61</v>
      </c>
      <c r="D184" s="58" t="s">
        <v>62</v>
      </c>
      <c r="E184" s="21">
        <v>12.0</v>
      </c>
      <c r="F184" s="21">
        <v>1.0</v>
      </c>
      <c r="G184" s="21">
        <v>1.0</v>
      </c>
      <c r="H184" s="21">
        <v>2.0</v>
      </c>
      <c r="I184" s="21">
        <v>1.0</v>
      </c>
      <c r="J184" s="21">
        <v>2.0</v>
      </c>
      <c r="K184" s="21">
        <v>1.0</v>
      </c>
      <c r="L184" s="22"/>
      <c r="M184" s="22"/>
      <c r="N184" s="22"/>
      <c r="O184" s="21">
        <v>1.0</v>
      </c>
      <c r="P184" s="22"/>
      <c r="Q184" s="22"/>
      <c r="R184" s="21">
        <v>2.0</v>
      </c>
      <c r="S184" s="24">
        <v>1.0</v>
      </c>
      <c r="T184" s="44"/>
      <c r="V184" s="42"/>
      <c r="AA184" s="42"/>
    </row>
    <row r="185" ht="15.75" customHeight="1">
      <c r="B185" s="25" t="s">
        <v>63</v>
      </c>
      <c r="C185" s="21" t="s">
        <v>64</v>
      </c>
      <c r="D185" s="58" t="s">
        <v>65</v>
      </c>
      <c r="E185" s="21">
        <v>10.0</v>
      </c>
      <c r="F185" s="59">
        <v>1.0</v>
      </c>
      <c r="G185" s="59">
        <v>1.0</v>
      </c>
      <c r="H185" s="59">
        <v>1.0</v>
      </c>
      <c r="I185" s="60"/>
      <c r="J185" s="59">
        <v>1.0</v>
      </c>
      <c r="K185" s="59">
        <v>1.0</v>
      </c>
      <c r="L185" s="59">
        <v>1.0</v>
      </c>
      <c r="M185" s="59"/>
      <c r="N185" s="59">
        <v>1.0</v>
      </c>
      <c r="O185" s="60"/>
      <c r="P185" s="59">
        <v>1.0</v>
      </c>
      <c r="Q185" s="60"/>
      <c r="R185" s="59">
        <v>1.0</v>
      </c>
      <c r="S185" s="24">
        <v>1.0</v>
      </c>
      <c r="T185" s="44"/>
      <c r="V185" s="42"/>
      <c r="AA185" s="42"/>
    </row>
    <row r="186" ht="15.75" customHeight="1">
      <c r="B186" s="27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30"/>
      <c r="T186" s="44"/>
    </row>
    <row r="187" ht="15.75" customHeight="1">
      <c r="B187" s="31" t="s">
        <v>35</v>
      </c>
      <c r="C187" s="32"/>
      <c r="D187" s="33"/>
      <c r="E187" s="33">
        <f>SUM(E182:E186)</f>
        <v>49</v>
      </c>
      <c r="F187" s="33">
        <f t="shared" ref="F187:S187" si="4">E187-SUM(F182:F186)</f>
        <v>45</v>
      </c>
      <c r="G187" s="33">
        <f t="shared" si="4"/>
        <v>41</v>
      </c>
      <c r="H187" s="33">
        <f t="shared" si="4"/>
        <v>36</v>
      </c>
      <c r="I187" s="33">
        <f t="shared" si="4"/>
        <v>32</v>
      </c>
      <c r="J187" s="33">
        <f t="shared" si="4"/>
        <v>27</v>
      </c>
      <c r="K187" s="33">
        <f t="shared" si="4"/>
        <v>22</v>
      </c>
      <c r="L187" s="33">
        <f t="shared" si="4"/>
        <v>19</v>
      </c>
      <c r="M187" s="33">
        <f t="shared" si="4"/>
        <v>19</v>
      </c>
      <c r="N187" s="33">
        <f t="shared" si="4"/>
        <v>15</v>
      </c>
      <c r="O187" s="33">
        <f t="shared" si="4"/>
        <v>14</v>
      </c>
      <c r="P187" s="33">
        <f t="shared" si="4"/>
        <v>10</v>
      </c>
      <c r="Q187" s="33">
        <f t="shared" si="4"/>
        <v>10</v>
      </c>
      <c r="R187" s="33">
        <f t="shared" si="4"/>
        <v>4</v>
      </c>
      <c r="S187" s="34">
        <f t="shared" si="4"/>
        <v>0</v>
      </c>
      <c r="T187" s="44"/>
    </row>
    <row r="188" ht="15.75" customHeight="1">
      <c r="B188" s="35" t="s">
        <v>36</v>
      </c>
      <c r="C188" s="36"/>
      <c r="D188" s="37"/>
      <c r="E188" s="37">
        <f>SUM(E182:E186)</f>
        <v>49</v>
      </c>
      <c r="F188" s="37">
        <f>$E$188-($E$188/14*1)</f>
        <v>45.5</v>
      </c>
      <c r="G188" s="37">
        <f>$E$188-($E$188/14*2)</f>
        <v>42</v>
      </c>
      <c r="H188" s="37">
        <f>$E$188-($E$188/14*3)</f>
        <v>38.5</v>
      </c>
      <c r="I188" s="37">
        <f>$E$188-($E$188/14*4)</f>
        <v>35</v>
      </c>
      <c r="J188" s="37">
        <f>$E$188-($E$188/14*5)</f>
        <v>31.5</v>
      </c>
      <c r="K188" s="37">
        <f>$E$188-($E$188/14*6)</f>
        <v>28</v>
      </c>
      <c r="L188" s="37">
        <f>$E$188-($E$188/14*7)</f>
        <v>24.5</v>
      </c>
      <c r="M188" s="37">
        <f>$E$188-($E$188/14*8)</f>
        <v>21</v>
      </c>
      <c r="N188" s="37">
        <f>$E$188-($E$188/14*9)</f>
        <v>17.5</v>
      </c>
      <c r="O188" s="37">
        <f>$E$188-($E$188/14*10)</f>
        <v>14</v>
      </c>
      <c r="P188" s="37">
        <f>$E$188-($E$188/14*11)</f>
        <v>10.5</v>
      </c>
      <c r="Q188" s="37">
        <f>$E$188-($E$188/14*12)</f>
        <v>7</v>
      </c>
      <c r="R188" s="37">
        <f>$E$188-($E$188/14*13)</f>
        <v>3.5</v>
      </c>
      <c r="S188" s="37">
        <f>$E$188-($E$188/14*14)</f>
        <v>0</v>
      </c>
      <c r="T188" s="44"/>
    </row>
    <row r="189" ht="15.75" customHeight="1"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44"/>
    </row>
    <row r="190" ht="15.75" customHeight="1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44"/>
    </row>
    <row r="191" ht="34.5" customHeight="1">
      <c r="B191" s="62"/>
      <c r="C191" s="44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44"/>
    </row>
    <row r="192" ht="15.75" customHeight="1">
      <c r="B192" s="62"/>
      <c r="C192" s="44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44"/>
    </row>
    <row r="193" ht="15.75" customHeight="1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</row>
    <row r="194" ht="15.75" customHeight="1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</row>
    <row r="195" ht="15.75" customHeight="1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</row>
    <row r="196" ht="15.75" customHeight="1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</row>
    <row r="197" ht="15.75" customHeight="1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</row>
    <row r="198" ht="15.75" customHeight="1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</row>
    <row r="199" ht="15.7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</row>
    <row r="200" ht="15.75" customHeight="1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</row>
    <row r="201" ht="15.75" customHeight="1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</row>
    <row r="202" ht="15.75" customHeight="1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</row>
    <row r="203" ht="15.75" customHeight="1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</row>
    <row r="204" ht="15.75" customHeight="1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</row>
    <row r="205" ht="15.75" customHeight="1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55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</row>
    <row r="206" ht="15.75" customHeight="1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</row>
    <row r="207" ht="15.75" customHeight="1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</row>
    <row r="208" ht="15.75" customHeight="1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</row>
    <row r="209" ht="15.75" customHeight="1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1"/>
      <c r="M209" s="44"/>
      <c r="N209" s="44"/>
      <c r="O209" s="44"/>
      <c r="P209" s="44"/>
      <c r="Q209" s="41"/>
      <c r="R209" s="44"/>
      <c r="S209" s="44"/>
      <c r="V209" s="41"/>
      <c r="AA209" s="41"/>
    </row>
    <row r="210" ht="15.75" customHeight="1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2"/>
      <c r="M210" s="44"/>
      <c r="N210" s="44"/>
      <c r="O210" s="44"/>
      <c r="P210" s="44"/>
      <c r="Q210" s="42"/>
      <c r="R210" s="44"/>
      <c r="S210" s="44"/>
      <c r="V210" s="42"/>
      <c r="AA210" s="42"/>
    </row>
    <row r="211" ht="15.7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2"/>
      <c r="M211" s="44"/>
      <c r="N211" s="44"/>
      <c r="O211" s="44"/>
      <c r="P211" s="44"/>
      <c r="Q211" s="42"/>
      <c r="R211" s="44"/>
      <c r="S211" s="44"/>
      <c r="V211" s="42"/>
      <c r="AA211" s="42"/>
    </row>
    <row r="212" ht="15.75" customHeight="1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2"/>
      <c r="M212" s="44"/>
      <c r="N212" s="44"/>
      <c r="O212" s="44"/>
      <c r="P212" s="44"/>
      <c r="Q212" s="42"/>
      <c r="R212" s="44"/>
      <c r="S212" s="44"/>
      <c r="V212" s="42"/>
      <c r="AA212" s="42"/>
    </row>
    <row r="213" ht="15.75" customHeight="1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2"/>
      <c r="M213" s="44"/>
      <c r="N213" s="44"/>
      <c r="O213" s="44"/>
      <c r="P213" s="44"/>
      <c r="Q213" s="42"/>
      <c r="R213" s="44"/>
      <c r="S213" s="44"/>
      <c r="V213" s="42"/>
      <c r="AA213" s="42"/>
    </row>
    <row r="214" ht="15.75" customHeight="1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2"/>
      <c r="M214" s="44"/>
      <c r="N214" s="44"/>
      <c r="O214" s="44"/>
      <c r="P214" s="44"/>
      <c r="Q214" s="42"/>
      <c r="R214" s="44"/>
      <c r="S214" s="44"/>
      <c r="V214" s="42"/>
      <c r="AA214" s="42"/>
    </row>
    <row r="215" ht="15.75" customHeight="1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2"/>
      <c r="M215" s="44"/>
      <c r="N215" s="44"/>
      <c r="O215" s="44"/>
      <c r="P215" s="44"/>
      <c r="Q215" s="42"/>
      <c r="R215" s="44"/>
      <c r="S215" s="44"/>
      <c r="V215" s="42"/>
      <c r="AA215" s="42"/>
    </row>
    <row r="216" ht="15.7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3"/>
      <c r="M216" s="44"/>
      <c r="N216" s="44"/>
      <c r="O216" s="44"/>
      <c r="P216" s="44"/>
      <c r="Q216" s="43"/>
      <c r="R216" s="44"/>
      <c r="S216" s="44"/>
      <c r="V216" s="43"/>
      <c r="AA216" s="43"/>
    </row>
    <row r="217" ht="15.75" customHeight="1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2"/>
      <c r="M217" s="44"/>
      <c r="N217" s="44"/>
      <c r="O217" s="44"/>
      <c r="P217" s="44"/>
      <c r="Q217" s="42"/>
      <c r="R217" s="44"/>
      <c r="S217" s="44"/>
      <c r="V217" s="42"/>
      <c r="AA217" s="42"/>
    </row>
    <row r="218" ht="15.75" customHeight="1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2"/>
      <c r="M218" s="44"/>
      <c r="N218" s="44"/>
      <c r="O218" s="44"/>
      <c r="P218" s="44"/>
      <c r="Q218" s="42"/>
      <c r="R218" s="44"/>
      <c r="S218" s="44"/>
      <c r="V218" s="42"/>
      <c r="AA218" s="42"/>
    </row>
    <row r="219" ht="15.75" customHeight="1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2"/>
      <c r="M219" s="44"/>
      <c r="N219" s="44"/>
      <c r="O219" s="44"/>
      <c r="P219" s="44"/>
      <c r="Q219" s="42"/>
      <c r="R219" s="44"/>
      <c r="S219" s="44"/>
      <c r="V219" s="42"/>
      <c r="AA219" s="42"/>
    </row>
    <row r="220" ht="15.75" customHeight="1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2"/>
      <c r="M220" s="44"/>
      <c r="N220" s="44"/>
      <c r="O220" s="44"/>
      <c r="P220" s="44"/>
      <c r="Q220" s="42"/>
      <c r="R220" s="44"/>
      <c r="S220" s="44"/>
      <c r="V220" s="42"/>
      <c r="AA220" s="42"/>
    </row>
    <row r="221" ht="15.75" customHeight="1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3"/>
      <c r="M221" s="44"/>
      <c r="N221" s="44"/>
      <c r="O221" s="44"/>
      <c r="P221" s="44"/>
      <c r="Q221" s="43"/>
      <c r="R221" s="44"/>
      <c r="S221" s="44"/>
      <c r="V221" s="43"/>
      <c r="AA221" s="43"/>
    </row>
    <row r="222" ht="15.75" customHeight="1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2"/>
      <c r="R222" s="44"/>
      <c r="S222" s="44"/>
      <c r="V222" s="42"/>
      <c r="AA222" s="42"/>
    </row>
    <row r="223" ht="30.0" customHeight="1">
      <c r="B223" s="63" t="s">
        <v>66</v>
      </c>
      <c r="AA223" s="42"/>
    </row>
    <row r="224" ht="15.75" customHeight="1">
      <c r="B224" s="4"/>
      <c r="S224" s="5"/>
      <c r="V224" s="42"/>
      <c r="AA224" s="42"/>
    </row>
    <row r="225" ht="15.75" customHeight="1">
      <c r="B225" s="6" t="s">
        <v>1</v>
      </c>
      <c r="C225" s="7" t="s">
        <v>2</v>
      </c>
      <c r="D225" s="8" t="s">
        <v>3</v>
      </c>
      <c r="E225" s="9" t="s">
        <v>4</v>
      </c>
      <c r="F225" s="10">
        <v>45034.0</v>
      </c>
      <c r="G225" s="10">
        <v>45035.0</v>
      </c>
      <c r="H225" s="10">
        <v>45036.0</v>
      </c>
      <c r="I225" s="10">
        <v>45037.0</v>
      </c>
      <c r="J225" s="10">
        <v>45037.0</v>
      </c>
      <c r="K225" s="10">
        <v>45038.0</v>
      </c>
      <c r="L225" s="10">
        <v>45039.0</v>
      </c>
      <c r="M225" s="10">
        <v>45040.0</v>
      </c>
      <c r="N225" s="10">
        <v>45041.0</v>
      </c>
      <c r="O225" s="10">
        <v>45042.0</v>
      </c>
      <c r="P225" s="10">
        <v>45043.0</v>
      </c>
      <c r="Q225" s="10">
        <v>45044.0</v>
      </c>
      <c r="R225" s="10">
        <v>45045.0</v>
      </c>
      <c r="S225" s="10">
        <v>45046.0</v>
      </c>
      <c r="T225" s="10">
        <v>45047.0</v>
      </c>
      <c r="U225" s="10">
        <v>45048.0</v>
      </c>
      <c r="V225" s="10">
        <v>45049.0</v>
      </c>
      <c r="W225" s="10">
        <v>45050.0</v>
      </c>
      <c r="X225" s="10">
        <v>45051.0</v>
      </c>
      <c r="AA225" s="42"/>
    </row>
    <row r="226" ht="15.75" customHeight="1">
      <c r="B226" s="11"/>
      <c r="C226" s="12"/>
      <c r="D226" s="13"/>
      <c r="E226" s="14" t="s">
        <v>5</v>
      </c>
      <c r="F226" s="15" t="s">
        <v>6</v>
      </c>
      <c r="G226" s="15" t="s">
        <v>7</v>
      </c>
      <c r="H226" s="15" t="s">
        <v>8</v>
      </c>
      <c r="I226" s="15" t="s">
        <v>9</v>
      </c>
      <c r="J226" s="15" t="s">
        <v>10</v>
      </c>
      <c r="K226" s="15" t="s">
        <v>11</v>
      </c>
      <c r="L226" s="15" t="s">
        <v>12</v>
      </c>
      <c r="M226" s="15" t="s">
        <v>13</v>
      </c>
      <c r="N226" s="15" t="s">
        <v>14</v>
      </c>
      <c r="O226" s="15" t="s">
        <v>15</v>
      </c>
      <c r="P226" s="15" t="s">
        <v>16</v>
      </c>
      <c r="Q226" s="15" t="s">
        <v>17</v>
      </c>
      <c r="R226" s="15" t="s">
        <v>18</v>
      </c>
      <c r="S226" s="15" t="s">
        <v>19</v>
      </c>
      <c r="T226" s="15" t="s">
        <v>67</v>
      </c>
      <c r="U226" s="15" t="s">
        <v>68</v>
      </c>
      <c r="V226" s="15" t="s">
        <v>69</v>
      </c>
      <c r="W226" s="15" t="s">
        <v>70</v>
      </c>
      <c r="X226" s="15" t="s">
        <v>71</v>
      </c>
      <c r="AA226" s="42"/>
    </row>
    <row r="227" ht="15.75" customHeight="1">
      <c r="B227" s="64" t="s">
        <v>72</v>
      </c>
      <c r="C227" s="65" t="s">
        <v>73</v>
      </c>
      <c r="D227" s="17" t="s">
        <v>49</v>
      </c>
      <c r="E227" s="66">
        <v>14.0</v>
      </c>
      <c r="F227" s="67"/>
      <c r="G227" s="67"/>
      <c r="H227" s="66">
        <v>4.0</v>
      </c>
      <c r="I227" s="66">
        <v>2.0</v>
      </c>
      <c r="J227" s="67"/>
      <c r="K227" s="67"/>
      <c r="L227" s="67"/>
      <c r="M227" s="67"/>
      <c r="N227" s="67"/>
      <c r="O227" s="67"/>
      <c r="P227" s="66">
        <v>4.0</v>
      </c>
      <c r="Q227" s="67"/>
      <c r="R227" s="66">
        <v>4.0</v>
      </c>
      <c r="S227" s="67"/>
      <c r="T227" s="68"/>
      <c r="U227" s="68"/>
      <c r="V227" s="68"/>
      <c r="W227" s="68"/>
      <c r="X227" s="68"/>
      <c r="AA227" s="43"/>
    </row>
    <row r="228" ht="15.75" customHeight="1">
      <c r="B228" s="69" t="s">
        <v>74</v>
      </c>
      <c r="C228" s="70" t="s">
        <v>75</v>
      </c>
      <c r="D228" s="58" t="s">
        <v>22</v>
      </c>
      <c r="E228" s="71">
        <v>12.0</v>
      </c>
      <c r="F228" s="72"/>
      <c r="G228" s="71">
        <v>1.0</v>
      </c>
      <c r="H228" s="72"/>
      <c r="I228" s="71">
        <v>1.0</v>
      </c>
      <c r="J228" s="72"/>
      <c r="K228" s="71">
        <v>3.0</v>
      </c>
      <c r="L228" s="72"/>
      <c r="M228" s="72"/>
      <c r="N228" s="71">
        <v>4.0</v>
      </c>
      <c r="O228" s="72"/>
      <c r="P228" s="72"/>
      <c r="Q228" s="72"/>
      <c r="R228" s="72"/>
      <c r="S228" s="71">
        <v>1.0</v>
      </c>
      <c r="T228" s="69">
        <v>2.0</v>
      </c>
      <c r="U228" s="73"/>
      <c r="V228" s="73"/>
      <c r="W228" s="73"/>
      <c r="X228" s="73"/>
      <c r="AA228" s="42"/>
    </row>
    <row r="229" ht="15.75" customHeight="1">
      <c r="B229" s="74" t="s">
        <v>76</v>
      </c>
      <c r="C229" s="64" t="s">
        <v>77</v>
      </c>
      <c r="D229" s="58" t="s">
        <v>62</v>
      </c>
      <c r="E229" s="71">
        <v>10.0</v>
      </c>
      <c r="F229" s="71">
        <v>4.0</v>
      </c>
      <c r="G229" s="71">
        <v>1.0</v>
      </c>
      <c r="H229" s="71">
        <v>1.0</v>
      </c>
      <c r="I229" s="72"/>
      <c r="J229" s="71">
        <v>4.0</v>
      </c>
      <c r="K229" s="72"/>
      <c r="L229" s="72"/>
      <c r="M229" s="72"/>
      <c r="N229" s="72"/>
      <c r="O229" s="72"/>
      <c r="P229" s="72"/>
      <c r="Q229" s="72"/>
      <c r="R229" s="72"/>
      <c r="S229" s="72"/>
      <c r="T229" s="73"/>
      <c r="U229" s="73"/>
      <c r="V229" s="73"/>
      <c r="W229" s="73"/>
      <c r="X229" s="73"/>
      <c r="AA229" s="42"/>
    </row>
    <row r="230" ht="15.75" customHeight="1">
      <c r="B230" s="64" t="s">
        <v>78</v>
      </c>
      <c r="C230" s="71" t="s">
        <v>79</v>
      </c>
      <c r="D230" s="58" t="s">
        <v>65</v>
      </c>
      <c r="E230" s="71">
        <v>15.0</v>
      </c>
      <c r="F230" s="75"/>
      <c r="G230" s="76"/>
      <c r="H230" s="75"/>
      <c r="I230" s="75"/>
      <c r="J230" s="75"/>
      <c r="K230" s="75"/>
      <c r="L230" s="75"/>
      <c r="M230" s="77">
        <v>5.0</v>
      </c>
      <c r="N230" s="75"/>
      <c r="O230" s="77">
        <v>5.0</v>
      </c>
      <c r="P230" s="75"/>
      <c r="Q230" s="75"/>
      <c r="R230" s="75"/>
      <c r="S230" s="69">
        <v>1.0</v>
      </c>
      <c r="T230" s="69">
        <v>2.0</v>
      </c>
      <c r="U230" s="69">
        <v>1.0</v>
      </c>
      <c r="V230" s="73"/>
      <c r="W230" s="69">
        <v>1.0</v>
      </c>
      <c r="X230" s="73"/>
    </row>
    <row r="231" ht="15.75" customHeight="1">
      <c r="B231" s="69" t="s">
        <v>80</v>
      </c>
      <c r="C231" s="71" t="s">
        <v>81</v>
      </c>
      <c r="D231" s="71" t="s">
        <v>82</v>
      </c>
      <c r="E231" s="71">
        <v>5.0</v>
      </c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72"/>
      <c r="T231" s="73"/>
      <c r="U231" s="73"/>
      <c r="V231" s="73"/>
      <c r="W231" s="69">
        <v>1.0</v>
      </c>
      <c r="X231" s="69">
        <v>4.0</v>
      </c>
    </row>
    <row r="232" ht="15.75" customHeight="1">
      <c r="B232" s="31" t="s">
        <v>35</v>
      </c>
      <c r="C232" s="32"/>
      <c r="D232" s="33"/>
      <c r="E232" s="33">
        <f>SUM(E227:E231)</f>
        <v>56</v>
      </c>
      <c r="F232" s="33">
        <f t="shared" ref="F232:X232" si="5">E232-SUM(F227:F231)</f>
        <v>52</v>
      </c>
      <c r="G232" s="33">
        <f t="shared" si="5"/>
        <v>50</v>
      </c>
      <c r="H232" s="33">
        <f t="shared" si="5"/>
        <v>45</v>
      </c>
      <c r="I232" s="33">
        <f t="shared" si="5"/>
        <v>42</v>
      </c>
      <c r="J232" s="33">
        <f t="shared" si="5"/>
        <v>38</v>
      </c>
      <c r="K232" s="33">
        <f t="shared" si="5"/>
        <v>35</v>
      </c>
      <c r="L232" s="33">
        <f t="shared" si="5"/>
        <v>35</v>
      </c>
      <c r="M232" s="33">
        <f t="shared" si="5"/>
        <v>30</v>
      </c>
      <c r="N232" s="33">
        <f t="shared" si="5"/>
        <v>26</v>
      </c>
      <c r="O232" s="33">
        <f t="shared" si="5"/>
        <v>21</v>
      </c>
      <c r="P232" s="33">
        <f t="shared" si="5"/>
        <v>17</v>
      </c>
      <c r="Q232" s="33">
        <f t="shared" si="5"/>
        <v>17</v>
      </c>
      <c r="R232" s="33">
        <f t="shared" si="5"/>
        <v>13</v>
      </c>
      <c r="S232" s="34">
        <f t="shared" si="5"/>
        <v>11</v>
      </c>
      <c r="T232" s="34">
        <f t="shared" si="5"/>
        <v>7</v>
      </c>
      <c r="U232" s="34">
        <f t="shared" si="5"/>
        <v>6</v>
      </c>
      <c r="V232" s="34">
        <f t="shared" si="5"/>
        <v>6</v>
      </c>
      <c r="W232" s="34">
        <f t="shared" si="5"/>
        <v>4</v>
      </c>
      <c r="X232" s="34">
        <f t="shared" si="5"/>
        <v>0</v>
      </c>
    </row>
    <row r="233" ht="15.75" customHeight="1">
      <c r="B233" s="35" t="s">
        <v>36</v>
      </c>
      <c r="C233" s="36"/>
      <c r="D233" s="37"/>
      <c r="E233" s="37">
        <f>SUM(E227:E231)</f>
        <v>56</v>
      </c>
      <c r="F233" s="37">
        <f>$E$233-($E$233/19*1)</f>
        <v>53.05263158</v>
      </c>
      <c r="G233" s="37">
        <f>$E$233-($E$233/19*2)</f>
        <v>50.10526316</v>
      </c>
      <c r="H233" s="37">
        <f>$E$233-($E$233/19*3)</f>
        <v>47.15789474</v>
      </c>
      <c r="I233" s="37">
        <f>$E$233-($E$233/19*4)</f>
        <v>44.21052632</v>
      </c>
      <c r="J233" s="37">
        <f>$E$233-($E$233/19*5)</f>
        <v>41.26315789</v>
      </c>
      <c r="K233" s="37">
        <f>$E$233-($E$233/19*6)</f>
        <v>38.31578947</v>
      </c>
      <c r="L233" s="37">
        <f>$E$233-($E$233/19*7)</f>
        <v>35.36842105</v>
      </c>
      <c r="M233" s="37">
        <f>$E$233-($E$233/19*8)</f>
        <v>32.42105263</v>
      </c>
      <c r="N233" s="37">
        <f>$E$233-($E$233/19*9)</f>
        <v>29.47368421</v>
      </c>
      <c r="O233" s="37">
        <f>$E$233-($E$233/19*10)</f>
        <v>26.52631579</v>
      </c>
      <c r="P233" s="37">
        <f>$E$233-($E$233/19*11)</f>
        <v>23.57894737</v>
      </c>
      <c r="Q233" s="37">
        <f>$E$233-($E$233/19*12)</f>
        <v>20.63157895</v>
      </c>
      <c r="R233" s="37">
        <f>$E$233-($E$233/19*13)</f>
        <v>17.68421053</v>
      </c>
      <c r="S233" s="37">
        <f>$E$233-($E$233/19*14)</f>
        <v>14.73684211</v>
      </c>
      <c r="T233" s="37">
        <f>$E$233-($E$233/19*15)</f>
        <v>11.78947368</v>
      </c>
      <c r="U233" s="37">
        <f>$E$233-($E$233/19*16)</f>
        <v>8.842105263</v>
      </c>
      <c r="V233" s="37">
        <f>$E$233-($E$233/19*17)</f>
        <v>5.894736842</v>
      </c>
      <c r="W233" s="37">
        <f>$E$233-($E$233/19*18)</f>
        <v>2.947368421</v>
      </c>
      <c r="X233" s="37">
        <f>$E$233-($E$233/19*19)</f>
        <v>0</v>
      </c>
    </row>
    <row r="234" ht="15.75" customHeight="1"/>
    <row r="235" ht="15.75" customHeight="1">
      <c r="E235" s="44"/>
      <c r="L235" s="41"/>
      <c r="Q235" s="41"/>
      <c r="V235" s="41"/>
      <c r="AA235" s="41"/>
    </row>
    <row r="236" ht="15.75" customHeight="1">
      <c r="L236" s="42"/>
      <c r="Q236" s="42"/>
      <c r="V236" s="42"/>
      <c r="AA236" s="42"/>
    </row>
    <row r="237" ht="15.75" customHeight="1">
      <c r="L237" s="42"/>
      <c r="Q237" s="42"/>
      <c r="V237" s="42"/>
      <c r="AA237" s="42"/>
    </row>
    <row r="238" ht="15.75" customHeight="1">
      <c r="L238" s="42"/>
      <c r="Q238" s="42"/>
      <c r="V238" s="42"/>
      <c r="AA238" s="42"/>
    </row>
    <row r="239" ht="15.75" customHeight="1">
      <c r="L239" s="42"/>
      <c r="Q239" s="42"/>
      <c r="V239" s="42"/>
      <c r="AA239" s="42"/>
    </row>
    <row r="240" ht="15.75" customHeight="1">
      <c r="L240" s="42"/>
      <c r="Q240" s="42"/>
      <c r="V240" s="42"/>
      <c r="AA240" s="42"/>
    </row>
    <row r="241" ht="15.75" customHeight="1">
      <c r="L241" s="42"/>
      <c r="Q241" s="42"/>
      <c r="V241" s="42"/>
      <c r="AA241" s="42"/>
    </row>
    <row r="242" ht="15.75" customHeight="1">
      <c r="L242" s="43"/>
      <c r="Q242" s="43"/>
      <c r="V242" s="43"/>
      <c r="AA242" s="43"/>
    </row>
    <row r="243" ht="15.75" customHeight="1">
      <c r="Q243" s="42"/>
      <c r="V243" s="42"/>
      <c r="AA243" s="42"/>
    </row>
    <row r="244" ht="15.75" customHeight="1"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V244" s="42"/>
      <c r="AA244" s="42"/>
    </row>
    <row r="245" ht="15.75" customHeight="1">
      <c r="S245" s="79"/>
      <c r="V245" s="42"/>
      <c r="AA245" s="42"/>
    </row>
    <row r="246" ht="15.75" customHeight="1"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44"/>
      <c r="V246" s="42"/>
      <c r="AA246" s="42"/>
    </row>
    <row r="247" ht="15.75" customHeight="1"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44"/>
      <c r="V247" s="42"/>
      <c r="AA247" s="42"/>
    </row>
    <row r="248" ht="15.75" customHeight="1"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44"/>
      <c r="V248" s="42"/>
      <c r="AA248" s="42"/>
    </row>
    <row r="249" ht="15.75" customHeight="1"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44"/>
      <c r="V249" s="43"/>
      <c r="AA249" s="43"/>
    </row>
    <row r="250" ht="15.75" customHeight="1"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44"/>
      <c r="V250" s="42"/>
      <c r="AA250" s="42"/>
    </row>
    <row r="251" ht="15.75" customHeight="1"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44"/>
      <c r="V251" s="42"/>
      <c r="AA251" s="42"/>
    </row>
    <row r="252" ht="15.75" customHeight="1"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44"/>
      <c r="V252" s="42"/>
      <c r="AA252" s="42"/>
    </row>
    <row r="253" ht="15.75" customHeight="1"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44"/>
      <c r="V253" s="42"/>
      <c r="AA253" s="42"/>
    </row>
    <row r="254" ht="15.75" customHeight="1"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44"/>
      <c r="V254" s="42"/>
      <c r="AA254" s="42"/>
    </row>
    <row r="255" ht="15.75" customHeight="1"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44"/>
      <c r="V255" s="43"/>
      <c r="AA255" s="43"/>
    </row>
    <row r="256" ht="15.75" customHeight="1">
      <c r="G256" s="44"/>
      <c r="H256" s="44"/>
      <c r="I256" s="44"/>
      <c r="J256" s="44"/>
      <c r="K256" s="44"/>
      <c r="L256" s="42"/>
      <c r="M256" s="44"/>
      <c r="N256" s="44"/>
      <c r="O256" s="44"/>
      <c r="P256" s="44"/>
      <c r="Q256" s="42"/>
      <c r="R256" s="44"/>
      <c r="S256" s="44"/>
      <c r="V256" s="42"/>
      <c r="AA256" s="42"/>
    </row>
    <row r="257" ht="15.75" customHeight="1">
      <c r="L257" s="42"/>
      <c r="Q257" s="42"/>
      <c r="V257" s="42"/>
      <c r="AA257" s="42"/>
    </row>
    <row r="258" ht="15.75" customHeight="1"/>
    <row r="259" ht="15.75" customHeight="1"/>
    <row r="260" ht="15.75" customHeight="1"/>
    <row r="261" ht="15.75" customHeight="1"/>
    <row r="262" ht="15.75" customHeight="1">
      <c r="L262" s="41"/>
      <c r="Q262" s="41"/>
      <c r="V262" s="41"/>
      <c r="AA262" s="41"/>
    </row>
    <row r="263" ht="15.75" customHeight="1">
      <c r="L263" s="42"/>
      <c r="Q263" s="42"/>
      <c r="V263" s="42"/>
      <c r="AA263" s="42"/>
    </row>
    <row r="264" ht="15.75" customHeight="1">
      <c r="L264" s="42"/>
      <c r="Q264" s="42"/>
      <c r="V264" s="42"/>
      <c r="AA264" s="42"/>
    </row>
    <row r="265" ht="15.75" customHeight="1">
      <c r="L265" s="42"/>
      <c r="Q265" s="42"/>
      <c r="V265" s="42"/>
      <c r="AA265" s="42"/>
    </row>
    <row r="266" ht="15.75" customHeight="1">
      <c r="L266" s="42"/>
      <c r="Q266" s="42"/>
      <c r="V266" s="42"/>
      <c r="AA266" s="42"/>
    </row>
    <row r="267" ht="15.75" customHeight="1">
      <c r="L267" s="42"/>
      <c r="Q267" s="42"/>
      <c r="V267" s="42"/>
      <c r="AA267" s="42"/>
    </row>
    <row r="268" ht="15.75" customHeight="1">
      <c r="L268" s="42"/>
      <c r="Q268" s="42"/>
      <c r="V268" s="42"/>
      <c r="AA268" s="42"/>
    </row>
    <row r="269" ht="15.75" customHeight="1">
      <c r="L269" s="43"/>
      <c r="Q269" s="43"/>
      <c r="V269" s="43"/>
      <c r="AA269" s="43"/>
    </row>
    <row r="270" ht="15.75" customHeight="1">
      <c r="Q270" s="42"/>
      <c r="V270" s="42"/>
      <c r="AA270" s="42"/>
    </row>
    <row r="271" ht="15.75" customHeight="1">
      <c r="L271" s="42"/>
      <c r="Q271" s="42"/>
      <c r="V271" s="42"/>
      <c r="AA271" s="42"/>
    </row>
    <row r="272" ht="15.75" customHeight="1">
      <c r="L272" s="42"/>
      <c r="Q272" s="42"/>
      <c r="V272" s="42"/>
      <c r="AA272" s="42"/>
    </row>
    <row r="273" ht="15.75" customHeight="1">
      <c r="L273" s="42"/>
      <c r="Q273" s="42"/>
      <c r="V273" s="42"/>
      <c r="AA273" s="42"/>
    </row>
    <row r="274" ht="15.75" customHeight="1">
      <c r="L274" s="43"/>
      <c r="Q274" s="43"/>
      <c r="V274" s="43"/>
      <c r="AA274" s="43"/>
    </row>
    <row r="275" ht="15.75" customHeight="1">
      <c r="Q275" s="42"/>
      <c r="V275" s="42"/>
      <c r="AA275" s="42"/>
    </row>
    <row r="276" ht="15.75" customHeight="1">
      <c r="L276" s="42"/>
      <c r="Q276" s="42"/>
      <c r="V276" s="42"/>
      <c r="AA276" s="42"/>
    </row>
    <row r="277" ht="15.75" customHeight="1">
      <c r="L277" s="42"/>
      <c r="Q277" s="42"/>
      <c r="V277" s="42"/>
      <c r="AA277" s="42"/>
    </row>
    <row r="278" ht="15.75" customHeight="1">
      <c r="L278" s="42"/>
      <c r="Q278" s="42"/>
      <c r="V278" s="42"/>
      <c r="AA278" s="42"/>
    </row>
    <row r="279" ht="15.75" customHeight="1">
      <c r="L279" s="42"/>
      <c r="Q279" s="42"/>
      <c r="V279" s="43"/>
      <c r="AA279" s="43"/>
    </row>
    <row r="280" ht="15.75" customHeight="1">
      <c r="L280" s="43"/>
      <c r="Q280" s="43"/>
      <c r="V280" s="42"/>
      <c r="AA280" s="42"/>
    </row>
    <row r="281" ht="15.75" customHeight="1">
      <c r="L281" s="42"/>
      <c r="Q281" s="42"/>
      <c r="V281" s="42"/>
      <c r="AA281" s="42"/>
    </row>
    <row r="282" ht="15.75" customHeight="1">
      <c r="L282" s="42"/>
      <c r="Q282" s="42"/>
      <c r="V282" s="42"/>
      <c r="AA282" s="42"/>
    </row>
    <row r="283" ht="15.75" customHeight="1"/>
    <row r="284" ht="15.75" customHeight="1"/>
    <row r="285" ht="15.75" customHeight="1"/>
    <row r="286" ht="15.75" customHeight="1"/>
    <row r="287" ht="15.75" customHeight="1"/>
    <row r="288" ht="33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>
      <c r="L302" s="55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</row>
    <row r="303" ht="15.75" customHeight="1"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</row>
    <row r="304" ht="15.75" customHeight="1"/>
    <row r="305" ht="15.75" customHeight="1"/>
    <row r="306" ht="15.75" customHeight="1">
      <c r="L306" s="41"/>
      <c r="Q306" s="41"/>
      <c r="V306" s="41"/>
      <c r="AA306" s="41"/>
    </row>
    <row r="307" ht="15.75" customHeight="1">
      <c r="L307" s="42"/>
      <c r="Q307" s="42"/>
      <c r="V307" s="42"/>
      <c r="AA307" s="42"/>
    </row>
    <row r="308" ht="15.75" customHeight="1">
      <c r="L308" s="42"/>
      <c r="Q308" s="42"/>
      <c r="V308" s="42"/>
      <c r="AA308" s="42"/>
    </row>
    <row r="309" ht="15.75" customHeight="1">
      <c r="L309" s="42"/>
      <c r="Q309" s="42"/>
      <c r="V309" s="42"/>
      <c r="AA309" s="42"/>
    </row>
    <row r="310" ht="15.75" customHeight="1">
      <c r="L310" s="42"/>
      <c r="Q310" s="42"/>
      <c r="V310" s="42"/>
      <c r="AA310" s="42"/>
    </row>
    <row r="311" ht="15.75" customHeight="1">
      <c r="L311" s="42"/>
      <c r="Q311" s="42"/>
      <c r="V311" s="42"/>
      <c r="AA311" s="42"/>
    </row>
    <row r="312" ht="15.75" customHeight="1">
      <c r="L312" s="42"/>
      <c r="Q312" s="42"/>
      <c r="V312" s="42"/>
      <c r="AA312" s="42"/>
    </row>
    <row r="313" ht="15.75" customHeight="1">
      <c r="L313" s="43"/>
      <c r="Q313" s="43"/>
      <c r="V313" s="43"/>
      <c r="AA313" s="43"/>
    </row>
    <row r="314" ht="15.75" customHeight="1">
      <c r="Q314" s="42"/>
      <c r="V314" s="42"/>
      <c r="AA314" s="42"/>
    </row>
    <row r="315" ht="15.75" customHeight="1">
      <c r="L315" s="42"/>
      <c r="Q315" s="42"/>
      <c r="V315" s="42"/>
      <c r="AA315" s="42"/>
    </row>
    <row r="316" ht="15.75" customHeight="1">
      <c r="L316" s="42"/>
      <c r="Q316" s="42"/>
      <c r="V316" s="42"/>
      <c r="AA316" s="42"/>
    </row>
    <row r="317" ht="15.75" customHeight="1">
      <c r="L317" s="42"/>
      <c r="Q317" s="42"/>
      <c r="V317" s="42"/>
      <c r="AA317" s="42"/>
    </row>
    <row r="318" ht="15.75" customHeight="1">
      <c r="L318" s="43"/>
      <c r="Q318" s="43"/>
      <c r="V318" s="43"/>
      <c r="AA318" s="43"/>
    </row>
    <row r="319" ht="15.75" customHeight="1">
      <c r="L319" s="42"/>
      <c r="Q319" s="42"/>
      <c r="V319" s="42"/>
      <c r="AA319" s="42"/>
    </row>
    <row r="320" ht="15.75" customHeight="1">
      <c r="L320" s="42"/>
      <c r="Q320" s="42"/>
      <c r="V320" s="42"/>
      <c r="AA320" s="42"/>
    </row>
    <row r="321" ht="15.75" customHeight="1">
      <c r="L321" s="42"/>
      <c r="Q321" s="42"/>
      <c r="V321" s="42"/>
      <c r="AA321" s="42"/>
    </row>
    <row r="322" ht="15.75" customHeight="1">
      <c r="L322" s="42"/>
      <c r="Q322" s="42"/>
      <c r="V322" s="42"/>
      <c r="AA322" s="42"/>
    </row>
    <row r="323" ht="15.75" customHeight="1">
      <c r="L323" s="42"/>
      <c r="Q323" s="42"/>
      <c r="V323" s="42"/>
      <c r="AA323" s="42"/>
    </row>
    <row r="324" ht="15.75" customHeight="1">
      <c r="L324" s="43"/>
      <c r="Q324" s="43"/>
      <c r="V324" s="43"/>
      <c r="AA324" s="43"/>
    </row>
    <row r="325" ht="15.75" customHeight="1">
      <c r="L325" s="42"/>
      <c r="Q325" s="42"/>
      <c r="V325" s="42"/>
      <c r="AA325" s="42"/>
    </row>
    <row r="326" ht="15.75" customHeight="1">
      <c r="L326" s="42"/>
      <c r="Q326" s="42"/>
      <c r="V326" s="42"/>
      <c r="AA326" s="42"/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>
      <c r="L332" s="41"/>
      <c r="Q332" s="41"/>
      <c r="V332" s="41"/>
      <c r="AA332" s="41"/>
    </row>
    <row r="333" ht="15.75" customHeight="1">
      <c r="L333" s="42"/>
      <c r="Q333" s="42"/>
      <c r="V333" s="42"/>
      <c r="AA333" s="42"/>
    </row>
    <row r="334" ht="15.75" customHeight="1">
      <c r="L334" s="42"/>
      <c r="Q334" s="42"/>
      <c r="V334" s="42"/>
      <c r="AA334" s="42"/>
    </row>
    <row r="335" ht="15.75" customHeight="1">
      <c r="L335" s="42"/>
      <c r="Q335" s="42"/>
      <c r="V335" s="42"/>
      <c r="AA335" s="42"/>
    </row>
    <row r="336" ht="15.75" customHeight="1">
      <c r="L336" s="42"/>
      <c r="Q336" s="42"/>
      <c r="V336" s="42"/>
      <c r="AA336" s="42"/>
    </row>
    <row r="337" ht="15.75" customHeight="1">
      <c r="L337" s="42"/>
      <c r="Q337" s="42"/>
      <c r="V337" s="42"/>
      <c r="AA337" s="42"/>
    </row>
    <row r="338" ht="15.75" customHeight="1">
      <c r="L338" s="42"/>
      <c r="Q338" s="42"/>
      <c r="V338" s="42"/>
      <c r="AA338" s="42"/>
    </row>
    <row r="339" ht="15.75" customHeight="1">
      <c r="L339" s="43"/>
      <c r="Q339" s="43"/>
      <c r="V339" s="43"/>
      <c r="AA339" s="43"/>
    </row>
    <row r="340" ht="15.75" customHeight="1">
      <c r="L340" s="42"/>
      <c r="Q340" s="42"/>
      <c r="V340" s="42"/>
      <c r="AA340" s="42"/>
    </row>
    <row r="341" ht="15.75" customHeight="1">
      <c r="L341" s="42"/>
      <c r="Q341" s="42"/>
      <c r="V341" s="42"/>
      <c r="AA341" s="42"/>
    </row>
    <row r="342" ht="15.75" customHeight="1">
      <c r="L342" s="42"/>
      <c r="Q342" s="42"/>
      <c r="V342" s="42"/>
      <c r="AA342" s="42"/>
    </row>
    <row r="343" ht="15.75" customHeight="1">
      <c r="L343" s="42"/>
      <c r="Q343" s="42"/>
      <c r="V343" s="42"/>
      <c r="AA343" s="42"/>
    </row>
    <row r="344" ht="15.75" customHeight="1">
      <c r="L344" s="43"/>
      <c r="Q344" s="43"/>
      <c r="V344" s="43"/>
      <c r="AA344" s="43"/>
    </row>
    <row r="345" ht="15.75" customHeight="1">
      <c r="Q345" s="42"/>
      <c r="V345" s="42"/>
      <c r="AA345" s="42"/>
    </row>
    <row r="346" ht="15.75" customHeight="1">
      <c r="Q346" s="42"/>
      <c r="V346" s="42"/>
      <c r="AA346" s="42"/>
    </row>
    <row r="347" ht="15.75" customHeight="1">
      <c r="L347" s="42"/>
      <c r="Q347" s="42"/>
      <c r="V347" s="42"/>
      <c r="AA347" s="42"/>
    </row>
    <row r="348" ht="15.75" customHeight="1">
      <c r="L348" s="42"/>
      <c r="Q348" s="42"/>
      <c r="V348" s="42"/>
      <c r="AA348" s="42"/>
    </row>
    <row r="349" ht="15.75" customHeight="1">
      <c r="L349" s="42"/>
      <c r="Q349" s="42"/>
      <c r="V349" s="42"/>
      <c r="AA349" s="42"/>
    </row>
    <row r="350" ht="15.75" customHeight="1">
      <c r="L350" s="43"/>
      <c r="Q350" s="43"/>
      <c r="V350" s="43"/>
      <c r="AA350" s="43"/>
    </row>
    <row r="351" ht="15.75" customHeight="1">
      <c r="L351" s="42"/>
      <c r="Q351" s="42"/>
      <c r="V351" s="42"/>
      <c r="AA351" s="42"/>
    </row>
    <row r="352" ht="15.75" customHeight="1">
      <c r="L352" s="42"/>
      <c r="Q352" s="42"/>
      <c r="V352" s="42"/>
      <c r="AA352" s="42"/>
    </row>
    <row r="353" ht="15.75" customHeight="1"/>
    <row r="354" ht="15.75" customHeight="1"/>
    <row r="355" ht="15.75" customHeight="1"/>
    <row r="356" ht="15.75" customHeight="1"/>
    <row r="357" ht="15.75" customHeight="1">
      <c r="L357" s="41"/>
      <c r="Q357" s="41"/>
      <c r="V357" s="41"/>
      <c r="AA357" s="41"/>
    </row>
    <row r="358" ht="15.75" customHeight="1">
      <c r="L358" s="42"/>
      <c r="Q358" s="42"/>
      <c r="V358" s="42"/>
      <c r="AA358" s="42"/>
    </row>
    <row r="359" ht="15.75" customHeight="1">
      <c r="L359" s="42"/>
      <c r="Q359" s="42"/>
      <c r="V359" s="42"/>
      <c r="AA359" s="42"/>
    </row>
    <row r="360" ht="15.75" customHeight="1">
      <c r="L360" s="42"/>
      <c r="Q360" s="42"/>
      <c r="V360" s="42"/>
      <c r="AA360" s="42"/>
    </row>
    <row r="361" ht="15.75" customHeight="1">
      <c r="L361" s="42"/>
      <c r="Q361" s="42"/>
      <c r="V361" s="42"/>
      <c r="AA361" s="42"/>
    </row>
    <row r="362" ht="15.75" customHeight="1">
      <c r="L362" s="42"/>
      <c r="Q362" s="42"/>
      <c r="V362" s="42"/>
      <c r="AA362" s="42"/>
    </row>
    <row r="363" ht="15.75" customHeight="1">
      <c r="L363" s="42"/>
      <c r="Q363" s="42"/>
      <c r="V363" s="42"/>
      <c r="AA363" s="42"/>
    </row>
    <row r="364" ht="15.75" customHeight="1">
      <c r="L364" s="43"/>
      <c r="Q364" s="43"/>
      <c r="AA364" s="42"/>
    </row>
    <row r="365" ht="15.75" customHeight="1">
      <c r="Q365" s="42"/>
      <c r="V365" s="43"/>
      <c r="AA365" s="43"/>
    </row>
    <row r="366" ht="15.75" customHeight="1">
      <c r="Q366" s="42"/>
      <c r="V366" s="42"/>
      <c r="AA366" s="42"/>
    </row>
    <row r="367" ht="15.75" customHeight="1">
      <c r="L367" s="42"/>
      <c r="Q367" s="42"/>
      <c r="V367" s="42"/>
      <c r="AA367" s="42"/>
    </row>
    <row r="368" ht="15.75" customHeight="1">
      <c r="L368" s="42"/>
      <c r="Q368" s="42"/>
      <c r="V368" s="42"/>
      <c r="AA368" s="42"/>
    </row>
    <row r="369" ht="15.75" customHeight="1">
      <c r="L369" s="42"/>
      <c r="Q369" s="42"/>
      <c r="V369" s="42"/>
      <c r="AA369" s="42"/>
    </row>
    <row r="370" ht="15.75" customHeight="1">
      <c r="L370" s="43"/>
      <c r="Q370" s="43"/>
      <c r="V370" s="42"/>
      <c r="AA370" s="42"/>
    </row>
    <row r="371" ht="15.75" customHeight="1">
      <c r="Q371" s="42"/>
      <c r="V371" s="43"/>
      <c r="AA371" s="43"/>
    </row>
    <row r="372" ht="15.75" customHeight="1">
      <c r="L372" s="42"/>
      <c r="Q372" s="42"/>
      <c r="V372" s="42"/>
      <c r="AA372" s="42"/>
    </row>
    <row r="373" ht="15.75" customHeight="1">
      <c r="L373" s="42"/>
      <c r="Q373" s="42"/>
      <c r="V373" s="42"/>
      <c r="AA373" s="42"/>
    </row>
    <row r="374" ht="15.75" customHeight="1">
      <c r="L374" s="42"/>
      <c r="Q374" s="42"/>
      <c r="V374" s="42"/>
      <c r="AA374" s="42"/>
    </row>
    <row r="375" ht="15.75" customHeight="1">
      <c r="L375" s="42"/>
      <c r="Q375" s="42"/>
      <c r="V375" s="42"/>
      <c r="AA375" s="42"/>
    </row>
    <row r="376" ht="15.75" customHeight="1">
      <c r="L376" s="43"/>
      <c r="Q376" s="43"/>
      <c r="V376" s="43"/>
      <c r="AA376" s="43"/>
    </row>
    <row r="377" ht="15.75" customHeight="1">
      <c r="L377" s="42"/>
      <c r="Q377" s="42"/>
      <c r="V377" s="42"/>
      <c r="AA377" s="42"/>
    </row>
    <row r="378" ht="15.75" customHeight="1">
      <c r="L378" s="42"/>
      <c r="Q378" s="42"/>
      <c r="V378" s="42"/>
      <c r="AA378" s="42"/>
    </row>
    <row r="379" ht="15.75" customHeight="1"/>
    <row r="380" ht="15.75" customHeight="1"/>
    <row r="381" ht="15.75" customHeight="1"/>
    <row r="382" ht="15.75" customHeight="1"/>
    <row r="383" ht="33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>
      <c r="L397" s="55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</row>
    <row r="398" ht="15.75" customHeight="1"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</row>
    <row r="399" ht="15.75" customHeight="1"/>
    <row r="400" ht="15.75" customHeight="1"/>
    <row r="401" ht="15.75" customHeight="1">
      <c r="L401" s="41"/>
      <c r="Q401" s="41"/>
      <c r="V401" s="41"/>
      <c r="AA401" s="41"/>
    </row>
    <row r="402" ht="15.75" customHeight="1">
      <c r="L402" s="42"/>
      <c r="Q402" s="42"/>
      <c r="V402" s="42"/>
      <c r="AA402" s="42"/>
    </row>
    <row r="403" ht="15.75" customHeight="1">
      <c r="L403" s="42"/>
      <c r="Q403" s="42"/>
      <c r="V403" s="42"/>
      <c r="AA403" s="42"/>
    </row>
    <row r="404" ht="15.75" customHeight="1">
      <c r="L404" s="42"/>
      <c r="Q404" s="42"/>
      <c r="V404" s="42"/>
      <c r="AA404" s="42"/>
    </row>
    <row r="405" ht="15.75" customHeight="1">
      <c r="L405" s="42"/>
      <c r="Q405" s="42"/>
      <c r="V405" s="42"/>
      <c r="AA405" s="42"/>
    </row>
    <row r="406" ht="15.75" customHeight="1">
      <c r="L406" s="42"/>
      <c r="Q406" s="42"/>
      <c r="V406" s="42"/>
      <c r="AA406" s="42"/>
    </row>
    <row r="407" ht="15.75" customHeight="1">
      <c r="L407" s="42"/>
      <c r="Q407" s="42"/>
      <c r="V407" s="42"/>
      <c r="AA407" s="42"/>
    </row>
    <row r="408" ht="15.75" customHeight="1">
      <c r="L408" s="43"/>
      <c r="Q408" s="43"/>
      <c r="V408" s="43"/>
      <c r="AA408" s="43"/>
    </row>
    <row r="409" ht="15.75" customHeight="1">
      <c r="Q409" s="42"/>
      <c r="V409" s="42"/>
      <c r="AA409" s="42"/>
    </row>
    <row r="410" ht="15.75" customHeight="1">
      <c r="L410" s="42"/>
      <c r="Q410" s="42"/>
      <c r="V410" s="42"/>
      <c r="AA410" s="42"/>
    </row>
    <row r="411" ht="15.75" customHeight="1">
      <c r="L411" s="42"/>
      <c r="Q411" s="42"/>
      <c r="V411" s="42"/>
      <c r="AA411" s="42"/>
    </row>
    <row r="412" ht="15.75" customHeight="1">
      <c r="L412" s="42"/>
      <c r="Q412" s="42"/>
      <c r="V412" s="42"/>
      <c r="AA412" s="42"/>
    </row>
    <row r="413" ht="15.75" customHeight="1">
      <c r="L413" s="43"/>
      <c r="Q413" s="43"/>
      <c r="V413" s="43"/>
      <c r="AA413" s="43"/>
    </row>
    <row r="414" ht="15.75" customHeight="1">
      <c r="Q414" s="42"/>
      <c r="V414" s="42"/>
      <c r="AA414" s="42"/>
    </row>
    <row r="415" ht="15.75" customHeight="1">
      <c r="L415" s="42"/>
      <c r="Q415" s="42"/>
      <c r="V415" s="42"/>
      <c r="AA415" s="42"/>
    </row>
    <row r="416" ht="15.75" customHeight="1">
      <c r="L416" s="42"/>
      <c r="Q416" s="42"/>
      <c r="V416" s="42"/>
      <c r="AA416" s="42"/>
    </row>
    <row r="417" ht="15.75" customHeight="1">
      <c r="L417" s="42"/>
      <c r="Q417" s="42"/>
      <c r="V417" s="42"/>
      <c r="AA417" s="42"/>
    </row>
    <row r="418" ht="15.75" customHeight="1">
      <c r="L418" s="42"/>
      <c r="Q418" s="42"/>
      <c r="V418" s="42"/>
      <c r="AA418" s="42"/>
    </row>
    <row r="419" ht="15.75" customHeight="1">
      <c r="L419" s="43"/>
      <c r="Q419" s="43"/>
      <c r="V419" s="43"/>
      <c r="AA419" s="43"/>
    </row>
    <row r="420" ht="15.75" customHeight="1">
      <c r="Q420" s="42"/>
      <c r="V420" s="42"/>
      <c r="AA420" s="42"/>
    </row>
    <row r="421" ht="15.75" customHeight="1">
      <c r="L421" s="42"/>
      <c r="Q421" s="42"/>
      <c r="V421" s="42"/>
      <c r="AA421" s="42"/>
    </row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>
      <c r="L427" s="41"/>
      <c r="Q427" s="41"/>
      <c r="V427" s="41"/>
      <c r="AA427" s="41"/>
    </row>
    <row r="428" ht="15.75" customHeight="1">
      <c r="L428" s="42"/>
      <c r="Q428" s="42"/>
      <c r="V428" s="42"/>
      <c r="AA428" s="42"/>
    </row>
    <row r="429" ht="15.75" customHeight="1">
      <c r="L429" s="42"/>
      <c r="Q429" s="42"/>
      <c r="V429" s="42"/>
      <c r="AA429" s="42"/>
    </row>
    <row r="430" ht="15.75" customHeight="1">
      <c r="L430" s="42"/>
      <c r="Q430" s="42"/>
      <c r="V430" s="42"/>
      <c r="AA430" s="42"/>
    </row>
    <row r="431" ht="15.75" customHeight="1">
      <c r="L431" s="42"/>
      <c r="Q431" s="42"/>
      <c r="V431" s="42"/>
      <c r="AA431" s="42"/>
    </row>
    <row r="432" ht="15.75" customHeight="1">
      <c r="L432" s="42"/>
      <c r="Q432" s="42"/>
      <c r="V432" s="42"/>
      <c r="AA432" s="42"/>
    </row>
    <row r="433" ht="15.75" customHeight="1">
      <c r="L433" s="42"/>
      <c r="Q433" s="42"/>
      <c r="V433" s="42"/>
      <c r="AA433" s="42"/>
    </row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5">
    <mergeCell ref="L74:O74"/>
    <mergeCell ref="L75:O75"/>
    <mergeCell ref="L76:O76"/>
    <mergeCell ref="L77:O77"/>
    <mergeCell ref="L78:O78"/>
    <mergeCell ref="L79:O79"/>
    <mergeCell ref="L80:O80"/>
    <mergeCell ref="C122:C123"/>
    <mergeCell ref="B129:C129"/>
    <mergeCell ref="B130:C130"/>
    <mergeCell ref="L89:O89"/>
    <mergeCell ref="L90:O90"/>
    <mergeCell ref="L91:O91"/>
    <mergeCell ref="B120:S120"/>
    <mergeCell ref="B121:S121"/>
    <mergeCell ref="B122:B123"/>
    <mergeCell ref="D122:D123"/>
    <mergeCell ref="B223:X223"/>
    <mergeCell ref="B224:S224"/>
    <mergeCell ref="B225:B226"/>
    <mergeCell ref="C225:C226"/>
    <mergeCell ref="D225:D226"/>
    <mergeCell ref="B232:C232"/>
    <mergeCell ref="B233:C233"/>
    <mergeCell ref="B178:S178"/>
    <mergeCell ref="B179:S179"/>
    <mergeCell ref="B180:B181"/>
    <mergeCell ref="C180:C181"/>
    <mergeCell ref="D180:D181"/>
    <mergeCell ref="B187:C187"/>
    <mergeCell ref="B188:C188"/>
    <mergeCell ref="L377:O377"/>
    <mergeCell ref="Q377:T377"/>
    <mergeCell ref="V377:Y377"/>
    <mergeCell ref="L378:O378"/>
    <mergeCell ref="Q378:T378"/>
    <mergeCell ref="V378:Y378"/>
    <mergeCell ref="L81:O81"/>
    <mergeCell ref="L82:O82"/>
    <mergeCell ref="L83:O84"/>
    <mergeCell ref="L85:O85"/>
    <mergeCell ref="L86:O86"/>
    <mergeCell ref="L87:O87"/>
    <mergeCell ref="L88:O88"/>
    <mergeCell ref="AA87:AD87"/>
    <mergeCell ref="AA88:AD88"/>
    <mergeCell ref="AA377:AD377"/>
    <mergeCell ref="AA378:AD378"/>
    <mergeCell ref="AA80:AD80"/>
    <mergeCell ref="AA81:AD81"/>
    <mergeCell ref="AA82:AD82"/>
    <mergeCell ref="AA83:AD83"/>
    <mergeCell ref="AA84:AD84"/>
    <mergeCell ref="AA85:AD85"/>
    <mergeCell ref="AA86:AD86"/>
    <mergeCell ref="B2:S2"/>
    <mergeCell ref="B3:S3"/>
    <mergeCell ref="B4:B5"/>
    <mergeCell ref="C4:C5"/>
    <mergeCell ref="D4:D5"/>
    <mergeCell ref="B12:C12"/>
    <mergeCell ref="B13:C13"/>
    <mergeCell ref="B58:S58"/>
    <mergeCell ref="B59:S59"/>
    <mergeCell ref="B60:B61"/>
    <mergeCell ref="C60:C61"/>
    <mergeCell ref="D60:D61"/>
    <mergeCell ref="B68:C68"/>
    <mergeCell ref="B69:C69"/>
    <mergeCell ref="L71:O71"/>
    <mergeCell ref="V71:Y71"/>
    <mergeCell ref="AA71:AD71"/>
    <mergeCell ref="L72:O72"/>
    <mergeCell ref="V72:Y72"/>
    <mergeCell ref="L73:O73"/>
    <mergeCell ref="AA74:AD74"/>
    <mergeCell ref="V73:Y73"/>
    <mergeCell ref="V74:Y74"/>
    <mergeCell ref="V75:Y75"/>
    <mergeCell ref="V76:Y76"/>
    <mergeCell ref="V77:Y77"/>
    <mergeCell ref="V78:Y78"/>
    <mergeCell ref="V79:Y79"/>
    <mergeCell ref="AA72:AD72"/>
    <mergeCell ref="AA73:AD73"/>
    <mergeCell ref="AA75:AD75"/>
    <mergeCell ref="AA76:AD76"/>
    <mergeCell ref="AA77:AD77"/>
    <mergeCell ref="AA78:AD78"/>
    <mergeCell ref="AA79:AD79"/>
    <mergeCell ref="V87:Y87"/>
    <mergeCell ref="V88:Y88"/>
    <mergeCell ref="V89:Y89"/>
    <mergeCell ref="AA89:AD89"/>
    <mergeCell ref="V90:Y90"/>
    <mergeCell ref="AA90:AD90"/>
    <mergeCell ref="V91:Y91"/>
    <mergeCell ref="AA91:AD91"/>
    <mergeCell ref="V80:Y80"/>
    <mergeCell ref="V81:Y81"/>
    <mergeCell ref="V82:Y82"/>
    <mergeCell ref="V83:Y83"/>
    <mergeCell ref="V84:Y84"/>
    <mergeCell ref="V85:Y85"/>
    <mergeCell ref="V86:Y86"/>
  </mergeCells>
  <printOptions/>
  <pageMargins bottom="0.75" footer="0.0" header="0.0" left="0.699305555555556" right="0.699305555555556" top="0.75"/>
  <pageSetup orientation="portrait"/>
  <drawing r:id="rId1"/>
</worksheet>
</file>