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defaultThemeVersion="124226"/>
  <mc:AlternateContent xmlns:mc="http://schemas.openxmlformats.org/markup-compatibility/2006">
    <mc:Choice Requires="x15">
      <x15ac:absPath xmlns:x15ac="http://schemas.microsoft.com/office/spreadsheetml/2010/11/ac" url="https://d.docs.live.net/13811433647d1d9d/Documents/Work/KMUTT/Teaching Assistant/INC 364 - 2020/"/>
    </mc:Choice>
  </mc:AlternateContent>
  <xr:revisionPtr revIDLastSave="6763" documentId="13_ncr:1_{BB70079D-F931-48C2-9DF8-30B88B911BC9}" xr6:coauthVersionLast="47" xr6:coauthVersionMax="47" xr10:uidLastSave="{8342CA44-6A00-4990-BB4E-AC53556860AC}"/>
  <bookViews>
    <workbookView xWindow="-110" yWindow="-110" windowWidth="25820" windowHeight="15500" activeTab="4" xr2:uid="{00000000-000D-0000-FFFF-FFFF00000000}"/>
  </bookViews>
  <sheets>
    <sheet name="Introductions" sheetId="18" r:id="rId1"/>
    <sheet name="Instructions" sheetId="17" r:id="rId2"/>
    <sheet name="Schedule" sheetId="8" r:id="rId3"/>
    <sheet name="WIP" sheetId="12" r:id="rId4"/>
    <sheet name="New orders" sheetId="14" r:id="rId5"/>
    <sheet name="Calendar" sheetId="3" r:id="rId6"/>
    <sheet name="Holiday" sheetId="11" r:id="rId7"/>
    <sheet name="OEE" sheetId="10" r:id="rId8"/>
    <sheet name="Work Centres" sheetId="13" r:id="rId9"/>
    <sheet name="Parameter" sheetId="15" r:id="rId10"/>
    <sheet name="Data Dictionary" sheetId="16" r:id="rId11"/>
  </sheets>
  <definedNames>
    <definedName name="_xlnm._FilterDatabase" localSheetId="2" hidden="1">Schedule!$A$3:$P$66</definedName>
    <definedName name="Calendar_Date">Calendar!$A$4:$A$368</definedName>
    <definedName name="Holiday" comment="Holiday range">Holiday!$C$2:$C$28</definedName>
    <definedName name="Language">Parameter!$A$6:$A$7</definedName>
    <definedName name="Planning_Board" comment="The area of the planning board">Schedule!$U$4:$AN$63</definedName>
    <definedName name="solver_adj" localSheetId="2" hidden="1">Schedule!$H$4:$H$73</definedName>
    <definedName name="solver_cvg" localSheetId="2" hidden="1">0.0001</definedName>
    <definedName name="solver_drv" localSheetId="2" hidden="1">1</definedName>
    <definedName name="solver_eng" localSheetId="1" hidden="1">1</definedName>
    <definedName name="solver_eng" localSheetId="2" hidden="1">3</definedName>
    <definedName name="solver_est" localSheetId="2" hidden="1">1</definedName>
    <definedName name="solver_itr" localSheetId="2" hidden="1">2147483647</definedName>
    <definedName name="solver_lhs0" localSheetId="2" hidden="1">Schedule!$H$24:$H$63</definedName>
    <definedName name="solver_lhs1" localSheetId="2" hidden="1">Schedule!$H$4:$H$73</definedName>
    <definedName name="solver_lhs2" localSheetId="2" hidden="1">Schedule!$H$4:$H$73</definedName>
    <definedName name="solver_lhs3" localSheetId="2" hidden="1">Schedule!$H$4:$H$73</definedName>
    <definedName name="solver_lhs4" localSheetId="2" hidden="1">Schedule!$H$24:$H$63</definedName>
    <definedName name="solver_lhs5" localSheetId="2" hidden="1">Schedule!$H$24:$H$63</definedName>
    <definedName name="solver_lhs6" localSheetId="2" hidden="1">Schedule!$H$24:$H$63</definedName>
    <definedName name="solver_lhs7" localSheetId="2" hidden="1">Schedule!$H$24:$H$63</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1" hidden="1">1</definedName>
    <definedName name="solver_neg" localSheetId="2" hidden="1">1</definedName>
    <definedName name="solver_nod" localSheetId="2" hidden="1">20000</definedName>
    <definedName name="solver_num" localSheetId="1" hidden="1">0</definedName>
    <definedName name="solver_num" localSheetId="2" hidden="1">3</definedName>
    <definedName name="solver_nwt" localSheetId="2" hidden="1">1</definedName>
    <definedName name="solver_opt" localSheetId="1" hidden="1">Instructions!$B$13</definedName>
    <definedName name="solver_opt" localSheetId="2" hidden="1">Schedule!$P$2</definedName>
    <definedName name="solver_pre" localSheetId="2" hidden="1">0.00001</definedName>
    <definedName name="solver_rbv" localSheetId="2" hidden="1">1</definedName>
    <definedName name="solver_rel0" localSheetId="2" hidden="1">3</definedName>
    <definedName name="solver_rel1" localSheetId="2" hidden="1">1</definedName>
    <definedName name="solver_rel2" localSheetId="2" hidden="1">4</definedName>
    <definedName name="solver_rel3" localSheetId="2" hidden="1">3</definedName>
    <definedName name="solver_rel4" localSheetId="2" hidden="1">3</definedName>
    <definedName name="solver_rel5" localSheetId="2" hidden="1">1</definedName>
    <definedName name="solver_rel6" localSheetId="2" hidden="1">4</definedName>
    <definedName name="solver_rel7" localSheetId="2" hidden="1">3</definedName>
    <definedName name="solver_rhs0" localSheetId="2" hidden="1">1</definedName>
    <definedName name="solver_rhs1" localSheetId="2" hidden="1">21</definedName>
    <definedName name="solver_rhs2" localSheetId="2" hidden="1">integer</definedName>
    <definedName name="solver_rhs3" localSheetId="2" hidden="1">1</definedName>
    <definedName name="solver_rhs4" localSheetId="2" hidden="1">1</definedName>
    <definedName name="solver_rhs5" localSheetId="2" hidden="1">20</definedName>
    <definedName name="solver_rhs6" localSheetId="2" hidden="1">integer</definedName>
    <definedName name="solver_rhs7"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200</definedName>
    <definedName name="solver_tim" localSheetId="2" hidden="1">2147483647</definedName>
    <definedName name="solver_tol" localSheetId="2" hidden="1">0.01</definedName>
    <definedName name="solver_typ" localSheetId="1" hidden="1">1</definedName>
    <definedName name="solver_typ" localSheetId="2" hidden="1">2</definedName>
    <definedName name="solver_val" localSheetId="1" hidden="1">0</definedName>
    <definedName name="solver_val" localSheetId="2" hidden="1">0</definedName>
    <definedName name="solver_ver" localSheetId="1" hidden="1">3</definedName>
    <definedName name="solver_ver" localSheetId="2" hidden="1">3</definedName>
    <definedName name="Total_Hours_per_day">Calendar!$I$4:$I$368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8" l="1"/>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4" i="8"/>
  <c r="N24" i="10"/>
  <c r="E24" i="10"/>
  <c r="F24" i="10"/>
  <c r="G24" i="10"/>
  <c r="H24" i="10"/>
  <c r="I24" i="10"/>
  <c r="J24" i="10"/>
  <c r="K24" i="10"/>
  <c r="L24" i="10"/>
  <c r="M24" i="10"/>
  <c r="D24" i="10"/>
  <c r="C24" i="10"/>
  <c r="N23" i="10"/>
  <c r="N40" i="8"/>
  <c r="N18" i="8"/>
  <c r="N53" i="8"/>
  <c r="N52" i="8"/>
  <c r="N17" i="8"/>
  <c r="N44" i="8"/>
  <c r="N31" i="8"/>
  <c r="N28" i="8"/>
  <c r="N46" i="8"/>
  <c r="N55" i="8"/>
  <c r="N20" i="8" l="1"/>
  <c r="N54" i="8"/>
  <c r="N29" i="8"/>
  <c r="N10" i="8"/>
  <c r="N5" i="8"/>
  <c r="N49" i="8"/>
  <c r="N9" i="8"/>
  <c r="N60" i="8"/>
  <c r="N22" i="8"/>
  <c r="N30" i="8"/>
  <c r="N67" i="8"/>
  <c r="N57" i="8"/>
  <c r="N58" i="8"/>
  <c r="N64" i="8"/>
  <c r="N68" i="8"/>
  <c r="N72" i="8"/>
  <c r="N69" i="8"/>
  <c r="N8" i="8"/>
  <c r="N65" i="8"/>
  <c r="N23" i="8"/>
  <c r="N15" i="8"/>
  <c r="N56" i="8"/>
  <c r="N16" i="8"/>
  <c r="N12" i="8"/>
  <c r="N48" i="8"/>
  <c r="N14" i="8"/>
  <c r="N45" i="8"/>
  <c r="N61" i="8"/>
  <c r="N73" i="8"/>
  <c r="N24" i="8"/>
  <c r="N21" i="8"/>
  <c r="N50" i="8"/>
  <c r="N47" i="8"/>
  <c r="N59" i="8"/>
  <c r="N32" i="8"/>
  <c r="N62" i="8"/>
  <c r="N37" i="8"/>
  <c r="N6" i="8"/>
  <c r="N43" i="8"/>
  <c r="N7" i="8"/>
  <c r="N27" i="8"/>
  <c r="N41" i="8"/>
  <c r="N34" i="8"/>
  <c r="N19" i="8"/>
  <c r="N26" i="8"/>
  <c r="N11" i="8"/>
  <c r="N38" i="8"/>
  <c r="N70" i="8"/>
  <c r="N36" i="8"/>
  <c r="N63" i="8"/>
  <c r="N33" i="8"/>
  <c r="N66" i="8"/>
  <c r="N35" i="8"/>
  <c r="N13" i="8"/>
  <c r="N42" i="8"/>
  <c r="N25" i="8"/>
  <c r="N39" i="8"/>
  <c r="N71" i="8"/>
  <c r="N51" i="8"/>
  <c r="N4" i="8"/>
  <c r="A4" i="10"/>
  <c r="A5" i="10"/>
  <c r="A6" i="10"/>
  <c r="A7" i="10"/>
  <c r="A8" i="10"/>
  <c r="A9" i="10"/>
  <c r="A10" i="10"/>
  <c r="A11" i="10"/>
  <c r="A12" i="10"/>
  <c r="A13" i="10"/>
  <c r="A14" i="10"/>
  <c r="A15" i="10"/>
  <c r="A16" i="10"/>
  <c r="A17" i="10"/>
  <c r="A18" i="10"/>
  <c r="A19" i="10"/>
  <c r="A20" i="10"/>
  <c r="A21" i="10"/>
  <c r="A22" i="10"/>
  <c r="A3" i="10"/>
  <c r="C28" i="11"/>
  <c r="C23" i="11"/>
  <c r="C24" i="11"/>
  <c r="C25" i="11"/>
  <c r="C26" i="11"/>
  <c r="C27" i="11"/>
  <c r="C19" i="11"/>
  <c r="C20" i="11"/>
  <c r="C21" i="11"/>
  <c r="C22" i="11"/>
  <c r="A4" i="3"/>
  <c r="C5" i="15"/>
  <c r="A1" i="8" s="1"/>
  <c r="A29" i="16"/>
  <c r="A43" i="16"/>
  <c r="L18" i="8" l="1"/>
  <c r="L52" i="8"/>
  <c r="L44" i="8"/>
  <c r="L28" i="8"/>
  <c r="L55" i="8"/>
  <c r="L53" i="8"/>
  <c r="L17" i="8"/>
  <c r="L31" i="8"/>
  <c r="L46" i="8"/>
  <c r="L40" i="8"/>
  <c r="E4" i="3"/>
  <c r="B1" i="11"/>
  <c r="D1" i="10"/>
  <c r="C1" i="11"/>
  <c r="N1" i="10"/>
  <c r="A1" i="13"/>
  <c r="A1" i="11"/>
  <c r="B1" i="13"/>
  <c r="O3" i="8"/>
  <c r="D3" i="8"/>
  <c r="A1" i="12"/>
  <c r="H3" i="8"/>
  <c r="E1" i="12"/>
  <c r="R1" i="8"/>
  <c r="I1" i="12"/>
  <c r="D1" i="14"/>
  <c r="F1" i="3"/>
  <c r="A3" i="3"/>
  <c r="E3" i="3"/>
  <c r="I3" i="3"/>
  <c r="B3" i="8"/>
  <c r="F3" i="8"/>
  <c r="J3" i="8"/>
  <c r="M3" i="8"/>
  <c r="Q3" i="8"/>
  <c r="C1" i="12"/>
  <c r="G1" i="12"/>
  <c r="B1" i="14"/>
  <c r="F1" i="14"/>
  <c r="H1" i="3"/>
  <c r="C3" i="3"/>
  <c r="G3" i="3"/>
  <c r="C3" i="8"/>
  <c r="G3" i="8"/>
  <c r="K3" i="8"/>
  <c r="N3" i="8"/>
  <c r="R3" i="8"/>
  <c r="D1" i="12"/>
  <c r="H1" i="12"/>
  <c r="C1" i="14"/>
  <c r="G1" i="14"/>
  <c r="D2" i="3"/>
  <c r="D3" i="3"/>
  <c r="H3" i="3"/>
  <c r="E3" i="8"/>
  <c r="I3" i="8"/>
  <c r="L3" i="8"/>
  <c r="P3" i="8"/>
  <c r="B1" i="12"/>
  <c r="F1" i="12"/>
  <c r="A1" i="14"/>
  <c r="E1" i="14"/>
  <c r="G1" i="3"/>
  <c r="B3" i="3"/>
  <c r="F3" i="3"/>
  <c r="A3" i="8"/>
  <c r="L64" i="8"/>
  <c r="L7" i="8"/>
  <c r="L8" i="8"/>
  <c r="L20" i="8"/>
  <c r="L39" i="8"/>
  <c r="L33" i="8"/>
  <c r="L61" i="8"/>
  <c r="L34" i="8"/>
  <c r="L5" i="8"/>
  <c r="L35" i="8"/>
  <c r="L37" i="8"/>
  <c r="L54" i="8"/>
  <c r="L29" i="8"/>
  <c r="L68" i="8"/>
  <c r="L67" i="8"/>
  <c r="I3" i="12"/>
  <c r="I4" i="12"/>
  <c r="I5" i="12"/>
  <c r="I6" i="12"/>
  <c r="I7" i="12"/>
  <c r="I8" i="12"/>
  <c r="I9" i="12"/>
  <c r="I10" i="12"/>
  <c r="I11" i="12"/>
  <c r="I12" i="12"/>
  <c r="I13" i="12"/>
  <c r="I14" i="12"/>
  <c r="I15" i="12"/>
  <c r="I16" i="12"/>
  <c r="I17" i="12"/>
  <c r="I18" i="12"/>
  <c r="I19" i="12"/>
  <c r="I20" i="12"/>
  <c r="I21" i="12"/>
  <c r="I2" i="12"/>
  <c r="L65" i="8" l="1"/>
  <c r="L14" i="8"/>
  <c r="L23" i="8"/>
  <c r="L4" i="8"/>
  <c r="L32" i="8"/>
  <c r="Q4" i="8"/>
  <c r="U3" i="8" l="1"/>
  <c r="L21" i="8"/>
  <c r="L9" i="8"/>
  <c r="L43" i="8"/>
  <c r="L42" i="8"/>
  <c r="L12" i="8"/>
  <c r="L6" i="8"/>
  <c r="L72" i="8"/>
  <c r="L49" i="8"/>
  <c r="L19" i="8"/>
  <c r="L26" i="8"/>
  <c r="L10" i="8"/>
  <c r="L24" i="8"/>
  <c r="L50" i="8"/>
  <c r="L73" i="8"/>
  <c r="L47" i="8"/>
  <c r="L16" i="8"/>
  <c r="L51" i="8"/>
  <c r="L66" i="8"/>
  <c r="L60" i="8"/>
  <c r="L63" i="8"/>
  <c r="L22" i="8"/>
  <c r="L57" i="8"/>
  <c r="L58" i="8"/>
  <c r="L27" i="8"/>
  <c r="L11" i="8"/>
  <c r="L36" i="8"/>
  <c r="L69" i="8"/>
  <c r="L59" i="8"/>
  <c r="L48" i="8"/>
  <c r="L71" i="8"/>
  <c r="L56" i="8"/>
  <c r="L25" i="8"/>
  <c r="L70" i="8"/>
  <c r="L45" i="8"/>
  <c r="L30" i="8"/>
  <c r="L38" i="8"/>
  <c r="L41" i="8"/>
  <c r="L15" i="8"/>
  <c r="L62" i="8"/>
  <c r="L13" i="8"/>
  <c r="V3" i="8" l="1"/>
  <c r="O1" i="10"/>
  <c r="W3" i="8" l="1"/>
  <c r="C18" i="11"/>
  <c r="C17" i="11"/>
  <c r="C16" i="11"/>
  <c r="C15" i="11"/>
  <c r="C14" i="11"/>
  <c r="C13" i="11"/>
  <c r="C12" i="11"/>
  <c r="C11" i="11"/>
  <c r="C10" i="11"/>
  <c r="C9" i="11"/>
  <c r="C8" i="11"/>
  <c r="C7" i="11"/>
  <c r="C6" i="11"/>
  <c r="C5" i="11"/>
  <c r="C4" i="11"/>
  <c r="C3" i="11"/>
  <c r="C2" i="11"/>
  <c r="X3" i="8" l="1"/>
  <c r="N4" i="10"/>
  <c r="N5" i="10"/>
  <c r="N6" i="10"/>
  <c r="N7" i="10"/>
  <c r="N8" i="10"/>
  <c r="N9" i="10"/>
  <c r="K18" i="8" s="1"/>
  <c r="N10" i="10"/>
  <c r="K37" i="8" s="1"/>
  <c r="N11" i="10"/>
  <c r="N12" i="10"/>
  <c r="N13" i="10"/>
  <c r="N14" i="10"/>
  <c r="N15" i="10"/>
  <c r="K52" i="8" s="1"/>
  <c r="N16" i="10"/>
  <c r="K17" i="8" s="1"/>
  <c r="N17" i="10"/>
  <c r="N18" i="10"/>
  <c r="N19" i="10"/>
  <c r="N20" i="10"/>
  <c r="K5" i="8" s="1"/>
  <c r="N21" i="10"/>
  <c r="K53" i="8" s="1"/>
  <c r="N22" i="10"/>
  <c r="N3" i="10"/>
  <c r="K4" i="8" s="1"/>
  <c r="K33" i="8" l="1"/>
  <c r="K40" i="8"/>
  <c r="K35" i="8"/>
  <c r="K39" i="8"/>
  <c r="K44" i="8"/>
  <c r="K28" i="8"/>
  <c r="K34" i="8"/>
  <c r="K55" i="8"/>
  <c r="K31" i="8"/>
  <c r="K7" i="8"/>
  <c r="K67" i="8"/>
  <c r="K46" i="8"/>
  <c r="K20" i="8"/>
  <c r="K54" i="8"/>
  <c r="K32" i="8"/>
  <c r="K29" i="8"/>
  <c r="K64" i="8"/>
  <c r="K68" i="8"/>
  <c r="K61" i="8"/>
  <c r="K14" i="8"/>
  <c r="K8" i="8"/>
  <c r="K65" i="8"/>
  <c r="K23" i="8"/>
  <c r="K49" i="8"/>
  <c r="K15" i="8"/>
  <c r="K16" i="8"/>
  <c r="K22" i="8"/>
  <c r="K41" i="8"/>
  <c r="K38" i="8"/>
  <c r="K6" i="8"/>
  <c r="K59" i="8"/>
  <c r="K36" i="8"/>
  <c r="K56" i="8"/>
  <c r="K51" i="8"/>
  <c r="K47" i="8"/>
  <c r="K48" i="8"/>
  <c r="K62" i="8"/>
  <c r="K42" i="8"/>
  <c r="K66" i="8"/>
  <c r="K45" i="8"/>
  <c r="K43" i="8"/>
  <c r="K25" i="8"/>
  <c r="K13" i="8"/>
  <c r="K24" i="8"/>
  <c r="K12" i="8"/>
  <c r="K10" i="8"/>
  <c r="K30" i="8"/>
  <c r="K63" i="8"/>
  <c r="K19" i="8"/>
  <c r="K69" i="8"/>
  <c r="K73" i="8"/>
  <c r="K57" i="8"/>
  <c r="K9" i="8"/>
  <c r="K60" i="8"/>
  <c r="K27" i="8"/>
  <c r="K50" i="8"/>
  <c r="K70" i="8"/>
  <c r="K26" i="8"/>
  <c r="K11" i="8"/>
  <c r="K71" i="8"/>
  <c r="K72" i="8"/>
  <c r="K58" i="8"/>
  <c r="K21" i="8"/>
  <c r="Y3" i="8"/>
  <c r="Z3" i="8" l="1"/>
  <c r="AA3" i="8" l="1"/>
  <c r="AB3" i="8" l="1"/>
  <c r="AC3" i="8" l="1"/>
  <c r="AD3" i="8" l="1"/>
  <c r="AE3" i="8" l="1"/>
  <c r="AF3" i="8" l="1"/>
  <c r="AG3" i="8" l="1"/>
  <c r="AH3" i="8" l="1"/>
  <c r="AI3" i="8" l="1"/>
  <c r="AJ3" i="8" l="1"/>
  <c r="AK3" i="8" l="1"/>
  <c r="AL3" i="8" l="1"/>
  <c r="A5" i="3"/>
  <c r="AM3" i="8" l="1"/>
  <c r="C4" i="3"/>
  <c r="D4" i="3"/>
  <c r="E5" i="3"/>
  <c r="D5" i="3"/>
  <c r="C5" i="3"/>
  <c r="A6" i="3"/>
  <c r="B5" i="3"/>
  <c r="B4" i="3"/>
  <c r="G5" i="3" l="1"/>
  <c r="F5" i="3"/>
  <c r="H5" i="3"/>
  <c r="F4" i="3"/>
  <c r="G4" i="3"/>
  <c r="H4" i="3"/>
  <c r="AN3" i="8"/>
  <c r="D6" i="3"/>
  <c r="E6" i="3"/>
  <c r="C6" i="3"/>
  <c r="A7" i="3"/>
  <c r="B6" i="3"/>
  <c r="H6" i="3" l="1"/>
  <c r="F6" i="3"/>
  <c r="G6" i="3"/>
  <c r="I4" i="3"/>
  <c r="I5" i="3"/>
  <c r="C7" i="3"/>
  <c r="E7" i="3"/>
  <c r="D7" i="3"/>
  <c r="A8" i="3"/>
  <c r="B7" i="3"/>
  <c r="H7" i="3" l="1"/>
  <c r="G7" i="3"/>
  <c r="F7" i="3"/>
  <c r="A9" i="3"/>
  <c r="B8" i="3"/>
  <c r="C8" i="3"/>
  <c r="E8" i="3"/>
  <c r="D8" i="3"/>
  <c r="I6" i="3"/>
  <c r="F8" i="3" l="1"/>
  <c r="H8" i="3"/>
  <c r="G8" i="3"/>
  <c r="I7" i="3"/>
  <c r="E9" i="3"/>
  <c r="C9" i="3"/>
  <c r="A10" i="3"/>
  <c r="B9" i="3"/>
  <c r="D9" i="3"/>
  <c r="G9" i="3" l="1"/>
  <c r="F9" i="3"/>
  <c r="H9" i="3"/>
  <c r="D10" i="3"/>
  <c r="A11" i="3"/>
  <c r="B10" i="3"/>
  <c r="C10" i="3"/>
  <c r="E10" i="3"/>
  <c r="I8" i="3"/>
  <c r="H10" i="3" l="1"/>
  <c r="G10" i="3"/>
  <c r="F10" i="3"/>
  <c r="I9" i="3"/>
  <c r="C11" i="3"/>
  <c r="A12" i="3"/>
  <c r="B11" i="3"/>
  <c r="E11" i="3"/>
  <c r="D11" i="3"/>
  <c r="G11" i="3" l="1"/>
  <c r="H11" i="3"/>
  <c r="F11" i="3"/>
  <c r="I10" i="3"/>
  <c r="A13" i="3"/>
  <c r="B12" i="3"/>
  <c r="E12" i="3"/>
  <c r="D12" i="3"/>
  <c r="C12" i="3"/>
  <c r="F12" i="3" l="1"/>
  <c r="H12" i="3"/>
  <c r="G12" i="3"/>
  <c r="I11" i="3"/>
  <c r="E13" i="3"/>
  <c r="C13" i="3"/>
  <c r="B13" i="3"/>
  <c r="D13" i="3"/>
  <c r="A14" i="3"/>
  <c r="G13" i="3" l="1"/>
  <c r="F13" i="3"/>
  <c r="H13" i="3"/>
  <c r="D14" i="3"/>
  <c r="A15" i="3"/>
  <c r="B14" i="3"/>
  <c r="E14" i="3"/>
  <c r="C14" i="3"/>
  <c r="I12" i="3"/>
  <c r="H14" i="3" l="1"/>
  <c r="F14" i="3"/>
  <c r="G14" i="3"/>
  <c r="I13" i="3"/>
  <c r="C15" i="3"/>
  <c r="D15" i="3"/>
  <c r="A16" i="3"/>
  <c r="B15" i="3"/>
  <c r="E15" i="3"/>
  <c r="H15" i="3" l="1"/>
  <c r="G15" i="3"/>
  <c r="F15" i="3"/>
  <c r="I14" i="3"/>
  <c r="A17" i="3"/>
  <c r="B16" i="3"/>
  <c r="E16" i="3"/>
  <c r="D16" i="3"/>
  <c r="C16" i="3"/>
  <c r="F16" i="3" l="1"/>
  <c r="H16" i="3"/>
  <c r="G16" i="3"/>
  <c r="I15" i="3"/>
  <c r="E17" i="3"/>
  <c r="D17" i="3"/>
  <c r="C17" i="3"/>
  <c r="A18" i="3"/>
  <c r="B17" i="3"/>
  <c r="G17" i="3" l="1"/>
  <c r="F17" i="3"/>
  <c r="H17" i="3"/>
  <c r="D18" i="3"/>
  <c r="E18" i="3"/>
  <c r="C18" i="3"/>
  <c r="A19" i="3"/>
  <c r="B18" i="3"/>
  <c r="I16" i="3"/>
  <c r="H18" i="3" l="1"/>
  <c r="G18" i="3"/>
  <c r="F18" i="3"/>
  <c r="I17" i="3"/>
  <c r="C19" i="3"/>
  <c r="E19" i="3"/>
  <c r="D19" i="3"/>
  <c r="A20" i="3"/>
  <c r="B19" i="3"/>
  <c r="H19" i="3" l="1"/>
  <c r="G19" i="3"/>
  <c r="F19" i="3"/>
  <c r="A21" i="3"/>
  <c r="B20" i="3"/>
  <c r="D20" i="3"/>
  <c r="C20" i="3"/>
  <c r="E20" i="3"/>
  <c r="I18" i="3"/>
  <c r="F20" i="3" l="1"/>
  <c r="H20" i="3"/>
  <c r="G20" i="3"/>
  <c r="I19" i="3"/>
  <c r="E21" i="3"/>
  <c r="C21" i="3"/>
  <c r="A22" i="3"/>
  <c r="B21" i="3"/>
  <c r="D21" i="3"/>
  <c r="G21" i="3" l="1"/>
  <c r="F21" i="3"/>
  <c r="H21" i="3"/>
  <c r="D22" i="3"/>
  <c r="A23" i="3"/>
  <c r="B22" i="3"/>
  <c r="C22" i="3"/>
  <c r="E22" i="3"/>
  <c r="I20" i="3"/>
  <c r="H22" i="3" l="1"/>
  <c r="G22" i="3"/>
  <c r="F22" i="3"/>
  <c r="I21" i="3"/>
  <c r="C23" i="3"/>
  <c r="A24" i="3"/>
  <c r="B23" i="3"/>
  <c r="E23" i="3"/>
  <c r="D23" i="3"/>
  <c r="G23" i="3" l="1"/>
  <c r="H23" i="3"/>
  <c r="F23" i="3"/>
  <c r="I22" i="3"/>
  <c r="A25" i="3"/>
  <c r="B24" i="3"/>
  <c r="D24" i="3"/>
  <c r="E24" i="3"/>
  <c r="C24" i="3"/>
  <c r="F24" i="3" l="1"/>
  <c r="H24" i="3"/>
  <c r="G24" i="3"/>
  <c r="I23" i="3"/>
  <c r="E25" i="3"/>
  <c r="C25" i="3"/>
  <c r="D25" i="3"/>
  <c r="A26" i="3"/>
  <c r="B25" i="3"/>
  <c r="G25" i="3" l="1"/>
  <c r="F25" i="3"/>
  <c r="H25" i="3"/>
  <c r="I24" i="3"/>
  <c r="D26" i="3"/>
  <c r="E26" i="3"/>
  <c r="C26" i="3"/>
  <c r="A27" i="3"/>
  <c r="B26" i="3"/>
  <c r="H26" i="3" l="1"/>
  <c r="F26" i="3"/>
  <c r="G26" i="3"/>
  <c r="C27" i="3"/>
  <c r="E27" i="3"/>
  <c r="D27" i="3"/>
  <c r="A28" i="3"/>
  <c r="B27" i="3"/>
  <c r="I25" i="3"/>
  <c r="H27" i="3" l="1"/>
  <c r="G27" i="3"/>
  <c r="F27" i="3"/>
  <c r="I26" i="3"/>
  <c r="A29" i="3"/>
  <c r="B28" i="3"/>
  <c r="D28" i="3"/>
  <c r="C28" i="3"/>
  <c r="E28" i="3"/>
  <c r="F28" i="3" l="1"/>
  <c r="H28" i="3"/>
  <c r="G28" i="3"/>
  <c r="I27" i="3"/>
  <c r="E29" i="3"/>
  <c r="C29" i="3"/>
  <c r="A30" i="3"/>
  <c r="B29" i="3"/>
  <c r="D29" i="3"/>
  <c r="G29" i="3" l="1"/>
  <c r="F29" i="3"/>
  <c r="H29" i="3"/>
  <c r="I28" i="3"/>
  <c r="D30" i="3"/>
  <c r="A31" i="3"/>
  <c r="B30" i="3"/>
  <c r="C30" i="3"/>
  <c r="E30" i="3"/>
  <c r="H30" i="3" l="1"/>
  <c r="G30" i="3"/>
  <c r="F30" i="3"/>
  <c r="I29" i="3"/>
  <c r="C31" i="3"/>
  <c r="A32" i="3"/>
  <c r="B31" i="3"/>
  <c r="E31" i="3"/>
  <c r="D31" i="3"/>
  <c r="G31" i="3" l="1"/>
  <c r="H31" i="3"/>
  <c r="F31" i="3"/>
  <c r="I30" i="3"/>
  <c r="A33" i="3"/>
  <c r="B32" i="3"/>
  <c r="C32" i="3"/>
  <c r="E32" i="3"/>
  <c r="D32" i="3"/>
  <c r="F32" i="3" l="1"/>
  <c r="H32" i="3"/>
  <c r="G32" i="3"/>
  <c r="I31" i="3"/>
  <c r="E33" i="3"/>
  <c r="A34" i="3"/>
  <c r="D33" i="3"/>
  <c r="C33" i="3"/>
  <c r="B33" i="3"/>
  <c r="G33" i="3" l="1"/>
  <c r="F33" i="3"/>
  <c r="H33" i="3"/>
  <c r="D34" i="3"/>
  <c r="B34" i="3"/>
  <c r="A35" i="3"/>
  <c r="E34" i="3"/>
  <c r="C34" i="3"/>
  <c r="I32" i="3"/>
  <c r="H34" i="3" l="1"/>
  <c r="F34" i="3"/>
  <c r="G34" i="3"/>
  <c r="C35" i="3"/>
  <c r="D35" i="3"/>
  <c r="A36" i="3"/>
  <c r="B35" i="3"/>
  <c r="E35" i="3"/>
  <c r="I33" i="3"/>
  <c r="H35" i="3" l="1"/>
  <c r="G35" i="3"/>
  <c r="F35" i="3"/>
  <c r="I34" i="3"/>
  <c r="A37" i="3"/>
  <c r="B36" i="3"/>
  <c r="E36" i="3"/>
  <c r="C36" i="3"/>
  <c r="D36" i="3"/>
  <c r="F36" i="3" l="1"/>
  <c r="H36" i="3"/>
  <c r="G36" i="3"/>
  <c r="I35" i="3"/>
  <c r="A38" i="3"/>
  <c r="B37" i="3"/>
  <c r="E37" i="3"/>
  <c r="D37" i="3"/>
  <c r="C37" i="3"/>
  <c r="G37" i="3" l="1"/>
  <c r="F37" i="3"/>
  <c r="H37" i="3"/>
  <c r="I36" i="3"/>
  <c r="E38" i="3"/>
  <c r="D38" i="3"/>
  <c r="C38" i="3"/>
  <c r="A39" i="3"/>
  <c r="B38" i="3"/>
  <c r="H38" i="3" l="1"/>
  <c r="G38" i="3"/>
  <c r="F38" i="3"/>
  <c r="D39" i="3"/>
  <c r="C39" i="3"/>
  <c r="A40" i="3"/>
  <c r="B39" i="3"/>
  <c r="E39" i="3"/>
  <c r="I37" i="3"/>
  <c r="G39" i="3" l="1"/>
  <c r="H39" i="3"/>
  <c r="F39" i="3"/>
  <c r="I38" i="3"/>
  <c r="C40" i="3"/>
  <c r="A41" i="3"/>
  <c r="B40" i="3"/>
  <c r="E40" i="3"/>
  <c r="D40" i="3"/>
  <c r="F40" i="3" l="1"/>
  <c r="H40" i="3"/>
  <c r="G40" i="3"/>
  <c r="I39" i="3"/>
  <c r="A42" i="3"/>
  <c r="B41" i="3"/>
  <c r="E41" i="3"/>
  <c r="C41" i="3"/>
  <c r="D41" i="3"/>
  <c r="G41" i="3" l="1"/>
  <c r="F41" i="3"/>
  <c r="H41" i="3"/>
  <c r="I40" i="3"/>
  <c r="E42" i="3"/>
  <c r="D42" i="3"/>
  <c r="C42" i="3"/>
  <c r="A43" i="3"/>
  <c r="B42" i="3"/>
  <c r="F42" i="3" l="1"/>
  <c r="G42" i="3"/>
  <c r="H42" i="3"/>
  <c r="I41" i="3"/>
  <c r="D43" i="3"/>
  <c r="C43" i="3"/>
  <c r="A44" i="3"/>
  <c r="E43" i="3"/>
  <c r="B43" i="3"/>
  <c r="G43" i="3" l="1"/>
  <c r="F43" i="3"/>
  <c r="H43" i="3"/>
  <c r="I42" i="3"/>
  <c r="C44" i="3"/>
  <c r="A45" i="3"/>
  <c r="B44" i="3"/>
  <c r="E44" i="3"/>
  <c r="D44" i="3"/>
  <c r="H44" i="3" l="1"/>
  <c r="G44" i="3"/>
  <c r="F44" i="3"/>
  <c r="I43" i="3"/>
  <c r="A46" i="3"/>
  <c r="B45" i="3"/>
  <c r="E45" i="3"/>
  <c r="D45" i="3"/>
  <c r="C45" i="3"/>
  <c r="F45" i="3" l="1"/>
  <c r="H45" i="3"/>
  <c r="G45" i="3"/>
  <c r="I44" i="3"/>
  <c r="E46" i="3"/>
  <c r="D46" i="3"/>
  <c r="C46" i="3"/>
  <c r="A47" i="3"/>
  <c r="B46" i="3"/>
  <c r="F46" i="3" l="1"/>
  <c r="H46" i="3"/>
  <c r="G46" i="3"/>
  <c r="D47" i="3"/>
  <c r="C47" i="3"/>
  <c r="A48" i="3"/>
  <c r="B47" i="3"/>
  <c r="E47" i="3"/>
  <c r="I45" i="3"/>
  <c r="G47" i="3" l="1"/>
  <c r="H47" i="3"/>
  <c r="F47" i="3"/>
  <c r="I46" i="3"/>
  <c r="C48" i="3"/>
  <c r="A49" i="3"/>
  <c r="B48" i="3"/>
  <c r="E48" i="3"/>
  <c r="D48" i="3"/>
  <c r="H48" i="3" l="1"/>
  <c r="G48" i="3"/>
  <c r="F48" i="3"/>
  <c r="I47" i="3"/>
  <c r="A50" i="3"/>
  <c r="B49" i="3"/>
  <c r="E49" i="3"/>
  <c r="C49" i="3"/>
  <c r="D49" i="3"/>
  <c r="H49" i="3" l="1"/>
  <c r="G49" i="3"/>
  <c r="F49" i="3"/>
  <c r="I48" i="3"/>
  <c r="E50" i="3"/>
  <c r="D50" i="3"/>
  <c r="C50" i="3"/>
  <c r="A51" i="3"/>
  <c r="B50" i="3"/>
  <c r="F50" i="3" l="1"/>
  <c r="H50" i="3"/>
  <c r="G50" i="3"/>
  <c r="D51" i="3"/>
  <c r="C51" i="3"/>
  <c r="E51" i="3"/>
  <c r="A52" i="3"/>
  <c r="B51" i="3"/>
  <c r="I49" i="3"/>
  <c r="G51" i="3" l="1"/>
  <c r="F51" i="3"/>
  <c r="H51" i="3"/>
  <c r="I50" i="3"/>
  <c r="C52" i="3"/>
  <c r="A53" i="3"/>
  <c r="B52" i="3"/>
  <c r="E52" i="3"/>
  <c r="D52" i="3"/>
  <c r="H52" i="3" l="1"/>
  <c r="G52" i="3"/>
  <c r="F52" i="3"/>
  <c r="I51" i="3"/>
  <c r="A54" i="3"/>
  <c r="B53" i="3"/>
  <c r="E53" i="3"/>
  <c r="D53" i="3"/>
  <c r="C53" i="3"/>
  <c r="H53" i="3" l="1"/>
  <c r="G53" i="3"/>
  <c r="F53" i="3"/>
  <c r="I52" i="3"/>
  <c r="E54" i="3"/>
  <c r="D54" i="3"/>
  <c r="C54" i="3"/>
  <c r="A55" i="3"/>
  <c r="B54" i="3"/>
  <c r="F54" i="3" l="1"/>
  <c r="H54" i="3"/>
  <c r="G54" i="3"/>
  <c r="D55" i="3"/>
  <c r="C55" i="3"/>
  <c r="A56" i="3"/>
  <c r="B55" i="3"/>
  <c r="E55" i="3"/>
  <c r="I53" i="3"/>
  <c r="G55" i="3" l="1"/>
  <c r="F55" i="3"/>
  <c r="H55" i="3"/>
  <c r="I54" i="3"/>
  <c r="C56" i="3"/>
  <c r="A57" i="3"/>
  <c r="B56" i="3"/>
  <c r="E56" i="3"/>
  <c r="D56" i="3"/>
  <c r="H56" i="3" l="1"/>
  <c r="G56" i="3"/>
  <c r="F56" i="3"/>
  <c r="I55" i="3"/>
  <c r="A58" i="3"/>
  <c r="B57" i="3"/>
  <c r="E57" i="3"/>
  <c r="D57" i="3"/>
  <c r="C57" i="3"/>
  <c r="H57" i="3" l="1"/>
  <c r="G57" i="3"/>
  <c r="F57" i="3"/>
  <c r="E58" i="3"/>
  <c r="D58" i="3"/>
  <c r="C58" i="3"/>
  <c r="B58" i="3"/>
  <c r="A59" i="3"/>
  <c r="I56" i="3"/>
  <c r="F58" i="3" l="1"/>
  <c r="H58" i="3"/>
  <c r="G58" i="3"/>
  <c r="D59" i="3"/>
  <c r="C59" i="3"/>
  <c r="A60" i="3"/>
  <c r="E59" i="3"/>
  <c r="B59" i="3"/>
  <c r="I57" i="3"/>
  <c r="G59" i="3" l="1"/>
  <c r="F59" i="3"/>
  <c r="H59" i="3"/>
  <c r="I58" i="3"/>
  <c r="C60" i="3"/>
  <c r="A61" i="3"/>
  <c r="B60" i="3"/>
  <c r="E60" i="3"/>
  <c r="D60" i="3"/>
  <c r="H60" i="3" l="1"/>
  <c r="G60" i="3"/>
  <c r="F60" i="3"/>
  <c r="I59" i="3"/>
  <c r="A62" i="3"/>
  <c r="B61" i="3"/>
  <c r="E61" i="3"/>
  <c r="D61" i="3"/>
  <c r="C61" i="3"/>
  <c r="H61" i="3" l="1"/>
  <c r="G61" i="3"/>
  <c r="F61" i="3"/>
  <c r="I60" i="3"/>
  <c r="E62" i="3"/>
  <c r="D62" i="3"/>
  <c r="C62" i="3"/>
  <c r="A63" i="3"/>
  <c r="B62" i="3"/>
  <c r="F62" i="3" l="1"/>
  <c r="H62" i="3"/>
  <c r="G62" i="3"/>
  <c r="D63" i="3"/>
  <c r="C63" i="3"/>
  <c r="A64" i="3"/>
  <c r="B63" i="3"/>
  <c r="E63" i="3"/>
  <c r="I61" i="3"/>
  <c r="G63" i="3" l="1"/>
  <c r="F63" i="3"/>
  <c r="H63" i="3"/>
  <c r="I62" i="3"/>
  <c r="C64" i="3"/>
  <c r="A65" i="3"/>
  <c r="B64" i="3"/>
  <c r="D64" i="3"/>
  <c r="E64" i="3"/>
  <c r="H64" i="3" l="1"/>
  <c r="G64" i="3"/>
  <c r="F64" i="3"/>
  <c r="I63" i="3"/>
  <c r="A66" i="3"/>
  <c r="B65" i="3"/>
  <c r="E65" i="3"/>
  <c r="D65" i="3"/>
  <c r="C65" i="3"/>
  <c r="H65" i="3" l="1"/>
  <c r="G65" i="3"/>
  <c r="F65" i="3"/>
  <c r="E66" i="3"/>
  <c r="D66" i="3"/>
  <c r="B66" i="3"/>
  <c r="C66" i="3"/>
  <c r="A67" i="3"/>
  <c r="I64" i="3"/>
  <c r="F66" i="3" l="1"/>
  <c r="H66" i="3"/>
  <c r="G66" i="3"/>
  <c r="D67" i="3"/>
  <c r="C67" i="3"/>
  <c r="B67" i="3"/>
  <c r="E67" i="3"/>
  <c r="A68" i="3"/>
  <c r="I65" i="3"/>
  <c r="G67" i="3" l="1"/>
  <c r="F67" i="3"/>
  <c r="H67" i="3"/>
  <c r="I66" i="3"/>
  <c r="C68" i="3"/>
  <c r="A69" i="3"/>
  <c r="B68" i="3"/>
  <c r="E68" i="3"/>
  <c r="D68" i="3"/>
  <c r="H68" i="3" l="1"/>
  <c r="G68" i="3"/>
  <c r="F68" i="3"/>
  <c r="I67" i="3"/>
  <c r="A70" i="3"/>
  <c r="B69" i="3"/>
  <c r="E69" i="3"/>
  <c r="D69" i="3"/>
  <c r="C69" i="3"/>
  <c r="H69" i="3" l="1"/>
  <c r="G69" i="3"/>
  <c r="F69" i="3"/>
  <c r="E70" i="3"/>
  <c r="D70" i="3"/>
  <c r="C70" i="3"/>
  <c r="A71" i="3"/>
  <c r="B70" i="3"/>
  <c r="I68" i="3"/>
  <c r="F70" i="3" l="1"/>
  <c r="H70" i="3"/>
  <c r="G70" i="3"/>
  <c r="D71" i="3"/>
  <c r="C71" i="3"/>
  <c r="A72" i="3"/>
  <c r="B71" i="3"/>
  <c r="E71" i="3"/>
  <c r="I69" i="3"/>
  <c r="G71" i="3" l="1"/>
  <c r="F71" i="3"/>
  <c r="H71" i="3"/>
  <c r="I70" i="3"/>
  <c r="C72" i="3"/>
  <c r="A73" i="3"/>
  <c r="B72" i="3"/>
  <c r="E72" i="3"/>
  <c r="D72" i="3"/>
  <c r="H72" i="3" l="1"/>
  <c r="G72" i="3"/>
  <c r="F72" i="3"/>
  <c r="I71" i="3"/>
  <c r="A74" i="3"/>
  <c r="B73" i="3"/>
  <c r="E73" i="3"/>
  <c r="D73" i="3"/>
  <c r="C73" i="3"/>
  <c r="H73" i="3" l="1"/>
  <c r="G73" i="3"/>
  <c r="F73" i="3"/>
  <c r="E74" i="3"/>
  <c r="D74" i="3"/>
  <c r="C74" i="3"/>
  <c r="A75" i="3"/>
  <c r="B74" i="3"/>
  <c r="I72" i="3"/>
  <c r="F74" i="3" l="1"/>
  <c r="H74" i="3"/>
  <c r="G74" i="3"/>
  <c r="D75" i="3"/>
  <c r="C75" i="3"/>
  <c r="B75" i="3"/>
  <c r="E75" i="3"/>
  <c r="A76" i="3"/>
  <c r="I73" i="3"/>
  <c r="G75" i="3" l="1"/>
  <c r="F75" i="3"/>
  <c r="H75" i="3"/>
  <c r="I74" i="3"/>
  <c r="C76" i="3"/>
  <c r="A77" i="3"/>
  <c r="B76" i="3"/>
  <c r="E76" i="3"/>
  <c r="D76" i="3"/>
  <c r="H76" i="3" l="1"/>
  <c r="G76" i="3"/>
  <c r="F76" i="3"/>
  <c r="I75" i="3"/>
  <c r="A78" i="3"/>
  <c r="B77" i="3"/>
  <c r="E77" i="3"/>
  <c r="D77" i="3"/>
  <c r="C77" i="3"/>
  <c r="H77" i="3" l="1"/>
  <c r="G77" i="3"/>
  <c r="F77" i="3"/>
  <c r="E78" i="3"/>
  <c r="D78" i="3"/>
  <c r="C78" i="3"/>
  <c r="A79" i="3"/>
  <c r="B78" i="3"/>
  <c r="I76" i="3"/>
  <c r="F78" i="3" l="1"/>
  <c r="H78" i="3"/>
  <c r="G78" i="3"/>
  <c r="D79" i="3"/>
  <c r="C79" i="3"/>
  <c r="A80" i="3"/>
  <c r="B79" i="3"/>
  <c r="E79" i="3"/>
  <c r="I77" i="3"/>
  <c r="G79" i="3" l="1"/>
  <c r="F79" i="3"/>
  <c r="H79" i="3"/>
  <c r="I78" i="3"/>
  <c r="C80" i="3"/>
  <c r="A81" i="3"/>
  <c r="B80" i="3"/>
  <c r="E80" i="3"/>
  <c r="D80" i="3"/>
  <c r="H80" i="3" l="1"/>
  <c r="G80" i="3"/>
  <c r="F80" i="3"/>
  <c r="I79" i="3"/>
  <c r="A82" i="3"/>
  <c r="B81" i="3"/>
  <c r="E81" i="3"/>
  <c r="C81" i="3"/>
  <c r="D81" i="3"/>
  <c r="H81" i="3" l="1"/>
  <c r="G81" i="3"/>
  <c r="F81" i="3"/>
  <c r="I80" i="3"/>
  <c r="E82" i="3"/>
  <c r="D82" i="3"/>
  <c r="C82" i="3"/>
  <c r="A83" i="3"/>
  <c r="B82" i="3"/>
  <c r="F82" i="3" l="1"/>
  <c r="H82" i="3"/>
  <c r="G82" i="3"/>
  <c r="D83" i="3"/>
  <c r="C83" i="3"/>
  <c r="E83" i="3"/>
  <c r="A84" i="3"/>
  <c r="B83" i="3"/>
  <c r="I81" i="3"/>
  <c r="G83" i="3" l="1"/>
  <c r="F83" i="3"/>
  <c r="H83" i="3"/>
  <c r="I82" i="3"/>
  <c r="C84" i="3"/>
  <c r="A85" i="3"/>
  <c r="B84" i="3"/>
  <c r="E84" i="3"/>
  <c r="D84" i="3"/>
  <c r="H84" i="3" l="1"/>
  <c r="G84" i="3"/>
  <c r="F84" i="3"/>
  <c r="I83" i="3"/>
  <c r="A86" i="3"/>
  <c r="B85" i="3"/>
  <c r="E85" i="3"/>
  <c r="D85" i="3"/>
  <c r="C85" i="3"/>
  <c r="H85" i="3" l="1"/>
  <c r="G85" i="3"/>
  <c r="F85" i="3"/>
  <c r="I84" i="3"/>
  <c r="E86" i="3"/>
  <c r="D86" i="3"/>
  <c r="C86" i="3"/>
  <c r="A87" i="3"/>
  <c r="B86" i="3"/>
  <c r="F86" i="3" l="1"/>
  <c r="H86" i="3"/>
  <c r="G86" i="3"/>
  <c r="D87" i="3"/>
  <c r="C87" i="3"/>
  <c r="A88" i="3"/>
  <c r="B87" i="3"/>
  <c r="E87" i="3"/>
  <c r="I85" i="3"/>
  <c r="G87" i="3" l="1"/>
  <c r="F87" i="3"/>
  <c r="H87" i="3"/>
  <c r="I86" i="3"/>
  <c r="C88" i="3"/>
  <c r="A89" i="3"/>
  <c r="B88" i="3"/>
  <c r="D88" i="3"/>
  <c r="E88" i="3"/>
  <c r="H88" i="3" l="1"/>
  <c r="G88" i="3"/>
  <c r="F88" i="3"/>
  <c r="I87" i="3"/>
  <c r="A90" i="3"/>
  <c r="B89" i="3"/>
  <c r="E89" i="3"/>
  <c r="D89" i="3"/>
  <c r="C89" i="3"/>
  <c r="H89" i="3" l="1"/>
  <c r="G89" i="3"/>
  <c r="F89" i="3"/>
  <c r="E90" i="3"/>
  <c r="D90" i="3"/>
  <c r="B90" i="3"/>
  <c r="C90" i="3"/>
  <c r="A91" i="3"/>
  <c r="I88" i="3"/>
  <c r="F90" i="3" l="1"/>
  <c r="H90" i="3"/>
  <c r="G90" i="3"/>
  <c r="D91" i="3"/>
  <c r="C91" i="3"/>
  <c r="A92" i="3"/>
  <c r="B91" i="3"/>
  <c r="E91" i="3"/>
  <c r="I89" i="3"/>
  <c r="G91" i="3" l="1"/>
  <c r="F91" i="3"/>
  <c r="H91" i="3"/>
  <c r="I90" i="3"/>
  <c r="C92" i="3"/>
  <c r="A93" i="3"/>
  <c r="B92" i="3"/>
  <c r="E92" i="3"/>
  <c r="D92" i="3"/>
  <c r="H92" i="3" l="1"/>
  <c r="G92" i="3"/>
  <c r="F92" i="3"/>
  <c r="I91" i="3"/>
  <c r="A94" i="3"/>
  <c r="B93" i="3"/>
  <c r="E93" i="3"/>
  <c r="D93" i="3"/>
  <c r="C93" i="3"/>
  <c r="H93" i="3" l="1"/>
  <c r="G93" i="3"/>
  <c r="F93" i="3"/>
  <c r="I92" i="3"/>
  <c r="E94" i="3"/>
  <c r="D94" i="3"/>
  <c r="C94" i="3"/>
  <c r="A95" i="3"/>
  <c r="B94" i="3"/>
  <c r="F94" i="3" l="1"/>
  <c r="H94" i="3"/>
  <c r="G94" i="3"/>
  <c r="D95" i="3"/>
  <c r="C95" i="3"/>
  <c r="A96" i="3"/>
  <c r="B95" i="3"/>
  <c r="E95" i="3"/>
  <c r="I93" i="3"/>
  <c r="G95" i="3" l="1"/>
  <c r="F95" i="3"/>
  <c r="H95" i="3"/>
  <c r="I94" i="3"/>
  <c r="C96" i="3"/>
  <c r="A97" i="3"/>
  <c r="B96" i="3"/>
  <c r="E96" i="3"/>
  <c r="D96" i="3"/>
  <c r="H96" i="3" l="1"/>
  <c r="G96" i="3"/>
  <c r="F96" i="3"/>
  <c r="I95" i="3"/>
  <c r="A98" i="3"/>
  <c r="B97" i="3"/>
  <c r="E97" i="3"/>
  <c r="D97" i="3"/>
  <c r="C97" i="3"/>
  <c r="H97" i="3" l="1"/>
  <c r="G97" i="3"/>
  <c r="F97" i="3"/>
  <c r="I96" i="3"/>
  <c r="E98" i="3"/>
  <c r="D98" i="3"/>
  <c r="C98" i="3"/>
  <c r="A99" i="3"/>
  <c r="B98" i="3"/>
  <c r="F98" i="3" l="1"/>
  <c r="H98" i="3"/>
  <c r="G98" i="3"/>
  <c r="D99" i="3"/>
  <c r="C99" i="3"/>
  <c r="B99" i="3"/>
  <c r="E99" i="3"/>
  <c r="A100" i="3"/>
  <c r="I97" i="3"/>
  <c r="G99" i="3" l="1"/>
  <c r="F99" i="3"/>
  <c r="H99" i="3"/>
  <c r="I98" i="3"/>
  <c r="C100" i="3"/>
  <c r="A101" i="3"/>
  <c r="B100" i="3"/>
  <c r="E100" i="3"/>
  <c r="D100" i="3"/>
  <c r="H100" i="3" l="1"/>
  <c r="G100" i="3"/>
  <c r="F100" i="3"/>
  <c r="I99" i="3"/>
  <c r="A102" i="3"/>
  <c r="B101" i="3"/>
  <c r="E101" i="3"/>
  <c r="D101" i="3"/>
  <c r="C101" i="3"/>
  <c r="H101" i="3" l="1"/>
  <c r="G101" i="3"/>
  <c r="F101" i="3"/>
  <c r="E102" i="3"/>
  <c r="D102" i="3"/>
  <c r="C102" i="3"/>
  <c r="A103" i="3"/>
  <c r="B102" i="3"/>
  <c r="I100" i="3"/>
  <c r="F102" i="3" l="1"/>
  <c r="H102" i="3"/>
  <c r="G102" i="3"/>
  <c r="D103" i="3"/>
  <c r="C103" i="3"/>
  <c r="A104" i="3"/>
  <c r="B103" i="3"/>
  <c r="E103" i="3"/>
  <c r="I101" i="3"/>
  <c r="G103" i="3" l="1"/>
  <c r="F103" i="3"/>
  <c r="H103" i="3"/>
  <c r="I102" i="3"/>
  <c r="C104" i="3"/>
  <c r="A105" i="3"/>
  <c r="B104" i="3"/>
  <c r="D104" i="3"/>
  <c r="E104" i="3"/>
  <c r="H104" i="3" l="1"/>
  <c r="G104" i="3"/>
  <c r="F104" i="3"/>
  <c r="I103" i="3"/>
  <c r="A106" i="3"/>
  <c r="B105" i="3"/>
  <c r="E105" i="3"/>
  <c r="D105" i="3"/>
  <c r="C105" i="3"/>
  <c r="H105" i="3" l="1"/>
  <c r="G105" i="3"/>
  <c r="F105" i="3"/>
  <c r="E106" i="3"/>
  <c r="D106" i="3"/>
  <c r="B106" i="3"/>
  <c r="C106" i="3"/>
  <c r="A107" i="3"/>
  <c r="I104" i="3"/>
  <c r="F106" i="3" l="1"/>
  <c r="H106" i="3"/>
  <c r="G106" i="3"/>
  <c r="D107" i="3"/>
  <c r="C107" i="3"/>
  <c r="A108" i="3"/>
  <c r="B107" i="3"/>
  <c r="E107" i="3"/>
  <c r="I105" i="3"/>
  <c r="G107" i="3" l="1"/>
  <c r="F107" i="3"/>
  <c r="H107" i="3"/>
  <c r="I106" i="3"/>
  <c r="C108" i="3"/>
  <c r="A109" i="3"/>
  <c r="B108" i="3"/>
  <c r="E108" i="3"/>
  <c r="D108" i="3"/>
  <c r="H108" i="3" l="1"/>
  <c r="G108" i="3"/>
  <c r="F108" i="3"/>
  <c r="I107" i="3"/>
  <c r="A110" i="3"/>
  <c r="B109" i="3"/>
  <c r="E109" i="3"/>
  <c r="D109" i="3"/>
  <c r="C109" i="3"/>
  <c r="H109" i="3" l="1"/>
  <c r="G109" i="3"/>
  <c r="F109" i="3"/>
  <c r="I108" i="3"/>
  <c r="E110" i="3"/>
  <c r="D110" i="3"/>
  <c r="C110" i="3"/>
  <c r="A111" i="3"/>
  <c r="B110" i="3"/>
  <c r="F110" i="3" l="1"/>
  <c r="H110" i="3"/>
  <c r="G110" i="3"/>
  <c r="I109" i="3"/>
  <c r="A112" i="3"/>
  <c r="D111" i="3"/>
  <c r="C111" i="3"/>
  <c r="B111" i="3"/>
  <c r="E111" i="3"/>
  <c r="G111" i="3" l="1"/>
  <c r="F111" i="3"/>
  <c r="H111" i="3"/>
  <c r="I110" i="3"/>
  <c r="E112" i="3"/>
  <c r="A113" i="3"/>
  <c r="D112" i="3"/>
  <c r="C112" i="3"/>
  <c r="B112" i="3"/>
  <c r="H112" i="3" l="1"/>
  <c r="G112" i="3"/>
  <c r="F112" i="3"/>
  <c r="D113" i="3"/>
  <c r="B113" i="3"/>
  <c r="E113" i="3"/>
  <c r="A114" i="3"/>
  <c r="C113" i="3"/>
  <c r="I111" i="3"/>
  <c r="H113" i="3" l="1"/>
  <c r="G113" i="3"/>
  <c r="F113" i="3"/>
  <c r="C114" i="3"/>
  <c r="A115" i="3"/>
  <c r="D114" i="3"/>
  <c r="B114" i="3"/>
  <c r="E114" i="3"/>
  <c r="I112" i="3"/>
  <c r="F114" i="3" l="1"/>
  <c r="H114" i="3"/>
  <c r="G114" i="3"/>
  <c r="C115" i="3"/>
  <c r="A116" i="3"/>
  <c r="B115" i="3"/>
  <c r="E115" i="3"/>
  <c r="D115" i="3"/>
  <c r="I113" i="3"/>
  <c r="G115" i="3" l="1"/>
  <c r="F115" i="3"/>
  <c r="H115" i="3"/>
  <c r="A117" i="3"/>
  <c r="B116" i="3"/>
  <c r="E116" i="3"/>
  <c r="D116" i="3"/>
  <c r="C116" i="3"/>
  <c r="I114" i="3"/>
  <c r="H116" i="3" l="1"/>
  <c r="G116" i="3"/>
  <c r="F116" i="3"/>
  <c r="I115" i="3"/>
  <c r="E117" i="3"/>
  <c r="D117" i="3"/>
  <c r="B117" i="3"/>
  <c r="A118" i="3"/>
  <c r="C117" i="3"/>
  <c r="H117" i="3" l="1"/>
  <c r="G117" i="3"/>
  <c r="F117" i="3"/>
  <c r="D118" i="3"/>
  <c r="C118" i="3"/>
  <c r="E118" i="3"/>
  <c r="B118" i="3"/>
  <c r="A119" i="3"/>
  <c r="I116" i="3"/>
  <c r="F118" i="3" l="1"/>
  <c r="H118" i="3"/>
  <c r="G118" i="3"/>
  <c r="I117" i="3"/>
  <c r="C119" i="3"/>
  <c r="A120" i="3"/>
  <c r="B119" i="3"/>
  <c r="E119" i="3"/>
  <c r="D119" i="3"/>
  <c r="G119" i="3" l="1"/>
  <c r="F119" i="3"/>
  <c r="H119" i="3"/>
  <c r="I118" i="3"/>
  <c r="A121" i="3"/>
  <c r="B120" i="3"/>
  <c r="E120" i="3"/>
  <c r="D120" i="3"/>
  <c r="C120" i="3"/>
  <c r="H120" i="3" l="1"/>
  <c r="G120" i="3"/>
  <c r="F120" i="3"/>
  <c r="I119" i="3"/>
  <c r="E121" i="3"/>
  <c r="D121" i="3"/>
  <c r="C121" i="3"/>
  <c r="A122" i="3"/>
  <c r="B121" i="3"/>
  <c r="H121" i="3" l="1"/>
  <c r="G121" i="3"/>
  <c r="F121" i="3"/>
  <c r="I120" i="3"/>
  <c r="D122" i="3"/>
  <c r="C122" i="3"/>
  <c r="A123" i="3"/>
  <c r="B122" i="3"/>
  <c r="E122" i="3"/>
  <c r="F122" i="3" l="1"/>
  <c r="H122" i="3"/>
  <c r="G122" i="3"/>
  <c r="C123" i="3"/>
  <c r="A124" i="3"/>
  <c r="B123" i="3"/>
  <c r="E123" i="3"/>
  <c r="D123" i="3"/>
  <c r="I121" i="3"/>
  <c r="G123" i="3" l="1"/>
  <c r="F123" i="3"/>
  <c r="H123" i="3"/>
  <c r="I122" i="3"/>
  <c r="A125" i="3"/>
  <c r="B124" i="3"/>
  <c r="E124" i="3"/>
  <c r="D124" i="3"/>
  <c r="C124" i="3"/>
  <c r="H124" i="3" l="1"/>
  <c r="G124" i="3"/>
  <c r="F124" i="3"/>
  <c r="I123" i="3"/>
  <c r="E125" i="3"/>
  <c r="D125" i="3"/>
  <c r="C125" i="3"/>
  <c r="A126" i="3"/>
  <c r="B125" i="3"/>
  <c r="H125" i="3" l="1"/>
  <c r="G125" i="3"/>
  <c r="F125" i="3"/>
  <c r="I124" i="3"/>
  <c r="D126" i="3"/>
  <c r="C126" i="3"/>
  <c r="E126" i="3"/>
  <c r="A127" i="3"/>
  <c r="B126" i="3"/>
  <c r="F126" i="3" l="1"/>
  <c r="H126" i="3"/>
  <c r="G126" i="3"/>
  <c r="I125" i="3"/>
  <c r="C127" i="3"/>
  <c r="A128" i="3"/>
  <c r="B127" i="3"/>
  <c r="E127" i="3"/>
  <c r="D127" i="3"/>
  <c r="G127" i="3" l="1"/>
  <c r="F127" i="3"/>
  <c r="H127" i="3"/>
  <c r="I126" i="3"/>
  <c r="A129" i="3"/>
  <c r="B128" i="3"/>
  <c r="E128" i="3"/>
  <c r="D128" i="3"/>
  <c r="C128" i="3"/>
  <c r="H128" i="3" l="1"/>
  <c r="G128" i="3"/>
  <c r="F128" i="3"/>
  <c r="I127" i="3"/>
  <c r="E129" i="3"/>
  <c r="D129" i="3"/>
  <c r="C129" i="3"/>
  <c r="A130" i="3"/>
  <c r="B129" i="3"/>
  <c r="H129" i="3" l="1"/>
  <c r="G129" i="3"/>
  <c r="F129" i="3"/>
  <c r="D130" i="3"/>
  <c r="C130" i="3"/>
  <c r="A131" i="3"/>
  <c r="B130" i="3"/>
  <c r="E130" i="3"/>
  <c r="I128" i="3"/>
  <c r="F130" i="3" l="1"/>
  <c r="H130" i="3"/>
  <c r="G130" i="3"/>
  <c r="C131" i="3"/>
  <c r="A132" i="3"/>
  <c r="B131" i="3"/>
  <c r="E131" i="3"/>
  <c r="D131" i="3"/>
  <c r="I129" i="3"/>
  <c r="G131" i="3" l="1"/>
  <c r="F131" i="3"/>
  <c r="H131" i="3"/>
  <c r="I130" i="3"/>
  <c r="A133" i="3"/>
  <c r="B132" i="3"/>
  <c r="E132" i="3"/>
  <c r="D132" i="3"/>
  <c r="C132" i="3"/>
  <c r="H132" i="3" l="1"/>
  <c r="G132" i="3"/>
  <c r="F132" i="3"/>
  <c r="E133" i="3"/>
  <c r="D133" i="3"/>
  <c r="A134" i="3"/>
  <c r="C133" i="3"/>
  <c r="B133" i="3"/>
  <c r="I131" i="3"/>
  <c r="H133" i="3" l="1"/>
  <c r="G133" i="3"/>
  <c r="F133" i="3"/>
  <c r="D134" i="3"/>
  <c r="C134" i="3"/>
  <c r="E134" i="3"/>
  <c r="B134" i="3"/>
  <c r="A135" i="3"/>
  <c r="I132" i="3"/>
  <c r="F134" i="3" l="1"/>
  <c r="H134" i="3"/>
  <c r="G134" i="3"/>
  <c r="I133" i="3"/>
  <c r="C135" i="3"/>
  <c r="A136" i="3"/>
  <c r="B135" i="3"/>
  <c r="E135" i="3"/>
  <c r="D135" i="3"/>
  <c r="G135" i="3" l="1"/>
  <c r="F135" i="3"/>
  <c r="H135" i="3"/>
  <c r="I134" i="3"/>
  <c r="A137" i="3"/>
  <c r="B136" i="3"/>
  <c r="E136" i="3"/>
  <c r="D136" i="3"/>
  <c r="C136" i="3"/>
  <c r="H136" i="3" l="1"/>
  <c r="G136" i="3"/>
  <c r="F136" i="3"/>
  <c r="E137" i="3"/>
  <c r="D137" i="3"/>
  <c r="C137" i="3"/>
  <c r="A138" i="3"/>
  <c r="B137" i="3"/>
  <c r="I135" i="3"/>
  <c r="H137" i="3" l="1"/>
  <c r="G137" i="3"/>
  <c r="F137" i="3"/>
  <c r="D138" i="3"/>
  <c r="C138" i="3"/>
  <c r="A139" i="3"/>
  <c r="B138" i="3"/>
  <c r="E138" i="3"/>
  <c r="I136" i="3"/>
  <c r="F138" i="3" l="1"/>
  <c r="H138" i="3"/>
  <c r="G138" i="3"/>
  <c r="I137" i="3"/>
  <c r="C139" i="3"/>
  <c r="A140" i="3"/>
  <c r="B139" i="3"/>
  <c r="E139" i="3"/>
  <c r="D139" i="3"/>
  <c r="G139" i="3" l="1"/>
  <c r="F139" i="3"/>
  <c r="H139" i="3"/>
  <c r="I138" i="3"/>
  <c r="A141" i="3"/>
  <c r="B140" i="3"/>
  <c r="E140" i="3"/>
  <c r="D140" i="3"/>
  <c r="C140" i="3"/>
  <c r="H140" i="3" l="1"/>
  <c r="G140" i="3"/>
  <c r="F140" i="3"/>
  <c r="E141" i="3"/>
  <c r="D141" i="3"/>
  <c r="C141" i="3"/>
  <c r="A142" i="3"/>
  <c r="B141" i="3"/>
  <c r="I139" i="3"/>
  <c r="H141" i="3" l="1"/>
  <c r="G141" i="3"/>
  <c r="F141" i="3"/>
  <c r="D142" i="3"/>
  <c r="C142" i="3"/>
  <c r="E142" i="3"/>
  <c r="A143" i="3"/>
  <c r="B142" i="3"/>
  <c r="I140" i="3"/>
  <c r="F142" i="3" l="1"/>
  <c r="H142" i="3"/>
  <c r="G142" i="3"/>
  <c r="I141" i="3"/>
  <c r="C143" i="3"/>
  <c r="A144" i="3"/>
  <c r="B143" i="3"/>
  <c r="E143" i="3"/>
  <c r="D143" i="3"/>
  <c r="G143" i="3" l="1"/>
  <c r="F143" i="3"/>
  <c r="H143" i="3"/>
  <c r="A145" i="3"/>
  <c r="B144" i="3"/>
  <c r="E144" i="3"/>
  <c r="D144" i="3"/>
  <c r="C144" i="3"/>
  <c r="I142" i="3"/>
  <c r="H144" i="3" l="1"/>
  <c r="G144" i="3"/>
  <c r="F144" i="3"/>
  <c r="I143" i="3"/>
  <c r="E145" i="3"/>
  <c r="D145" i="3"/>
  <c r="C145" i="3"/>
  <c r="A146" i="3"/>
  <c r="B145" i="3"/>
  <c r="H145" i="3" l="1"/>
  <c r="G145" i="3"/>
  <c r="F145" i="3"/>
  <c r="D146" i="3"/>
  <c r="C146" i="3"/>
  <c r="A147" i="3"/>
  <c r="B146" i="3"/>
  <c r="E146" i="3"/>
  <c r="I144" i="3"/>
  <c r="F146" i="3" l="1"/>
  <c r="H146" i="3"/>
  <c r="G146" i="3"/>
  <c r="C147" i="3"/>
  <c r="A148" i="3"/>
  <c r="B147" i="3"/>
  <c r="E147" i="3"/>
  <c r="D147" i="3"/>
  <c r="I145" i="3"/>
  <c r="G147" i="3" l="1"/>
  <c r="F147" i="3"/>
  <c r="H147" i="3"/>
  <c r="I146" i="3"/>
  <c r="A149" i="3"/>
  <c r="B148" i="3"/>
  <c r="E148" i="3"/>
  <c r="D148" i="3"/>
  <c r="C148" i="3"/>
  <c r="H148" i="3" l="1"/>
  <c r="G148" i="3"/>
  <c r="F148" i="3"/>
  <c r="I147" i="3"/>
  <c r="E149" i="3"/>
  <c r="D149" i="3"/>
  <c r="A150" i="3"/>
  <c r="C149" i="3"/>
  <c r="B149" i="3"/>
  <c r="H149" i="3" l="1"/>
  <c r="G149" i="3"/>
  <c r="F149" i="3"/>
  <c r="D150" i="3"/>
  <c r="C150" i="3"/>
  <c r="E150" i="3"/>
  <c r="B150" i="3"/>
  <c r="A151" i="3"/>
  <c r="I148" i="3"/>
  <c r="F150" i="3" l="1"/>
  <c r="H150" i="3"/>
  <c r="G150" i="3"/>
  <c r="I149" i="3"/>
  <c r="C151" i="3"/>
  <c r="A152" i="3"/>
  <c r="B151" i="3"/>
  <c r="E151" i="3"/>
  <c r="D151" i="3"/>
  <c r="G151" i="3" l="1"/>
  <c r="F151" i="3"/>
  <c r="H151" i="3"/>
  <c r="I150" i="3"/>
  <c r="A153" i="3"/>
  <c r="B152" i="3"/>
  <c r="E152" i="3"/>
  <c r="D152" i="3"/>
  <c r="C152" i="3"/>
  <c r="H152" i="3" l="1"/>
  <c r="G152" i="3"/>
  <c r="F152" i="3"/>
  <c r="I151" i="3"/>
  <c r="E153" i="3"/>
  <c r="D153" i="3"/>
  <c r="C153" i="3"/>
  <c r="A154" i="3"/>
  <c r="B153" i="3"/>
  <c r="H153" i="3" l="1"/>
  <c r="G153" i="3"/>
  <c r="F153" i="3"/>
  <c r="I152" i="3"/>
  <c r="D154" i="3"/>
  <c r="C154" i="3"/>
  <c r="A155" i="3"/>
  <c r="B154" i="3"/>
  <c r="E154" i="3"/>
  <c r="F154" i="3" l="1"/>
  <c r="H154" i="3"/>
  <c r="G154" i="3"/>
  <c r="C155" i="3"/>
  <c r="A156" i="3"/>
  <c r="B155" i="3"/>
  <c r="E155" i="3"/>
  <c r="D155" i="3"/>
  <c r="I153" i="3"/>
  <c r="G155" i="3" l="1"/>
  <c r="F155" i="3"/>
  <c r="H155" i="3"/>
  <c r="I154" i="3"/>
  <c r="A157" i="3"/>
  <c r="B156" i="3"/>
  <c r="E156" i="3"/>
  <c r="D156" i="3"/>
  <c r="C156" i="3"/>
  <c r="H156" i="3" l="1"/>
  <c r="G156" i="3"/>
  <c r="F156" i="3"/>
  <c r="E157" i="3"/>
  <c r="D157" i="3"/>
  <c r="C157" i="3"/>
  <c r="A158" i="3"/>
  <c r="B157" i="3"/>
  <c r="I155" i="3"/>
  <c r="H157" i="3" l="1"/>
  <c r="G157" i="3"/>
  <c r="F157" i="3"/>
  <c r="D158" i="3"/>
  <c r="C158" i="3"/>
  <c r="E158" i="3"/>
  <c r="A159" i="3"/>
  <c r="B158" i="3"/>
  <c r="I156" i="3"/>
  <c r="F158" i="3" l="1"/>
  <c r="H158" i="3"/>
  <c r="G158" i="3"/>
  <c r="I157" i="3"/>
  <c r="C159" i="3"/>
  <c r="A160" i="3"/>
  <c r="B159" i="3"/>
  <c r="E159" i="3"/>
  <c r="D159" i="3"/>
  <c r="G159" i="3" l="1"/>
  <c r="F159" i="3"/>
  <c r="H159" i="3"/>
  <c r="I158" i="3"/>
  <c r="A161" i="3"/>
  <c r="B160" i="3"/>
  <c r="E160" i="3"/>
  <c r="D160" i="3"/>
  <c r="C160" i="3"/>
  <c r="H160" i="3" l="1"/>
  <c r="G160" i="3"/>
  <c r="F160" i="3"/>
  <c r="E161" i="3"/>
  <c r="D161" i="3"/>
  <c r="C161" i="3"/>
  <c r="A162" i="3"/>
  <c r="B161" i="3"/>
  <c r="I159" i="3"/>
  <c r="H161" i="3" l="1"/>
  <c r="G161" i="3"/>
  <c r="F161" i="3"/>
  <c r="D162" i="3"/>
  <c r="C162" i="3"/>
  <c r="A163" i="3"/>
  <c r="B162" i="3"/>
  <c r="E162" i="3"/>
  <c r="I160" i="3"/>
  <c r="F162" i="3" l="1"/>
  <c r="H162" i="3"/>
  <c r="G162" i="3"/>
  <c r="I161" i="3"/>
  <c r="C163" i="3"/>
  <c r="A164" i="3"/>
  <c r="B163" i="3"/>
  <c r="E163" i="3"/>
  <c r="D163" i="3"/>
  <c r="G163" i="3" l="1"/>
  <c r="F163" i="3"/>
  <c r="H163" i="3"/>
  <c r="I162" i="3"/>
  <c r="A165" i="3"/>
  <c r="B164" i="3"/>
  <c r="E164" i="3"/>
  <c r="D164" i="3"/>
  <c r="C164" i="3"/>
  <c r="H164" i="3" l="1"/>
  <c r="G164" i="3"/>
  <c r="F164" i="3"/>
  <c r="E165" i="3"/>
  <c r="D165" i="3"/>
  <c r="C165" i="3"/>
  <c r="A166" i="3"/>
  <c r="B165" i="3"/>
  <c r="I163" i="3"/>
  <c r="H165" i="3" l="1"/>
  <c r="G165" i="3"/>
  <c r="F165" i="3"/>
  <c r="D166" i="3"/>
  <c r="C166" i="3"/>
  <c r="E166" i="3"/>
  <c r="B166" i="3"/>
  <c r="A167" i="3"/>
  <c r="I164" i="3"/>
  <c r="F166" i="3" l="1"/>
  <c r="H166" i="3"/>
  <c r="G166" i="3"/>
  <c r="I165" i="3"/>
  <c r="C167" i="3"/>
  <c r="A168" i="3"/>
  <c r="B167" i="3"/>
  <c r="E167" i="3"/>
  <c r="D167" i="3"/>
  <c r="G167" i="3" l="1"/>
  <c r="F167" i="3"/>
  <c r="H167" i="3"/>
  <c r="I166" i="3"/>
  <c r="A169" i="3"/>
  <c r="B168" i="3"/>
  <c r="E168" i="3"/>
  <c r="D168" i="3"/>
  <c r="C168" i="3"/>
  <c r="H168" i="3" l="1"/>
  <c r="G168" i="3"/>
  <c r="F168" i="3"/>
  <c r="E169" i="3"/>
  <c r="D169" i="3"/>
  <c r="C169" i="3"/>
  <c r="A170" i="3"/>
  <c r="B169" i="3"/>
  <c r="I167" i="3"/>
  <c r="H169" i="3" l="1"/>
  <c r="G169" i="3"/>
  <c r="F169" i="3"/>
  <c r="D170" i="3"/>
  <c r="C170" i="3"/>
  <c r="A171" i="3"/>
  <c r="B170" i="3"/>
  <c r="E170" i="3"/>
  <c r="I168" i="3"/>
  <c r="F170" i="3" l="1"/>
  <c r="H170" i="3"/>
  <c r="G170" i="3"/>
  <c r="I169" i="3"/>
  <c r="C171" i="3"/>
  <c r="A172" i="3"/>
  <c r="B171" i="3"/>
  <c r="E171" i="3"/>
  <c r="D171" i="3"/>
  <c r="G171" i="3" l="1"/>
  <c r="F171" i="3"/>
  <c r="H171" i="3"/>
  <c r="I170" i="3"/>
  <c r="A173" i="3"/>
  <c r="B172" i="3"/>
  <c r="E172" i="3"/>
  <c r="D172" i="3"/>
  <c r="C172" i="3"/>
  <c r="H172" i="3" l="1"/>
  <c r="G172" i="3"/>
  <c r="F172" i="3"/>
  <c r="E173" i="3"/>
  <c r="D173" i="3"/>
  <c r="C173" i="3"/>
  <c r="A174" i="3"/>
  <c r="B173" i="3"/>
  <c r="I171" i="3"/>
  <c r="H173" i="3" l="1"/>
  <c r="G173" i="3"/>
  <c r="F173" i="3"/>
  <c r="D174" i="3"/>
  <c r="C174" i="3"/>
  <c r="E174" i="3"/>
  <c r="A175" i="3"/>
  <c r="B174" i="3"/>
  <c r="I172" i="3"/>
  <c r="F174" i="3" l="1"/>
  <c r="H174" i="3"/>
  <c r="G174" i="3"/>
  <c r="I173" i="3"/>
  <c r="C175" i="3"/>
  <c r="A176" i="3"/>
  <c r="B175" i="3"/>
  <c r="E175" i="3"/>
  <c r="D175" i="3"/>
  <c r="G175" i="3" l="1"/>
  <c r="F175" i="3"/>
  <c r="H175" i="3"/>
  <c r="I174" i="3"/>
  <c r="A177" i="3"/>
  <c r="B176" i="3"/>
  <c r="E176" i="3"/>
  <c r="D176" i="3"/>
  <c r="C176" i="3"/>
  <c r="H176" i="3" l="1"/>
  <c r="G176" i="3"/>
  <c r="F176" i="3"/>
  <c r="I175" i="3"/>
  <c r="E177" i="3"/>
  <c r="D177" i="3"/>
  <c r="C177" i="3"/>
  <c r="A178" i="3"/>
  <c r="B177" i="3"/>
  <c r="H177" i="3" l="1"/>
  <c r="G177" i="3"/>
  <c r="F177" i="3"/>
  <c r="I176" i="3"/>
  <c r="D178" i="3"/>
  <c r="C178" i="3"/>
  <c r="A179" i="3"/>
  <c r="B178" i="3"/>
  <c r="E178" i="3"/>
  <c r="F178" i="3" l="1"/>
  <c r="H178" i="3"/>
  <c r="G178" i="3"/>
  <c r="I177" i="3"/>
  <c r="C179" i="3"/>
  <c r="A180" i="3"/>
  <c r="B179" i="3"/>
  <c r="E179" i="3"/>
  <c r="D179" i="3"/>
  <c r="G179" i="3" l="1"/>
  <c r="F179" i="3"/>
  <c r="H179" i="3"/>
  <c r="I178" i="3"/>
  <c r="A181" i="3"/>
  <c r="B180" i="3"/>
  <c r="E180" i="3"/>
  <c r="D180" i="3"/>
  <c r="C180" i="3"/>
  <c r="H180" i="3" l="1"/>
  <c r="G180" i="3"/>
  <c r="F180" i="3"/>
  <c r="E181" i="3"/>
  <c r="D181" i="3"/>
  <c r="C181" i="3"/>
  <c r="B181" i="3"/>
  <c r="A182" i="3"/>
  <c r="I179" i="3"/>
  <c r="H181" i="3" l="1"/>
  <c r="G181" i="3"/>
  <c r="F181" i="3"/>
  <c r="D182" i="3"/>
  <c r="C182" i="3"/>
  <c r="E182" i="3"/>
  <c r="B182" i="3"/>
  <c r="A183" i="3"/>
  <c r="I180" i="3"/>
  <c r="F182" i="3" l="1"/>
  <c r="H182" i="3"/>
  <c r="G182" i="3"/>
  <c r="I181" i="3"/>
  <c r="C183" i="3"/>
  <c r="A184" i="3"/>
  <c r="B183" i="3"/>
  <c r="E183" i="3"/>
  <c r="D183" i="3"/>
  <c r="G183" i="3" l="1"/>
  <c r="F183" i="3"/>
  <c r="H183" i="3"/>
  <c r="I182" i="3"/>
  <c r="A185" i="3"/>
  <c r="B184" i="3"/>
  <c r="E184" i="3"/>
  <c r="D184" i="3"/>
  <c r="C184" i="3"/>
  <c r="H184" i="3" l="1"/>
  <c r="G184" i="3"/>
  <c r="F184" i="3"/>
  <c r="E185" i="3"/>
  <c r="D185" i="3"/>
  <c r="C185" i="3"/>
  <c r="A186" i="3"/>
  <c r="B185" i="3"/>
  <c r="I183" i="3"/>
  <c r="H185" i="3" l="1"/>
  <c r="G185" i="3"/>
  <c r="F185" i="3"/>
  <c r="U2" i="8"/>
  <c r="U4" i="8" s="1"/>
  <c r="V2" i="8"/>
  <c r="W2" i="8"/>
  <c r="X2" i="8"/>
  <c r="Y2" i="8"/>
  <c r="Z2" i="8"/>
  <c r="AA2" i="8"/>
  <c r="AB2" i="8"/>
  <c r="AC2" i="8"/>
  <c r="AD2" i="8"/>
  <c r="AE2" i="8"/>
  <c r="AF2" i="8"/>
  <c r="AG2" i="8"/>
  <c r="AH2" i="8"/>
  <c r="AI2" i="8"/>
  <c r="AJ2" i="8"/>
  <c r="AK2" i="8"/>
  <c r="AL2" i="8"/>
  <c r="AM2" i="8"/>
  <c r="AN2" i="8"/>
  <c r="D186" i="3"/>
  <c r="C186" i="3"/>
  <c r="A187" i="3"/>
  <c r="B186" i="3"/>
  <c r="E186" i="3"/>
  <c r="I184" i="3"/>
  <c r="F186" i="3" l="1"/>
  <c r="G186" i="3"/>
  <c r="H186" i="3"/>
  <c r="V4" i="8"/>
  <c r="I185" i="3"/>
  <c r="C187" i="3"/>
  <c r="A188" i="3"/>
  <c r="B187" i="3"/>
  <c r="E187" i="3"/>
  <c r="D187" i="3"/>
  <c r="G187" i="3" l="1"/>
  <c r="H187" i="3"/>
  <c r="F187" i="3"/>
  <c r="W4" i="8"/>
  <c r="I186" i="3"/>
  <c r="A189" i="3"/>
  <c r="B188" i="3"/>
  <c r="E188" i="3"/>
  <c r="D188" i="3"/>
  <c r="C188" i="3"/>
  <c r="H188" i="3" l="1"/>
  <c r="F188" i="3"/>
  <c r="G188" i="3"/>
  <c r="X4" i="8"/>
  <c r="E189" i="3"/>
  <c r="D189" i="3"/>
  <c r="C189" i="3"/>
  <c r="B189" i="3"/>
  <c r="A190" i="3"/>
  <c r="I187" i="3"/>
  <c r="H189" i="3" l="1"/>
  <c r="G189" i="3"/>
  <c r="F189" i="3"/>
  <c r="Y4" i="8"/>
  <c r="D190" i="3"/>
  <c r="C190" i="3"/>
  <c r="E190" i="3"/>
  <c r="A191" i="3"/>
  <c r="B190" i="3"/>
  <c r="I188" i="3"/>
  <c r="F190" i="3" l="1"/>
  <c r="H190" i="3"/>
  <c r="G190" i="3"/>
  <c r="Z4" i="8"/>
  <c r="AA4" i="8" s="1"/>
  <c r="AB4" i="8" s="1"/>
  <c r="AC4" i="8" s="1"/>
  <c r="I189" i="3"/>
  <c r="C191" i="3"/>
  <c r="A192" i="3"/>
  <c r="B191" i="3"/>
  <c r="E191" i="3"/>
  <c r="D191" i="3"/>
  <c r="G191" i="3" l="1"/>
  <c r="H191" i="3"/>
  <c r="F191" i="3"/>
  <c r="AD4" i="8"/>
  <c r="I190" i="3"/>
  <c r="A193" i="3"/>
  <c r="B192" i="3"/>
  <c r="E192" i="3"/>
  <c r="D192" i="3"/>
  <c r="C192" i="3"/>
  <c r="H192" i="3" l="1"/>
  <c r="G192" i="3"/>
  <c r="F192" i="3"/>
  <c r="AE4" i="8"/>
  <c r="I191" i="3"/>
  <c r="E193" i="3"/>
  <c r="D193" i="3"/>
  <c r="C193" i="3"/>
  <c r="A194" i="3"/>
  <c r="B193" i="3"/>
  <c r="G193" i="3" l="1"/>
  <c r="F193" i="3"/>
  <c r="H193" i="3"/>
  <c r="AF4" i="8"/>
  <c r="I192" i="3"/>
  <c r="D194" i="3"/>
  <c r="C194" i="3"/>
  <c r="A195" i="3"/>
  <c r="B194" i="3"/>
  <c r="E194" i="3"/>
  <c r="F194" i="3" l="1"/>
  <c r="H194" i="3"/>
  <c r="G194" i="3"/>
  <c r="AG4" i="8"/>
  <c r="I193" i="3"/>
  <c r="C195" i="3"/>
  <c r="A196" i="3"/>
  <c r="B195" i="3"/>
  <c r="E195" i="3"/>
  <c r="D195" i="3"/>
  <c r="G195" i="3" l="1"/>
  <c r="F195" i="3"/>
  <c r="H195" i="3"/>
  <c r="AH4" i="8"/>
  <c r="AI4" i="8" s="1"/>
  <c r="AJ4" i="8" s="1"/>
  <c r="AK4" i="8" s="1"/>
  <c r="AL4" i="8" s="1"/>
  <c r="AM4" i="8" s="1"/>
  <c r="AN4" i="8" s="1"/>
  <c r="I194" i="3"/>
  <c r="A197" i="3"/>
  <c r="B196" i="3"/>
  <c r="E196" i="3"/>
  <c r="D196" i="3"/>
  <c r="C196" i="3"/>
  <c r="H196" i="3" l="1"/>
  <c r="G196" i="3"/>
  <c r="F196" i="3"/>
  <c r="I195" i="3"/>
  <c r="E197" i="3"/>
  <c r="D197" i="3"/>
  <c r="C197" i="3"/>
  <c r="A198" i="3"/>
  <c r="B197" i="3"/>
  <c r="R4" i="8"/>
  <c r="F197" i="3" l="1"/>
  <c r="H197" i="3"/>
  <c r="G197" i="3"/>
  <c r="I196" i="3"/>
  <c r="D198" i="3"/>
  <c r="C198" i="3"/>
  <c r="E198" i="3"/>
  <c r="B198" i="3"/>
  <c r="A199" i="3"/>
  <c r="F198" i="3" l="1"/>
  <c r="H198" i="3"/>
  <c r="G198" i="3"/>
  <c r="I197" i="3"/>
  <c r="C199" i="3"/>
  <c r="A200" i="3"/>
  <c r="B199" i="3"/>
  <c r="E199" i="3"/>
  <c r="D199" i="3"/>
  <c r="G199" i="3" l="1"/>
  <c r="H199" i="3"/>
  <c r="F199" i="3"/>
  <c r="I198" i="3"/>
  <c r="A201" i="3"/>
  <c r="B200" i="3"/>
  <c r="E200" i="3"/>
  <c r="D200" i="3"/>
  <c r="C200" i="3"/>
  <c r="H200" i="3" l="1"/>
  <c r="G200" i="3"/>
  <c r="F200" i="3"/>
  <c r="E201" i="3"/>
  <c r="D201" i="3"/>
  <c r="C201" i="3"/>
  <c r="A202" i="3"/>
  <c r="B201" i="3"/>
  <c r="I199" i="3"/>
  <c r="H201" i="3" l="1"/>
  <c r="G201" i="3"/>
  <c r="F201" i="3"/>
  <c r="D202" i="3"/>
  <c r="C202" i="3"/>
  <c r="A203" i="3"/>
  <c r="B202" i="3"/>
  <c r="E202" i="3"/>
  <c r="I200" i="3"/>
  <c r="F202" i="3" l="1"/>
  <c r="G202" i="3"/>
  <c r="H202" i="3"/>
  <c r="I201" i="3"/>
  <c r="C203" i="3"/>
  <c r="A204" i="3"/>
  <c r="B203" i="3"/>
  <c r="E203" i="3"/>
  <c r="D203" i="3"/>
  <c r="G203" i="3" l="1"/>
  <c r="H203" i="3"/>
  <c r="F203" i="3"/>
  <c r="I202" i="3"/>
  <c r="A205" i="3"/>
  <c r="B204" i="3"/>
  <c r="E204" i="3"/>
  <c r="D204" i="3"/>
  <c r="C204" i="3"/>
  <c r="H204" i="3" l="1"/>
  <c r="F204" i="3"/>
  <c r="G204" i="3"/>
  <c r="E205" i="3"/>
  <c r="D205" i="3"/>
  <c r="C205" i="3"/>
  <c r="A206" i="3"/>
  <c r="B205" i="3"/>
  <c r="I203" i="3"/>
  <c r="H205" i="3" l="1"/>
  <c r="G205" i="3"/>
  <c r="F205" i="3"/>
  <c r="D206" i="3"/>
  <c r="C206" i="3"/>
  <c r="E206" i="3"/>
  <c r="A207" i="3"/>
  <c r="B206" i="3"/>
  <c r="I204" i="3"/>
  <c r="F206" i="3" l="1"/>
  <c r="H206" i="3"/>
  <c r="G206" i="3"/>
  <c r="I205" i="3"/>
  <c r="C207" i="3"/>
  <c r="A208" i="3"/>
  <c r="B207" i="3"/>
  <c r="E207" i="3"/>
  <c r="D207" i="3"/>
  <c r="G207" i="3" l="1"/>
  <c r="H207" i="3"/>
  <c r="F207" i="3"/>
  <c r="I206" i="3"/>
  <c r="A209" i="3"/>
  <c r="B208" i="3"/>
  <c r="E208" i="3"/>
  <c r="D208" i="3"/>
  <c r="C208" i="3"/>
  <c r="H208" i="3" l="1"/>
  <c r="G208" i="3"/>
  <c r="F208" i="3"/>
  <c r="I207" i="3"/>
  <c r="E209" i="3"/>
  <c r="D209" i="3"/>
  <c r="C209" i="3"/>
  <c r="A210" i="3"/>
  <c r="B209" i="3"/>
  <c r="G209" i="3" l="1"/>
  <c r="F209" i="3"/>
  <c r="H209" i="3"/>
  <c r="I208" i="3"/>
  <c r="D210" i="3"/>
  <c r="C210" i="3"/>
  <c r="A211" i="3"/>
  <c r="B210" i="3"/>
  <c r="E210" i="3"/>
  <c r="F210" i="3" l="1"/>
  <c r="H210" i="3"/>
  <c r="G210" i="3"/>
  <c r="C211" i="3"/>
  <c r="A212" i="3"/>
  <c r="B211" i="3"/>
  <c r="E211" i="3"/>
  <c r="D211" i="3"/>
  <c r="I209" i="3"/>
  <c r="G211" i="3" l="1"/>
  <c r="F211" i="3"/>
  <c r="H211" i="3"/>
  <c r="I210" i="3"/>
  <c r="A213" i="3"/>
  <c r="B212" i="3"/>
  <c r="E212" i="3"/>
  <c r="D212" i="3"/>
  <c r="C212" i="3"/>
  <c r="H212" i="3" l="1"/>
  <c r="G212" i="3"/>
  <c r="F212" i="3"/>
  <c r="I211" i="3"/>
  <c r="E213" i="3"/>
  <c r="D213" i="3"/>
  <c r="C213" i="3"/>
  <c r="A214" i="3"/>
  <c r="B213" i="3"/>
  <c r="F213" i="3" l="1"/>
  <c r="H213" i="3"/>
  <c r="G213" i="3"/>
  <c r="D214" i="3"/>
  <c r="C214" i="3"/>
  <c r="E214" i="3"/>
  <c r="B214" i="3"/>
  <c r="A215" i="3"/>
  <c r="I212" i="3"/>
  <c r="F214" i="3" l="1"/>
  <c r="H214" i="3"/>
  <c r="G214" i="3"/>
  <c r="I213" i="3"/>
  <c r="C215" i="3"/>
  <c r="A216" i="3"/>
  <c r="B215" i="3"/>
  <c r="E215" i="3"/>
  <c r="D215" i="3"/>
  <c r="G215" i="3" l="1"/>
  <c r="H215" i="3"/>
  <c r="F215" i="3"/>
  <c r="I214" i="3"/>
  <c r="A217" i="3"/>
  <c r="B216" i="3"/>
  <c r="E216" i="3"/>
  <c r="D216" i="3"/>
  <c r="C216" i="3"/>
  <c r="H216" i="3" l="1"/>
  <c r="G216" i="3"/>
  <c r="F216" i="3"/>
  <c r="I215" i="3"/>
  <c r="E217" i="3"/>
  <c r="D217" i="3"/>
  <c r="C217" i="3"/>
  <c r="A218" i="3"/>
  <c r="B217" i="3"/>
  <c r="H217" i="3" l="1"/>
  <c r="G217" i="3"/>
  <c r="F217" i="3"/>
  <c r="D218" i="3"/>
  <c r="C218" i="3"/>
  <c r="A219" i="3"/>
  <c r="B218" i="3"/>
  <c r="E218" i="3"/>
  <c r="I216" i="3"/>
  <c r="F218" i="3" l="1"/>
  <c r="G218" i="3"/>
  <c r="H218" i="3"/>
  <c r="C219" i="3"/>
  <c r="A220" i="3"/>
  <c r="B219" i="3"/>
  <c r="E219" i="3"/>
  <c r="D219" i="3"/>
  <c r="I217" i="3"/>
  <c r="G219" i="3" l="1"/>
  <c r="H219" i="3"/>
  <c r="F219" i="3"/>
  <c r="I218" i="3"/>
  <c r="A221" i="3"/>
  <c r="B220" i="3"/>
  <c r="E220" i="3"/>
  <c r="D220" i="3"/>
  <c r="C220" i="3"/>
  <c r="H220" i="3" l="1"/>
  <c r="G220" i="3"/>
  <c r="F220" i="3"/>
  <c r="D221" i="3"/>
  <c r="A222" i="3"/>
  <c r="E221" i="3"/>
  <c r="C221" i="3"/>
  <c r="B221" i="3"/>
  <c r="I219" i="3"/>
  <c r="H221" i="3" l="1"/>
  <c r="G221" i="3"/>
  <c r="F221" i="3"/>
  <c r="C222" i="3"/>
  <c r="B222" i="3"/>
  <c r="A223" i="3"/>
  <c r="E222" i="3"/>
  <c r="D222" i="3"/>
  <c r="I220" i="3"/>
  <c r="F222" i="3" l="1"/>
  <c r="H222" i="3"/>
  <c r="G222" i="3"/>
  <c r="A224" i="3"/>
  <c r="B223" i="3"/>
  <c r="D223" i="3"/>
  <c r="C223" i="3"/>
  <c r="E223" i="3"/>
  <c r="I221" i="3"/>
  <c r="G223" i="3" l="1"/>
  <c r="F223" i="3"/>
  <c r="H223" i="3"/>
  <c r="I222" i="3"/>
  <c r="E224" i="3"/>
  <c r="A225" i="3"/>
  <c r="D224" i="3"/>
  <c r="C224" i="3"/>
  <c r="B224" i="3"/>
  <c r="H224" i="3" l="1"/>
  <c r="G224" i="3"/>
  <c r="F224" i="3"/>
  <c r="D225" i="3"/>
  <c r="B225" i="3"/>
  <c r="E225" i="3"/>
  <c r="C225" i="3"/>
  <c r="A226" i="3"/>
  <c r="I223" i="3"/>
  <c r="H225" i="3" l="1"/>
  <c r="G225" i="3"/>
  <c r="F225" i="3"/>
  <c r="I224" i="3"/>
  <c r="C226" i="3"/>
  <c r="A227" i="3"/>
  <c r="D226" i="3"/>
  <c r="B226" i="3"/>
  <c r="E226" i="3"/>
  <c r="F226" i="3" l="1"/>
  <c r="H226" i="3"/>
  <c r="G226" i="3"/>
  <c r="I225" i="3"/>
  <c r="C227" i="3"/>
  <c r="A228" i="3"/>
  <c r="B227" i="3"/>
  <c r="E227" i="3"/>
  <c r="D227" i="3"/>
  <c r="G227" i="3" l="1"/>
  <c r="F227" i="3"/>
  <c r="H227" i="3"/>
  <c r="I226" i="3"/>
  <c r="A229" i="3"/>
  <c r="B228" i="3"/>
  <c r="E228" i="3"/>
  <c r="D228" i="3"/>
  <c r="C228" i="3"/>
  <c r="H228" i="3" l="1"/>
  <c r="G228" i="3"/>
  <c r="F228" i="3"/>
  <c r="I227" i="3"/>
  <c r="E229" i="3"/>
  <c r="D229" i="3"/>
  <c r="A230" i="3"/>
  <c r="C229" i="3"/>
  <c r="B229" i="3"/>
  <c r="H229" i="3" l="1"/>
  <c r="G229" i="3"/>
  <c r="F229" i="3"/>
  <c r="I228" i="3"/>
  <c r="D230" i="3"/>
  <c r="C230" i="3"/>
  <c r="E230" i="3"/>
  <c r="B230" i="3"/>
  <c r="A231" i="3"/>
  <c r="F230" i="3" l="1"/>
  <c r="H230" i="3"/>
  <c r="G230" i="3"/>
  <c r="I229" i="3"/>
  <c r="C231" i="3"/>
  <c r="A232" i="3"/>
  <c r="B231" i="3"/>
  <c r="E231" i="3"/>
  <c r="D231" i="3"/>
  <c r="G231" i="3" l="1"/>
  <c r="F231" i="3"/>
  <c r="H231" i="3"/>
  <c r="I230" i="3"/>
  <c r="A233" i="3"/>
  <c r="B232" i="3"/>
  <c r="E232" i="3"/>
  <c r="D232" i="3"/>
  <c r="C232" i="3"/>
  <c r="H232" i="3" l="1"/>
  <c r="G232" i="3"/>
  <c r="F232" i="3"/>
  <c r="E233" i="3"/>
  <c r="D233" i="3"/>
  <c r="C233" i="3"/>
  <c r="A234" i="3"/>
  <c r="B233" i="3"/>
  <c r="I231" i="3"/>
  <c r="H233" i="3" l="1"/>
  <c r="G233" i="3"/>
  <c r="F233" i="3"/>
  <c r="D234" i="3"/>
  <c r="C234" i="3"/>
  <c r="A235" i="3"/>
  <c r="B234" i="3"/>
  <c r="E234" i="3"/>
  <c r="I232" i="3"/>
  <c r="F234" i="3" l="1"/>
  <c r="H234" i="3"/>
  <c r="G234" i="3"/>
  <c r="I233" i="3"/>
  <c r="C235" i="3"/>
  <c r="A236" i="3"/>
  <c r="B235" i="3"/>
  <c r="E235" i="3"/>
  <c r="D235" i="3"/>
  <c r="G235" i="3" l="1"/>
  <c r="F235" i="3"/>
  <c r="H235" i="3"/>
  <c r="I234" i="3"/>
  <c r="A237" i="3"/>
  <c r="B236" i="3"/>
  <c r="E236" i="3"/>
  <c r="D236" i="3"/>
  <c r="C236" i="3"/>
  <c r="H236" i="3" l="1"/>
  <c r="G236" i="3"/>
  <c r="F236" i="3"/>
  <c r="E237" i="3"/>
  <c r="D237" i="3"/>
  <c r="C237" i="3"/>
  <c r="B237" i="3"/>
  <c r="A238" i="3"/>
  <c r="I235" i="3"/>
  <c r="H237" i="3" l="1"/>
  <c r="G237" i="3"/>
  <c r="F237" i="3"/>
  <c r="D238" i="3"/>
  <c r="C238" i="3"/>
  <c r="E238" i="3"/>
  <c r="A239" i="3"/>
  <c r="B238" i="3"/>
  <c r="I236" i="3"/>
  <c r="F238" i="3" l="1"/>
  <c r="H238" i="3"/>
  <c r="G238" i="3"/>
  <c r="I237" i="3"/>
  <c r="C239" i="3"/>
  <c r="A240" i="3"/>
  <c r="B239" i="3"/>
  <c r="E239" i="3"/>
  <c r="D239" i="3"/>
  <c r="G239" i="3" l="1"/>
  <c r="F239" i="3"/>
  <c r="H239" i="3"/>
  <c r="I238" i="3"/>
  <c r="A241" i="3"/>
  <c r="B240" i="3"/>
  <c r="E240" i="3"/>
  <c r="D240" i="3"/>
  <c r="C240" i="3"/>
  <c r="H240" i="3" l="1"/>
  <c r="G240" i="3"/>
  <c r="F240" i="3"/>
  <c r="E241" i="3"/>
  <c r="D241" i="3"/>
  <c r="C241" i="3"/>
  <c r="A242" i="3"/>
  <c r="B241" i="3"/>
  <c r="I239" i="3"/>
  <c r="H241" i="3" l="1"/>
  <c r="G241" i="3"/>
  <c r="F241" i="3"/>
  <c r="D242" i="3"/>
  <c r="C242" i="3"/>
  <c r="A243" i="3"/>
  <c r="B242" i="3"/>
  <c r="E242" i="3"/>
  <c r="I240" i="3"/>
  <c r="F242" i="3" l="1"/>
  <c r="H242" i="3"/>
  <c r="G242" i="3"/>
  <c r="I241" i="3"/>
  <c r="C243" i="3"/>
  <c r="A244" i="3"/>
  <c r="B243" i="3"/>
  <c r="E243" i="3"/>
  <c r="D243" i="3"/>
  <c r="G243" i="3" l="1"/>
  <c r="F243" i="3"/>
  <c r="H243" i="3"/>
  <c r="I242" i="3"/>
  <c r="A245" i="3"/>
  <c r="B244" i="3"/>
  <c r="E244" i="3"/>
  <c r="D244" i="3"/>
  <c r="C244" i="3"/>
  <c r="H244" i="3" l="1"/>
  <c r="G244" i="3"/>
  <c r="F244" i="3"/>
  <c r="E245" i="3"/>
  <c r="D245" i="3"/>
  <c r="A246" i="3"/>
  <c r="C245" i="3"/>
  <c r="B245" i="3"/>
  <c r="I243" i="3"/>
  <c r="H245" i="3" l="1"/>
  <c r="G245" i="3"/>
  <c r="F245" i="3"/>
  <c r="D246" i="3"/>
  <c r="C246" i="3"/>
  <c r="E246" i="3"/>
  <c r="B246" i="3"/>
  <c r="A247" i="3"/>
  <c r="I244" i="3"/>
  <c r="F246" i="3" l="1"/>
  <c r="H246" i="3"/>
  <c r="G246" i="3"/>
  <c r="I245" i="3"/>
  <c r="C247" i="3"/>
  <c r="A248" i="3"/>
  <c r="B247" i="3"/>
  <c r="E247" i="3"/>
  <c r="D247" i="3"/>
  <c r="G247" i="3" l="1"/>
  <c r="F247" i="3"/>
  <c r="H247" i="3"/>
  <c r="I246" i="3"/>
  <c r="A249" i="3"/>
  <c r="B248" i="3"/>
  <c r="E248" i="3"/>
  <c r="D248" i="3"/>
  <c r="C248" i="3"/>
  <c r="H248" i="3" l="1"/>
  <c r="G248" i="3"/>
  <c r="F248" i="3"/>
  <c r="E249" i="3"/>
  <c r="D249" i="3"/>
  <c r="C249" i="3"/>
  <c r="A250" i="3"/>
  <c r="B249" i="3"/>
  <c r="I247" i="3"/>
  <c r="H249" i="3" l="1"/>
  <c r="G249" i="3"/>
  <c r="F249" i="3"/>
  <c r="D250" i="3"/>
  <c r="C250" i="3"/>
  <c r="A251" i="3"/>
  <c r="B250" i="3"/>
  <c r="E250" i="3"/>
  <c r="I248" i="3"/>
  <c r="F250" i="3" l="1"/>
  <c r="H250" i="3"/>
  <c r="G250" i="3"/>
  <c r="I249" i="3"/>
  <c r="C251" i="3"/>
  <c r="A252" i="3"/>
  <c r="B251" i="3"/>
  <c r="E251" i="3"/>
  <c r="D251" i="3"/>
  <c r="G251" i="3" l="1"/>
  <c r="F251" i="3"/>
  <c r="H251" i="3"/>
  <c r="I250" i="3"/>
  <c r="A253" i="3"/>
  <c r="B252" i="3"/>
  <c r="E252" i="3"/>
  <c r="D252" i="3"/>
  <c r="C252" i="3"/>
  <c r="H252" i="3" l="1"/>
  <c r="G252" i="3"/>
  <c r="F252" i="3"/>
  <c r="I251" i="3"/>
  <c r="E253" i="3"/>
  <c r="D253" i="3"/>
  <c r="C253" i="3"/>
  <c r="B253" i="3"/>
  <c r="A254" i="3"/>
  <c r="H253" i="3" l="1"/>
  <c r="G253" i="3"/>
  <c r="F253" i="3"/>
  <c r="I252" i="3"/>
  <c r="D254" i="3"/>
  <c r="C254" i="3"/>
  <c r="E254" i="3"/>
  <c r="A255" i="3"/>
  <c r="B254" i="3"/>
  <c r="F254" i="3" l="1"/>
  <c r="H254" i="3"/>
  <c r="G254" i="3"/>
  <c r="I253" i="3"/>
  <c r="C255" i="3"/>
  <c r="A256" i="3"/>
  <c r="B255" i="3"/>
  <c r="E255" i="3"/>
  <c r="D255" i="3"/>
  <c r="G255" i="3" l="1"/>
  <c r="F255" i="3"/>
  <c r="H255" i="3"/>
  <c r="I254" i="3"/>
  <c r="A257" i="3"/>
  <c r="B256" i="3"/>
  <c r="E256" i="3"/>
  <c r="D256" i="3"/>
  <c r="C256" i="3"/>
  <c r="H256" i="3" l="1"/>
  <c r="G256" i="3"/>
  <c r="F256" i="3"/>
  <c r="I255" i="3"/>
  <c r="E257" i="3"/>
  <c r="D257" i="3"/>
  <c r="C257" i="3"/>
  <c r="A258" i="3"/>
  <c r="B257" i="3"/>
  <c r="H257" i="3" l="1"/>
  <c r="G257" i="3"/>
  <c r="F257" i="3"/>
  <c r="I256" i="3"/>
  <c r="D258" i="3"/>
  <c r="C258" i="3"/>
  <c r="A259" i="3"/>
  <c r="B258" i="3"/>
  <c r="E258" i="3"/>
  <c r="F258" i="3" l="1"/>
  <c r="H258" i="3"/>
  <c r="G258" i="3"/>
  <c r="C259" i="3"/>
  <c r="A260" i="3"/>
  <c r="B259" i="3"/>
  <c r="E259" i="3"/>
  <c r="D259" i="3"/>
  <c r="I257" i="3"/>
  <c r="G259" i="3" l="1"/>
  <c r="F259" i="3"/>
  <c r="H259" i="3"/>
  <c r="I258" i="3"/>
  <c r="A261" i="3"/>
  <c r="B260" i="3"/>
  <c r="E260" i="3"/>
  <c r="D260" i="3"/>
  <c r="C260" i="3"/>
  <c r="H260" i="3" l="1"/>
  <c r="G260" i="3"/>
  <c r="F260" i="3"/>
  <c r="E261" i="3"/>
  <c r="D261" i="3"/>
  <c r="A262" i="3"/>
  <c r="C261" i="3"/>
  <c r="B261" i="3"/>
  <c r="I259" i="3"/>
  <c r="H261" i="3" l="1"/>
  <c r="G261" i="3"/>
  <c r="F261" i="3"/>
  <c r="D262" i="3"/>
  <c r="C262" i="3"/>
  <c r="E262" i="3"/>
  <c r="B262" i="3"/>
  <c r="A263" i="3"/>
  <c r="I260" i="3"/>
  <c r="F262" i="3" l="1"/>
  <c r="H262" i="3"/>
  <c r="G262" i="3"/>
  <c r="I261" i="3"/>
  <c r="C263" i="3"/>
  <c r="B263" i="3"/>
  <c r="E263" i="3"/>
  <c r="D263" i="3"/>
  <c r="A264" i="3"/>
  <c r="G263" i="3" l="1"/>
  <c r="F263" i="3"/>
  <c r="H263" i="3"/>
  <c r="I262" i="3"/>
  <c r="A265" i="3"/>
  <c r="B264" i="3"/>
  <c r="D264" i="3"/>
  <c r="C264" i="3"/>
  <c r="E264" i="3"/>
  <c r="H264" i="3" l="1"/>
  <c r="G264" i="3"/>
  <c r="F264" i="3"/>
  <c r="I263" i="3"/>
  <c r="E265" i="3"/>
  <c r="A266" i="3"/>
  <c r="D265" i="3"/>
  <c r="C265" i="3"/>
  <c r="B265" i="3"/>
  <c r="H265" i="3" l="1"/>
  <c r="G265" i="3"/>
  <c r="F265" i="3"/>
  <c r="I264" i="3"/>
  <c r="D266" i="3"/>
  <c r="B266" i="3"/>
  <c r="A267" i="3"/>
  <c r="E266" i="3"/>
  <c r="C266" i="3"/>
  <c r="F266" i="3" l="1"/>
  <c r="H266" i="3"/>
  <c r="G266" i="3"/>
  <c r="D267" i="3"/>
  <c r="C267" i="3"/>
  <c r="E267" i="3"/>
  <c r="B267" i="3"/>
  <c r="A268" i="3"/>
  <c r="I265" i="3"/>
  <c r="G267" i="3" l="1"/>
  <c r="F267" i="3"/>
  <c r="H267" i="3"/>
  <c r="I266" i="3"/>
  <c r="C268" i="3"/>
  <c r="A269" i="3"/>
  <c r="B268" i="3"/>
  <c r="E268" i="3"/>
  <c r="D268" i="3"/>
  <c r="H268" i="3" l="1"/>
  <c r="G268" i="3"/>
  <c r="F268" i="3"/>
  <c r="I267" i="3"/>
  <c r="A270" i="3"/>
  <c r="B269" i="3"/>
  <c r="E269" i="3"/>
  <c r="D269" i="3"/>
  <c r="C269" i="3"/>
  <c r="H269" i="3" l="1"/>
  <c r="G269" i="3"/>
  <c r="F269" i="3"/>
  <c r="E270" i="3"/>
  <c r="D270" i="3"/>
  <c r="C270" i="3"/>
  <c r="A271" i="3"/>
  <c r="B270" i="3"/>
  <c r="I268" i="3"/>
  <c r="F270" i="3" l="1"/>
  <c r="H270" i="3"/>
  <c r="G270" i="3"/>
  <c r="D271" i="3"/>
  <c r="C271" i="3"/>
  <c r="A272" i="3"/>
  <c r="B271" i="3"/>
  <c r="E271" i="3"/>
  <c r="I269" i="3"/>
  <c r="G271" i="3" l="1"/>
  <c r="F271" i="3"/>
  <c r="H271" i="3"/>
  <c r="I270" i="3"/>
  <c r="C272" i="3"/>
  <c r="A273" i="3"/>
  <c r="B272" i="3"/>
  <c r="E272" i="3"/>
  <c r="D272" i="3"/>
  <c r="H272" i="3" l="1"/>
  <c r="G272" i="3"/>
  <c r="F272" i="3"/>
  <c r="I271" i="3"/>
  <c r="A274" i="3"/>
  <c r="B273" i="3"/>
  <c r="E273" i="3"/>
  <c r="D273" i="3"/>
  <c r="C273" i="3"/>
  <c r="H273" i="3" l="1"/>
  <c r="G273" i="3"/>
  <c r="F273" i="3"/>
  <c r="E274" i="3"/>
  <c r="D274" i="3"/>
  <c r="C274" i="3"/>
  <c r="B274" i="3"/>
  <c r="A275" i="3"/>
  <c r="I272" i="3"/>
  <c r="F274" i="3" l="1"/>
  <c r="H274" i="3"/>
  <c r="G274" i="3"/>
  <c r="D275" i="3"/>
  <c r="C275" i="3"/>
  <c r="E275" i="3"/>
  <c r="A276" i="3"/>
  <c r="B275" i="3"/>
  <c r="I273" i="3"/>
  <c r="G275" i="3" l="1"/>
  <c r="F275" i="3"/>
  <c r="H275" i="3"/>
  <c r="I274" i="3"/>
  <c r="C276" i="3"/>
  <c r="A277" i="3"/>
  <c r="B276" i="3"/>
  <c r="E276" i="3"/>
  <c r="D276" i="3"/>
  <c r="H276" i="3" l="1"/>
  <c r="G276" i="3"/>
  <c r="F276" i="3"/>
  <c r="I275" i="3"/>
  <c r="A278" i="3"/>
  <c r="B277" i="3"/>
  <c r="E277" i="3"/>
  <c r="D277" i="3"/>
  <c r="C277" i="3"/>
  <c r="F277" i="3" l="1"/>
  <c r="H277" i="3"/>
  <c r="G277" i="3"/>
  <c r="E278" i="3"/>
  <c r="D278" i="3"/>
  <c r="C278" i="3"/>
  <c r="A279" i="3"/>
  <c r="B278" i="3"/>
  <c r="I276" i="3"/>
  <c r="F278" i="3" l="1"/>
  <c r="H278" i="3"/>
  <c r="G278" i="3"/>
  <c r="D279" i="3"/>
  <c r="C279" i="3"/>
  <c r="A280" i="3"/>
  <c r="B279" i="3"/>
  <c r="E279" i="3"/>
  <c r="I277" i="3"/>
  <c r="G279" i="3" l="1"/>
  <c r="F279" i="3"/>
  <c r="H279" i="3"/>
  <c r="I278" i="3"/>
  <c r="C280" i="3"/>
  <c r="A281" i="3"/>
  <c r="B280" i="3"/>
  <c r="E280" i="3"/>
  <c r="D280" i="3"/>
  <c r="H280" i="3" l="1"/>
  <c r="G280" i="3"/>
  <c r="F280" i="3"/>
  <c r="I279" i="3"/>
  <c r="A282" i="3"/>
  <c r="B281" i="3"/>
  <c r="E281" i="3"/>
  <c r="D281" i="3"/>
  <c r="C281" i="3"/>
  <c r="H281" i="3" l="1"/>
  <c r="G281" i="3"/>
  <c r="F281" i="3"/>
  <c r="E282" i="3"/>
  <c r="D282" i="3"/>
  <c r="A283" i="3"/>
  <c r="C282" i="3"/>
  <c r="B282" i="3"/>
  <c r="I280" i="3"/>
  <c r="F282" i="3" l="1"/>
  <c r="H282" i="3"/>
  <c r="G282" i="3"/>
  <c r="D283" i="3"/>
  <c r="C283" i="3"/>
  <c r="E283" i="3"/>
  <c r="B283" i="3"/>
  <c r="A284" i="3"/>
  <c r="I281" i="3"/>
  <c r="G283" i="3" l="1"/>
  <c r="F283" i="3"/>
  <c r="H283" i="3"/>
  <c r="I282" i="3"/>
  <c r="C284" i="3"/>
  <c r="A285" i="3"/>
  <c r="B284" i="3"/>
  <c r="E284" i="3"/>
  <c r="D284" i="3"/>
  <c r="H284" i="3" l="1"/>
  <c r="G284" i="3"/>
  <c r="F284" i="3"/>
  <c r="I283" i="3"/>
  <c r="A286" i="3"/>
  <c r="B285" i="3"/>
  <c r="E285" i="3"/>
  <c r="D285" i="3"/>
  <c r="C285" i="3"/>
  <c r="H285" i="3" l="1"/>
  <c r="G285" i="3"/>
  <c r="F285" i="3"/>
  <c r="I284" i="3"/>
  <c r="E286" i="3"/>
  <c r="D286" i="3"/>
  <c r="C286" i="3"/>
  <c r="A287" i="3"/>
  <c r="B286" i="3"/>
  <c r="F286" i="3" l="1"/>
  <c r="H286" i="3"/>
  <c r="G286" i="3"/>
  <c r="I285" i="3"/>
  <c r="D287" i="3"/>
  <c r="C287" i="3"/>
  <c r="A288" i="3"/>
  <c r="B287" i="3"/>
  <c r="E287" i="3"/>
  <c r="G287" i="3" l="1"/>
  <c r="F287" i="3"/>
  <c r="H287" i="3"/>
  <c r="I286" i="3"/>
  <c r="C288" i="3"/>
  <c r="A289" i="3"/>
  <c r="B288" i="3"/>
  <c r="E288" i="3"/>
  <c r="D288" i="3"/>
  <c r="H288" i="3" l="1"/>
  <c r="G288" i="3"/>
  <c r="F288" i="3"/>
  <c r="I287" i="3"/>
  <c r="A290" i="3"/>
  <c r="B289" i="3"/>
  <c r="E289" i="3"/>
  <c r="D289" i="3"/>
  <c r="C289" i="3"/>
  <c r="H289" i="3" l="1"/>
  <c r="G289" i="3"/>
  <c r="F289" i="3"/>
  <c r="I288" i="3"/>
  <c r="E290" i="3"/>
  <c r="D290" i="3"/>
  <c r="C290" i="3"/>
  <c r="B290" i="3"/>
  <c r="A291" i="3"/>
  <c r="F290" i="3" l="1"/>
  <c r="H290" i="3"/>
  <c r="G290" i="3"/>
  <c r="I289" i="3"/>
  <c r="D291" i="3"/>
  <c r="C291" i="3"/>
  <c r="E291" i="3"/>
  <c r="A292" i="3"/>
  <c r="B291" i="3"/>
  <c r="G291" i="3" l="1"/>
  <c r="F291" i="3"/>
  <c r="H291" i="3"/>
  <c r="I290" i="3"/>
  <c r="C292" i="3"/>
  <c r="A293" i="3"/>
  <c r="B292" i="3"/>
  <c r="E292" i="3"/>
  <c r="D292" i="3"/>
  <c r="H292" i="3" l="1"/>
  <c r="G292" i="3"/>
  <c r="F292" i="3"/>
  <c r="I291" i="3"/>
  <c r="A294" i="3"/>
  <c r="B293" i="3"/>
  <c r="E293" i="3"/>
  <c r="D293" i="3"/>
  <c r="C293" i="3"/>
  <c r="H293" i="3" l="1"/>
  <c r="G293" i="3"/>
  <c r="F293" i="3"/>
  <c r="I292" i="3"/>
  <c r="E294" i="3"/>
  <c r="D294" i="3"/>
  <c r="C294" i="3"/>
  <c r="A295" i="3"/>
  <c r="B294" i="3"/>
  <c r="F294" i="3" l="1"/>
  <c r="H294" i="3"/>
  <c r="G294" i="3"/>
  <c r="D295" i="3"/>
  <c r="C295" i="3"/>
  <c r="A296" i="3"/>
  <c r="B295" i="3"/>
  <c r="E295" i="3"/>
  <c r="I293" i="3"/>
  <c r="G295" i="3" l="1"/>
  <c r="F295" i="3"/>
  <c r="H295" i="3"/>
  <c r="I294" i="3"/>
  <c r="C296" i="3"/>
  <c r="A297" i="3"/>
  <c r="B296" i="3"/>
  <c r="E296" i="3"/>
  <c r="D296" i="3"/>
  <c r="H296" i="3" l="1"/>
  <c r="G296" i="3"/>
  <c r="F296" i="3"/>
  <c r="I295" i="3"/>
  <c r="A298" i="3"/>
  <c r="B297" i="3"/>
  <c r="E297" i="3"/>
  <c r="D297" i="3"/>
  <c r="C297" i="3"/>
  <c r="H297" i="3" l="1"/>
  <c r="G297" i="3"/>
  <c r="F297" i="3"/>
  <c r="E298" i="3"/>
  <c r="D298" i="3"/>
  <c r="A299" i="3"/>
  <c r="C298" i="3"/>
  <c r="B298" i="3"/>
  <c r="I296" i="3"/>
  <c r="F298" i="3" l="1"/>
  <c r="H298" i="3"/>
  <c r="G298" i="3"/>
  <c r="D299" i="3"/>
  <c r="C299" i="3"/>
  <c r="E299" i="3"/>
  <c r="B299" i="3"/>
  <c r="A300" i="3"/>
  <c r="I297" i="3"/>
  <c r="G299" i="3" l="1"/>
  <c r="F299" i="3"/>
  <c r="H299" i="3"/>
  <c r="I298" i="3"/>
  <c r="C300" i="3"/>
  <c r="A301" i="3"/>
  <c r="B300" i="3"/>
  <c r="E300" i="3"/>
  <c r="D300" i="3"/>
  <c r="H300" i="3" l="1"/>
  <c r="G300" i="3"/>
  <c r="F300" i="3"/>
  <c r="I299" i="3"/>
  <c r="A302" i="3"/>
  <c r="B301" i="3"/>
  <c r="E301" i="3"/>
  <c r="D301" i="3"/>
  <c r="C301" i="3"/>
  <c r="H301" i="3" l="1"/>
  <c r="G301" i="3"/>
  <c r="F301" i="3"/>
  <c r="I300" i="3"/>
  <c r="E302" i="3"/>
  <c r="D302" i="3"/>
  <c r="C302" i="3"/>
  <c r="A303" i="3"/>
  <c r="B302" i="3"/>
  <c r="F302" i="3" l="1"/>
  <c r="H302" i="3"/>
  <c r="G302" i="3"/>
  <c r="I301" i="3"/>
  <c r="D303" i="3"/>
  <c r="C303" i="3"/>
  <c r="A304" i="3"/>
  <c r="B303" i="3"/>
  <c r="E303" i="3"/>
  <c r="G303" i="3" l="1"/>
  <c r="F303" i="3"/>
  <c r="H303" i="3"/>
  <c r="C304" i="3"/>
  <c r="A305" i="3"/>
  <c r="B304" i="3"/>
  <c r="E304" i="3"/>
  <c r="D304" i="3"/>
  <c r="I302" i="3"/>
  <c r="H304" i="3" l="1"/>
  <c r="G304" i="3"/>
  <c r="F304" i="3"/>
  <c r="I303" i="3"/>
  <c r="A306" i="3"/>
  <c r="B305" i="3"/>
  <c r="E305" i="3"/>
  <c r="D305" i="3"/>
  <c r="C305" i="3"/>
  <c r="H305" i="3" l="1"/>
  <c r="G305" i="3"/>
  <c r="F305" i="3"/>
  <c r="I304" i="3"/>
  <c r="E306" i="3"/>
  <c r="D306" i="3"/>
  <c r="C306" i="3"/>
  <c r="B306" i="3"/>
  <c r="A307" i="3"/>
  <c r="F306" i="3" l="1"/>
  <c r="H306" i="3"/>
  <c r="G306" i="3"/>
  <c r="I305" i="3"/>
  <c r="D307" i="3"/>
  <c r="C307" i="3"/>
  <c r="E307" i="3"/>
  <c r="A308" i="3"/>
  <c r="B307" i="3"/>
  <c r="G307" i="3" l="1"/>
  <c r="F307" i="3"/>
  <c r="H307" i="3"/>
  <c r="I306" i="3"/>
  <c r="C308" i="3"/>
  <c r="A309" i="3"/>
  <c r="B308" i="3"/>
  <c r="E308" i="3"/>
  <c r="D308" i="3"/>
  <c r="H308" i="3" l="1"/>
  <c r="G308" i="3"/>
  <c r="F308" i="3"/>
  <c r="I307" i="3"/>
  <c r="A310" i="3"/>
  <c r="B309" i="3"/>
  <c r="E309" i="3"/>
  <c r="D309" i="3"/>
  <c r="C309" i="3"/>
  <c r="H309" i="3" l="1"/>
  <c r="G309" i="3"/>
  <c r="F309" i="3"/>
  <c r="I308" i="3"/>
  <c r="E310" i="3"/>
  <c r="D310" i="3"/>
  <c r="C310" i="3"/>
  <c r="A311" i="3"/>
  <c r="B310" i="3"/>
  <c r="F310" i="3" l="1"/>
  <c r="H310" i="3"/>
  <c r="G310" i="3"/>
  <c r="D311" i="3"/>
  <c r="C311" i="3"/>
  <c r="A312" i="3"/>
  <c r="B311" i="3"/>
  <c r="E311" i="3"/>
  <c r="I309" i="3"/>
  <c r="G311" i="3" l="1"/>
  <c r="F311" i="3"/>
  <c r="H311" i="3"/>
  <c r="I310" i="3"/>
  <c r="C312" i="3"/>
  <c r="A313" i="3"/>
  <c r="B312" i="3"/>
  <c r="E312" i="3"/>
  <c r="D312" i="3"/>
  <c r="H312" i="3" l="1"/>
  <c r="G312" i="3"/>
  <c r="F312" i="3"/>
  <c r="I311" i="3"/>
  <c r="A314" i="3"/>
  <c r="B313" i="3"/>
  <c r="E313" i="3"/>
  <c r="D313" i="3"/>
  <c r="C313" i="3"/>
  <c r="H313" i="3" l="1"/>
  <c r="G313" i="3"/>
  <c r="F313" i="3"/>
  <c r="E314" i="3"/>
  <c r="D314" i="3"/>
  <c r="A315" i="3"/>
  <c r="C314" i="3"/>
  <c r="B314" i="3"/>
  <c r="I312" i="3"/>
  <c r="F314" i="3" l="1"/>
  <c r="H314" i="3"/>
  <c r="G314" i="3"/>
  <c r="D315" i="3"/>
  <c r="A316" i="3"/>
  <c r="E315" i="3"/>
  <c r="C315" i="3"/>
  <c r="B315" i="3"/>
  <c r="I313" i="3"/>
  <c r="G315" i="3" l="1"/>
  <c r="F315" i="3"/>
  <c r="H315" i="3"/>
  <c r="I314" i="3"/>
  <c r="C316" i="3"/>
  <c r="A317" i="3"/>
  <c r="E316" i="3"/>
  <c r="D316" i="3"/>
  <c r="B316" i="3"/>
  <c r="H316" i="3" l="1"/>
  <c r="G316" i="3"/>
  <c r="F316" i="3"/>
  <c r="I315" i="3"/>
  <c r="A318" i="3"/>
  <c r="B317" i="3"/>
  <c r="C317" i="3"/>
  <c r="E317" i="3"/>
  <c r="D317" i="3"/>
  <c r="H317" i="3" l="1"/>
  <c r="G317" i="3"/>
  <c r="F317" i="3"/>
  <c r="I316" i="3"/>
  <c r="E318" i="3"/>
  <c r="A319" i="3"/>
  <c r="D318" i="3"/>
  <c r="C318" i="3"/>
  <c r="B318" i="3"/>
  <c r="F318" i="3" l="1"/>
  <c r="H318" i="3"/>
  <c r="G318" i="3"/>
  <c r="D319" i="3"/>
  <c r="A320" i="3"/>
  <c r="E319" i="3"/>
  <c r="C319" i="3"/>
  <c r="B319" i="3"/>
  <c r="I317" i="3"/>
  <c r="G319" i="3" l="1"/>
  <c r="F319" i="3"/>
  <c r="H319" i="3"/>
  <c r="I318" i="3"/>
  <c r="C320" i="3"/>
  <c r="B320" i="3"/>
  <c r="E320" i="3"/>
  <c r="D320" i="3"/>
  <c r="A321" i="3"/>
  <c r="H320" i="3" l="1"/>
  <c r="G320" i="3"/>
  <c r="F320" i="3"/>
  <c r="I319" i="3"/>
  <c r="A322" i="3"/>
  <c r="B321" i="3"/>
  <c r="D321" i="3"/>
  <c r="C321" i="3"/>
  <c r="E321" i="3"/>
  <c r="H321" i="3" l="1"/>
  <c r="G321" i="3"/>
  <c r="F321" i="3"/>
  <c r="A323" i="3"/>
  <c r="B322" i="3"/>
  <c r="E322" i="3"/>
  <c r="D322" i="3"/>
  <c r="C322" i="3"/>
  <c r="I320" i="3"/>
  <c r="F322" i="3" l="1"/>
  <c r="H322" i="3"/>
  <c r="G322" i="3"/>
  <c r="I321" i="3"/>
  <c r="E323" i="3"/>
  <c r="D323" i="3"/>
  <c r="C323" i="3"/>
  <c r="B323" i="3"/>
  <c r="A324" i="3"/>
  <c r="G323" i="3" l="1"/>
  <c r="F323" i="3"/>
  <c r="H323" i="3"/>
  <c r="I322" i="3"/>
  <c r="D324" i="3"/>
  <c r="C324" i="3"/>
  <c r="E324" i="3"/>
  <c r="A325" i="3"/>
  <c r="B324" i="3"/>
  <c r="H324" i="3" l="1"/>
  <c r="G324" i="3"/>
  <c r="F324" i="3"/>
  <c r="I323" i="3"/>
  <c r="C325" i="3"/>
  <c r="A326" i="3"/>
  <c r="B325" i="3"/>
  <c r="E325" i="3"/>
  <c r="D325" i="3"/>
  <c r="H325" i="3" l="1"/>
  <c r="G325" i="3"/>
  <c r="F325" i="3"/>
  <c r="I324" i="3"/>
  <c r="A327" i="3"/>
  <c r="B326" i="3"/>
  <c r="E326" i="3"/>
  <c r="D326" i="3"/>
  <c r="C326" i="3"/>
  <c r="F326" i="3" l="1"/>
  <c r="H326" i="3"/>
  <c r="G326" i="3"/>
  <c r="I325" i="3"/>
  <c r="E327" i="3"/>
  <c r="D327" i="3"/>
  <c r="C327" i="3"/>
  <c r="A328" i="3"/>
  <c r="B327" i="3"/>
  <c r="G327" i="3" l="1"/>
  <c r="F327" i="3"/>
  <c r="H327" i="3"/>
  <c r="D328" i="3"/>
  <c r="C328" i="3"/>
  <c r="A329" i="3"/>
  <c r="B328" i="3"/>
  <c r="E328" i="3"/>
  <c r="I326" i="3"/>
  <c r="H328" i="3" l="1"/>
  <c r="G328" i="3"/>
  <c r="F328" i="3"/>
  <c r="I327" i="3"/>
  <c r="C329" i="3"/>
  <c r="A330" i="3"/>
  <c r="B329" i="3"/>
  <c r="E329" i="3"/>
  <c r="D329" i="3"/>
  <c r="H329" i="3" l="1"/>
  <c r="G329" i="3"/>
  <c r="F329" i="3"/>
  <c r="I328" i="3"/>
  <c r="A331" i="3"/>
  <c r="B330" i="3"/>
  <c r="E330" i="3"/>
  <c r="D330" i="3"/>
  <c r="C330" i="3"/>
  <c r="F330" i="3" l="1"/>
  <c r="H330" i="3"/>
  <c r="G330" i="3"/>
  <c r="E331" i="3"/>
  <c r="A332" i="3"/>
  <c r="D331" i="3"/>
  <c r="C331" i="3"/>
  <c r="B331" i="3"/>
  <c r="I329" i="3"/>
  <c r="G331" i="3" l="1"/>
  <c r="F331" i="3"/>
  <c r="H331" i="3"/>
  <c r="D332" i="3"/>
  <c r="B332" i="3"/>
  <c r="A333" i="3"/>
  <c r="E332" i="3"/>
  <c r="C332" i="3"/>
  <c r="I330" i="3"/>
  <c r="H332" i="3" l="1"/>
  <c r="G332" i="3"/>
  <c r="F332" i="3"/>
  <c r="C333" i="3"/>
  <c r="D333" i="3"/>
  <c r="B333" i="3"/>
  <c r="A334" i="3"/>
  <c r="E333" i="3"/>
  <c r="I331" i="3"/>
  <c r="H333" i="3" l="1"/>
  <c r="G333" i="3"/>
  <c r="F333" i="3"/>
  <c r="I332" i="3"/>
  <c r="A335" i="3"/>
  <c r="B334" i="3"/>
  <c r="E334" i="3"/>
  <c r="D334" i="3"/>
  <c r="C334" i="3"/>
  <c r="F334" i="3" l="1"/>
  <c r="H334" i="3"/>
  <c r="G334" i="3"/>
  <c r="I333" i="3"/>
  <c r="E335" i="3"/>
  <c r="B335" i="3"/>
  <c r="D335" i="3"/>
  <c r="C335" i="3"/>
  <c r="A336" i="3"/>
  <c r="G335" i="3" l="1"/>
  <c r="F335" i="3"/>
  <c r="H335" i="3"/>
  <c r="D336" i="3"/>
  <c r="C336" i="3"/>
  <c r="B336" i="3"/>
  <c r="E336" i="3"/>
  <c r="A337" i="3"/>
  <c r="I334" i="3"/>
  <c r="H336" i="3" l="1"/>
  <c r="G336" i="3"/>
  <c r="F336" i="3"/>
  <c r="C337" i="3"/>
  <c r="A338" i="3"/>
  <c r="E337" i="3"/>
  <c r="D337" i="3"/>
  <c r="B337" i="3"/>
  <c r="I335" i="3"/>
  <c r="H337" i="3" l="1"/>
  <c r="G337" i="3"/>
  <c r="F337" i="3"/>
  <c r="A339" i="3"/>
  <c r="B338" i="3"/>
  <c r="E338" i="3"/>
  <c r="D338" i="3"/>
  <c r="C338" i="3"/>
  <c r="I336" i="3"/>
  <c r="F338" i="3" l="1"/>
  <c r="H338" i="3"/>
  <c r="G338" i="3"/>
  <c r="I337" i="3"/>
  <c r="E339" i="3"/>
  <c r="C339" i="3"/>
  <c r="B339" i="3"/>
  <c r="A340" i="3"/>
  <c r="D339" i="3"/>
  <c r="G339" i="3" l="1"/>
  <c r="F339" i="3"/>
  <c r="H339" i="3"/>
  <c r="D340" i="3"/>
  <c r="A341" i="3"/>
  <c r="E340" i="3"/>
  <c r="C340" i="3"/>
  <c r="B340" i="3"/>
  <c r="I338" i="3"/>
  <c r="H340" i="3" l="1"/>
  <c r="G340" i="3"/>
  <c r="F340" i="3"/>
  <c r="I339" i="3"/>
  <c r="C341" i="3"/>
  <c r="A342" i="3"/>
  <c r="E341" i="3"/>
  <c r="D341" i="3"/>
  <c r="B341" i="3"/>
  <c r="H341" i="3" l="1"/>
  <c r="G341" i="3"/>
  <c r="F341" i="3"/>
  <c r="I340" i="3"/>
  <c r="A343" i="3"/>
  <c r="B342" i="3"/>
  <c r="C342" i="3"/>
  <c r="E342" i="3"/>
  <c r="D342" i="3"/>
  <c r="F342" i="3" l="1"/>
  <c r="H342" i="3"/>
  <c r="G342" i="3"/>
  <c r="I341" i="3"/>
  <c r="E343" i="3"/>
  <c r="A344" i="3"/>
  <c r="D343" i="3"/>
  <c r="C343" i="3"/>
  <c r="B343" i="3"/>
  <c r="G343" i="3" l="1"/>
  <c r="F343" i="3"/>
  <c r="H343" i="3"/>
  <c r="D344" i="3"/>
  <c r="A345" i="3"/>
  <c r="E344" i="3"/>
  <c r="C344" i="3"/>
  <c r="B344" i="3"/>
  <c r="I342" i="3"/>
  <c r="H344" i="3" l="1"/>
  <c r="G344" i="3"/>
  <c r="F344" i="3"/>
  <c r="I343" i="3"/>
  <c r="C345" i="3"/>
  <c r="B345" i="3"/>
  <c r="A346" i="3"/>
  <c r="E345" i="3"/>
  <c r="D345" i="3"/>
  <c r="H345" i="3" l="1"/>
  <c r="G345" i="3"/>
  <c r="F345" i="3"/>
  <c r="A347" i="3"/>
  <c r="B346" i="3"/>
  <c r="D346" i="3"/>
  <c r="C346" i="3"/>
  <c r="E346" i="3"/>
  <c r="I344" i="3"/>
  <c r="F346" i="3" l="1"/>
  <c r="H346" i="3"/>
  <c r="G346" i="3"/>
  <c r="I345" i="3"/>
  <c r="E347" i="3"/>
  <c r="A348" i="3"/>
  <c r="D347" i="3"/>
  <c r="C347" i="3"/>
  <c r="B347" i="3"/>
  <c r="G347" i="3" l="1"/>
  <c r="F347" i="3"/>
  <c r="H347" i="3"/>
  <c r="I346" i="3"/>
  <c r="D348" i="3"/>
  <c r="B348" i="3"/>
  <c r="E348" i="3"/>
  <c r="C348" i="3"/>
  <c r="A349" i="3"/>
  <c r="H348" i="3" l="1"/>
  <c r="G348" i="3"/>
  <c r="F348" i="3"/>
  <c r="C349" i="3"/>
  <c r="D349" i="3"/>
  <c r="B349" i="3"/>
  <c r="E349" i="3"/>
  <c r="A350" i="3"/>
  <c r="I347" i="3"/>
  <c r="H349" i="3" l="1"/>
  <c r="G349" i="3"/>
  <c r="F349" i="3"/>
  <c r="I348" i="3"/>
  <c r="A351" i="3"/>
  <c r="B350" i="3"/>
  <c r="E350" i="3"/>
  <c r="D350" i="3"/>
  <c r="C350" i="3"/>
  <c r="F350" i="3" l="1"/>
  <c r="H350" i="3"/>
  <c r="G350" i="3"/>
  <c r="I349" i="3"/>
  <c r="E351" i="3"/>
  <c r="B351" i="3"/>
  <c r="A352" i="3"/>
  <c r="D351" i="3"/>
  <c r="C351" i="3"/>
  <c r="G351" i="3" l="1"/>
  <c r="F351" i="3"/>
  <c r="H351" i="3"/>
  <c r="D352" i="3"/>
  <c r="C352" i="3"/>
  <c r="B352" i="3"/>
  <c r="A353" i="3"/>
  <c r="E352" i="3"/>
  <c r="I350" i="3"/>
  <c r="H352" i="3" l="1"/>
  <c r="G352" i="3"/>
  <c r="F352" i="3"/>
  <c r="I351" i="3"/>
  <c r="C353" i="3"/>
  <c r="A354" i="3"/>
  <c r="E353" i="3"/>
  <c r="D353" i="3"/>
  <c r="B353" i="3"/>
  <c r="H353" i="3" l="1"/>
  <c r="G353" i="3"/>
  <c r="F353" i="3"/>
  <c r="A355" i="3"/>
  <c r="B354" i="3"/>
  <c r="E354" i="3"/>
  <c r="D354" i="3"/>
  <c r="C354" i="3"/>
  <c r="I352" i="3"/>
  <c r="F354" i="3" l="1"/>
  <c r="H354" i="3"/>
  <c r="G354" i="3"/>
  <c r="I353" i="3"/>
  <c r="E355" i="3"/>
  <c r="C355" i="3"/>
  <c r="B355" i="3"/>
  <c r="D355" i="3"/>
  <c r="A356" i="3"/>
  <c r="G355" i="3" l="1"/>
  <c r="F355" i="3"/>
  <c r="H355" i="3"/>
  <c r="D356" i="3"/>
  <c r="A357" i="3"/>
  <c r="E356" i="3"/>
  <c r="C356" i="3"/>
  <c r="B356" i="3"/>
  <c r="I354" i="3"/>
  <c r="H356" i="3" l="1"/>
  <c r="G356" i="3"/>
  <c r="F356" i="3"/>
  <c r="I355" i="3"/>
  <c r="C357" i="3"/>
  <c r="A358" i="3"/>
  <c r="E357" i="3"/>
  <c r="D357" i="3"/>
  <c r="B357" i="3"/>
  <c r="H357" i="3" l="1"/>
  <c r="G357" i="3"/>
  <c r="F357" i="3"/>
  <c r="I356" i="3"/>
  <c r="A359" i="3"/>
  <c r="B358" i="3"/>
  <c r="C358" i="3"/>
  <c r="E358" i="3"/>
  <c r="D358" i="3"/>
  <c r="F358" i="3" l="1"/>
  <c r="H358" i="3"/>
  <c r="G358" i="3"/>
  <c r="I357" i="3"/>
  <c r="E359" i="3"/>
  <c r="A360" i="3"/>
  <c r="D359" i="3"/>
  <c r="C359" i="3"/>
  <c r="B359" i="3"/>
  <c r="G359" i="3" l="1"/>
  <c r="F359" i="3"/>
  <c r="H359" i="3"/>
  <c r="D360" i="3"/>
  <c r="A361" i="3"/>
  <c r="E360" i="3"/>
  <c r="C360" i="3"/>
  <c r="B360" i="3"/>
  <c r="I358" i="3"/>
  <c r="H360" i="3" l="1"/>
  <c r="G360" i="3"/>
  <c r="F360" i="3"/>
  <c r="I359" i="3"/>
  <c r="C361" i="3"/>
  <c r="B361" i="3"/>
  <c r="E361" i="3"/>
  <c r="D361" i="3"/>
  <c r="A362" i="3"/>
  <c r="H361" i="3" l="1"/>
  <c r="G361" i="3"/>
  <c r="F361" i="3"/>
  <c r="I360" i="3"/>
  <c r="A363" i="3"/>
  <c r="B362" i="3"/>
  <c r="D362" i="3"/>
  <c r="C362" i="3"/>
  <c r="E362" i="3"/>
  <c r="F362" i="3" l="1"/>
  <c r="H362" i="3"/>
  <c r="G362" i="3"/>
  <c r="E363" i="3"/>
  <c r="A364" i="3"/>
  <c r="D363" i="3"/>
  <c r="C363" i="3"/>
  <c r="B363" i="3"/>
  <c r="I361" i="3"/>
  <c r="G363" i="3" l="1"/>
  <c r="F363" i="3"/>
  <c r="H363" i="3"/>
  <c r="I362" i="3"/>
  <c r="D364" i="3"/>
  <c r="B364" i="3"/>
  <c r="A365" i="3"/>
  <c r="E364" i="3"/>
  <c r="C364" i="3"/>
  <c r="H364" i="3" l="1"/>
  <c r="G364" i="3"/>
  <c r="F364" i="3"/>
  <c r="C365" i="3"/>
  <c r="D365" i="3"/>
  <c r="B365" i="3"/>
  <c r="A366" i="3"/>
  <c r="E365" i="3"/>
  <c r="I363" i="3"/>
  <c r="H365" i="3" l="1"/>
  <c r="G365" i="3"/>
  <c r="F365" i="3"/>
  <c r="I364" i="3"/>
  <c r="A367" i="3"/>
  <c r="B366" i="3"/>
  <c r="E366" i="3"/>
  <c r="D366" i="3"/>
  <c r="C366" i="3"/>
  <c r="F366" i="3" l="1"/>
  <c r="H366" i="3"/>
  <c r="G366" i="3"/>
  <c r="I365" i="3"/>
  <c r="E367" i="3"/>
  <c r="B367" i="3"/>
  <c r="D367" i="3"/>
  <c r="C367" i="3"/>
  <c r="A368" i="3"/>
  <c r="G367" i="3" l="1"/>
  <c r="F367" i="3"/>
  <c r="H367" i="3"/>
  <c r="J23" i="8"/>
  <c r="J32" i="8"/>
  <c r="J58" i="8"/>
  <c r="J72" i="8"/>
  <c r="J13" i="8"/>
  <c r="J38" i="8"/>
  <c r="M38" i="8" s="1"/>
  <c r="O38" i="8" s="1"/>
  <c r="P38" i="8" s="1"/>
  <c r="J56" i="8"/>
  <c r="M56" i="8" s="1"/>
  <c r="O56" i="8" s="1"/>
  <c r="P56" i="8" s="1"/>
  <c r="J7" i="8"/>
  <c r="M7" i="8" s="1"/>
  <c r="O7" i="8" s="1"/>
  <c r="P7" i="8" s="1"/>
  <c r="J68" i="8"/>
  <c r="J71" i="8"/>
  <c r="J50" i="8"/>
  <c r="M50" i="8" s="1"/>
  <c r="O50" i="8" s="1"/>
  <c r="P50" i="8" s="1"/>
  <c r="J62" i="8"/>
  <c r="J4" i="8"/>
  <c r="M4" i="8" s="1"/>
  <c r="O4" i="8" s="1"/>
  <c r="P4" i="8" s="1"/>
  <c r="J63" i="8"/>
  <c r="J47" i="8"/>
  <c r="J24" i="8"/>
  <c r="J29" i="8"/>
  <c r="M29" i="8" s="1"/>
  <c r="O29" i="8" s="1"/>
  <c r="P29" i="8" s="1"/>
  <c r="J45" i="8"/>
  <c r="M45" i="8" s="1"/>
  <c r="O45" i="8" s="1"/>
  <c r="P45" i="8" s="1"/>
  <c r="J15" i="8"/>
  <c r="J34" i="8"/>
  <c r="M34" i="8" s="1"/>
  <c r="O34" i="8" s="1"/>
  <c r="P34" i="8" s="1"/>
  <c r="J11" i="8"/>
  <c r="M11" i="8" s="1"/>
  <c r="O11" i="8" s="1"/>
  <c r="P11" i="8" s="1"/>
  <c r="J35" i="8"/>
  <c r="J30" i="8"/>
  <c r="J16" i="8"/>
  <c r="M16" i="8" s="1"/>
  <c r="O16" i="8" s="1"/>
  <c r="P16" i="8" s="1"/>
  <c r="J60" i="8"/>
  <c r="J48" i="8"/>
  <c r="J37" i="8"/>
  <c r="J5" i="8"/>
  <c r="M5" i="8" s="1"/>
  <c r="O5" i="8" s="1"/>
  <c r="P5" i="8" s="1"/>
  <c r="J9" i="8"/>
  <c r="J39" i="8"/>
  <c r="M39" i="8" s="1"/>
  <c r="O39" i="8" s="1"/>
  <c r="P39" i="8" s="1"/>
  <c r="J42" i="8"/>
  <c r="M42" i="8" s="1"/>
  <c r="O42" i="8" s="1"/>
  <c r="P42" i="8" s="1"/>
  <c r="J10" i="8"/>
  <c r="J61" i="8"/>
  <c r="J36" i="8"/>
  <c r="J51" i="8"/>
  <c r="J6" i="8"/>
  <c r="M6" i="8" s="1"/>
  <c r="O6" i="8" s="1"/>
  <c r="P6" i="8" s="1"/>
  <c r="J25" i="8"/>
  <c r="J8" i="8"/>
  <c r="M8" i="8" s="1"/>
  <c r="O8" i="8" s="1"/>
  <c r="P8" i="8" s="1"/>
  <c r="J64" i="8"/>
  <c r="M64" i="8" s="1"/>
  <c r="O64" i="8" s="1"/>
  <c r="P64" i="8" s="1"/>
  <c r="J69" i="8"/>
  <c r="J70" i="8"/>
  <c r="M70" i="8" s="1"/>
  <c r="O70" i="8" s="1"/>
  <c r="P70" i="8" s="1"/>
  <c r="J20" i="8"/>
  <c r="M20" i="8" s="1"/>
  <c r="O20" i="8" s="1"/>
  <c r="P20" i="8" s="1"/>
  <c r="J67" i="8"/>
  <c r="M67" i="8" s="1"/>
  <c r="O67" i="8" s="1"/>
  <c r="P67" i="8" s="1"/>
  <c r="J19" i="8"/>
  <c r="J59" i="8"/>
  <c r="M59" i="8" s="1"/>
  <c r="O59" i="8" s="1"/>
  <c r="P59" i="8" s="1"/>
  <c r="J49" i="8"/>
  <c r="J65" i="8"/>
  <c r="M65" i="8" s="1"/>
  <c r="O65" i="8" s="1"/>
  <c r="P65" i="8" s="1"/>
  <c r="J33" i="8"/>
  <c r="J66" i="8"/>
  <c r="J22" i="8"/>
  <c r="J27" i="8"/>
  <c r="J54" i="8"/>
  <c r="J12" i="8"/>
  <c r="M12" i="8" s="1"/>
  <c r="O12" i="8" s="1"/>
  <c r="P12" i="8" s="1"/>
  <c r="J26" i="8"/>
  <c r="M26" i="8" s="1"/>
  <c r="O26" i="8" s="1"/>
  <c r="P26" i="8" s="1"/>
  <c r="J14" i="8"/>
  <c r="J57" i="8"/>
  <c r="M57" i="8" s="1"/>
  <c r="O57" i="8" s="1"/>
  <c r="P57" i="8" s="1"/>
  <c r="J41" i="8"/>
  <c r="J73" i="8"/>
  <c r="M73" i="8" s="1"/>
  <c r="O73" i="8" s="1"/>
  <c r="P73" i="8" s="1"/>
  <c r="J43" i="8"/>
  <c r="M43" i="8" s="1"/>
  <c r="O43" i="8" s="1"/>
  <c r="P43" i="8" s="1"/>
  <c r="J21" i="8"/>
  <c r="M36" i="8"/>
  <c r="O36" i="8" s="1"/>
  <c r="P36" i="8" s="1"/>
  <c r="M48" i="8"/>
  <c r="O48" i="8" s="1"/>
  <c r="P48" i="8" s="1"/>
  <c r="D368" i="3"/>
  <c r="C368" i="3"/>
  <c r="B368" i="3"/>
  <c r="E368" i="3"/>
  <c r="I366" i="3"/>
  <c r="H368" i="3" l="1"/>
  <c r="G368" i="3"/>
  <c r="F368" i="3"/>
  <c r="I367" i="3"/>
  <c r="I368" i="3" l="1"/>
  <c r="J52" i="8" l="1"/>
  <c r="M52" i="8" s="1"/>
  <c r="O52" i="8" s="1"/>
  <c r="P52" i="8" s="1"/>
  <c r="J31" i="8"/>
  <c r="M31" i="8" s="1"/>
  <c r="O31" i="8" s="1"/>
  <c r="P31" i="8" s="1"/>
  <c r="J55" i="8"/>
  <c r="M55" i="8" s="1"/>
  <c r="O55" i="8" s="1"/>
  <c r="P55" i="8" s="1"/>
  <c r="J46" i="8"/>
  <c r="M46" i="8" s="1"/>
  <c r="O46" i="8" s="1"/>
  <c r="P46" i="8" s="1"/>
  <c r="J53" i="8"/>
  <c r="M53" i="8" s="1"/>
  <c r="O53" i="8" s="1"/>
  <c r="P53" i="8" s="1"/>
  <c r="J18" i="8"/>
  <c r="M18" i="8" s="1"/>
  <c r="O18" i="8" s="1"/>
  <c r="P18" i="8" s="1"/>
  <c r="J40" i="8"/>
  <c r="M40" i="8" s="1"/>
  <c r="O40" i="8" s="1"/>
  <c r="P40" i="8" s="1"/>
  <c r="J28" i="8"/>
  <c r="M28" i="8" s="1"/>
  <c r="O28" i="8" s="1"/>
  <c r="P28" i="8" s="1"/>
  <c r="J17" i="8"/>
  <c r="M17" i="8" s="1"/>
  <c r="O17" i="8" s="1"/>
  <c r="P17" i="8" s="1"/>
  <c r="J44" i="8"/>
  <c r="M44" i="8" s="1"/>
  <c r="O44" i="8" s="1"/>
  <c r="P44" i="8" s="1"/>
  <c r="M68" i="8"/>
  <c r="O68" i="8" s="1"/>
  <c r="P68" i="8" s="1"/>
  <c r="M27" i="8"/>
  <c r="O27" i="8" s="1"/>
  <c r="P27" i="8" s="1"/>
  <c r="M13" i="8"/>
  <c r="O13" i="8" s="1"/>
  <c r="P13" i="8" s="1"/>
  <c r="M72" i="8"/>
  <c r="O72" i="8" s="1"/>
  <c r="P72" i="8" s="1"/>
  <c r="M21" i="8"/>
  <c r="O21" i="8" s="1"/>
  <c r="P21" i="8" s="1"/>
  <c r="M24" i="8"/>
  <c r="O24" i="8" s="1"/>
  <c r="P24" i="8" s="1"/>
  <c r="M14" i="8"/>
  <c r="O14" i="8" s="1"/>
  <c r="P14" i="8" s="1"/>
  <c r="M41" i="8"/>
  <c r="O41" i="8" s="1"/>
  <c r="P41" i="8" s="1"/>
  <c r="M30" i="8"/>
  <c r="O30" i="8" s="1"/>
  <c r="P30" i="8" s="1"/>
  <c r="M15" i="8"/>
  <c r="O15" i="8" s="1"/>
  <c r="P15" i="8" s="1"/>
  <c r="M23" i="8"/>
  <c r="O23" i="8" s="1"/>
  <c r="P23" i="8" s="1"/>
  <c r="M54" i="8"/>
  <c r="O54" i="8" s="1"/>
  <c r="P54" i="8" s="1"/>
  <c r="M66" i="8"/>
  <c r="O66" i="8" s="1"/>
  <c r="P66" i="8" s="1"/>
  <c r="M9" i="8"/>
  <c r="O9" i="8" s="1"/>
  <c r="P9" i="8" s="1"/>
  <c r="M60" i="8"/>
  <c r="O60" i="8" s="1"/>
  <c r="P60" i="8" s="1"/>
  <c r="M32" i="8"/>
  <c r="O32" i="8" s="1"/>
  <c r="P32" i="8" s="1"/>
  <c r="M63" i="8"/>
  <c r="O63" i="8" s="1"/>
  <c r="P63" i="8" s="1"/>
  <c r="M51" i="8"/>
  <c r="O51" i="8" s="1"/>
  <c r="P51" i="8" s="1"/>
  <c r="M10" i="8"/>
  <c r="O10" i="8" s="1"/>
  <c r="P10" i="8" s="1"/>
  <c r="M37" i="8"/>
  <c r="O37" i="8" s="1"/>
  <c r="P37" i="8" s="1"/>
  <c r="M22" i="8"/>
  <c r="O22" i="8" s="1"/>
  <c r="P22" i="8" s="1"/>
  <c r="M61" i="8"/>
  <c r="O61" i="8" s="1"/>
  <c r="P61" i="8" s="1"/>
  <c r="M62" i="8"/>
  <c r="O62" i="8" s="1"/>
  <c r="P62" i="8" s="1"/>
  <c r="M25" i="8"/>
  <c r="O25" i="8" s="1"/>
  <c r="P25" i="8" s="1"/>
  <c r="M35" i="8"/>
  <c r="O35" i="8" s="1"/>
  <c r="P35" i="8" s="1"/>
  <c r="M33" i="8"/>
  <c r="O33" i="8" s="1"/>
  <c r="P33" i="8" s="1"/>
  <c r="M71" i="8"/>
  <c r="O71" i="8" s="1"/>
  <c r="P71" i="8" s="1"/>
  <c r="M49" i="8"/>
  <c r="O49" i="8" s="1"/>
  <c r="P49" i="8" s="1"/>
  <c r="M58" i="8"/>
  <c r="O58" i="8" s="1"/>
  <c r="P58" i="8" s="1"/>
  <c r="M19" i="8"/>
  <c r="O19" i="8" s="1"/>
  <c r="P19" i="8" s="1"/>
  <c r="M47" i="8"/>
  <c r="O47" i="8" s="1"/>
  <c r="P47" i="8" s="1"/>
  <c r="M69" i="8"/>
  <c r="O69" i="8" s="1"/>
  <c r="P69" i="8" s="1"/>
  <c r="P2" i="8" l="1"/>
  <c r="Q5" i="8" l="1"/>
  <c r="U5" i="8" l="1"/>
  <c r="V5" i="8" s="1"/>
  <c r="W5" i="8" l="1"/>
  <c r="X5" i="8" s="1"/>
  <c r="Y5" i="8" l="1"/>
  <c r="Z5" i="8" l="1"/>
  <c r="AA5" i="8" l="1"/>
  <c r="AB5" i="8" l="1"/>
  <c r="AC5" i="8" l="1"/>
  <c r="AD5" i="8" l="1"/>
  <c r="AE5" i="8" l="1"/>
  <c r="AF5" i="8" s="1"/>
  <c r="AG5" i="8" s="1"/>
  <c r="AH5" i="8" s="1"/>
  <c r="AI5" i="8" s="1"/>
  <c r="AJ5" i="8" l="1"/>
  <c r="AK5" i="8" l="1"/>
  <c r="AL5" i="8" l="1"/>
  <c r="AM5" i="8" l="1"/>
  <c r="AN5" i="8" l="1"/>
  <c r="R5" i="8"/>
  <c r="Q6" i="8" l="1"/>
  <c r="U6" i="8" l="1"/>
  <c r="V6" i="8" s="1"/>
  <c r="W6" i="8" l="1"/>
  <c r="X6" i="8" l="1"/>
  <c r="Y6" i="8" l="1"/>
  <c r="Z6" i="8" l="1"/>
  <c r="AA6" i="8" l="1"/>
  <c r="AB6" i="8" l="1"/>
  <c r="AC6" i="8" l="1"/>
  <c r="AD6" i="8" l="1"/>
  <c r="AE6" i="8" l="1"/>
  <c r="AF6" i="8" l="1"/>
  <c r="AG6" i="8" l="1"/>
  <c r="AH6" i="8" l="1"/>
  <c r="AI6" i="8" l="1"/>
  <c r="AJ6" i="8" l="1"/>
  <c r="AK6" i="8" l="1"/>
  <c r="AL6" i="8" l="1"/>
  <c r="AM6" i="8" l="1"/>
  <c r="AN6" i="8" l="1"/>
  <c r="R6" i="8"/>
  <c r="Q7" i="8" l="1"/>
  <c r="U7" i="8" l="1"/>
  <c r="V7" i="8" l="1"/>
  <c r="W7" i="8" l="1"/>
  <c r="X7" i="8" l="1"/>
  <c r="Y7" i="8" s="1"/>
  <c r="Z7" i="8" s="1"/>
  <c r="AA7" i="8" s="1"/>
  <c r="AB7" i="8" s="1"/>
  <c r="AC7" i="8" s="1"/>
  <c r="AD7" i="8" s="1"/>
  <c r="AE7" i="8" s="1"/>
  <c r="AF7" i="8" s="1"/>
  <c r="AG7" i="8" s="1"/>
  <c r="AH7" i="8" s="1"/>
  <c r="AI7" i="8" s="1"/>
  <c r="AJ7" i="8" s="1"/>
  <c r="AK7" i="8" s="1"/>
  <c r="AL7" i="8" s="1"/>
  <c r="AM7" i="8" s="1"/>
  <c r="AN7" i="8" s="1"/>
  <c r="Q8" i="8" l="1"/>
  <c r="R7" i="8"/>
  <c r="U8" i="8" l="1"/>
  <c r="V8" i="8" s="1"/>
  <c r="W8" i="8" s="1"/>
  <c r="X8" i="8" s="1"/>
  <c r="Y8" i="8" l="1"/>
  <c r="Z8" i="8" l="1"/>
  <c r="AA8" i="8" l="1"/>
  <c r="AB8" i="8" l="1"/>
  <c r="AC8" i="8" s="1"/>
  <c r="AD8" i="8" l="1"/>
  <c r="AE8" i="8" l="1"/>
  <c r="AF8" i="8" l="1"/>
  <c r="AG8" i="8" l="1"/>
  <c r="AH8" i="8" l="1"/>
  <c r="AI8" i="8" l="1"/>
  <c r="AJ8" i="8" l="1"/>
  <c r="AK8" i="8" l="1"/>
  <c r="AL8" i="8" l="1"/>
  <c r="AM8" i="8" l="1"/>
  <c r="AN8" i="8" l="1"/>
  <c r="R8" i="8"/>
  <c r="Q9" i="8" l="1"/>
  <c r="U9" i="8" l="1"/>
  <c r="V9" i="8" s="1"/>
  <c r="W9" i="8" l="1"/>
  <c r="X9" i="8" s="1"/>
  <c r="Y9" i="8" s="1"/>
  <c r="Z9" i="8" l="1"/>
  <c r="AA9" i="8" s="1"/>
  <c r="AB9" i="8" s="1"/>
  <c r="AC9" i="8" s="1"/>
  <c r="AD9" i="8" l="1"/>
  <c r="AE9" i="8" s="1"/>
  <c r="AF9" i="8" l="1"/>
  <c r="AG9" i="8" s="1"/>
  <c r="AH9" i="8" s="1"/>
  <c r="AI9" i="8" s="1"/>
  <c r="AJ9" i="8" l="1"/>
  <c r="AK9" i="8" l="1"/>
  <c r="AL9" i="8" s="1"/>
  <c r="AM9" i="8" l="1"/>
  <c r="AN9" i="8" l="1"/>
  <c r="R9" i="8"/>
  <c r="Q10" i="8" l="1"/>
  <c r="U10" i="8" s="1"/>
  <c r="V10" i="8" s="1"/>
  <c r="W10" i="8" l="1"/>
  <c r="X10" i="8" s="1"/>
  <c r="Y10" i="8" s="1"/>
  <c r="Z10" i="8" l="1"/>
  <c r="AA10" i="8" s="1"/>
  <c r="AB10" i="8" l="1"/>
  <c r="AC10" i="8" s="1"/>
  <c r="AD10" i="8" l="1"/>
  <c r="AE10" i="8" s="1"/>
  <c r="AF10" i="8" l="1"/>
  <c r="AG10" i="8" l="1"/>
  <c r="AH10" i="8" l="1"/>
  <c r="AI10" i="8" l="1"/>
  <c r="AJ10" i="8" l="1"/>
  <c r="AK10" i="8" l="1"/>
  <c r="AL10" i="8" l="1"/>
  <c r="AM10" i="8" l="1"/>
  <c r="AN10" i="8" l="1"/>
  <c r="R10" i="8"/>
  <c r="Q11" i="8" l="1"/>
  <c r="U11" i="8" l="1"/>
  <c r="V11" i="8" l="1"/>
  <c r="W11" i="8" l="1"/>
  <c r="X11" i="8" l="1"/>
  <c r="Y11" i="8" l="1"/>
  <c r="Z11" i="8" l="1"/>
  <c r="AA11" i="8" l="1"/>
  <c r="AB11" i="8" s="1"/>
  <c r="AC11" i="8" l="1"/>
  <c r="AD11" i="8" s="1"/>
  <c r="AE11" i="8" l="1"/>
  <c r="AF11" i="8" l="1"/>
  <c r="AG11" i="8" s="1"/>
  <c r="AH11" i="8" l="1"/>
  <c r="AI11" i="8" s="1"/>
  <c r="AJ11" i="8" l="1"/>
  <c r="AK11" i="8" s="1"/>
  <c r="AL11" i="8" l="1"/>
  <c r="AM11" i="8" l="1"/>
  <c r="AN11" i="8" l="1"/>
  <c r="R11" i="8"/>
  <c r="Q12" i="8" l="1"/>
  <c r="U12" i="8" l="1"/>
  <c r="V12" i="8" l="1"/>
  <c r="W12" i="8" l="1"/>
  <c r="X12" i="8" l="1"/>
  <c r="Y12" i="8" l="1"/>
  <c r="Z12" i="8" l="1"/>
  <c r="AA12" i="8" l="1"/>
  <c r="AB12" i="8" l="1"/>
  <c r="AC12" i="8" l="1"/>
  <c r="AD12" i="8" l="1"/>
  <c r="AE12" i="8" l="1"/>
  <c r="AF12" i="8" l="1"/>
  <c r="AG12" i="8" l="1"/>
  <c r="AH12" i="8" l="1"/>
  <c r="AI12" i="8" l="1"/>
  <c r="AJ12" i="8" l="1"/>
  <c r="AK12" i="8" l="1"/>
  <c r="AL12" i="8" l="1"/>
  <c r="AM12" i="8" l="1"/>
  <c r="AN12" i="8" l="1"/>
  <c r="R12" i="8"/>
  <c r="Q13" i="8" l="1"/>
  <c r="U13" i="8" l="1"/>
  <c r="V13" i="8" l="1"/>
  <c r="W13" i="8" l="1"/>
  <c r="X13" i="8" l="1"/>
  <c r="Y13" i="8" l="1"/>
  <c r="Z13" i="8" l="1"/>
  <c r="AA13" i="8" l="1"/>
  <c r="AB13" i="8" l="1"/>
  <c r="AC13" i="8" l="1"/>
  <c r="AD13" i="8" l="1"/>
  <c r="AE13" i="8" l="1"/>
  <c r="AF13" i="8" l="1"/>
  <c r="AG13" i="8" l="1"/>
  <c r="AH13" i="8" l="1"/>
  <c r="AI13" i="8" l="1"/>
  <c r="AJ13" i="8" l="1"/>
  <c r="AK13" i="8" l="1"/>
  <c r="AL13" i="8" l="1"/>
  <c r="AM13" i="8" l="1"/>
  <c r="AN13" i="8" l="1"/>
  <c r="R13" i="8"/>
  <c r="Q14" i="8" l="1"/>
  <c r="U14" i="8" l="1"/>
  <c r="V14" i="8" l="1"/>
  <c r="W14" i="8" l="1"/>
  <c r="X14" i="8" l="1"/>
  <c r="Y14" i="8" l="1"/>
  <c r="Z14" i="8" l="1"/>
  <c r="AA14" i="8" l="1"/>
  <c r="AB14" i="8" l="1"/>
  <c r="AC14" i="8" l="1"/>
  <c r="AD14" i="8" l="1"/>
  <c r="AE14" i="8" l="1"/>
  <c r="AF14" i="8" l="1"/>
  <c r="AG14" i="8" l="1"/>
  <c r="AH14" i="8" l="1"/>
  <c r="AI14" i="8" l="1"/>
  <c r="AJ14" i="8" l="1"/>
  <c r="AK14" i="8" l="1"/>
  <c r="AL14" i="8" l="1"/>
  <c r="AM14" i="8" l="1"/>
  <c r="AN14" i="8" l="1"/>
  <c r="R14" i="8"/>
  <c r="Q15" i="8" l="1"/>
  <c r="U15" i="8" l="1"/>
  <c r="V15" i="8" s="1"/>
  <c r="W15" i="8" l="1"/>
  <c r="X15" i="8" l="1"/>
  <c r="Y15" i="8" s="1"/>
  <c r="Z15" i="8" l="1"/>
  <c r="AA15" i="8" s="1"/>
  <c r="AB15" i="8" s="1"/>
  <c r="AC15" i="8" l="1"/>
  <c r="AD15" i="8" l="1"/>
  <c r="AE15" i="8" l="1"/>
  <c r="AF15" i="8" l="1"/>
  <c r="AG15" i="8" l="1"/>
  <c r="AH15" i="8" l="1"/>
  <c r="AI15" i="8" l="1"/>
  <c r="AJ15" i="8" l="1"/>
  <c r="AK15" i="8" l="1"/>
  <c r="AL15" i="8" l="1"/>
  <c r="AM15" i="8" l="1"/>
  <c r="AN15" i="8" l="1"/>
  <c r="R15" i="8"/>
  <c r="Q16" i="8" l="1"/>
  <c r="U16" i="8" l="1"/>
  <c r="V16" i="8" l="1"/>
  <c r="W16" i="8" l="1"/>
  <c r="X16" i="8" l="1"/>
  <c r="Y16" i="8" l="1"/>
  <c r="Z16" i="8" l="1"/>
  <c r="AA16" i="8" l="1"/>
  <c r="AB16" i="8" l="1"/>
  <c r="AC16" i="8" l="1"/>
  <c r="AD16" i="8" l="1"/>
  <c r="AE16" i="8" l="1"/>
  <c r="AF16" i="8" l="1"/>
  <c r="AG16" i="8" l="1"/>
  <c r="AH16" i="8" l="1"/>
  <c r="AI16" i="8" l="1"/>
  <c r="AJ16" i="8" l="1"/>
  <c r="AK16" i="8" l="1"/>
  <c r="AL16" i="8" l="1"/>
  <c r="AM16" i="8" l="1"/>
  <c r="AN16" i="8" l="1"/>
  <c r="R16" i="8"/>
  <c r="Q17" i="8" l="1"/>
  <c r="U17" i="8" l="1"/>
  <c r="V17" i="8" l="1"/>
  <c r="W17" i="8" l="1"/>
  <c r="X17" i="8" l="1"/>
  <c r="Y17" i="8" s="1"/>
  <c r="Z17" i="8" s="1"/>
  <c r="AA17" i="8" s="1"/>
  <c r="AB17" i="8" l="1"/>
  <c r="AC17" i="8" l="1"/>
  <c r="AD17" i="8" l="1"/>
  <c r="AE17" i="8" l="1"/>
  <c r="AF17" i="8" l="1"/>
  <c r="AG17" i="8" s="1"/>
  <c r="AH17" i="8" s="1"/>
  <c r="AI17" i="8" s="1"/>
  <c r="AJ17" i="8" s="1"/>
  <c r="AK17" i="8" s="1"/>
  <c r="AL17" i="8" s="1"/>
  <c r="AM17" i="8" s="1"/>
  <c r="AN17" i="8" s="1"/>
  <c r="R17" i="8"/>
  <c r="Q18" i="8" l="1"/>
  <c r="U18" i="8" l="1"/>
  <c r="V18" i="8" l="1"/>
  <c r="W18" i="8" l="1"/>
  <c r="X18" i="8" l="1"/>
  <c r="Y18" i="8" l="1"/>
  <c r="Z18" i="8" l="1"/>
  <c r="AA18" i="8" l="1"/>
  <c r="AB18" i="8" l="1"/>
  <c r="AC18" i="8" l="1"/>
  <c r="AD18" i="8" l="1"/>
  <c r="AE18" i="8" l="1"/>
  <c r="AF18" i="8" l="1"/>
  <c r="AG18" i="8" l="1"/>
  <c r="AH18" i="8" l="1"/>
  <c r="AI18" i="8" l="1"/>
  <c r="AJ18" i="8" l="1"/>
  <c r="AK18" i="8" l="1"/>
  <c r="AL18" i="8" l="1"/>
  <c r="AM18" i="8" l="1"/>
  <c r="AN18" i="8" l="1"/>
  <c r="R18" i="8"/>
  <c r="Q19" i="8" l="1"/>
  <c r="U19" i="8" l="1"/>
  <c r="V19" i="8" l="1"/>
  <c r="W19" i="8" l="1"/>
  <c r="X19" i="8" l="1"/>
  <c r="Y19" i="8" l="1"/>
  <c r="Z19" i="8" s="1"/>
  <c r="AA19" i="8" s="1"/>
  <c r="AB19" i="8" s="1"/>
  <c r="AC19" i="8" s="1"/>
  <c r="AD19" i="8" s="1"/>
  <c r="AE19" i="8" s="1"/>
  <c r="AF19" i="8" s="1"/>
  <c r="AG19" i="8" s="1"/>
  <c r="AH19" i="8" s="1"/>
  <c r="AI19" i="8" s="1"/>
  <c r="AJ19" i="8" s="1"/>
  <c r="AK19" i="8" s="1"/>
  <c r="AL19" i="8" s="1"/>
  <c r="AM19" i="8" s="1"/>
  <c r="AN19" i="8" s="1"/>
  <c r="R19" i="8"/>
  <c r="Q20" i="8" l="1"/>
  <c r="U20" i="8" l="1"/>
  <c r="V20" i="8" l="1"/>
  <c r="W20" i="8" s="1"/>
  <c r="X20" i="8" l="1"/>
  <c r="Y20" i="8" s="1"/>
  <c r="Z20" i="8" l="1"/>
  <c r="AA20" i="8" l="1"/>
  <c r="AB20" i="8" l="1"/>
  <c r="AC20" i="8" l="1"/>
  <c r="AD20" i="8" l="1"/>
  <c r="AE20" i="8" l="1"/>
  <c r="AF20" i="8" l="1"/>
  <c r="AG20" i="8" l="1"/>
  <c r="AH20" i="8" l="1"/>
  <c r="AI20" i="8" l="1"/>
  <c r="AJ20" i="8" l="1"/>
  <c r="AK20" i="8" l="1"/>
  <c r="AL20" i="8" l="1"/>
  <c r="AM20" i="8" l="1"/>
  <c r="AN20" i="8" l="1"/>
  <c r="R20" i="8"/>
  <c r="Q21" i="8" l="1"/>
  <c r="U21" i="8" l="1"/>
  <c r="V21" i="8" l="1"/>
  <c r="W21" i="8" l="1"/>
  <c r="X21" i="8" l="1"/>
  <c r="Y21" i="8" l="1"/>
  <c r="Z21" i="8" l="1"/>
  <c r="AA21" i="8" l="1"/>
  <c r="AB21" i="8" l="1"/>
  <c r="AC21" i="8" l="1"/>
  <c r="AD21" i="8" l="1"/>
  <c r="AE21" i="8" l="1"/>
  <c r="AF21" i="8" l="1"/>
  <c r="AG21" i="8" l="1"/>
  <c r="AH21" i="8" l="1"/>
  <c r="AI21" i="8" l="1"/>
  <c r="AJ21" i="8" l="1"/>
  <c r="AK21" i="8" l="1"/>
  <c r="AL21" i="8" l="1"/>
  <c r="AM21" i="8" l="1"/>
  <c r="AN21" i="8" l="1"/>
  <c r="R21" i="8"/>
  <c r="Q22" i="8" l="1"/>
  <c r="U22" i="8" l="1"/>
  <c r="V22" i="8" s="1"/>
  <c r="W22" i="8" l="1"/>
  <c r="X22" i="8" s="1"/>
  <c r="Y22" i="8" s="1"/>
  <c r="Z22" i="8" s="1"/>
  <c r="AA22" i="8" s="1"/>
  <c r="AB22" i="8" l="1"/>
  <c r="AC22" i="8" l="1"/>
  <c r="AD22" i="8" s="1"/>
  <c r="AE22" i="8" s="1"/>
  <c r="AF22" i="8" s="1"/>
  <c r="AG22" i="8" s="1"/>
  <c r="AH22" i="8" s="1"/>
  <c r="AI22" i="8" s="1"/>
  <c r="AJ22" i="8" s="1"/>
  <c r="AK22" i="8" s="1"/>
  <c r="AL22" i="8" s="1"/>
  <c r="AM22" i="8" s="1"/>
  <c r="AN22" i="8" s="1"/>
  <c r="R22" i="8"/>
  <c r="Q23" i="8" l="1"/>
  <c r="U23" i="8" l="1"/>
  <c r="V23" i="8" l="1"/>
  <c r="W23" i="8" s="1"/>
  <c r="X23" i="8" l="1"/>
  <c r="Y23" i="8" s="1"/>
  <c r="Z23" i="8" l="1"/>
  <c r="AA23" i="8" s="1"/>
  <c r="AB23" i="8" s="1"/>
  <c r="AC23" i="8" l="1"/>
  <c r="AD23" i="8" l="1"/>
  <c r="AE23" i="8" l="1"/>
  <c r="AF23" i="8" l="1"/>
  <c r="AG23" i="8" l="1"/>
  <c r="AH23" i="8" l="1"/>
  <c r="AI23" i="8" l="1"/>
  <c r="AJ23" i="8" l="1"/>
  <c r="AK23" i="8" l="1"/>
  <c r="AL23" i="8" l="1"/>
  <c r="AM23" i="8" l="1"/>
  <c r="AN23" i="8" l="1"/>
  <c r="R23" i="8"/>
  <c r="Q24" i="8" l="1"/>
  <c r="U24" i="8" l="1"/>
  <c r="X24" i="8" s="1"/>
  <c r="V24" i="8" l="1"/>
  <c r="Y24" i="8" s="1"/>
  <c r="W24" i="8"/>
  <c r="Z24" i="8" l="1"/>
  <c r="AB24" i="8" l="1"/>
  <c r="AA24" i="8"/>
  <c r="AE24" i="8"/>
  <c r="AC24" i="8"/>
  <c r="AD24" i="8"/>
  <c r="AF24" i="8" l="1"/>
  <c r="AG24" i="8" s="1"/>
  <c r="AH24" i="8" s="1"/>
  <c r="AI24" i="8" l="1"/>
  <c r="AK24" i="8" l="1"/>
  <c r="AL24" i="8" s="1"/>
  <c r="AM24" i="8" s="1"/>
  <c r="AJ24" i="8"/>
  <c r="AN24" i="8" l="1"/>
  <c r="R24" i="8"/>
  <c r="Q25" i="8" l="1"/>
  <c r="U25" i="8" s="1"/>
  <c r="AD25" i="8" s="1"/>
  <c r="V25" i="8" l="1"/>
  <c r="AJ25" i="8"/>
  <c r="AE25" i="8"/>
  <c r="AC25" i="8"/>
  <c r="W25" i="8"/>
  <c r="AG25" i="8"/>
  <c r="AK25" i="8"/>
  <c r="AA25" i="8"/>
  <c r="AF25" i="8"/>
  <c r="AI25" i="8"/>
  <c r="AL25" i="8"/>
  <c r="AB25" i="8"/>
  <c r="X25" i="8"/>
  <c r="AH25" i="8"/>
  <c r="Y25" i="8"/>
  <c r="AM25" i="8"/>
  <c r="AN25" i="8" s="1"/>
  <c r="Z25" i="8"/>
  <c r="R25" i="8"/>
  <c r="Q26" i="8" l="1"/>
  <c r="U26" i="8" l="1"/>
  <c r="AD26" i="8" s="1"/>
  <c r="AC26" i="8" l="1"/>
  <c r="AN26" i="8"/>
  <c r="AJ26" i="8"/>
  <c r="Y26" i="8"/>
  <c r="AM26" i="8"/>
  <c r="AE26" i="8"/>
  <c r="AF26" i="8"/>
  <c r="AL26" i="8"/>
  <c r="AG26" i="8"/>
  <c r="AH26" i="8"/>
  <c r="V26" i="8"/>
  <c r="Z26" i="8"/>
  <c r="AA26" i="8"/>
  <c r="AI26" i="8"/>
  <c r="AK26" i="8"/>
  <c r="W26" i="8"/>
  <c r="X26" i="8" s="1"/>
  <c r="AB26" i="8"/>
  <c r="R26" i="8"/>
  <c r="Q27" i="8" l="1"/>
  <c r="U27" i="8" l="1"/>
  <c r="AL27" i="8" s="1"/>
  <c r="X27" i="8" l="1"/>
  <c r="W27" i="8"/>
  <c r="Y27" i="8"/>
  <c r="AD27" i="8"/>
  <c r="AM27" i="8"/>
  <c r="AE27" i="8"/>
  <c r="V27" i="8"/>
  <c r="AG27" i="8"/>
  <c r="AK27" i="8"/>
  <c r="AH27" i="8"/>
  <c r="AB27" i="8"/>
  <c r="Z27" i="8"/>
  <c r="AA27" i="8" s="1"/>
  <c r="AF27" i="8"/>
  <c r="AJ27" i="8"/>
  <c r="AI27" i="8"/>
  <c r="AN27" i="8"/>
  <c r="AC27" i="8"/>
  <c r="R27" i="8"/>
  <c r="Q28" i="8" l="1"/>
  <c r="U28" i="8" l="1"/>
  <c r="AC28" i="8" s="1"/>
  <c r="AD28" i="8" l="1"/>
  <c r="X28" i="8"/>
  <c r="V28" i="8"/>
  <c r="AM28" i="8"/>
  <c r="W28" i="8"/>
  <c r="Z28" i="8"/>
  <c r="AJ28" i="8"/>
  <c r="AH28" i="8"/>
  <c r="AB28" i="8"/>
  <c r="AG28" i="8"/>
  <c r="AA28" i="8"/>
  <c r="AK28" i="8"/>
  <c r="AL28" i="8"/>
  <c r="AN28" i="8"/>
  <c r="AF28" i="8"/>
  <c r="AE28" i="8"/>
  <c r="Y28" i="8"/>
  <c r="AI28" i="8"/>
  <c r="R28" i="8"/>
  <c r="Q29" i="8" l="1"/>
  <c r="U29" i="8" l="1"/>
  <c r="AE29" i="8" s="1"/>
  <c r="AF29" i="8" s="1"/>
  <c r="AG29" i="8" s="1"/>
  <c r="Y29" i="8" l="1"/>
  <c r="X29" i="8"/>
  <c r="W29" i="8"/>
  <c r="AA29" i="8"/>
  <c r="AJ29" i="8"/>
  <c r="AI29" i="8"/>
  <c r="Z29" i="8"/>
  <c r="AL29" i="8"/>
  <c r="AN29" i="8"/>
  <c r="AD29" i="8"/>
  <c r="AB29" i="8"/>
  <c r="V29" i="8"/>
  <c r="AC29" i="8"/>
  <c r="AK29" i="8"/>
  <c r="AH29" i="8"/>
  <c r="AM29" i="8"/>
  <c r="R29" i="8"/>
  <c r="Q30" i="8" l="1"/>
  <c r="U30" i="8" l="1"/>
  <c r="AF30" i="8" s="1"/>
  <c r="AM30" i="8" l="1"/>
  <c r="AN30" i="8" s="1"/>
  <c r="AG30" i="8"/>
  <c r="W30" i="8"/>
  <c r="AA30" i="8"/>
  <c r="Y30" i="8"/>
  <c r="V30" i="8"/>
  <c r="AE30" i="8"/>
  <c r="AD30" i="8"/>
  <c r="AJ30" i="8"/>
  <c r="AK30" i="8"/>
  <c r="Z30" i="8"/>
  <c r="X30" i="8"/>
  <c r="AC30" i="8"/>
  <c r="AL30" i="8"/>
  <c r="AI30" i="8"/>
  <c r="AH30" i="8"/>
  <c r="AB30" i="8"/>
  <c r="R30" i="8"/>
  <c r="Q31" i="8" l="1"/>
  <c r="U31" i="8" l="1"/>
  <c r="AG31" i="8" s="1"/>
  <c r="AL31" i="8" l="1"/>
  <c r="AM31" i="8" s="1"/>
  <c r="AN31" i="8" s="1"/>
  <c r="AJ31" i="8"/>
  <c r="AF31" i="8"/>
  <c r="AE31" i="8"/>
  <c r="X31" i="8"/>
  <c r="AK31" i="8"/>
  <c r="Z31" i="8"/>
  <c r="AD31" i="8"/>
  <c r="AB31" i="8"/>
  <c r="AI31" i="8"/>
  <c r="AC31" i="8"/>
  <c r="AH31" i="8"/>
  <c r="AA31" i="8"/>
  <c r="W31" i="8"/>
  <c r="V31" i="8"/>
  <c r="Y31" i="8"/>
  <c r="R31" i="8"/>
  <c r="Q32" i="8" l="1"/>
  <c r="U32" i="8" l="1"/>
  <c r="X32" i="8" s="1"/>
  <c r="AE32" i="8" l="1"/>
  <c r="AG32" i="8"/>
  <c r="AA32" i="8"/>
  <c r="AH32" i="8"/>
  <c r="AI32" i="8" s="1"/>
  <c r="AJ32" i="8" s="1"/>
  <c r="AK32" i="8" s="1"/>
  <c r="AL32" i="8" s="1"/>
  <c r="AM32" i="8" s="1"/>
  <c r="AN32" i="8" s="1"/>
  <c r="Z32" i="8"/>
  <c r="AC32" i="8"/>
  <c r="Y32" i="8"/>
  <c r="AB32" i="8"/>
  <c r="W32" i="8"/>
  <c r="AF32" i="8"/>
  <c r="V32" i="8"/>
  <c r="AD32" i="8"/>
  <c r="R32" i="8"/>
  <c r="Q33" i="8" l="1"/>
  <c r="U33" i="8" l="1"/>
  <c r="AL33" i="8" s="1"/>
  <c r="X33" i="8" l="1"/>
  <c r="AK33" i="8"/>
  <c r="AD33" i="8"/>
  <c r="AN33" i="8"/>
  <c r="AE33" i="8"/>
  <c r="Y33" i="8"/>
  <c r="AJ33" i="8"/>
  <c r="V33" i="8"/>
  <c r="Z33" i="8"/>
  <c r="AC33" i="8"/>
  <c r="AA33" i="8"/>
  <c r="AB33" i="8" s="1"/>
  <c r="W33" i="8"/>
  <c r="AH33" i="8"/>
  <c r="AI33" i="8" s="1"/>
  <c r="AM33" i="8"/>
  <c r="AG33" i="8"/>
  <c r="AF33" i="8"/>
  <c r="R33" i="8"/>
  <c r="Q34" i="8" l="1"/>
  <c r="U34" i="8" l="1"/>
  <c r="Y34" i="8" s="1"/>
  <c r="AI34" i="8" l="1"/>
  <c r="AH34" i="8"/>
  <c r="AL34" i="8"/>
  <c r="AJ34" i="8"/>
  <c r="AB34" i="8"/>
  <c r="AC34" i="8"/>
  <c r="AE34" i="8"/>
  <c r="AM34" i="8"/>
  <c r="AK34" i="8"/>
  <c r="AD34" i="8"/>
  <c r="AN34" i="8"/>
  <c r="AG34" i="8"/>
  <c r="AA34" i="8"/>
  <c r="X34" i="8"/>
  <c r="W34" i="8"/>
  <c r="AF34" i="8"/>
  <c r="Z34" i="8"/>
  <c r="V34" i="8"/>
  <c r="R34" i="8"/>
  <c r="Q35" i="8" l="1"/>
  <c r="U35" i="8" l="1"/>
  <c r="AC35" i="8" s="1"/>
  <c r="AF35" i="8" l="1"/>
  <c r="V35" i="8"/>
  <c r="AH35" i="8"/>
  <c r="AD35" i="8"/>
  <c r="AJ35" i="8"/>
  <c r="X35" i="8"/>
  <c r="AE35" i="8"/>
  <c r="Y35" i="8"/>
  <c r="Z35" i="8"/>
  <c r="AA35" i="8"/>
  <c r="AB35" i="8"/>
  <c r="AG35" i="8"/>
  <c r="AI35" i="8"/>
  <c r="AL35" i="8"/>
  <c r="AN35" i="8"/>
  <c r="W35" i="8"/>
  <c r="AK35" i="8"/>
  <c r="AM35" i="8"/>
  <c r="R35" i="8"/>
  <c r="Q36" i="8" l="1"/>
  <c r="U36" i="8" l="1"/>
  <c r="AK36" i="8" s="1"/>
  <c r="AL36" i="8" l="1"/>
  <c r="AN36" i="8"/>
  <c r="V36" i="8"/>
  <c r="X36" i="8"/>
  <c r="AE36" i="8"/>
  <c r="AH36" i="8"/>
  <c r="AC36" i="8"/>
  <c r="Y36" i="8"/>
  <c r="AA36" i="8"/>
  <c r="AG36" i="8"/>
  <c r="AI36" i="8"/>
  <c r="Z36" i="8"/>
  <c r="AB36" i="8"/>
  <c r="W36" i="8"/>
  <c r="AM36" i="8"/>
  <c r="AD36" i="8"/>
  <c r="AJ36" i="8"/>
  <c r="AF36" i="8"/>
  <c r="R36" i="8"/>
  <c r="Q37" i="8" l="1"/>
  <c r="U37" i="8" l="1"/>
  <c r="AM37" i="8" s="1"/>
  <c r="Y37" i="8" l="1"/>
  <c r="AD37" i="8"/>
  <c r="W37" i="8"/>
  <c r="AK37" i="8"/>
  <c r="AG37" i="8"/>
  <c r="AN37" i="8"/>
  <c r="AJ37" i="8"/>
  <c r="V37" i="8"/>
  <c r="AH37" i="8"/>
  <c r="AL37" i="8"/>
  <c r="AF37" i="8"/>
  <c r="AI37" i="8"/>
  <c r="AB37" i="8"/>
  <c r="AC37" i="8" s="1"/>
  <c r="X37" i="8"/>
  <c r="AE37" i="8"/>
  <c r="AA37" i="8"/>
  <c r="Z37" i="8"/>
  <c r="R37" i="8"/>
  <c r="Q38" i="8" l="1"/>
  <c r="U38" i="8" l="1"/>
  <c r="Z38" i="8" s="1"/>
  <c r="V38" i="8" l="1"/>
  <c r="AG38" i="8"/>
  <c r="AC38" i="8"/>
  <c r="W38" i="8"/>
  <c r="AM38" i="8"/>
  <c r="AH38" i="8"/>
  <c r="AD38" i="8"/>
  <c r="AB38" i="8"/>
  <c r="AJ38" i="8"/>
  <c r="AK38" i="8"/>
  <c r="Y38" i="8"/>
  <c r="AE38" i="8"/>
  <c r="AA38" i="8"/>
  <c r="X38" i="8"/>
  <c r="AN38" i="8"/>
  <c r="AL38" i="8"/>
  <c r="AF38" i="8"/>
  <c r="AI38" i="8"/>
  <c r="R38" i="8"/>
  <c r="Q39" i="8" l="1"/>
  <c r="U39" i="8" l="1"/>
  <c r="Y39" i="8" s="1"/>
  <c r="Z39" i="8" s="1"/>
  <c r="AA39" i="8" l="1"/>
  <c r="V39" i="8"/>
  <c r="W39" i="8"/>
  <c r="AK39" i="8"/>
  <c r="AG39" i="8"/>
  <c r="AF39" i="8"/>
  <c r="X39" i="8"/>
  <c r="AM39" i="8"/>
  <c r="AJ39" i="8"/>
  <c r="AI39" i="8"/>
  <c r="AB39" i="8"/>
  <c r="AC39" i="8" s="1"/>
  <c r="AD39" i="8" s="1"/>
  <c r="AE39" i="8"/>
  <c r="AL39" i="8"/>
  <c r="AH39" i="8"/>
  <c r="AN39" i="8"/>
  <c r="R39" i="8"/>
  <c r="Q40" i="8" l="1"/>
  <c r="U40" i="8" l="1"/>
  <c r="Y40" i="8" s="1"/>
  <c r="V40" i="8" l="1"/>
  <c r="AG40" i="8"/>
  <c r="AI40" i="8"/>
  <c r="AM40" i="8"/>
  <c r="AL40" i="8"/>
  <c r="AC40" i="8"/>
  <c r="AA40" i="8"/>
  <c r="AH40" i="8"/>
  <c r="AN40" i="8"/>
  <c r="W40" i="8"/>
  <c r="AB40" i="8"/>
  <c r="AJ40" i="8"/>
  <c r="AE40" i="8"/>
  <c r="AF40" i="8" s="1"/>
  <c r="X40" i="8"/>
  <c r="AD40" i="8"/>
  <c r="AK40" i="8"/>
  <c r="Z40" i="8"/>
  <c r="R40" i="8"/>
  <c r="Q41" i="8" l="1"/>
  <c r="U41" i="8" l="1"/>
  <c r="AJ41" i="8" s="1"/>
  <c r="AN41" i="8" l="1"/>
  <c r="AA41" i="8"/>
  <c r="AK41" i="8"/>
  <c r="W41" i="8"/>
  <c r="AM41" i="8"/>
  <c r="X41" i="8"/>
  <c r="AC41" i="8"/>
  <c r="AB41" i="8"/>
  <c r="V41" i="8"/>
  <c r="AD41" i="8"/>
  <c r="AE41" i="8"/>
  <c r="AG41" i="8"/>
  <c r="AH41" i="8"/>
  <c r="AI41" i="8"/>
  <c r="Z41" i="8"/>
  <c r="AF41" i="8"/>
  <c r="AL41" i="8"/>
  <c r="Y41" i="8"/>
  <c r="R41" i="8"/>
  <c r="Q42" i="8" l="1"/>
  <c r="U42" i="8" l="1"/>
  <c r="AB42" i="8" s="1"/>
  <c r="AK42" i="8" l="1"/>
  <c r="AJ42" i="8"/>
  <c r="AG42" i="8"/>
  <c r="AN42" i="8"/>
  <c r="W42" i="8"/>
  <c r="V42" i="8"/>
  <c r="AA42" i="8"/>
  <c r="AI42" i="8"/>
  <c r="AC42" i="8"/>
  <c r="AL42" i="8"/>
  <c r="AE42" i="8"/>
  <c r="AD42" i="8"/>
  <c r="Y42" i="8"/>
  <c r="AH42" i="8"/>
  <c r="X42" i="8"/>
  <c r="AF42" i="8"/>
  <c r="Z42" i="8"/>
  <c r="AM42" i="8"/>
  <c r="R42" i="8"/>
  <c r="Q43" i="8" l="1"/>
  <c r="U43" i="8" l="1"/>
  <c r="AG43" i="8" s="1"/>
  <c r="AD43" i="8" l="1"/>
  <c r="AB43" i="8"/>
  <c r="Z43" i="8"/>
  <c r="AI43" i="8"/>
  <c r="AF43" i="8"/>
  <c r="AC43" i="8"/>
  <c r="V43" i="8"/>
  <c r="AK43" i="8"/>
  <c r="W43" i="8"/>
  <c r="AE43" i="8"/>
  <c r="AL43" i="8"/>
  <c r="AH43" i="8"/>
  <c r="AM43" i="8"/>
  <c r="X43" i="8"/>
  <c r="Y43" i="8"/>
  <c r="AN43" i="8"/>
  <c r="AA43" i="8"/>
  <c r="AJ43" i="8"/>
  <c r="R43" i="8"/>
  <c r="Q44" i="8" l="1"/>
  <c r="U44" i="8" l="1"/>
  <c r="AJ44" i="8" s="1"/>
  <c r="V44" i="8" l="1"/>
  <c r="AM44" i="8"/>
  <c r="AF44" i="8"/>
  <c r="AL44" i="8"/>
  <c r="AE44" i="8"/>
  <c r="AI44" i="8"/>
  <c r="AG44" i="8"/>
  <c r="AH44" i="8" s="1"/>
  <c r="AK44" i="8"/>
  <c r="W44" i="8"/>
  <c r="Z44" i="8"/>
  <c r="AA44" i="8" s="1"/>
  <c r="AB44" i="8"/>
  <c r="AC44" i="8" s="1"/>
  <c r="AN44" i="8"/>
  <c r="X44" i="8"/>
  <c r="AD44" i="8"/>
  <c r="Y44" i="8"/>
  <c r="R44" i="8"/>
  <c r="Q45" i="8" l="1"/>
  <c r="U45" i="8" l="1"/>
  <c r="AF45" i="8" s="1"/>
  <c r="AM45" i="8" l="1"/>
  <c r="W45" i="8"/>
  <c r="AD45" i="8"/>
  <c r="AE45" i="8"/>
  <c r="AJ45" i="8"/>
  <c r="AG45" i="8"/>
  <c r="Z45" i="8"/>
  <c r="Y45" i="8"/>
  <c r="AN45" i="8"/>
  <c r="AA45" i="8"/>
  <c r="AC45" i="8"/>
  <c r="AB45" i="8"/>
  <c r="AI45" i="8"/>
  <c r="AH45" i="8"/>
  <c r="V45" i="8"/>
  <c r="AL45" i="8"/>
  <c r="X45" i="8"/>
  <c r="AK45" i="8"/>
  <c r="R45" i="8"/>
  <c r="Q46" i="8" l="1"/>
  <c r="U46" i="8" l="1"/>
  <c r="AL46" i="8" s="1"/>
  <c r="AI46" i="8" l="1"/>
  <c r="V46" i="8"/>
  <c r="AN46" i="8"/>
  <c r="AK46" i="8"/>
  <c r="AJ46" i="8"/>
  <c r="Z46" i="8"/>
  <c r="AA46" i="8" s="1"/>
  <c r="AB46" i="8" s="1"/>
  <c r="AC46" i="8"/>
  <c r="AE46" i="8"/>
  <c r="AG46" i="8"/>
  <c r="W46" i="8"/>
  <c r="AF46" i="8"/>
  <c r="AH46" i="8"/>
  <c r="X46" i="8"/>
  <c r="Y46" i="8" s="1"/>
  <c r="AD46" i="8"/>
  <c r="AM46" i="8"/>
  <c r="R46" i="8"/>
  <c r="Q47" i="8" l="1"/>
  <c r="U47" i="8" l="1"/>
  <c r="AM47" i="8" s="1"/>
  <c r="AL47" i="8" l="1"/>
  <c r="V47" i="8"/>
  <c r="AD47" i="8"/>
  <c r="AN47" i="8"/>
  <c r="AE47" i="8"/>
  <c r="AJ47" i="8"/>
  <c r="AC47" i="8"/>
  <c r="AI47" i="8"/>
  <c r="AA47" i="8"/>
  <c r="AH47" i="8"/>
  <c r="AB47" i="8"/>
  <c r="X47" i="8"/>
  <c r="Y47" i="8" s="1"/>
  <c r="Z47" i="8" s="1"/>
  <c r="AK47" i="8"/>
  <c r="W47" i="8"/>
  <c r="AG47" i="8"/>
  <c r="AF47" i="8"/>
  <c r="R47" i="8"/>
  <c r="Q48" i="8" l="1"/>
  <c r="U48" i="8" l="1"/>
  <c r="AB48" i="8" s="1"/>
  <c r="AF48" i="8" l="1"/>
  <c r="AM48" i="8"/>
  <c r="Z48" i="8"/>
  <c r="AC48" i="8"/>
  <c r="AA48" i="8"/>
  <c r="AJ48" i="8"/>
  <c r="Y48" i="8"/>
  <c r="AD48" i="8"/>
  <c r="AK48" i="8"/>
  <c r="AL48" i="8"/>
  <c r="V48" i="8"/>
  <c r="W48" i="8" s="1"/>
  <c r="AH48" i="8"/>
  <c r="AG48" i="8"/>
  <c r="AN48" i="8"/>
  <c r="AI48" i="8"/>
  <c r="AE48" i="8"/>
  <c r="X48" i="8"/>
  <c r="R48" i="8"/>
  <c r="Q49" i="8" l="1"/>
  <c r="U49" i="8" l="1"/>
  <c r="AI49" i="8" s="1"/>
  <c r="AG49" i="8" l="1"/>
  <c r="AH49" i="8" s="1"/>
  <c r="AE49" i="8"/>
  <c r="AF49" i="8"/>
  <c r="Z49" i="8"/>
  <c r="AA49" i="8"/>
  <c r="AD49" i="8"/>
  <c r="AB49" i="8"/>
  <c r="X49" i="8"/>
  <c r="V49" i="8"/>
  <c r="Y49" i="8"/>
  <c r="AC49" i="8"/>
  <c r="AJ49" i="8"/>
  <c r="AK49" i="8"/>
  <c r="AL49" i="8" s="1"/>
  <c r="AM49" i="8" s="1"/>
  <c r="AN49" i="8" s="1"/>
  <c r="W49" i="8"/>
  <c r="R49" i="8"/>
  <c r="Q50" i="8" l="1"/>
  <c r="U50" i="8" l="1"/>
  <c r="AK50" i="8" s="1"/>
  <c r="AB50" i="8" l="1"/>
  <c r="AN50" i="8"/>
  <c r="V50" i="8"/>
  <c r="AI50" i="8"/>
  <c r="AD50" i="8"/>
  <c r="AE50" i="8"/>
  <c r="W50" i="8"/>
  <c r="AM50" i="8"/>
  <c r="AL50" i="8"/>
  <c r="AC50" i="8"/>
  <c r="AH50" i="8"/>
  <c r="AF50" i="8"/>
  <c r="AJ50" i="8"/>
  <c r="Y50" i="8"/>
  <c r="Z50" i="8" s="1"/>
  <c r="AA50" i="8" s="1"/>
  <c r="X50" i="8"/>
  <c r="AG50" i="8"/>
  <c r="R50" i="8"/>
  <c r="Q51" i="8" l="1"/>
  <c r="U51" i="8" l="1"/>
  <c r="AN51" i="8" s="1"/>
  <c r="AC51" i="8" l="1"/>
  <c r="V51" i="8"/>
  <c r="Y51" i="8"/>
  <c r="Z51" i="8"/>
  <c r="AJ51" i="8"/>
  <c r="AH51" i="8"/>
  <c r="AB51" i="8"/>
  <c r="AE51" i="8"/>
  <c r="AM51" i="8"/>
  <c r="AI51" i="8"/>
  <c r="X51" i="8"/>
  <c r="AK51" i="8"/>
  <c r="AG51" i="8"/>
  <c r="AA51" i="8"/>
  <c r="W51" i="8"/>
  <c r="AF51" i="8"/>
  <c r="AL51" i="8"/>
  <c r="AD51" i="8"/>
  <c r="R51" i="8"/>
  <c r="Q52" i="8" l="1"/>
  <c r="U52" i="8" l="1"/>
  <c r="AD52" i="8" s="1"/>
  <c r="V52" i="8" l="1"/>
  <c r="X52" i="8"/>
  <c r="AF52" i="8"/>
  <c r="AN52" i="8"/>
  <c r="AK52" i="8"/>
  <c r="AL52" i="8"/>
  <c r="AG52" i="8"/>
  <c r="Z52" i="8"/>
  <c r="Y52" i="8"/>
  <c r="AC52" i="8"/>
  <c r="AJ52" i="8"/>
  <c r="AE52" i="8"/>
  <c r="AM52" i="8"/>
  <c r="W52" i="8"/>
  <c r="AA52" i="8"/>
  <c r="AB52" i="8"/>
  <c r="AI52" i="8"/>
  <c r="AH52" i="8"/>
  <c r="R52" i="8"/>
  <c r="Q53" i="8" l="1"/>
  <c r="U53" i="8" l="1"/>
  <c r="AL53" i="8" s="1"/>
  <c r="Z53" i="8" l="1"/>
  <c r="AN53" i="8"/>
  <c r="AH53" i="8"/>
  <c r="AK53" i="8"/>
  <c r="AB53" i="8"/>
  <c r="V53" i="8"/>
  <c r="AI53" i="8"/>
  <c r="AA53" i="8"/>
  <c r="AJ53" i="8"/>
  <c r="AM53" i="8"/>
  <c r="X53" i="8"/>
  <c r="AG53" i="8"/>
  <c r="AC53" i="8"/>
  <c r="AF53" i="8"/>
  <c r="AD53" i="8"/>
  <c r="W53" i="8"/>
  <c r="Y53" i="8"/>
  <c r="AE53" i="8"/>
  <c r="R53" i="8"/>
  <c r="Q54" i="8" l="1"/>
  <c r="U54" i="8" l="1"/>
  <c r="AK54" i="8" s="1"/>
  <c r="Y54" i="8" l="1"/>
  <c r="V54" i="8"/>
  <c r="AC54" i="8"/>
  <c r="AB54" i="8"/>
  <c r="AM54" i="8"/>
  <c r="AG54" i="8"/>
  <c r="W54" i="8"/>
  <c r="AI54" i="8"/>
  <c r="AN54" i="8"/>
  <c r="AJ54" i="8"/>
  <c r="X54" i="8"/>
  <c r="AL54" i="8"/>
  <c r="AH54" i="8"/>
  <c r="Z54" i="8"/>
  <c r="AA54" i="8" s="1"/>
  <c r="AF54" i="8"/>
  <c r="AD54" i="8"/>
  <c r="AE54" i="8"/>
  <c r="R54" i="8"/>
  <c r="Q55" i="8" l="1"/>
  <c r="U55" i="8" l="1"/>
  <c r="AK55" i="8" s="1"/>
  <c r="AE55" i="8" l="1"/>
  <c r="AF55" i="8"/>
  <c r="AL55" i="8"/>
  <c r="AA55" i="8"/>
  <c r="AN55" i="8"/>
  <c r="AD55" i="8"/>
  <c r="AG55" i="8"/>
  <c r="X55" i="8"/>
  <c r="AB55" i="8"/>
  <c r="AM55" i="8"/>
  <c r="AI55" i="8"/>
  <c r="AJ55" i="8" s="1"/>
  <c r="AC55" i="8"/>
  <c r="V55" i="8"/>
  <c r="Z55" i="8"/>
  <c r="W55" i="8"/>
  <c r="AH55" i="8"/>
  <c r="Y55" i="8"/>
  <c r="R55" i="8"/>
  <c r="Q56" i="8" l="1"/>
  <c r="U56" i="8" l="1"/>
  <c r="AF56" i="8" s="1"/>
  <c r="AC56" i="8" l="1"/>
  <c r="AA56" i="8"/>
  <c r="AG56" i="8"/>
  <c r="AH56" i="8" s="1"/>
  <c r="AI56" i="8" s="1"/>
  <c r="AJ56" i="8" s="1"/>
  <c r="AK56" i="8" s="1"/>
  <c r="AL56" i="8" s="1"/>
  <c r="AM56" i="8" s="1"/>
  <c r="AN56" i="8" s="1"/>
  <c r="AB56" i="8"/>
  <c r="AD56" i="8"/>
  <c r="Z56" i="8"/>
  <c r="AE56" i="8"/>
  <c r="Y56" i="8"/>
  <c r="X56" i="8"/>
  <c r="W56" i="8"/>
  <c r="V56" i="8"/>
  <c r="Q57" i="8" l="1"/>
  <c r="U57" i="8" s="1"/>
  <c r="W57" i="8" s="1"/>
  <c r="X57" i="8" s="1"/>
  <c r="Y57" i="8" s="1"/>
  <c r="R56" i="8"/>
  <c r="AB57" i="8" l="1"/>
  <c r="AJ57" i="8"/>
  <c r="AD57" i="8"/>
  <c r="AA57" i="8"/>
  <c r="V57" i="8"/>
  <c r="Z57" i="8"/>
  <c r="AM57" i="8"/>
  <c r="AL57" i="8"/>
  <c r="AK57" i="8"/>
  <c r="AH57" i="8"/>
  <c r="AE57" i="8"/>
  <c r="AN57" i="8"/>
  <c r="AG57" i="8"/>
  <c r="AF57" i="8"/>
  <c r="AI57" i="8"/>
  <c r="AC57" i="8"/>
  <c r="R57" i="8"/>
  <c r="Q58" i="8" l="1"/>
  <c r="U58" i="8" s="1"/>
  <c r="Z58" i="8" s="1"/>
  <c r="Y58" i="8" l="1"/>
  <c r="AE58" i="8"/>
  <c r="AC58" i="8"/>
  <c r="AF58" i="8"/>
  <c r="AA58" i="8"/>
  <c r="AB58" i="8"/>
  <c r="V58" i="8"/>
  <c r="AG58" i="8"/>
  <c r="AH58" i="8" s="1"/>
  <c r="AI58" i="8" s="1"/>
  <c r="AJ58" i="8" s="1"/>
  <c r="AK58" i="8" s="1"/>
  <c r="AL58" i="8" s="1"/>
  <c r="AM58" i="8" s="1"/>
  <c r="AN58" i="8" s="1"/>
  <c r="W58" i="8"/>
  <c r="X58" i="8" s="1"/>
  <c r="AD58" i="8"/>
  <c r="R58" i="8"/>
  <c r="Q59" i="8" l="1"/>
  <c r="U59" i="8" l="1"/>
  <c r="AF59" i="8" s="1"/>
  <c r="AH59" i="8" s="1"/>
  <c r="AI59" i="8" s="1"/>
  <c r="AJ59" i="8" s="1"/>
  <c r="AK59" i="8" s="1"/>
  <c r="AL59" i="8" s="1"/>
  <c r="AM59" i="8" s="1"/>
  <c r="AN59" i="8" s="1"/>
  <c r="AD59" i="8" l="1"/>
  <c r="AA59" i="8"/>
  <c r="AC59" i="8"/>
  <c r="V59" i="8"/>
  <c r="X59" i="8"/>
  <c r="Z59" i="8"/>
  <c r="AE59" i="8"/>
  <c r="Y59" i="8"/>
  <c r="AG59" i="8"/>
  <c r="AB59" i="8"/>
  <c r="W59" i="8"/>
  <c r="R59" i="8"/>
  <c r="Q60" i="8" l="1"/>
  <c r="U60" i="8" l="1"/>
  <c r="X60" i="8" s="1"/>
  <c r="V60" i="8" l="1"/>
  <c r="AA60" i="8"/>
  <c r="AN60" i="8"/>
  <c r="AG60" i="8"/>
  <c r="Z60" i="8"/>
  <c r="AD60" i="8"/>
  <c r="AH60" i="8"/>
  <c r="AI60" i="8" s="1"/>
  <c r="AJ60" i="8" s="1"/>
  <c r="AE60" i="8"/>
  <c r="AF60" i="8"/>
  <c r="W60" i="8"/>
  <c r="AM60" i="8"/>
  <c r="AL60" i="8"/>
  <c r="AB60" i="8"/>
  <c r="AK60" i="8"/>
  <c r="AC60" i="8"/>
  <c r="Y60" i="8"/>
  <c r="R60" i="8"/>
  <c r="Q61" i="8" l="1"/>
  <c r="U61" i="8" l="1"/>
  <c r="AM61" i="8" s="1"/>
  <c r="AI61" i="8" l="1"/>
  <c r="X61" i="8"/>
  <c r="W61" i="8"/>
  <c r="AG61" i="8"/>
  <c r="Z61" i="8"/>
  <c r="AA61" i="8" s="1"/>
  <c r="AE61" i="8"/>
  <c r="AL61" i="8"/>
  <c r="AJ61" i="8"/>
  <c r="AD61" i="8"/>
  <c r="AN61" i="8"/>
  <c r="AK61" i="8"/>
  <c r="AF61" i="8"/>
  <c r="AH61" i="8"/>
  <c r="V61" i="8"/>
  <c r="AC61" i="8"/>
  <c r="Y61" i="8"/>
  <c r="AB61" i="8"/>
  <c r="R61" i="8"/>
  <c r="Q62" i="8" l="1"/>
  <c r="U62" i="8" l="1"/>
  <c r="Y62" i="8" s="1"/>
  <c r="AJ62" i="8" l="1"/>
  <c r="AA62" i="8"/>
  <c r="AM62" i="8"/>
  <c r="AF62" i="8"/>
  <c r="X62" i="8"/>
  <c r="W62" i="8"/>
  <c r="AG62" i="8"/>
  <c r="AB62" i="8"/>
  <c r="AI62" i="8"/>
  <c r="V62" i="8"/>
  <c r="AE62" i="8"/>
  <c r="AD62" i="8"/>
  <c r="AC62" i="8"/>
  <c r="Z62" i="8"/>
  <c r="AN62" i="8"/>
  <c r="AH62" i="8"/>
  <c r="AK62" i="8"/>
  <c r="AL62" i="8"/>
  <c r="R62" i="8"/>
  <c r="Q63" i="8" l="1"/>
  <c r="U63" i="8" l="1"/>
  <c r="AL63" i="8" s="1"/>
  <c r="AM63" i="8" s="1"/>
  <c r="AN63" i="8" s="1"/>
  <c r="AI63" i="8" l="1"/>
  <c r="AD63" i="8"/>
  <c r="W63" i="8"/>
  <c r="AJ63" i="8"/>
  <c r="AK63" i="8"/>
  <c r="X63" i="8"/>
  <c r="AG63" i="8"/>
  <c r="AF63" i="8"/>
  <c r="AA63" i="8"/>
  <c r="Z63" i="8"/>
  <c r="AE63" i="8"/>
  <c r="Y63" i="8"/>
  <c r="V63" i="8"/>
  <c r="AH63" i="8"/>
  <c r="AC63" i="8"/>
  <c r="AB63" i="8"/>
  <c r="R63" i="8"/>
  <c r="Q64" i="8" l="1"/>
  <c r="U64" i="8" l="1"/>
  <c r="AE64" i="8" s="1"/>
  <c r="AH64" i="8" l="1"/>
  <c r="W64" i="8"/>
  <c r="AN64" i="8"/>
  <c r="AC64" i="8"/>
  <c r="V64" i="8"/>
  <c r="AK64" i="8"/>
  <c r="Z64" i="8"/>
  <c r="AA64" i="8"/>
  <c r="AB64" i="8"/>
  <c r="AI64" i="8"/>
  <c r="AD64" i="8"/>
  <c r="AJ64" i="8"/>
  <c r="AM64" i="8"/>
  <c r="X64" i="8"/>
  <c r="Y64" i="8"/>
  <c r="AL64" i="8"/>
  <c r="AG64" i="8"/>
  <c r="AF64" i="8"/>
  <c r="R64" i="8"/>
  <c r="Q65" i="8" l="1"/>
  <c r="U65" i="8" l="1"/>
  <c r="AN65" i="8" s="1"/>
  <c r="AD65" i="8" l="1"/>
  <c r="AE65" i="8" s="1"/>
  <c r="AL65" i="8"/>
  <c r="W65" i="8"/>
  <c r="AC65" i="8"/>
  <c r="AA65" i="8"/>
  <c r="AB65" i="8" s="1"/>
  <c r="AF65" i="8"/>
  <c r="X65" i="8"/>
  <c r="Z65" i="8"/>
  <c r="Y65" i="8"/>
  <c r="V65" i="8"/>
  <c r="AM65" i="8"/>
  <c r="AJ65" i="8"/>
  <c r="AG65" i="8"/>
  <c r="AK65" i="8"/>
  <c r="AH65" i="8"/>
  <c r="AI65" i="8"/>
  <c r="R65" i="8"/>
  <c r="Q66" i="8" l="1"/>
  <c r="U66" i="8" l="1"/>
  <c r="AI66" i="8" s="1"/>
  <c r="AB66" i="8" l="1"/>
  <c r="AG66" i="8"/>
  <c r="Z66" i="8"/>
  <c r="AE66" i="8"/>
  <c r="AF66" i="8"/>
  <c r="AL66" i="8"/>
  <c r="AJ66" i="8"/>
  <c r="AM66" i="8"/>
  <c r="AN66" i="8"/>
  <c r="V66" i="8"/>
  <c r="AA66" i="8"/>
  <c r="AK66" i="8"/>
  <c r="W66" i="8"/>
  <c r="X66" i="8" s="1"/>
  <c r="Y66" i="8" s="1"/>
  <c r="AD66" i="8"/>
  <c r="AH66" i="8"/>
  <c r="AC66" i="8"/>
  <c r="R66" i="8"/>
  <c r="Q67" i="8" l="1"/>
  <c r="U67" i="8" l="1"/>
  <c r="AB67" i="8" s="1"/>
  <c r="AM67" i="8" l="1"/>
  <c r="V67" i="8"/>
  <c r="AC67" i="8"/>
  <c r="W67" i="8"/>
  <c r="AN67" i="8"/>
  <c r="Y67" i="8"/>
  <c r="AA67" i="8"/>
  <c r="AD67" i="8"/>
  <c r="Z67" i="8"/>
  <c r="X67" i="8"/>
  <c r="AE67" i="8"/>
  <c r="AF67" i="8" l="1"/>
  <c r="AG67" i="8" l="1"/>
  <c r="AH67" i="8" l="1"/>
  <c r="AI67" i="8" l="1"/>
  <c r="AJ67" i="8" l="1"/>
  <c r="AK67" i="8" l="1"/>
  <c r="AL67" i="8" l="1"/>
  <c r="R67" i="8"/>
  <c r="Q68" i="8" l="1"/>
  <c r="U68" i="8" l="1"/>
  <c r="V68" i="8" s="1"/>
  <c r="AH68" i="8" l="1"/>
  <c r="AF68" i="8"/>
  <c r="Z68" i="8"/>
  <c r="AA68" i="8" s="1"/>
  <c r="AB68" i="8" s="1"/>
  <c r="AC68" i="8" s="1"/>
  <c r="X68" i="8"/>
  <c r="AL68" i="8"/>
  <c r="AI68" i="8"/>
  <c r="AK68" i="8"/>
  <c r="AE68" i="8"/>
  <c r="AM68" i="8"/>
  <c r="AN68" i="8"/>
  <c r="AG68" i="8"/>
  <c r="W68" i="8"/>
  <c r="AJ68" i="8"/>
  <c r="Y68" i="8"/>
  <c r="AD68" i="8" l="1"/>
  <c r="R68" i="8"/>
  <c r="Q69" i="8" l="1"/>
  <c r="U69" i="8" l="1"/>
  <c r="AG69" i="8" s="1"/>
  <c r="AE69" i="8" l="1"/>
  <c r="AN69" i="8"/>
  <c r="AC69" i="8"/>
  <c r="AA69" i="8"/>
  <c r="AF69" i="8"/>
  <c r="AK69" i="8"/>
  <c r="Z69" i="8"/>
  <c r="X69" i="8"/>
  <c r="AJ69" i="8"/>
  <c r="AD69" i="8"/>
  <c r="AH69" i="8"/>
  <c r="V69" i="8"/>
  <c r="AM69" i="8"/>
  <c r="AI69" i="8"/>
  <c r="AB69" i="8"/>
  <c r="AL69" i="8"/>
  <c r="W69" i="8"/>
  <c r="Y69" i="8"/>
  <c r="R69" i="8"/>
  <c r="Q70" i="8" l="1"/>
  <c r="U70" i="8" l="1"/>
  <c r="AG70" i="8" s="1"/>
  <c r="X70" i="8" l="1"/>
  <c r="AE70" i="8"/>
  <c r="AH70" i="8"/>
  <c r="AN70" i="8"/>
  <c r="Z70" i="8"/>
  <c r="AJ70" i="8"/>
  <c r="AK70" i="8"/>
  <c r="AD70" i="8"/>
  <c r="W70" i="8"/>
  <c r="AF70" i="8"/>
  <c r="AL70" i="8"/>
  <c r="AA70" i="8"/>
  <c r="Y70" i="8"/>
  <c r="V70" i="8"/>
  <c r="AM70" i="8"/>
  <c r="AI70" i="8"/>
  <c r="AB70" i="8"/>
  <c r="AC70" i="8"/>
  <c r="R70" i="8"/>
  <c r="Q71" i="8" l="1"/>
  <c r="U71" i="8" l="1"/>
  <c r="Y71" i="8" s="1"/>
  <c r="Z71" i="8" l="1"/>
  <c r="AB71" i="8"/>
  <c r="AD71" i="8"/>
  <c r="AE71" i="8" s="1"/>
  <c r="V71" i="8"/>
  <c r="W71" i="8"/>
  <c r="AC71" i="8"/>
  <c r="AF71" i="8" s="1"/>
  <c r="AG71" i="8" s="1"/>
  <c r="AH71" i="8" s="1"/>
  <c r="AI71" i="8" s="1"/>
  <c r="AJ71" i="8" s="1"/>
  <c r="AK71" i="8" s="1"/>
  <c r="AL71" i="8" s="1"/>
  <c r="AM71" i="8" s="1"/>
  <c r="AN71" i="8" s="1"/>
  <c r="X71" i="8"/>
  <c r="AA71" i="8"/>
  <c r="R71" i="8"/>
  <c r="Q72" i="8" l="1"/>
  <c r="U72" i="8" l="1"/>
  <c r="AI72" i="8" s="1"/>
  <c r="AJ72" i="8" l="1"/>
  <c r="AK72" i="8"/>
  <c r="AG72" i="8"/>
  <c r="X72" i="8"/>
  <c r="AA72" i="8"/>
  <c r="W72" i="8"/>
  <c r="V72" i="8"/>
  <c r="AH72" i="8"/>
  <c r="AM72" i="8"/>
  <c r="AF72" i="8"/>
  <c r="AL72" i="8"/>
  <c r="AB72" i="8"/>
  <c r="AN72" i="8"/>
  <c r="Y72" i="8"/>
  <c r="Z72" i="8" s="1"/>
  <c r="AC72" i="8"/>
  <c r="AD72" i="8" l="1"/>
  <c r="AE72" i="8" l="1"/>
  <c r="R72" i="8"/>
  <c r="Q73" i="8" l="1"/>
  <c r="U73" i="8" l="1"/>
  <c r="AI73" i="8" s="1"/>
  <c r="Y73" i="8" l="1"/>
  <c r="X73" i="8"/>
  <c r="AC73" i="8"/>
  <c r="AG73" i="8"/>
  <c r="V73" i="8"/>
  <c r="AJ73" i="8"/>
  <c r="AK73" i="8" s="1"/>
  <c r="AL73" i="8" s="1"/>
  <c r="AM73" i="8" s="1"/>
  <c r="AN73" i="8" s="1"/>
  <c r="AH73" i="8"/>
  <c r="Z73" i="8"/>
  <c r="AE73" i="8"/>
  <c r="AF73" i="8" s="1"/>
  <c r="AD73" i="8"/>
  <c r="AA73" i="8"/>
  <c r="W73" i="8"/>
  <c r="AB73" i="8"/>
  <c r="R7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K1" authorId="0" shapeId="0" xr:uid="{00000000-0006-0000-0300-000001000000}">
      <text>
        <r>
          <rPr>
            <b/>
            <sz val="9"/>
            <color indexed="81"/>
            <rFont val="Tahoma"/>
            <family val="2"/>
          </rPr>
          <t xml:space="preserve">Instructions:
</t>
        </r>
        <r>
          <rPr>
            <sz val="9"/>
            <color indexed="81"/>
            <rFont val="Tahoma"/>
            <family val="2"/>
          </rPr>
          <t>Import or input orders that are running on the shop floor into this worksheet.  These orders should have the work centre number assigned.  You do not want the Solver change the work centre number.  Excel will lookup the Work Centre table to match the Ref. number to your orders.
You need to copy these orders from here to the schedule later.
Note: the due date must be a julian date.  Do not text the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I1" authorId="0" shapeId="0" xr:uid="{00000000-0006-0000-0400-000001000000}">
      <text>
        <r>
          <rPr>
            <b/>
            <sz val="9"/>
            <color indexed="81"/>
            <rFont val="Tahoma"/>
            <family val="2"/>
          </rPr>
          <t xml:space="preserve">Instructions:
</t>
        </r>
        <r>
          <rPr>
            <sz val="9"/>
            <color indexed="81"/>
            <rFont val="Tahoma"/>
            <family val="2"/>
          </rPr>
          <t>Import or input new orders that into this worksheet.  These orders should have the work centre number assigned.  
Note: the due date must be a julian date.  Do not text the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F2" authorId="0" shapeId="0" xr:uid="{00000000-0006-0000-0500-000001000000}">
      <text>
        <r>
          <rPr>
            <b/>
            <sz val="9"/>
            <color indexed="81"/>
            <rFont val="Tahoma"/>
            <family val="2"/>
          </rPr>
          <t xml:space="preserve">Input the actual work hours of each shift.  Do not include time break or lunch hour.
</t>
        </r>
      </text>
    </comment>
    <comment ref="A4" authorId="0" shapeId="0" xr:uid="{00000000-0006-0000-0500-000002000000}">
      <text>
        <r>
          <rPr>
            <b/>
            <sz val="9"/>
            <color indexed="81"/>
            <rFont val="Tahoma"/>
            <family val="2"/>
          </rPr>
          <t xml:space="preserve">The calendar always start from the schedule start date you input in the Schedule sheet.  It will generate the other 365 days automatically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C2" authorId="0" shapeId="0" xr:uid="{00000000-0006-0000-0600-000001000000}">
      <text>
        <r>
          <rPr>
            <b/>
            <sz val="9"/>
            <color indexed="81"/>
            <rFont val="Tahoma"/>
            <family val="2"/>
          </rPr>
          <t xml:space="preserve">Holidays are presented in month-day format.  We do not conider the year so that same holiay can be used in next year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P2" authorId="0" shapeId="0" xr:uid="{00000000-0006-0000-0700-000001000000}">
      <text>
        <r>
          <rPr>
            <b/>
            <sz val="9"/>
            <color indexed="81"/>
            <rFont val="Tahoma"/>
            <family val="2"/>
          </rPr>
          <t xml:space="preserve">This table let you maintain the last 10 days of your OEE.  Solver based the average of the last 10 days performance to determine which work centre to run which order.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B2" authorId="0" shapeId="0" xr:uid="{00000000-0006-0000-0800-000001000000}">
      <text>
        <r>
          <rPr>
            <b/>
            <sz val="9"/>
            <color indexed="81"/>
            <rFont val="Tahoma"/>
            <family val="2"/>
          </rPr>
          <t xml:space="preserve">Maintain your work centre and assign a unique reference number to it.  Solver make use this number to run the schedule.
</t>
        </r>
      </text>
    </comment>
  </commentList>
</comments>
</file>

<file path=xl/sharedStrings.xml><?xml version="1.0" encoding="utf-8"?>
<sst xmlns="http://schemas.openxmlformats.org/spreadsheetml/2006/main" count="405" uniqueCount="205">
  <si>
    <t>OEE</t>
  </si>
  <si>
    <t>Order No.</t>
  </si>
  <si>
    <t>Product</t>
  </si>
  <si>
    <t>Order Qty.</t>
  </si>
  <si>
    <t>BTP</t>
  </si>
  <si>
    <t>SNM</t>
  </si>
  <si>
    <t>AB009</t>
  </si>
  <si>
    <t>AB007</t>
  </si>
  <si>
    <t>AB012</t>
  </si>
  <si>
    <t>AB013</t>
  </si>
  <si>
    <t>AB001</t>
  </si>
  <si>
    <t>AB002</t>
  </si>
  <si>
    <t>AB003</t>
  </si>
  <si>
    <t>AB004</t>
  </si>
  <si>
    <t>AB005</t>
  </si>
  <si>
    <t>AB020</t>
  </si>
  <si>
    <t>AB023</t>
  </si>
  <si>
    <t>AB024</t>
  </si>
  <si>
    <t>AB025</t>
  </si>
  <si>
    <t>AB026</t>
  </si>
  <si>
    <t>AB027</t>
  </si>
  <si>
    <t>AB028</t>
  </si>
  <si>
    <t>AB029</t>
  </si>
  <si>
    <t>AB030</t>
  </si>
  <si>
    <t>AB010</t>
  </si>
  <si>
    <t>Shift 1</t>
  </si>
  <si>
    <t>Shift 2</t>
  </si>
  <si>
    <t>Shift 3</t>
  </si>
  <si>
    <t>Date</t>
  </si>
  <si>
    <t>YM ref.</t>
  </si>
  <si>
    <t>MD ref.</t>
  </si>
  <si>
    <t>Week No.</t>
  </si>
  <si>
    <t>Week Day</t>
  </si>
  <si>
    <t>Work Hours</t>
  </si>
  <si>
    <t>Total Hours</t>
  </si>
  <si>
    <t>Schedule start from</t>
  </si>
  <si>
    <t>Accum. Capacity</t>
  </si>
  <si>
    <t>Surplus</t>
  </si>
  <si>
    <t>Work Centre</t>
  </si>
  <si>
    <t>Due Date</t>
  </si>
  <si>
    <t>Start Date</t>
  </si>
  <si>
    <t>Finish Date</t>
  </si>
  <si>
    <t>Ref.</t>
  </si>
  <si>
    <t>No. of Workstations</t>
  </si>
  <si>
    <t>A01</t>
  </si>
  <si>
    <t>A02</t>
  </si>
  <si>
    <t>A03</t>
  </si>
  <si>
    <t>A04</t>
  </si>
  <si>
    <t>A05</t>
  </si>
  <si>
    <t>A06</t>
  </si>
  <si>
    <t>A07</t>
  </si>
  <si>
    <t>A08</t>
  </si>
  <si>
    <t>B01</t>
  </si>
  <si>
    <t>B02</t>
  </si>
  <si>
    <t>B03</t>
  </si>
  <si>
    <t>B04</t>
  </si>
  <si>
    <t>B05</t>
  </si>
  <si>
    <t>B06</t>
  </si>
  <si>
    <t>B07</t>
  </si>
  <si>
    <t>B08</t>
  </si>
  <si>
    <t>C01</t>
  </si>
  <si>
    <t>C02</t>
  </si>
  <si>
    <t>C03</t>
  </si>
  <si>
    <t>C04</t>
  </si>
  <si>
    <t>Average</t>
  </si>
  <si>
    <t>Last 10 days overall equipment effectiveness</t>
  </si>
  <si>
    <t>Day 1</t>
  </si>
  <si>
    <t>Day 2</t>
  </si>
  <si>
    <t>Day 3</t>
  </si>
  <si>
    <t>Day 4</t>
  </si>
  <si>
    <t>Day 5</t>
  </si>
  <si>
    <t>Day 6</t>
  </si>
  <si>
    <t>Day 7</t>
  </si>
  <si>
    <t>Day 8</t>
  </si>
  <si>
    <t>Day 9</t>
  </si>
  <si>
    <t>Day 10</t>
  </si>
  <si>
    <t>Trend</t>
  </si>
  <si>
    <t>Today</t>
  </si>
  <si>
    <t>Month</t>
  </si>
  <si>
    <t>Day</t>
  </si>
  <si>
    <t>Accum. Loading</t>
  </si>
  <si>
    <t>WS</t>
  </si>
  <si>
    <t>Loading (Hour)</t>
  </si>
  <si>
    <t>X</t>
  </si>
  <si>
    <t xml:space="preserve">Work hours per day: </t>
  </si>
  <si>
    <t>Z</t>
  </si>
  <si>
    <t>Symbol before start:</t>
  </si>
  <si>
    <t>Symbol after finish:</t>
  </si>
  <si>
    <t>Shortage</t>
  </si>
  <si>
    <t>Language</t>
  </si>
  <si>
    <t>English</t>
  </si>
  <si>
    <t>中文</t>
  </si>
  <si>
    <t>累積產能</t>
  </si>
  <si>
    <t>累積負載</t>
  </si>
  <si>
    <t>平均</t>
  </si>
  <si>
    <t>生產餘數</t>
  </si>
  <si>
    <t>日期</t>
  </si>
  <si>
    <t>第一日</t>
  </si>
  <si>
    <t>日</t>
  </si>
  <si>
    <t>第十日</t>
  </si>
  <si>
    <t>第二日</t>
  </si>
  <si>
    <t>第三日</t>
  </si>
  <si>
    <t>第四日</t>
  </si>
  <si>
    <t>第五日</t>
  </si>
  <si>
    <t>第六日</t>
  </si>
  <si>
    <t>第七日</t>
  </si>
  <si>
    <t>第八日</t>
  </si>
  <si>
    <t>第九日</t>
  </si>
  <si>
    <t>到期</t>
  </si>
  <si>
    <t>完成日期</t>
  </si>
  <si>
    <t>負載（小時）</t>
  </si>
  <si>
    <t>月日</t>
  </si>
  <si>
    <t>工作站數量</t>
  </si>
  <si>
    <t>總體設備效益</t>
  </si>
  <si>
    <t>生產單</t>
  </si>
  <si>
    <t>生產數量</t>
  </si>
  <si>
    <t>產品</t>
  </si>
  <si>
    <t>排程始於</t>
  </si>
  <si>
    <t>第一更</t>
  </si>
  <si>
    <t>第二更</t>
  </si>
  <si>
    <t>第三更</t>
  </si>
  <si>
    <t>標準分鐘</t>
  </si>
  <si>
    <t>開始日期</t>
  </si>
  <si>
    <t>剩餘</t>
  </si>
  <si>
    <t>今天</t>
  </si>
  <si>
    <t>總時數</t>
  </si>
  <si>
    <t>趨勢</t>
  </si>
  <si>
    <t>星期</t>
  </si>
  <si>
    <t>週數</t>
  </si>
  <si>
    <t>生產線</t>
  </si>
  <si>
    <t>工時</t>
  </si>
  <si>
    <t>每日工時</t>
  </si>
  <si>
    <t>工作站</t>
  </si>
  <si>
    <t>年月</t>
  </si>
  <si>
    <t>參考</t>
  </si>
  <si>
    <t>月</t>
  </si>
  <si>
    <t>十天總體設備效益</t>
  </si>
  <si>
    <t>出現短缺</t>
  </si>
  <si>
    <t>Steps</t>
  </si>
  <si>
    <t>Detail</t>
  </si>
  <si>
    <r>
      <t xml:space="preserve">Check if you need to modify any holiday or non-working day in the </t>
    </r>
    <r>
      <rPr>
        <b/>
        <sz val="10"/>
        <color theme="1"/>
        <rFont val="Arial Unicode MS"/>
        <family val="2"/>
        <charset val="136"/>
      </rPr>
      <t>Holiday</t>
    </r>
    <r>
      <rPr>
        <sz val="10"/>
        <color theme="1"/>
        <rFont val="Arial Unicode MS"/>
        <family val="2"/>
        <charset val="136"/>
      </rPr>
      <t xml:space="preserve"> worksheet</t>
    </r>
  </si>
  <si>
    <r>
      <t xml:space="preserve">Check if you need to change any work hours in the </t>
    </r>
    <r>
      <rPr>
        <b/>
        <sz val="10"/>
        <color theme="1"/>
        <rFont val="Arial Unicode MS"/>
        <family val="2"/>
        <charset val="136"/>
      </rPr>
      <t>Calendar</t>
    </r>
    <r>
      <rPr>
        <sz val="10"/>
        <color theme="1"/>
        <rFont val="Arial Unicode MS"/>
        <family val="2"/>
        <charset val="136"/>
      </rPr>
      <t xml:space="preserve"> worksheet</t>
    </r>
  </si>
  <si>
    <r>
      <t xml:space="preserve">Import or input new orders into </t>
    </r>
    <r>
      <rPr>
        <b/>
        <sz val="10"/>
        <color theme="1"/>
        <rFont val="Arial Unicode MS"/>
        <family val="2"/>
        <charset val="136"/>
      </rPr>
      <t xml:space="preserve">New Orders </t>
    </r>
    <r>
      <rPr>
        <sz val="10"/>
        <color theme="1"/>
        <rFont val="Arial Unicode MS"/>
        <family val="2"/>
        <charset val="136"/>
      </rPr>
      <t>worksheet</t>
    </r>
  </si>
  <si>
    <r>
      <t xml:space="preserve">Import or input orders that are running in the shop floor into </t>
    </r>
    <r>
      <rPr>
        <b/>
        <sz val="10"/>
        <color theme="1"/>
        <rFont val="Arial Unicode MS"/>
        <family val="2"/>
        <charset val="136"/>
      </rPr>
      <t>WIP</t>
    </r>
    <r>
      <rPr>
        <sz val="10"/>
        <color theme="1"/>
        <rFont val="Arial Unicode MS"/>
        <family val="2"/>
        <charset val="136"/>
      </rPr>
      <t xml:space="preserve"> worksheet.  These orders should have the work centre number</t>
    </r>
  </si>
  <si>
    <r>
      <t xml:space="preserve">Input/change the date of "Schedule start from" in the </t>
    </r>
    <r>
      <rPr>
        <b/>
        <sz val="10"/>
        <color theme="1"/>
        <rFont val="Arial Unicode MS"/>
        <family val="2"/>
        <charset val="136"/>
      </rPr>
      <t>Schedule</t>
    </r>
    <r>
      <rPr>
        <sz val="10"/>
        <color theme="1"/>
        <rFont val="Arial Unicode MS"/>
        <family val="2"/>
        <charset val="136"/>
      </rPr>
      <t xml:space="preserve"> worksheet. (Cell $C$1)</t>
    </r>
  </si>
  <si>
    <r>
      <t xml:space="preserve">Copy the orders from WIP and paste the </t>
    </r>
    <r>
      <rPr>
        <sz val="10"/>
        <color rgb="FFFF0000"/>
        <rFont val="Arial Unicode MS"/>
        <family val="2"/>
        <charset val="136"/>
      </rPr>
      <t>Value</t>
    </r>
    <r>
      <rPr>
        <sz val="10"/>
        <color theme="1"/>
        <rFont val="Arial Unicode MS"/>
        <family val="2"/>
        <charset val="136"/>
      </rPr>
      <t xml:space="preserve"> to the schedule worksheet (Cell $A$4).  </t>
    </r>
    <r>
      <rPr>
        <sz val="10"/>
        <color rgb="FFFF0000"/>
        <rFont val="Arial Unicode MS"/>
        <family val="2"/>
        <charset val="136"/>
      </rPr>
      <t>Do not include the work centre (column H)</t>
    </r>
  </si>
  <si>
    <t>Copy the new orders just below the latest WIP orders into Schedule worksheet</t>
  </si>
  <si>
    <t>Now you can run the solver to assign work centres to orders.  Click Data menu from the menu bar then click the Solver button at the right hand side</t>
  </si>
  <si>
    <r>
      <t xml:space="preserve">Check if you need to update the </t>
    </r>
    <r>
      <rPr>
        <b/>
        <sz val="10"/>
        <color theme="1"/>
        <rFont val="Arial Unicode MS"/>
        <family val="2"/>
        <charset val="136"/>
      </rPr>
      <t>OEE</t>
    </r>
    <r>
      <rPr>
        <sz val="10"/>
        <color theme="1"/>
        <rFont val="Arial Unicode MS"/>
        <family val="2"/>
        <charset val="136"/>
      </rPr>
      <t xml:space="preserve"> of your work centres</t>
    </r>
  </si>
  <si>
    <r>
      <t>Check if you need to update the</t>
    </r>
    <r>
      <rPr>
        <b/>
        <sz val="10"/>
        <color theme="1"/>
        <rFont val="Arial Unicode MS"/>
        <family val="2"/>
        <charset val="136"/>
      </rPr>
      <t xml:space="preserve"> work centres</t>
    </r>
    <r>
      <rPr>
        <sz val="10"/>
        <color theme="1"/>
        <rFont val="Arial Unicode MS"/>
        <family val="2"/>
        <charset val="136"/>
      </rPr>
      <t>.  For instance the number of machines/workstations in a work centre.</t>
    </r>
  </si>
  <si>
    <t>Now click "Solve" button.  The solver should start running.  You will see some number running at the bottom left corner of your sheet..  Wait until Excel display a message to tell you all the conditions are satisfied.  The time it run depends on the number of orders and work centres you have.</t>
  </si>
  <si>
    <t>Once the Solver stopped.  Sort all your orders by Work Centres and by Start Dates.</t>
  </si>
  <si>
    <t>The schedule is completed</t>
  </si>
  <si>
    <r>
      <t xml:space="preserve">Copy the Ref (Column I) from WIP and paste the </t>
    </r>
    <r>
      <rPr>
        <sz val="10"/>
        <color rgb="FFFF0000"/>
        <rFont val="Arial Unicode MS"/>
        <family val="2"/>
        <charset val="136"/>
      </rPr>
      <t>Value</t>
    </r>
    <r>
      <rPr>
        <sz val="10"/>
        <color theme="1"/>
        <rFont val="Arial Unicode MS"/>
        <family val="2"/>
        <charset val="136"/>
      </rPr>
      <t xml:space="preserve"> to the schedule worksheet (Cell $H$4).  You should notice that Excel lookup the work centre number automatically.</t>
    </r>
  </si>
  <si>
    <t>Introductions</t>
  </si>
  <si>
    <t>This workbook make use the Excel Solver functions to generate a 20 days production schedule.  It asign orders to work centres automatically based on the due day of the orders and the OEE (Overall Equipment Effectiveness) of the work centres.</t>
  </si>
  <si>
    <t xml:space="preserve">Holiday and non-working days are considered in the schedule.  </t>
  </si>
  <si>
    <t>It calculates the start and finish date of an order after it is assigned to a work centre.</t>
  </si>
  <si>
    <t>It calculates the daily output of the work centre of the order</t>
  </si>
  <si>
    <t>It highlight the orders that may not meet the due date</t>
  </si>
  <si>
    <t>Who should use this workbook?</t>
  </si>
  <si>
    <t>This workbook work well with factories they need to run multiple orders simultaneousely, e.g. garment factories.</t>
  </si>
  <si>
    <t>Requirements:</t>
  </si>
  <si>
    <t>You must have the standard minutes of your product.</t>
  </si>
  <si>
    <t>You must know the OEE of your work centres or machines</t>
  </si>
  <si>
    <t>Labour day</t>
  </si>
  <si>
    <t>Christmas</t>
  </si>
  <si>
    <t>New Year</t>
  </si>
  <si>
    <t>Learning curve and setup time are not considered in this version.</t>
  </si>
  <si>
    <t>This symbol is used to build the gantt chart of the schedule</t>
  </si>
  <si>
    <t>Set up time</t>
  </si>
  <si>
    <t>Learning curve</t>
  </si>
  <si>
    <t>available in later version</t>
  </si>
  <si>
    <t>在Schedule的$C$1位置輸入生產排程的開始日期和開工時間</t>
  </si>
  <si>
    <t>在Holiday檢查有沒有需要修改假期或停工日</t>
  </si>
  <si>
    <t>在Calendar檢查有沒有需要修改每日工時</t>
  </si>
  <si>
    <t>在OEE檢查有泡有需要更新總體設備效益</t>
  </si>
  <si>
    <t>在WorkCentres檢查有沒有需要修改生產線資料，例如增減生產線或某條生產線的機器數量</t>
  </si>
  <si>
    <t>導入已在車間運作中的生產單到WIP。這些單應該已分配了生產線號碼。</t>
  </si>
  <si>
    <t>導入新的生產單到New orders</t>
  </si>
  <si>
    <t>將WIP的生產單資料抄到schedule的$A$4位置但不要包括欄H生產線號碼</t>
  </si>
  <si>
    <t>將WIP的I欄(參考)抄到schedule$H$4位置。Excel會自動配對出生產線號碼</t>
  </si>
  <si>
    <t>將新生產單抄到最後一條已在運作的生產單下。</t>
  </si>
  <si>
    <t>現在可以開始排程。在Data菜單點擊Solver按鈕。</t>
  </si>
  <si>
    <t>Check the Solver parameter:
- if the objectives cell is correct.  It should be the cell that caculate sum of the Column P
- if the range of the Variable Cells are correct.  They should be only the Column H and cover all the new orders.
- check the constraints.  They should be integer and &lt;= the total number of your workcentres and &gt;=1
- check the solver method.  You should choose "Evolutionary" method</t>
  </si>
  <si>
    <t>點擊Solve按鈕開始排程。視乎製單和生產線數量，大概幾分鐘就會有結果</t>
  </si>
  <si>
    <t>檢查Solver的參數。
Objectives cell 必須是指著計算 P 欄的總數的位置
Constraint cell 應該只包括 H 欄和所有新單
所有Constraints應該是整數，而且是由1至你生產線的總數
你要選擇 Evolutionary 方法</t>
  </si>
  <si>
    <t>當Solver停止後，按生產線和開始日期排序</t>
  </si>
  <si>
    <t>完成</t>
  </si>
  <si>
    <t>說明</t>
  </si>
  <si>
    <t>介紹</t>
  </si>
  <si>
    <t>這個試算表是利用 Excel 的 Solver 生成一個 20 天的生產排程。 它會自動根據製單的限期和生產線的總體設備效益(OEE)將製單分配到最適合的生產線。</t>
  </si>
  <si>
    <t>系統會計算假期和停工日</t>
  </si>
  <si>
    <t>系統會算出每將製單的開始和完成日期</t>
  </si>
  <si>
    <t>系統會計出每張單每日的出產數量</t>
  </si>
  <si>
    <t>它會標示出會過期完成的製單</t>
  </si>
  <si>
    <t>這個版本不計算學習曲線和機器設定時間</t>
  </si>
  <si>
    <t>誰需要使用這個試算表</t>
  </si>
  <si>
    <t>這個試算表適用於會同時執行多張製單的生產模式，例如製衣。</t>
  </si>
  <si>
    <t>系統要求</t>
  </si>
  <si>
    <t>You should have th solver installed in your Excel.  Solver comes with Excel but usually not included in the standard installation.  Use the add-in manager to install it if you do not have.</t>
  </si>
  <si>
    <t>你需要安裝 Excel Solver。Solver 是 Excel 的標準設備，但通常用標準安裝時是不不會安裝的。如果你發現 Excel 沒有 Solver，你要用 Add-in manager 加裝。</t>
  </si>
  <si>
    <t>你的產品要有有標準分鐘</t>
  </si>
  <si>
    <t>你要知道你生產線的總體設備效益(OEE)</t>
  </si>
  <si>
    <t>D01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</si>
</sst>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d/m/yyyy;@"/>
    <numFmt numFmtId="166" formatCode="d/m"/>
    <numFmt numFmtId="167" formatCode="_(* #,##0.0_);_(* \(#,##0.0\);_(* &quot;-&quot;??_);_(@_)"/>
    <numFmt numFmtId="168" formatCode="0.0%"/>
  </numFmts>
  <fonts count="11">
    <font>
      <sz val="10"/>
      <color theme="1"/>
      <name val="Arial Unicode MS"/>
      <family val="2"/>
      <charset val="136"/>
    </font>
    <font>
      <sz val="10"/>
      <color theme="1"/>
      <name val="Arial Unicode MS"/>
      <family val="2"/>
      <charset val="136"/>
    </font>
    <font>
      <b/>
      <sz val="10"/>
      <color theme="1"/>
      <name val="Arial Unicode MS"/>
      <family val="2"/>
      <charset val="136"/>
    </font>
    <font>
      <b/>
      <sz val="10"/>
      <color theme="0"/>
      <name val="Arial Unicode MS"/>
      <family val="2"/>
      <charset val="136"/>
    </font>
    <font>
      <sz val="9"/>
      <color theme="1"/>
      <name val="Arial Unicode MS"/>
      <family val="2"/>
      <charset val="136"/>
    </font>
    <font>
      <b/>
      <sz val="9"/>
      <color theme="1"/>
      <name val="Arial Unicode MS"/>
      <family val="2"/>
      <charset val="136"/>
    </font>
    <font>
      <sz val="10"/>
      <color rgb="FFFF0000"/>
      <name val="Arial Unicode MS"/>
      <family val="2"/>
      <charset val="136"/>
    </font>
    <font>
      <sz val="10"/>
      <name val="Arial Unicode MS"/>
      <family val="2"/>
      <charset val="136"/>
    </font>
    <font>
      <sz val="9"/>
      <color indexed="81"/>
      <name val="Tahoma"/>
      <family val="2"/>
    </font>
    <font>
      <b/>
      <sz val="9"/>
      <color indexed="81"/>
      <name val="Tahoma"/>
      <family val="2"/>
    </font>
    <font>
      <sz val="11"/>
      <color theme="1"/>
      <name val="標楷體"/>
      <family val="4"/>
      <charset val="136"/>
    </font>
  </fonts>
  <fills count="10">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4"/>
        <bgColor theme="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5" tint="0.79998168889431442"/>
        <bgColor indexed="64"/>
      </patternFill>
    </fill>
  </fills>
  <borders count="10">
    <border>
      <left/>
      <right/>
      <top/>
      <bottom/>
      <diagonal/>
    </border>
    <border>
      <left/>
      <right/>
      <top/>
      <bottom style="thin">
        <color indexed="64"/>
      </bottom>
      <diagonal/>
    </border>
    <border>
      <left/>
      <right/>
      <top style="thin">
        <color indexed="64"/>
      </top>
      <bottom/>
      <diagonal/>
    </border>
    <border>
      <left/>
      <right/>
      <top style="thin">
        <color theme="4"/>
      </top>
      <bottom style="thin">
        <color indexed="64"/>
      </bottom>
      <diagonal/>
    </border>
    <border>
      <left/>
      <right/>
      <top style="thin">
        <color theme="4"/>
      </top>
      <bottom/>
      <diagonal/>
    </border>
    <border>
      <left style="thin">
        <color theme="4"/>
      </left>
      <right style="thin">
        <color theme="4"/>
      </right>
      <top style="thin">
        <color theme="4"/>
      </top>
      <bottom style="thin">
        <color indexed="64"/>
      </bottom>
      <diagonal/>
    </border>
    <border>
      <left style="thin">
        <color theme="4"/>
      </left>
      <right style="thin">
        <color theme="4"/>
      </right>
      <top style="thin">
        <color theme="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theme="4"/>
      </left>
      <right style="thin">
        <color theme="4"/>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89">
    <xf numFmtId="0" fontId="0" fillId="0" borderId="0" xfId="0"/>
    <xf numFmtId="0" fontId="0" fillId="0" borderId="0" xfId="0" applyAlignment="1">
      <alignment horizontal="right"/>
    </xf>
    <xf numFmtId="165" fontId="0" fillId="0" borderId="0" xfId="0" applyNumberFormat="1"/>
    <xf numFmtId="10" fontId="0" fillId="0" borderId="0" xfId="0" applyNumberFormat="1"/>
    <xf numFmtId="0" fontId="0" fillId="0" borderId="0" xfId="0" applyAlignment="1">
      <alignment horizontal="center"/>
    </xf>
    <xf numFmtId="164" fontId="0" fillId="0" borderId="0" xfId="1" applyFont="1"/>
    <xf numFmtId="14" fontId="0" fillId="0" borderId="0" xfId="0" applyNumberFormat="1"/>
    <xf numFmtId="0" fontId="0" fillId="0" borderId="0" xfId="0" applyAlignment="1"/>
    <xf numFmtId="0" fontId="2" fillId="0" borderId="0" xfId="0" applyFont="1" applyAlignment="1">
      <alignment horizontal="center" wrapText="1"/>
    </xf>
    <xf numFmtId="0" fontId="0" fillId="0" borderId="0" xfId="0" applyNumberFormat="1" applyAlignment="1">
      <alignment horizontal="center"/>
    </xf>
    <xf numFmtId="0" fontId="2" fillId="0" borderId="0" xfId="0" applyFont="1" applyAlignment="1">
      <alignment wrapText="1"/>
    </xf>
    <xf numFmtId="0" fontId="0" fillId="0" borderId="0" xfId="0" applyAlignment="1">
      <alignment wrapText="1"/>
    </xf>
    <xf numFmtId="0" fontId="0" fillId="0" borderId="1" xfId="0" applyBorder="1"/>
    <xf numFmtId="9" fontId="0" fillId="0" borderId="0" xfId="2" applyFont="1"/>
    <xf numFmtId="9" fontId="0" fillId="0" borderId="1" xfId="2" applyFont="1" applyBorder="1"/>
    <xf numFmtId="0" fontId="2" fillId="0" borderId="1" xfId="0" applyFont="1" applyBorder="1" applyAlignment="1">
      <alignment horizontal="center" wrapText="1"/>
    </xf>
    <xf numFmtId="22" fontId="0" fillId="0" borderId="0" xfId="0" applyNumberFormat="1"/>
    <xf numFmtId="10" fontId="0" fillId="0" borderId="1" xfId="0" applyNumberFormat="1" applyBorder="1"/>
    <xf numFmtId="0" fontId="2" fillId="0" borderId="0" xfId="0" applyFont="1" applyAlignment="1">
      <alignment horizontal="right"/>
    </xf>
    <xf numFmtId="0" fontId="2" fillId="0" borderId="2" xfId="0" applyFont="1" applyBorder="1" applyAlignment="1">
      <alignment horizontal="right"/>
    </xf>
    <xf numFmtId="0" fontId="0" fillId="0" borderId="2" xfId="0" applyFont="1" applyBorder="1" applyAlignment="1"/>
    <xf numFmtId="0" fontId="0" fillId="3" borderId="0" xfId="0" applyFill="1" applyAlignment="1">
      <alignment horizontal="center"/>
    </xf>
    <xf numFmtId="0" fontId="0" fillId="0" borderId="0" xfId="0" applyFill="1"/>
    <xf numFmtId="0" fontId="0" fillId="0" borderId="0" xfId="0" applyFill="1" applyAlignment="1">
      <alignment horizontal="right"/>
    </xf>
    <xf numFmtId="10" fontId="0" fillId="0" borderId="0" xfId="0" applyNumberFormat="1" applyFill="1"/>
    <xf numFmtId="0" fontId="0" fillId="2" borderId="0" xfId="0" applyFill="1" applyAlignment="1">
      <alignment horizontal="center"/>
    </xf>
    <xf numFmtId="0" fontId="0" fillId="0" borderId="0" xfId="0" applyFill="1" applyAlignment="1">
      <alignment horizontal="center"/>
    </xf>
    <xf numFmtId="0" fontId="3" fillId="4" borderId="3" xfId="0" applyFont="1" applyFill="1" applyBorder="1" applyAlignment="1">
      <alignment horizontal="center" wrapText="1"/>
    </xf>
    <xf numFmtId="0" fontId="0" fillId="0" borderId="4" xfId="0" applyFont="1" applyBorder="1"/>
    <xf numFmtId="0" fontId="0" fillId="0" borderId="3" xfId="0" applyFont="1" applyBorder="1"/>
    <xf numFmtId="0" fontId="3" fillId="4" borderId="5" xfId="0" applyFont="1" applyFill="1" applyBorder="1" applyAlignment="1">
      <alignment horizontal="center" wrapText="1"/>
    </xf>
    <xf numFmtId="0" fontId="0" fillId="0" borderId="6" xfId="0" applyFont="1" applyBorder="1"/>
    <xf numFmtId="0" fontId="0" fillId="0" borderId="5" xfId="0" applyFont="1" applyBorder="1"/>
    <xf numFmtId="164" fontId="0" fillId="0" borderId="0" xfId="0" applyNumberFormat="1" applyAlignment="1">
      <alignment horizontal="center"/>
    </xf>
    <xf numFmtId="0" fontId="2" fillId="0" borderId="0" xfId="0" applyFont="1" applyAlignment="1">
      <alignment horizontal="right"/>
    </xf>
    <xf numFmtId="167" fontId="4" fillId="0" borderId="0" xfId="0" applyNumberFormat="1" applyFont="1" applyAlignment="1">
      <alignment horizontal="center"/>
    </xf>
    <xf numFmtId="0" fontId="4" fillId="0" borderId="0" xfId="0" applyFont="1"/>
    <xf numFmtId="167" fontId="4" fillId="0" borderId="0" xfId="0" applyNumberFormat="1" applyFont="1"/>
    <xf numFmtId="165" fontId="0" fillId="0" borderId="0" xfId="1" applyNumberFormat="1" applyFont="1" applyFill="1"/>
    <xf numFmtId="164" fontId="0" fillId="0" borderId="0" xfId="1" applyFont="1" applyFill="1"/>
    <xf numFmtId="22" fontId="0" fillId="0" borderId="0" xfId="0" applyNumberFormat="1" applyFill="1" applyAlignment="1">
      <alignment horizontal="center"/>
    </xf>
    <xf numFmtId="168" fontId="0" fillId="0" borderId="0" xfId="2" applyNumberFormat="1" applyFont="1" applyFill="1" applyAlignment="1">
      <alignment horizontal="center"/>
    </xf>
    <xf numFmtId="164" fontId="0" fillId="2" borderId="0" xfId="1" applyFont="1" applyFill="1" applyAlignment="1">
      <alignment horizontal="center"/>
    </xf>
    <xf numFmtId="0" fontId="0" fillId="0" borderId="0" xfId="0" applyFill="1" applyAlignment="1" applyProtection="1">
      <alignment horizontal="center"/>
      <protection locked="0"/>
    </xf>
    <xf numFmtId="165" fontId="0" fillId="0" borderId="0" xfId="0" applyNumberFormat="1" applyFill="1" applyAlignment="1" applyProtection="1">
      <alignment horizontal="center"/>
      <protection locked="0"/>
    </xf>
    <xf numFmtId="0" fontId="0" fillId="0" borderId="0" xfId="0" applyFont="1" applyAlignment="1"/>
    <xf numFmtId="0" fontId="0" fillId="0" borderId="0" xfId="0" applyFont="1" applyAlignment="1">
      <alignment vertical="center"/>
    </xf>
    <xf numFmtId="0" fontId="0" fillId="0" borderId="0" xfId="0" applyFont="1" applyFill="1" applyAlignment="1">
      <alignment vertical="center"/>
    </xf>
    <xf numFmtId="0" fontId="0" fillId="0" borderId="0" xfId="0" applyFont="1" applyFill="1" applyAlignment="1"/>
    <xf numFmtId="0" fontId="0" fillId="0" borderId="0" xfId="0" applyFont="1"/>
    <xf numFmtId="0" fontId="7" fillId="0" borderId="0" xfId="0" applyFont="1" applyFill="1" applyBorder="1" applyAlignment="1">
      <alignment wrapText="1"/>
    </xf>
    <xf numFmtId="0" fontId="2" fillId="6" borderId="0" xfId="0" applyFont="1" applyFill="1" applyAlignment="1">
      <alignment horizontal="center"/>
    </xf>
    <xf numFmtId="0" fontId="2" fillId="6" borderId="7" xfId="0" applyFont="1" applyFill="1" applyBorder="1" applyAlignment="1">
      <alignment horizontal="center"/>
    </xf>
    <xf numFmtId="0" fontId="3" fillId="8" borderId="0" xfId="0" applyFont="1" applyFill="1" applyAlignment="1">
      <alignment horizontal="center" wrapText="1"/>
    </xf>
    <xf numFmtId="0" fontId="3" fillId="8" borderId="0" xfId="0" applyFont="1" applyFill="1" applyAlignment="1">
      <alignment horizontal="center"/>
    </xf>
    <xf numFmtId="0" fontId="3" fillId="8" borderId="8" xfId="0" applyFont="1" applyFill="1" applyBorder="1" applyAlignment="1">
      <alignment horizontal="center"/>
    </xf>
    <xf numFmtId="0" fontId="0" fillId="0" borderId="8" xfId="0" applyBorder="1"/>
    <xf numFmtId="0" fontId="4" fillId="0" borderId="8" xfId="0" applyFont="1" applyBorder="1" applyAlignment="1">
      <alignment horizontal="center"/>
    </xf>
    <xf numFmtId="166" fontId="5" fillId="0" borderId="8" xfId="0" applyNumberFormat="1" applyFont="1" applyBorder="1" applyAlignment="1">
      <alignment horizontal="center" vertical="center" wrapText="1"/>
    </xf>
    <xf numFmtId="0" fontId="0" fillId="9" borderId="0" xfId="0" applyFill="1" applyAlignment="1" applyProtection="1">
      <alignment horizontal="center"/>
      <protection locked="0"/>
    </xf>
    <xf numFmtId="0" fontId="0" fillId="9" borderId="0" xfId="0" applyFill="1" applyProtection="1">
      <protection locked="0"/>
    </xf>
    <xf numFmtId="0" fontId="0" fillId="5" borderId="8" xfId="0" applyFill="1" applyBorder="1" applyProtection="1">
      <protection locked="0"/>
    </xf>
    <xf numFmtId="164" fontId="0" fillId="0" borderId="0" xfId="1" applyFont="1" applyFill="1" applyAlignment="1" applyProtection="1">
      <alignment horizontal="center"/>
      <protection locked="0"/>
    </xf>
    <xf numFmtId="0" fontId="3" fillId="7" borderId="0" xfId="0" applyFont="1" applyFill="1" applyAlignment="1">
      <alignment horizontal="center" wrapText="1"/>
    </xf>
    <xf numFmtId="0" fontId="0" fillId="2" borderId="8" xfId="0" applyFill="1" applyBorder="1"/>
    <xf numFmtId="0" fontId="2" fillId="2" borderId="8" xfId="0" applyFont="1" applyFill="1" applyBorder="1" applyAlignment="1">
      <alignment horizontal="center"/>
    </xf>
    <xf numFmtId="0" fontId="0" fillId="0" borderId="8" xfId="0" applyBorder="1" applyAlignment="1">
      <alignment horizontal="center" vertical="top"/>
    </xf>
    <xf numFmtId="0" fontId="0" fillId="0" borderId="8" xfId="0" applyBorder="1" applyAlignment="1">
      <alignment vertical="top" wrapText="1"/>
    </xf>
    <xf numFmtId="0" fontId="10" fillId="0" borderId="8" xfId="0" applyFont="1" applyBorder="1" applyAlignment="1">
      <alignment vertical="top" wrapText="1"/>
    </xf>
    <xf numFmtId="0" fontId="2" fillId="6" borderId="8" xfId="0" applyFont="1" applyFill="1" applyBorder="1" applyAlignment="1">
      <alignment horizontal="center" vertical="top"/>
    </xf>
    <xf numFmtId="0" fontId="2" fillId="6" borderId="8" xfId="0" applyFont="1" applyFill="1" applyBorder="1" applyAlignment="1">
      <alignment horizontal="center" vertical="center"/>
    </xf>
    <xf numFmtId="0" fontId="0" fillId="0" borderId="8" xfId="0" applyBorder="1" applyAlignment="1">
      <alignment horizontal="left" vertical="top" wrapText="1" indent="1"/>
    </xf>
    <xf numFmtId="0" fontId="0" fillId="0" borderId="8" xfId="0" applyBorder="1" applyAlignment="1">
      <alignment horizontal="left" indent="1"/>
    </xf>
    <xf numFmtId="0" fontId="2" fillId="0" borderId="8" xfId="0" applyFont="1" applyBorder="1"/>
    <xf numFmtId="0" fontId="0" fillId="0" borderId="8" xfId="0" applyBorder="1" applyAlignment="1">
      <alignment horizontal="left" wrapText="1" indent="1"/>
    </xf>
    <xf numFmtId="0" fontId="0" fillId="0" borderId="0" xfId="0" applyAlignment="1" applyProtection="1">
      <alignment horizontal="center"/>
      <protection locked="0"/>
    </xf>
    <xf numFmtId="165" fontId="0" fillId="0" borderId="0" xfId="0" applyNumberFormat="1" applyAlignment="1" applyProtection="1">
      <alignment horizontal="center"/>
      <protection locked="0"/>
    </xf>
    <xf numFmtId="0" fontId="0" fillId="0" borderId="4" xfId="0" applyFont="1" applyBorder="1" applyAlignment="1">
      <alignment horizontal="center"/>
    </xf>
    <xf numFmtId="0" fontId="0" fillId="0" borderId="3" xfId="0" applyFont="1" applyBorder="1" applyAlignment="1">
      <alignment horizontal="center"/>
    </xf>
    <xf numFmtId="0" fontId="0" fillId="0" borderId="0" xfId="0" applyBorder="1"/>
    <xf numFmtId="0" fontId="0" fillId="0" borderId="0" xfId="0" applyFont="1" applyBorder="1" applyAlignment="1">
      <alignment horizontal="center"/>
    </xf>
    <xf numFmtId="0" fontId="0" fillId="0" borderId="1" xfId="0" applyFont="1" applyBorder="1" applyAlignment="1">
      <alignment horizontal="center"/>
    </xf>
    <xf numFmtId="0" fontId="0" fillId="0" borderId="0" xfId="0" applyFont="1" applyFill="1" applyBorder="1"/>
    <xf numFmtId="0" fontId="0" fillId="0" borderId="9" xfId="0" applyFont="1" applyFill="1" applyBorder="1"/>
    <xf numFmtId="0" fontId="3" fillId="7" borderId="0" xfId="0" applyFont="1" applyFill="1" applyAlignment="1">
      <alignment horizontal="right"/>
    </xf>
    <xf numFmtId="22" fontId="0" fillId="5" borderId="0" xfId="0" applyNumberFormat="1" applyFill="1" applyAlignment="1" applyProtection="1">
      <alignment horizontal="center"/>
      <protection locked="0"/>
    </xf>
    <xf numFmtId="0" fontId="2" fillId="0" borderId="8" xfId="0" applyFont="1" applyBorder="1" applyAlignment="1">
      <alignment horizontal="right" wrapText="1"/>
    </xf>
    <xf numFmtId="0" fontId="0" fillId="0" borderId="0" xfId="0" applyAlignment="1">
      <alignment horizontal="right"/>
    </xf>
    <xf numFmtId="0" fontId="2" fillId="0" borderId="0" xfId="0" applyFont="1" applyAlignment="1">
      <alignment horizontal="center"/>
    </xf>
  </cellXfs>
  <cellStyles count="3">
    <cellStyle name="Comma" xfId="1" builtinId="3"/>
    <cellStyle name="Normal" xfId="0" builtinId="0"/>
    <cellStyle name="Percent" xfId="2" builtinId="5"/>
  </cellStyles>
  <dxfs count="26">
    <dxf>
      <numFmt numFmtId="14" formatCode="0.00%"/>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border diagonalUp="0" diagonalDown="0">
        <left/>
        <right/>
        <top/>
        <bottom style="thin">
          <color indexed="64"/>
        </bottom>
        <vertical/>
        <horizontal/>
      </border>
    </dxf>
    <dxf>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0"/>
        <color theme="1"/>
        <name val="Arial Unicode MS"/>
        <scheme val="none"/>
      </font>
    </dxf>
    <dxf>
      <border outline="0">
        <bottom style="thin">
          <color indexed="64"/>
        </bottom>
      </border>
    </dxf>
    <dxf>
      <font>
        <b/>
        <i val="0"/>
        <strike val="0"/>
        <condense val="0"/>
        <extend val="0"/>
        <outline val="0"/>
        <shadow val="0"/>
        <u val="none"/>
        <vertAlign val="baseline"/>
        <sz val="10"/>
        <color theme="1"/>
        <name val="Arial Unicode MS"/>
        <scheme val="none"/>
      </font>
      <alignment horizontal="center" vertical="bottom" textRotation="0" wrapText="1" indent="0" justifyLastLine="0" shrinkToFit="0" readingOrder="0"/>
    </dxf>
    <dxf>
      <fill>
        <patternFill>
          <bgColor theme="5" tint="0.59996337778862885"/>
        </patternFill>
      </fill>
    </dxf>
    <dxf>
      <fill>
        <patternFill>
          <bgColor theme="5" tint="0.59996337778862885"/>
        </patternFill>
      </fill>
    </dxf>
    <dxf>
      <font>
        <color theme="0"/>
      </font>
    </dxf>
    <dxf>
      <font>
        <color theme="0"/>
      </font>
    </dxf>
    <dxf>
      <fill>
        <patternFill>
          <bgColor theme="8" tint="0.59996337778862885"/>
        </patternFill>
      </fill>
    </dxf>
    <dxf>
      <fill>
        <patternFill>
          <bgColor theme="8" tint="0.59996337778862885"/>
        </patternFill>
      </fill>
    </dxf>
    <dxf>
      <font>
        <color theme="0"/>
      </font>
      <fill>
        <patternFill>
          <bgColor rgb="FFFF0000"/>
        </patternFill>
      </fill>
    </dxf>
    <dxf>
      <font>
        <color theme="0"/>
      </font>
      <fill>
        <patternFill>
          <bgColor theme="4"/>
        </patternFill>
      </fill>
      <border>
        <top style="thin">
          <color theme="0"/>
        </top>
        <bottom style="thin">
          <color theme="0"/>
        </bottom>
        <vertical/>
        <horizontal/>
      </border>
    </dxf>
    <dxf>
      <fill>
        <patternFill>
          <bgColor theme="0" tint="-0.24994659260841701"/>
        </patternFill>
      </fill>
      <border>
        <top style="thin">
          <color theme="0"/>
        </top>
        <bottom style="thin">
          <color theme="0"/>
        </bottom>
        <vertical/>
        <horizontal/>
      </border>
    </dxf>
    <dxf>
      <font>
        <color rgb="FFFF0000"/>
      </font>
      <numFmt numFmtId="30" formatCode="@"/>
    </dxf>
    <dxf>
      <numFmt numFmtId="169" formatCode="0.00;[Red]0.00"/>
    </dxf>
  </dxfs>
  <tableStyles count="0" defaultTableStyle="TableStyleMedium2" defaultPivotStyle="PivotStyleLight16"/>
  <colors>
    <mruColors>
      <color rgb="FFFFFF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104775</xdr:colOff>
      <xdr:row>0</xdr:row>
      <xdr:rowOff>0</xdr:rowOff>
    </xdr:from>
    <xdr:to>
      <xdr:col>7</xdr:col>
      <xdr:colOff>334700</xdr:colOff>
      <xdr:row>10</xdr:row>
      <xdr:rowOff>12821</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9153525" y="0"/>
          <a:ext cx="3277925" cy="2438521"/>
          <a:chOff x="8743950" y="0"/>
          <a:chExt cx="3277925" cy="2641721"/>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743950" y="1171575"/>
            <a:ext cx="3267075" cy="1470146"/>
          </a:xfrm>
          <a:prstGeom prst="rect">
            <a:avLst/>
          </a:prstGeom>
          <a:solidFill>
            <a:schemeClr val="accent5">
              <a:lumMod val="40000"/>
              <a:lumOff val="60000"/>
              <a:alpha val="65000"/>
            </a:schemeClr>
          </a:solidFill>
          <a:ln w="3175">
            <a:solidFill>
              <a:schemeClr val="accent1"/>
            </a:solidFill>
          </a:ln>
          <a:effectLst>
            <a:outerShdw blurRad="50800" dist="38100" dir="2700000" algn="tl" rotWithShape="0">
              <a:schemeClr val="tx1">
                <a:lumMod val="75000"/>
                <a:lumOff val="25000"/>
                <a:alpha val="4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This worksheet is designed and made by Quadec Industrial Solutions.  Quadec is</a:t>
            </a:r>
            <a:r>
              <a:rPr lang="en-GB" sz="1100" b="0">
                <a:solidFill>
                  <a:schemeClr val="tx1"/>
                </a:solidFill>
                <a:effectLst/>
                <a:latin typeface="+mn-lt"/>
                <a:ea typeface="+mn-ea"/>
                <a:cs typeface="+mn-cs"/>
              </a:rPr>
              <a:t> a team of IT professionals with over 15 years experiences in formulate IT solutions for</a:t>
            </a:r>
            <a:r>
              <a:rPr lang="en-GB" sz="1100" b="0" baseline="0">
                <a:solidFill>
                  <a:schemeClr val="tx1"/>
                </a:solidFill>
                <a:effectLst/>
                <a:latin typeface="+mn-lt"/>
                <a:ea typeface="+mn-ea"/>
                <a:cs typeface="+mn-cs"/>
              </a:rPr>
              <a:t> business</a:t>
            </a:r>
            <a:r>
              <a:rPr lang="en-GB" sz="1100" b="0">
                <a:solidFill>
                  <a:schemeClr val="tx1"/>
                </a:solidFill>
                <a:effectLst/>
                <a:latin typeface="+mn-lt"/>
                <a:ea typeface="+mn-ea"/>
                <a:cs typeface="+mn-cs"/>
              </a:rPr>
              <a:t>. </a:t>
            </a:r>
            <a:r>
              <a:rPr lang="en-GB" sz="1100" b="0" baseline="0">
                <a:solidFill>
                  <a:schemeClr val="tx1"/>
                </a:solidFill>
                <a:effectLst/>
                <a:latin typeface="+mn-lt"/>
                <a:ea typeface="+mn-ea"/>
                <a:cs typeface="+mn-cs"/>
              </a:rPr>
              <a:t>  Please send e-mail to us if you need help to  make this worksheet  work better for your business environment.</a:t>
            </a:r>
          </a:p>
          <a:p>
            <a:r>
              <a:rPr lang="en-GB" sz="1100" b="1" baseline="0">
                <a:solidFill>
                  <a:schemeClr val="tx1"/>
                </a:solidFill>
                <a:effectLst/>
                <a:latin typeface="+mn-lt"/>
                <a:ea typeface="+mn-ea"/>
                <a:cs typeface="+mn-cs"/>
              </a:rPr>
              <a:t>Our e-mail: solution@quadec.com</a:t>
            </a:r>
          </a:p>
          <a:p>
            <a:r>
              <a:rPr lang="en-GB" sz="1100" b="1" baseline="0">
                <a:solidFill>
                  <a:schemeClr val="tx1"/>
                </a:solidFill>
                <a:effectLst/>
                <a:latin typeface="+mn-lt"/>
                <a:ea typeface="+mn-ea"/>
                <a:cs typeface="+mn-cs"/>
              </a:rPr>
              <a:t>Our web-site: www.quadec.com</a:t>
            </a:r>
            <a:endParaRPr lang="en-GB" sz="1100" b="1">
              <a:solidFill>
                <a:schemeClr val="tx1"/>
              </a:solidFill>
              <a:effectLst/>
              <a:latin typeface="+mn-lt"/>
              <a:ea typeface="+mn-ea"/>
              <a:cs typeface="+mn-cs"/>
            </a:endParaRPr>
          </a:p>
        </xdr:txBody>
      </xdr:sp>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3950" y="0"/>
            <a:ext cx="3277925" cy="117204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229925</xdr:colOff>
      <xdr:row>6</xdr:row>
      <xdr:rowOff>250946</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7169150" y="0"/>
          <a:ext cx="3277925" cy="2454396"/>
          <a:chOff x="8743950" y="0"/>
          <a:chExt cx="3277925" cy="2641721"/>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743950" y="1171575"/>
            <a:ext cx="3267075" cy="1470146"/>
          </a:xfrm>
          <a:prstGeom prst="rect">
            <a:avLst/>
          </a:prstGeom>
          <a:solidFill>
            <a:schemeClr val="accent5">
              <a:lumMod val="40000"/>
              <a:lumOff val="60000"/>
              <a:alpha val="65000"/>
            </a:schemeClr>
          </a:solidFill>
          <a:ln w="3175">
            <a:solidFill>
              <a:schemeClr val="accent1"/>
            </a:solidFill>
          </a:ln>
          <a:effectLst>
            <a:outerShdw blurRad="50800" dist="38100" dir="2700000" algn="tl" rotWithShape="0">
              <a:schemeClr val="tx1">
                <a:lumMod val="75000"/>
                <a:lumOff val="25000"/>
                <a:alpha val="4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This worksheet is designed and made by Quadec Industrial Solutions.  Quadec is</a:t>
            </a:r>
            <a:r>
              <a:rPr lang="en-GB" sz="1100" b="0">
                <a:solidFill>
                  <a:schemeClr val="tx1"/>
                </a:solidFill>
                <a:effectLst/>
                <a:latin typeface="+mn-lt"/>
                <a:ea typeface="+mn-ea"/>
                <a:cs typeface="+mn-cs"/>
              </a:rPr>
              <a:t> a team of IT professionals with over 15 years experiences in formulate IT solutions for</a:t>
            </a:r>
            <a:r>
              <a:rPr lang="en-GB" sz="1100" b="0" baseline="0">
                <a:solidFill>
                  <a:schemeClr val="tx1"/>
                </a:solidFill>
                <a:effectLst/>
                <a:latin typeface="+mn-lt"/>
                <a:ea typeface="+mn-ea"/>
                <a:cs typeface="+mn-cs"/>
              </a:rPr>
              <a:t> business</a:t>
            </a:r>
            <a:r>
              <a:rPr lang="en-GB" sz="1100" b="0">
                <a:solidFill>
                  <a:schemeClr val="tx1"/>
                </a:solidFill>
                <a:effectLst/>
                <a:latin typeface="+mn-lt"/>
                <a:ea typeface="+mn-ea"/>
                <a:cs typeface="+mn-cs"/>
              </a:rPr>
              <a:t>. </a:t>
            </a:r>
            <a:r>
              <a:rPr lang="en-GB" sz="1100" b="0" baseline="0">
                <a:solidFill>
                  <a:schemeClr val="tx1"/>
                </a:solidFill>
                <a:effectLst/>
                <a:latin typeface="+mn-lt"/>
                <a:ea typeface="+mn-ea"/>
                <a:cs typeface="+mn-cs"/>
              </a:rPr>
              <a:t>  Please send e-mail to us if you need help to  make this worksheet  work better for your business environment.</a:t>
            </a:r>
          </a:p>
          <a:p>
            <a:r>
              <a:rPr lang="en-GB" sz="1100" b="1" baseline="0">
                <a:solidFill>
                  <a:schemeClr val="tx1"/>
                </a:solidFill>
                <a:effectLst/>
                <a:latin typeface="+mn-lt"/>
                <a:ea typeface="+mn-ea"/>
                <a:cs typeface="+mn-cs"/>
              </a:rPr>
              <a:t>Our e-mail: info@quadec.com</a:t>
            </a:r>
          </a:p>
          <a:p>
            <a:r>
              <a:rPr lang="en-GB" sz="1100" b="1" baseline="0">
                <a:solidFill>
                  <a:schemeClr val="tx1"/>
                </a:solidFill>
                <a:effectLst/>
                <a:latin typeface="+mn-lt"/>
                <a:ea typeface="+mn-ea"/>
                <a:cs typeface="+mn-cs"/>
              </a:rPr>
              <a:t>Our web-site: www.quadec.com</a:t>
            </a:r>
            <a:endParaRPr lang="en-GB" sz="1100" b="1">
              <a:solidFill>
                <a:schemeClr val="tx1"/>
              </a:solidFill>
              <a:effectLst/>
              <a:latin typeface="+mn-lt"/>
              <a:ea typeface="+mn-ea"/>
              <a:cs typeface="+mn-cs"/>
            </a:endParaRPr>
          </a:p>
        </xdr:txBody>
      </xdr:sp>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3950" y="0"/>
            <a:ext cx="3277925" cy="117204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OEE" displayName="OEE" ref="A2:O24" totalsRowShown="0" headerRowDxfId="14" dataDxfId="12" headerRowBorderDxfId="13" dataCellStyle="Percent">
  <tableColumns count="15">
    <tableColumn id="1" xr3:uid="{00000000-0010-0000-0000-000001000000}" name="Ref."/>
    <tableColumn id="2" xr3:uid="{00000000-0010-0000-0000-000002000000}" name="Work Centre"/>
    <tableColumn id="3" xr3:uid="{00000000-0010-0000-0000-000003000000}" name="No. of Workstations" dataDxfId="11"/>
    <tableColumn id="4" xr3:uid="{00000000-0010-0000-0000-000004000000}" name="Day 1" dataDxfId="10" dataCellStyle="Percent"/>
    <tableColumn id="5" xr3:uid="{00000000-0010-0000-0000-000005000000}" name="Day 2" dataDxfId="9" dataCellStyle="Percent"/>
    <tableColumn id="6" xr3:uid="{00000000-0010-0000-0000-000006000000}" name="Day 3" dataDxfId="8" dataCellStyle="Percent"/>
    <tableColumn id="7" xr3:uid="{00000000-0010-0000-0000-000007000000}" name="Day 4" dataDxfId="7" dataCellStyle="Percent"/>
    <tableColumn id="8" xr3:uid="{00000000-0010-0000-0000-000008000000}" name="Day 5" dataDxfId="6" dataCellStyle="Percent"/>
    <tableColumn id="9" xr3:uid="{00000000-0010-0000-0000-000009000000}" name="Day 6" dataDxfId="5" dataCellStyle="Percent"/>
    <tableColumn id="10" xr3:uid="{00000000-0010-0000-0000-00000A000000}" name="Day 7" dataDxfId="4" dataCellStyle="Percent"/>
    <tableColumn id="11" xr3:uid="{00000000-0010-0000-0000-00000B000000}" name="Day 8" dataDxfId="3" dataCellStyle="Percent"/>
    <tableColumn id="12" xr3:uid="{00000000-0010-0000-0000-00000C000000}" name="Day 9" dataDxfId="2" dataCellStyle="Percent"/>
    <tableColumn id="13" xr3:uid="{00000000-0010-0000-0000-00000D000000}" name="Day 10" dataDxfId="1" dataCellStyle="Percent"/>
    <tableColumn id="14" xr3:uid="{00000000-0010-0000-0000-00000E000000}" name="Average" dataDxfId="0"/>
    <tableColumn id="15" xr3:uid="{00000000-0010-0000-0000-00000F000000}" name="Tren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5.v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F13" sqref="F13"/>
    </sheetView>
  </sheetViews>
  <sheetFormatPr defaultRowHeight="13"/>
  <cols>
    <col min="1" max="1" width="75" customWidth="1"/>
    <col min="2" max="2" width="54.54296875" bestFit="1" customWidth="1"/>
  </cols>
  <sheetData>
    <row r="1" spans="1:2" ht="21" customHeight="1">
      <c r="A1" s="69" t="s">
        <v>154</v>
      </c>
      <c r="B1" s="70" t="s">
        <v>190</v>
      </c>
    </row>
    <row r="2" spans="1:2" ht="51" customHeight="1">
      <c r="A2" s="67" t="s">
        <v>155</v>
      </c>
      <c r="B2" s="67" t="s">
        <v>191</v>
      </c>
    </row>
    <row r="3" spans="1:2">
      <c r="A3" s="71" t="s">
        <v>156</v>
      </c>
      <c r="B3" s="72" t="s">
        <v>192</v>
      </c>
    </row>
    <row r="4" spans="1:2" ht="15" customHeight="1">
      <c r="A4" s="71" t="s">
        <v>157</v>
      </c>
      <c r="B4" s="72" t="s">
        <v>193</v>
      </c>
    </row>
    <row r="5" spans="1:2">
      <c r="A5" s="72" t="s">
        <v>158</v>
      </c>
      <c r="B5" s="72" t="s">
        <v>194</v>
      </c>
    </row>
    <row r="6" spans="1:2">
      <c r="A6" s="72" t="s">
        <v>159</v>
      </c>
      <c r="B6" s="72" t="s">
        <v>195</v>
      </c>
    </row>
    <row r="7" spans="1:2">
      <c r="A7" s="72" t="s">
        <v>168</v>
      </c>
      <c r="B7" s="72" t="s">
        <v>196</v>
      </c>
    </row>
    <row r="8" spans="1:2">
      <c r="A8" s="56"/>
      <c r="B8" s="56"/>
    </row>
    <row r="9" spans="1:2">
      <c r="A9" s="73" t="s">
        <v>160</v>
      </c>
      <c r="B9" s="73" t="s">
        <v>197</v>
      </c>
    </row>
    <row r="10" spans="1:2" ht="26">
      <c r="A10" s="74" t="s">
        <v>161</v>
      </c>
      <c r="B10" s="72" t="s">
        <v>198</v>
      </c>
    </row>
    <row r="11" spans="1:2">
      <c r="A11" s="56"/>
      <c r="B11" s="56"/>
    </row>
    <row r="12" spans="1:2">
      <c r="A12" s="73" t="s">
        <v>162</v>
      </c>
      <c r="B12" s="73" t="s">
        <v>199</v>
      </c>
    </row>
    <row r="13" spans="1:2" ht="39">
      <c r="A13" s="71" t="s">
        <v>200</v>
      </c>
      <c r="B13" s="74" t="s">
        <v>201</v>
      </c>
    </row>
    <row r="14" spans="1:2">
      <c r="A14" s="72" t="s">
        <v>163</v>
      </c>
      <c r="B14" s="74" t="s">
        <v>202</v>
      </c>
    </row>
    <row r="15" spans="1:2">
      <c r="A15" s="72" t="s">
        <v>164</v>
      </c>
      <c r="B15" s="72" t="s">
        <v>203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C10"/>
  <sheetViews>
    <sheetView workbookViewId="0">
      <selection activeCell="E11" sqref="E11"/>
    </sheetView>
  </sheetViews>
  <sheetFormatPr defaultRowHeight="13"/>
  <cols>
    <col min="1" max="1" width="18.1796875" bestFit="1" customWidth="1"/>
    <col min="2" max="2" width="14.453125" bestFit="1" customWidth="1"/>
  </cols>
  <sheetData>
    <row r="2" spans="1:3">
      <c r="A2" s="56" t="s">
        <v>86</v>
      </c>
      <c r="B2" s="56" t="s">
        <v>83</v>
      </c>
      <c r="C2" t="s">
        <v>169</v>
      </c>
    </row>
    <row r="3" spans="1:3">
      <c r="A3" s="56" t="s">
        <v>87</v>
      </c>
      <c r="B3" s="56" t="s">
        <v>85</v>
      </c>
      <c r="C3" t="s">
        <v>169</v>
      </c>
    </row>
    <row r="4" spans="1:3">
      <c r="A4" s="5"/>
      <c r="B4" s="5"/>
    </row>
    <row r="5" spans="1:3">
      <c r="A5" s="56" t="s">
        <v>89</v>
      </c>
      <c r="B5" s="56" t="s">
        <v>90</v>
      </c>
      <c r="C5" s="56">
        <f>VLOOKUP(B5,A6:B7,2)</f>
        <v>1</v>
      </c>
    </row>
    <row r="6" spans="1:3" hidden="1">
      <c r="A6" t="s">
        <v>90</v>
      </c>
      <c r="B6">
        <v>1</v>
      </c>
    </row>
    <row r="7" spans="1:3" hidden="1">
      <c r="A7" t="s">
        <v>91</v>
      </c>
      <c r="B7">
        <v>2</v>
      </c>
    </row>
    <row r="9" spans="1:3">
      <c r="A9" s="56" t="s">
        <v>170</v>
      </c>
      <c r="B9" s="56" t="s">
        <v>172</v>
      </c>
    </row>
    <row r="10" spans="1:3">
      <c r="A10" s="56" t="s">
        <v>171</v>
      </c>
      <c r="B10" s="56" t="s">
        <v>172</v>
      </c>
    </row>
  </sheetData>
  <dataValidations count="1">
    <dataValidation type="list" allowBlank="1" showInputMessage="1" showErrorMessage="1" sqref="B5" xr:uid="{00000000-0002-0000-0900-000000000000}">
      <formula1>Language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7"/>
  <sheetViews>
    <sheetView workbookViewId="0">
      <selection activeCell="B5" sqref="B5"/>
    </sheetView>
  </sheetViews>
  <sheetFormatPr defaultRowHeight="13"/>
  <cols>
    <col min="1" max="1" width="39.54296875" bestFit="1" customWidth="1"/>
    <col min="2" max="2" width="18" bestFit="1" customWidth="1"/>
  </cols>
  <sheetData>
    <row r="1" spans="1:4">
      <c r="A1" s="52" t="s">
        <v>90</v>
      </c>
      <c r="B1" s="51" t="s">
        <v>91</v>
      </c>
    </row>
    <row r="2" spans="1:4">
      <c r="A2" s="47" t="s">
        <v>36</v>
      </c>
      <c r="B2" s="45" t="s">
        <v>92</v>
      </c>
    </row>
    <row r="3" spans="1:4">
      <c r="A3" s="47" t="s">
        <v>80</v>
      </c>
      <c r="B3" s="45" t="s">
        <v>93</v>
      </c>
      <c r="C3" s="45"/>
      <c r="D3" s="45"/>
    </row>
    <row r="4" spans="1:4">
      <c r="A4" s="50" t="s">
        <v>64</v>
      </c>
      <c r="B4" t="s">
        <v>94</v>
      </c>
    </row>
    <row r="5" spans="1:4">
      <c r="A5" s="47" t="s">
        <v>4</v>
      </c>
      <c r="B5" t="s">
        <v>95</v>
      </c>
    </row>
    <row r="6" spans="1:4">
      <c r="A6" s="46" t="s">
        <v>28</v>
      </c>
      <c r="B6" t="s">
        <v>96</v>
      </c>
    </row>
    <row r="7" spans="1:4">
      <c r="A7" s="49" t="s">
        <v>79</v>
      </c>
      <c r="B7" t="s">
        <v>98</v>
      </c>
    </row>
    <row r="8" spans="1:4">
      <c r="A8" s="50" t="s">
        <v>66</v>
      </c>
      <c r="B8" t="s">
        <v>97</v>
      </c>
    </row>
    <row r="9" spans="1:4">
      <c r="A9" s="50" t="s">
        <v>75</v>
      </c>
      <c r="B9" t="s">
        <v>99</v>
      </c>
    </row>
    <row r="10" spans="1:4">
      <c r="A10" s="50" t="s">
        <v>67</v>
      </c>
      <c r="B10" t="s">
        <v>100</v>
      </c>
    </row>
    <row r="11" spans="1:4">
      <c r="A11" s="50" t="s">
        <v>68</v>
      </c>
      <c r="B11" t="s">
        <v>101</v>
      </c>
    </row>
    <row r="12" spans="1:4">
      <c r="A12" s="50" t="s">
        <v>69</v>
      </c>
      <c r="B12" t="s">
        <v>102</v>
      </c>
    </row>
    <row r="13" spans="1:4">
      <c r="A13" s="50" t="s">
        <v>70</v>
      </c>
      <c r="B13" t="s">
        <v>103</v>
      </c>
    </row>
    <row r="14" spans="1:4">
      <c r="A14" s="50" t="s">
        <v>71</v>
      </c>
      <c r="B14" t="s">
        <v>104</v>
      </c>
    </row>
    <row r="15" spans="1:4">
      <c r="A15" s="50" t="s">
        <v>72</v>
      </c>
      <c r="B15" t="s">
        <v>105</v>
      </c>
    </row>
    <row r="16" spans="1:4">
      <c r="A16" s="50" t="s">
        <v>73</v>
      </c>
      <c r="B16" t="s">
        <v>106</v>
      </c>
    </row>
    <row r="17" spans="1:2">
      <c r="A17" s="50" t="s">
        <v>74</v>
      </c>
      <c r="B17" t="s">
        <v>107</v>
      </c>
    </row>
    <row r="18" spans="1:2">
      <c r="A18" s="47" t="s">
        <v>39</v>
      </c>
      <c r="B18" t="s">
        <v>108</v>
      </c>
    </row>
    <row r="19" spans="1:2">
      <c r="A19" s="47" t="s">
        <v>41</v>
      </c>
      <c r="B19" t="s">
        <v>109</v>
      </c>
    </row>
    <row r="20" spans="1:2">
      <c r="A20" t="s">
        <v>65</v>
      </c>
      <c r="B20" t="s">
        <v>136</v>
      </c>
    </row>
    <row r="21" spans="1:2">
      <c r="A21" s="47" t="s">
        <v>82</v>
      </c>
      <c r="B21" t="s">
        <v>110</v>
      </c>
    </row>
    <row r="22" spans="1:2">
      <c r="A22" s="46" t="s">
        <v>30</v>
      </c>
      <c r="B22" t="s">
        <v>111</v>
      </c>
    </row>
    <row r="23" spans="1:2">
      <c r="A23" s="49" t="s">
        <v>78</v>
      </c>
      <c r="B23" t="s">
        <v>135</v>
      </c>
    </row>
    <row r="24" spans="1:2">
      <c r="A24" s="50" t="s">
        <v>43</v>
      </c>
      <c r="B24" t="s">
        <v>112</v>
      </c>
    </row>
    <row r="25" spans="1:2">
      <c r="A25" s="47" t="s">
        <v>0</v>
      </c>
      <c r="B25" t="s">
        <v>113</v>
      </c>
    </row>
    <row r="26" spans="1:2">
      <c r="A26" s="47" t="s">
        <v>1</v>
      </c>
      <c r="B26" t="s">
        <v>114</v>
      </c>
    </row>
    <row r="27" spans="1:2">
      <c r="A27" s="46" t="s">
        <v>3</v>
      </c>
      <c r="B27" t="s">
        <v>115</v>
      </c>
    </row>
    <row r="28" spans="1:2">
      <c r="A28" s="47" t="s">
        <v>2</v>
      </c>
      <c r="B28" t="s">
        <v>116</v>
      </c>
    </row>
    <row r="29" spans="1:2">
      <c r="A29" s="47" t="str">
        <f>OEE[[#Headers],[Ref.]]</f>
        <v>Ref.</v>
      </c>
      <c r="B29" t="s">
        <v>134</v>
      </c>
    </row>
    <row r="30" spans="1:2">
      <c r="A30" s="48" t="s">
        <v>35</v>
      </c>
      <c r="B30" t="s">
        <v>117</v>
      </c>
    </row>
    <row r="31" spans="1:2">
      <c r="A31" s="45" t="s">
        <v>25</v>
      </c>
      <c r="B31" t="s">
        <v>118</v>
      </c>
    </row>
    <row r="32" spans="1:2">
      <c r="A32" s="45" t="s">
        <v>26</v>
      </c>
      <c r="B32" t="s">
        <v>119</v>
      </c>
    </row>
    <row r="33" spans="1:2">
      <c r="A33" s="45" t="s">
        <v>27</v>
      </c>
      <c r="B33" t="s">
        <v>120</v>
      </c>
    </row>
    <row r="34" spans="1:2">
      <c r="A34" s="47" t="s">
        <v>88</v>
      </c>
      <c r="B34" t="s">
        <v>137</v>
      </c>
    </row>
    <row r="35" spans="1:2">
      <c r="A35" s="47" t="s">
        <v>5</v>
      </c>
      <c r="B35" t="s">
        <v>121</v>
      </c>
    </row>
    <row r="36" spans="1:2">
      <c r="A36" s="47" t="s">
        <v>40</v>
      </c>
      <c r="B36" t="s">
        <v>122</v>
      </c>
    </row>
    <row r="37" spans="1:2">
      <c r="A37" s="47" t="s">
        <v>37</v>
      </c>
      <c r="B37" t="s">
        <v>123</v>
      </c>
    </row>
    <row r="38" spans="1:2">
      <c r="A38" s="45" t="s">
        <v>77</v>
      </c>
      <c r="B38" t="s">
        <v>124</v>
      </c>
    </row>
    <row r="39" spans="1:2">
      <c r="A39" s="46" t="s">
        <v>34</v>
      </c>
      <c r="B39" t="s">
        <v>125</v>
      </c>
    </row>
    <row r="40" spans="1:2">
      <c r="A40" s="50" t="s">
        <v>76</v>
      </c>
      <c r="B40" t="s">
        <v>126</v>
      </c>
    </row>
    <row r="41" spans="1:2">
      <c r="A41" s="46" t="s">
        <v>32</v>
      </c>
      <c r="B41" t="s">
        <v>127</v>
      </c>
    </row>
    <row r="42" spans="1:2">
      <c r="A42" s="46" t="s">
        <v>31</v>
      </c>
      <c r="B42" t="s">
        <v>128</v>
      </c>
    </row>
    <row r="43" spans="1:2">
      <c r="A43" s="47" t="str">
        <f>OEE[[#Headers],[Work Centre]]</f>
        <v>Work Centre</v>
      </c>
      <c r="B43" t="s">
        <v>129</v>
      </c>
    </row>
    <row r="44" spans="1:2">
      <c r="A44" s="46" t="s">
        <v>33</v>
      </c>
      <c r="B44" t="s">
        <v>130</v>
      </c>
    </row>
    <row r="45" spans="1:2">
      <c r="A45" s="48" t="s">
        <v>84</v>
      </c>
      <c r="B45" t="s">
        <v>131</v>
      </c>
    </row>
    <row r="46" spans="1:2">
      <c r="A46" s="47" t="s">
        <v>81</v>
      </c>
      <c r="B46" t="s">
        <v>132</v>
      </c>
    </row>
    <row r="47" spans="1:2">
      <c r="A47" s="46" t="s">
        <v>29</v>
      </c>
      <c r="B47" t="s">
        <v>133</v>
      </c>
    </row>
  </sheetData>
  <sortState xmlns:xlrd2="http://schemas.microsoft.com/office/spreadsheetml/2017/richdata2" ref="A1:A61">
    <sortCondition ref="A6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14" sqref="C14"/>
    </sheetView>
  </sheetViews>
  <sheetFormatPr defaultRowHeight="13"/>
  <cols>
    <col min="1" max="1" width="5.81640625" bestFit="1" customWidth="1"/>
    <col min="2" max="2" width="47.26953125" customWidth="1"/>
    <col min="3" max="3" width="40.81640625" bestFit="1" customWidth="1"/>
  </cols>
  <sheetData>
    <row r="1" spans="1:3">
      <c r="A1" s="64" t="s">
        <v>138</v>
      </c>
      <c r="B1" s="65" t="s">
        <v>139</v>
      </c>
      <c r="C1" s="65" t="s">
        <v>189</v>
      </c>
    </row>
    <row r="2" spans="1:3" ht="33">
      <c r="A2" s="66">
        <v>1</v>
      </c>
      <c r="B2" s="67" t="s">
        <v>144</v>
      </c>
      <c r="C2" s="68" t="s">
        <v>173</v>
      </c>
    </row>
    <row r="3" spans="1:3" ht="26">
      <c r="A3" s="66">
        <v>2</v>
      </c>
      <c r="B3" s="67" t="s">
        <v>140</v>
      </c>
      <c r="C3" s="68" t="s">
        <v>174</v>
      </c>
    </row>
    <row r="4" spans="1:3" ht="26">
      <c r="A4" s="66">
        <v>3</v>
      </c>
      <c r="B4" s="67" t="s">
        <v>141</v>
      </c>
      <c r="C4" s="68" t="s">
        <v>175</v>
      </c>
    </row>
    <row r="5" spans="1:3" ht="26">
      <c r="A5" s="66">
        <v>4</v>
      </c>
      <c r="B5" s="67" t="s">
        <v>148</v>
      </c>
      <c r="C5" s="68" t="s">
        <v>176</v>
      </c>
    </row>
    <row r="6" spans="1:3" ht="49.5">
      <c r="A6" s="66">
        <v>5</v>
      </c>
      <c r="B6" s="67" t="s">
        <v>149</v>
      </c>
      <c r="C6" s="68" t="s">
        <v>177</v>
      </c>
    </row>
    <row r="7" spans="1:3" ht="39">
      <c r="A7" s="66">
        <v>6</v>
      </c>
      <c r="B7" s="67" t="s">
        <v>143</v>
      </c>
      <c r="C7" s="68" t="s">
        <v>178</v>
      </c>
    </row>
    <row r="8" spans="1:3" ht="16.5">
      <c r="A8" s="66">
        <v>7</v>
      </c>
      <c r="B8" s="67" t="s">
        <v>142</v>
      </c>
      <c r="C8" s="68" t="s">
        <v>179</v>
      </c>
    </row>
    <row r="9" spans="1:3" ht="39">
      <c r="A9" s="66">
        <v>8</v>
      </c>
      <c r="B9" s="67" t="s">
        <v>145</v>
      </c>
      <c r="C9" s="68" t="s">
        <v>180</v>
      </c>
    </row>
    <row r="10" spans="1:3" ht="39">
      <c r="A10" s="66">
        <v>9</v>
      </c>
      <c r="B10" s="67" t="s">
        <v>153</v>
      </c>
      <c r="C10" s="68" t="s">
        <v>181</v>
      </c>
    </row>
    <row r="11" spans="1:3" ht="33">
      <c r="A11" s="66">
        <v>10</v>
      </c>
      <c r="B11" s="67" t="s">
        <v>146</v>
      </c>
      <c r="C11" s="68" t="s">
        <v>182</v>
      </c>
    </row>
    <row r="12" spans="1:3" ht="39">
      <c r="A12" s="66">
        <v>11</v>
      </c>
      <c r="B12" s="67" t="s">
        <v>147</v>
      </c>
      <c r="C12" s="68" t="s">
        <v>183</v>
      </c>
    </row>
    <row r="13" spans="1:3" ht="130">
      <c r="A13" s="66">
        <v>12</v>
      </c>
      <c r="B13" s="67" t="s">
        <v>184</v>
      </c>
      <c r="C13" s="68" t="s">
        <v>186</v>
      </c>
    </row>
    <row r="14" spans="1:3" ht="78">
      <c r="A14" s="66">
        <v>13</v>
      </c>
      <c r="B14" s="67" t="s">
        <v>150</v>
      </c>
      <c r="C14" s="68" t="s">
        <v>185</v>
      </c>
    </row>
    <row r="15" spans="1:3" ht="26">
      <c r="A15" s="66">
        <v>14</v>
      </c>
      <c r="B15" s="67" t="s">
        <v>151</v>
      </c>
      <c r="C15" s="68" t="s">
        <v>187</v>
      </c>
    </row>
    <row r="16" spans="1:3" ht="16.5">
      <c r="A16" s="66">
        <v>15</v>
      </c>
      <c r="B16" s="67" t="s">
        <v>152</v>
      </c>
      <c r="C16" s="68" t="s">
        <v>188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73"/>
  <sheetViews>
    <sheetView workbookViewId="0">
      <pane xSplit="9" ySplit="3" topLeftCell="J4" activePane="bottomRight" state="frozen"/>
      <selection pane="topRight" activeCell="J1" sqref="J1"/>
      <selection pane="bottomLeft" activeCell="A4" sqref="A4"/>
      <selection pane="bottomRight" activeCell="A4" sqref="A4:XFD4"/>
    </sheetView>
  </sheetViews>
  <sheetFormatPr defaultRowHeight="13"/>
  <cols>
    <col min="1" max="1" width="10.26953125" bestFit="1" customWidth="1"/>
    <col min="2" max="2" width="9.7265625" customWidth="1"/>
    <col min="3" max="3" width="9" customWidth="1"/>
    <col min="4" max="4" width="5" bestFit="1" customWidth="1"/>
    <col min="5" max="5" width="9.1796875" bestFit="1" customWidth="1"/>
    <col min="6" max="6" width="3.81640625" bestFit="1" customWidth="1"/>
    <col min="7" max="7" width="8.453125" bestFit="1" customWidth="1"/>
    <col min="8" max="8" width="5" style="4" bestFit="1" customWidth="1"/>
    <col min="9" max="9" width="7.26953125" bestFit="1" customWidth="1"/>
    <col min="10" max="10" width="6.54296875" bestFit="1" customWidth="1"/>
    <col min="11" max="11" width="6.26953125" bestFit="1" customWidth="1"/>
    <col min="12" max="12" width="5.1796875" bestFit="1" customWidth="1"/>
    <col min="13" max="13" width="9.453125" customWidth="1"/>
    <col min="14" max="14" width="9.26953125" customWidth="1"/>
    <col min="15" max="15" width="7.54296875" customWidth="1"/>
    <col min="16" max="16" width="10.7265625" customWidth="1"/>
    <col min="17" max="17" width="14.453125" customWidth="1"/>
    <col min="18" max="18" width="14.26953125" customWidth="1"/>
    <col min="19" max="20" width="0.453125" hidden="1" customWidth="1"/>
    <col min="21" max="26" width="6.54296875" bestFit="1" customWidth="1"/>
    <col min="27" max="27" width="5" bestFit="1" customWidth="1"/>
    <col min="28" max="28" width="6.54296875" bestFit="1" customWidth="1"/>
    <col min="29" max="29" width="5" bestFit="1" customWidth="1"/>
    <col min="30" max="33" width="6.54296875" bestFit="1" customWidth="1"/>
    <col min="34" max="34" width="4.7265625" bestFit="1" customWidth="1"/>
    <col min="35" max="40" width="6.54296875" bestFit="1" customWidth="1"/>
    <col min="41" max="41" width="2" bestFit="1" customWidth="1"/>
  </cols>
  <sheetData>
    <row r="1" spans="1:41">
      <c r="A1" s="84" t="str">
        <f>IF(Parameter!C5=1,'Data Dictionary'!A30,'Data Dictionary'!B30)</f>
        <v>Schedule start from</v>
      </c>
      <c r="B1" s="84"/>
      <c r="C1" s="85">
        <v>44338.375</v>
      </c>
      <c r="D1" s="85"/>
      <c r="E1" s="3"/>
      <c r="H1" s="33"/>
      <c r="R1" s="86" t="str">
        <f>IF(Parameter!C5=1,'Data Dictionary'!A45,'Data Dictionary'!B45)</f>
        <v xml:space="preserve">Work hours per day: </v>
      </c>
      <c r="U1" s="36"/>
      <c r="V1" s="37"/>
      <c r="W1" s="36"/>
      <c r="X1" s="36"/>
      <c r="Y1" s="36"/>
      <c r="Z1" s="36"/>
      <c r="AA1" s="36"/>
      <c r="AB1" s="36"/>
      <c r="AC1" s="36"/>
      <c r="AD1" s="36"/>
      <c r="AE1" s="36"/>
      <c r="AF1" s="36"/>
      <c r="AG1" s="36"/>
      <c r="AH1" s="36"/>
      <c r="AI1" s="36"/>
      <c r="AJ1" s="36"/>
      <c r="AK1" s="36"/>
      <c r="AL1" s="36"/>
      <c r="AM1" s="36"/>
      <c r="AN1" s="36"/>
    </row>
    <row r="2" spans="1:41">
      <c r="A2" s="1"/>
      <c r="B2" s="1"/>
      <c r="C2" s="2"/>
      <c r="E2" s="7"/>
      <c r="G2" s="3"/>
      <c r="M2" s="23"/>
      <c r="N2" s="23"/>
      <c r="O2" s="24"/>
      <c r="P2" s="4">
        <f>SUM(P4:P73)</f>
        <v>0</v>
      </c>
      <c r="R2" s="86"/>
      <c r="S2" s="34"/>
      <c r="T2" s="34"/>
      <c r="U2" s="57">
        <f>VLOOKUP(U3,Calendar!$A$4:$I$368,9)</f>
        <v>24</v>
      </c>
      <c r="V2" s="57">
        <f>VLOOKUP(V3,Calendar!$A$4:$I$368,9)</f>
        <v>0</v>
      </c>
      <c r="W2" s="57">
        <f>VLOOKUP(W3,Calendar!$A$4:$I$368,9)</f>
        <v>24</v>
      </c>
      <c r="X2" s="57">
        <f>VLOOKUP(X3,Calendar!$A$4:$I$368,9)</f>
        <v>24</v>
      </c>
      <c r="Y2" s="57">
        <f>VLOOKUP(Y3,Calendar!$A$4:$I$368,9)</f>
        <v>24</v>
      </c>
      <c r="Z2" s="57">
        <f>VLOOKUP(Z3,Calendar!$A$4:$I$368,9)</f>
        <v>24</v>
      </c>
      <c r="AA2" s="57">
        <f>VLOOKUP(AA3,Calendar!$A$4:$I$368,9)</f>
        <v>24</v>
      </c>
      <c r="AB2" s="57">
        <f>VLOOKUP(AB3,Calendar!$A$4:$I$368,9)</f>
        <v>24</v>
      </c>
      <c r="AC2" s="57">
        <f>VLOOKUP(AC3,Calendar!$A$4:$I$368,9)</f>
        <v>0</v>
      </c>
      <c r="AD2" s="57">
        <f>VLOOKUP(AD3,Calendar!$A$4:$I$368,9)</f>
        <v>24</v>
      </c>
      <c r="AE2" s="57">
        <f>VLOOKUP(AE3,Calendar!$A$4:$I$368,9)</f>
        <v>24</v>
      </c>
      <c r="AF2" s="57">
        <f>VLOOKUP(AF3,Calendar!$A$4:$I$368,9)</f>
        <v>24</v>
      </c>
      <c r="AG2" s="57">
        <f>VLOOKUP(AG3,Calendar!$A$4:$I$368,9)</f>
        <v>24</v>
      </c>
      <c r="AH2" s="57">
        <f>VLOOKUP(AH3,Calendar!$A$4:$I$368,9)</f>
        <v>24</v>
      </c>
      <c r="AI2" s="57">
        <f>VLOOKUP(AI3,Calendar!$A$4:$I$368,9)</f>
        <v>24</v>
      </c>
      <c r="AJ2" s="57">
        <f>VLOOKUP(AJ3,Calendar!$A$4:$I$368,9)</f>
        <v>0</v>
      </c>
      <c r="AK2" s="57">
        <f>VLOOKUP(AK3,Calendar!$A$4:$I$368,9)</f>
        <v>24</v>
      </c>
      <c r="AL2" s="57">
        <f>VLOOKUP(AL3,Calendar!$A$4:$I$368,9)</f>
        <v>24</v>
      </c>
      <c r="AM2" s="57">
        <f>VLOOKUP(AM3,Calendar!$A$4:$I$368,9)</f>
        <v>24</v>
      </c>
      <c r="AN2" s="57">
        <f>VLOOKUP(AN3,Calendar!$A$4:$I$368,9)</f>
        <v>24</v>
      </c>
    </row>
    <row r="3" spans="1:41" s="11" customFormat="1" ht="26">
      <c r="A3" s="63" t="str">
        <f>IF(Parameter!C5=1,'Data Dictionary'!A26,'Data Dictionary'!B26)</f>
        <v>Order No.</v>
      </c>
      <c r="B3" s="63" t="str">
        <f>IF(Parameter!C5=1,'Data Dictionary'!A28,'Data Dictionary'!B28)</f>
        <v>Product</v>
      </c>
      <c r="C3" s="63" t="str">
        <f>IF(Parameter!C5=1,'Data Dictionary'!A27,'Data Dictionary'!B27)</f>
        <v>Order Qty.</v>
      </c>
      <c r="D3" s="63" t="str">
        <f>IF(Parameter!C5=1,'Data Dictionary'!A5,'Data Dictionary'!B5)</f>
        <v>BTP</v>
      </c>
      <c r="E3" s="63" t="str">
        <f>IF(Parameter!C5=1,'Data Dictionary'!A18,'Data Dictionary'!B18)</f>
        <v>Due Date</v>
      </c>
      <c r="F3" s="63" t="str">
        <f>IF(Parameter!C5=1,'Data Dictionary'!A35,'Data Dictionary'!B35)</f>
        <v>SNM</v>
      </c>
      <c r="G3" s="63" t="str">
        <f>IF(Parameter!C5=1,'Data Dictionary'!A21,'Data Dictionary'!B21)</f>
        <v>Loading (Hour)</v>
      </c>
      <c r="H3" s="63" t="str">
        <f>IF(Parameter!C5=1,'Data Dictionary'!A29,'Data Dictionary'!B29)</f>
        <v>Ref.</v>
      </c>
      <c r="I3" s="63" t="str">
        <f>IF(Parameter!C5=1,'Data Dictionary'!A43,'Data Dictionary'!B43)</f>
        <v>Work Centre</v>
      </c>
      <c r="J3" s="63" t="str">
        <f>IF(Parameter!C5=1,'Data Dictionary'!A44,'Data Dictionary'!B44)</f>
        <v>Work Hours</v>
      </c>
      <c r="K3" s="63" t="str">
        <f>IF(Parameter!C5=1,'Data Dictionary'!A25,'Data Dictionary'!B25)</f>
        <v>OEE</v>
      </c>
      <c r="L3" s="63" t="str">
        <f>IF(Parameter!C5=1,'Data Dictionary'!A46,'Data Dictionary'!B46)</f>
        <v>WS</v>
      </c>
      <c r="M3" s="63" t="str">
        <f>IF(Parameter!C5=1,'Data Dictionary'!A2,'Data Dictionary'!B2)</f>
        <v>Accum. Capacity</v>
      </c>
      <c r="N3" s="63" t="str">
        <f>IF(Parameter!C5=1,'Data Dictionary'!A3,'Data Dictionary'!B3)</f>
        <v>Accum. Loading</v>
      </c>
      <c r="O3" s="63" t="str">
        <f>IF(Parameter!C5=1,'Data Dictionary'!A37,'Data Dictionary'!B37)</f>
        <v>Surplus</v>
      </c>
      <c r="P3" s="63" t="str">
        <f>IF(Parameter!C5=1,'Data Dictionary'!A34,'Data Dictionary'!B34)</f>
        <v>Shortage</v>
      </c>
      <c r="Q3" s="63" t="str">
        <f>IF(Parameter!C5=1,'Data Dictionary'!A36,'Data Dictionary'!B36)</f>
        <v>Start Date</v>
      </c>
      <c r="R3" s="63" t="str">
        <f>IF(Parameter!C5=1,'Data Dictionary'!A19,'Data Dictionary'!B19)</f>
        <v>Finish Date</v>
      </c>
      <c r="S3" s="10"/>
      <c r="T3" s="10"/>
      <c r="U3" s="58">
        <f>C1</f>
        <v>44338.375</v>
      </c>
      <c r="V3" s="58">
        <f>U3+1</f>
        <v>44339.375</v>
      </c>
      <c r="W3" s="58">
        <f t="shared" ref="W3:AL3" si="0">V3+1</f>
        <v>44340.375</v>
      </c>
      <c r="X3" s="58">
        <f t="shared" si="0"/>
        <v>44341.375</v>
      </c>
      <c r="Y3" s="58">
        <f t="shared" si="0"/>
        <v>44342.375</v>
      </c>
      <c r="Z3" s="58">
        <f t="shared" si="0"/>
        <v>44343.375</v>
      </c>
      <c r="AA3" s="58">
        <f t="shared" si="0"/>
        <v>44344.375</v>
      </c>
      <c r="AB3" s="58">
        <f t="shared" si="0"/>
        <v>44345.375</v>
      </c>
      <c r="AC3" s="58">
        <f t="shared" si="0"/>
        <v>44346.375</v>
      </c>
      <c r="AD3" s="58">
        <f t="shared" si="0"/>
        <v>44347.375</v>
      </c>
      <c r="AE3" s="58">
        <f t="shared" si="0"/>
        <v>44348.375</v>
      </c>
      <c r="AF3" s="58">
        <f t="shared" si="0"/>
        <v>44349.375</v>
      </c>
      <c r="AG3" s="58">
        <f t="shared" si="0"/>
        <v>44350.375</v>
      </c>
      <c r="AH3" s="58">
        <f t="shared" si="0"/>
        <v>44351.375</v>
      </c>
      <c r="AI3" s="58">
        <f t="shared" si="0"/>
        <v>44352.375</v>
      </c>
      <c r="AJ3" s="58">
        <f t="shared" si="0"/>
        <v>44353.375</v>
      </c>
      <c r="AK3" s="58">
        <f t="shared" si="0"/>
        <v>44354.375</v>
      </c>
      <c r="AL3" s="58">
        <f t="shared" si="0"/>
        <v>44355.375</v>
      </c>
      <c r="AM3" s="58">
        <f t="shared" ref="AM3" si="1">AL3+1</f>
        <v>44356.375</v>
      </c>
      <c r="AN3" s="58">
        <f t="shared" ref="AN3" si="2">AM3+1</f>
        <v>44357.375</v>
      </c>
    </row>
    <row r="4" spans="1:41" ht="15" customHeight="1">
      <c r="A4" s="75">
        <v>170021</v>
      </c>
      <c r="B4" s="75" t="s">
        <v>20</v>
      </c>
      <c r="C4" s="75">
        <v>1000</v>
      </c>
      <c r="D4" s="75">
        <v>1000</v>
      </c>
      <c r="E4" s="76">
        <v>44346</v>
      </c>
      <c r="F4" s="75">
        <v>31</v>
      </c>
      <c r="G4" s="62">
        <v>516.66666666666663</v>
      </c>
      <c r="H4" s="43">
        <v>1</v>
      </c>
      <c r="I4" s="26" t="str">
        <f>VLOOKUP(H4,OEE!$A$2:$B$23,2)</f>
        <v>A01</v>
      </c>
      <c r="J4" s="26">
        <f t="shared" ref="J4:J35" si="3">SUMIFS(Total_Hours_per_day,Calendar_Date,CONCATENATE("&lt;=",TEXT(E4,0)))</f>
        <v>168</v>
      </c>
      <c r="K4" s="41">
        <f>VLOOKUP(H4,OEE!$A$3:$N$22,14)</f>
        <v>0.69900000000000007</v>
      </c>
      <c r="L4" s="26">
        <f>VLOOKUP(H4,OEE!$A$3:$N$22,3)</f>
        <v>25</v>
      </c>
      <c r="M4" s="42">
        <f t="shared" ref="M4:M35" si="4">$J4*K4*L4</f>
        <v>2935.8</v>
      </c>
      <c r="N4" s="42">
        <f t="shared" ref="N4:N35" si="5">SUMIFS($G$4:$G$996,$H$4:$H$996,H4,$E$4:$E$996,CONCATENATE("&lt;=",TEXT(E4,0)))</f>
        <v>516.66666666666663</v>
      </c>
      <c r="O4" s="42">
        <f t="shared" ref="O4:O35" si="6">M4-N4</f>
        <v>2419.1333333333337</v>
      </c>
      <c r="P4" s="25">
        <f t="shared" ref="P4:P35" si="7">IF(O4&lt;0,1,0)</f>
        <v>0</v>
      </c>
      <c r="Q4" s="40">
        <f t="shared" ref="Q4:Q35" si="8">IF(H4=H3,R3,$C$1)</f>
        <v>44338.375</v>
      </c>
      <c r="R4" s="40">
        <f t="shared" ref="R4:R35" ca="1" si="9">$C$1+(MATCH("Z",U4:AO4,0)-1)-1+TIME(0,INDIRECT(ADDRESS(ROW(),MATCH("Z",U4:AO4,0)-1+COLUMN()+2,4)),0)</f>
        <v>44340.505555555559</v>
      </c>
      <c r="S4" s="16"/>
      <c r="T4" s="16"/>
      <c r="U4" s="35">
        <f>IF(DATE(YEAR(U$3),MONTH(U$3),DAY(U$3))&lt;DATE(YEAR($Q4),MONTH($Q4),DAY($Q4)),
"X",
IF(DATE(YEAR(U$3),MONTH(U$3),DAY(U$3))=DATE(YEAR($Q4),MONTH($Q4),DAY($Q4)),
IF(((U$2-(TIME(HOUR($Q4),MINUTE($Q4),0)-TIME(HOUR($C$1),MINUTE($C$1),0)))*$L4*$K4*60)/$F4&gt;$D4,
$D4,((U$2-(TIME(HOUR($Q4),MINUTE($Q4),0)-TIME(HOUR($C$1),MINUTE($C$1),0)))*$L4*$K4*60)/$F4),
IF($D4-SUM($S4:T4)&gt;(U$2*$L4*$K4*60)/$F4,(U$2*$L4*$K4*60)/$F4,
IF($D4-SUM($S4:T4)=0,"Z",$D4-SUM($S4:T4)))))</f>
        <v>811.74193548387109</v>
      </c>
      <c r="V4" s="35">
        <f>IF(DATE(YEAR(V$3),MONTH(V$3),DAY(V$3))&lt;DATE(YEAR($Q4),MONTH($Q4),DAY($Q4)),
"X",
IF(DATE(YEAR(V$3),MONTH(V$3),DAY(V$3))=DATE(YEAR($Q4),MONTH($Q4),DAY($Q4)),
IF(((V$2-(TIME(HOUR($Q4),MINUTE($Q4),0)-TIME(HOUR($C$1),MINUTE($C$1),0)))*$L4*$K4*60)/$F4&gt;$D4,
$D4,((V$2-(TIME(HOUR($Q4),MINUTE($Q4),0)-TIME(HOUR($C$1),MINUTE($C$1),0)))*$L4*$K4*60)/$F4),
IF($D4-SUM($S4:U4)&gt;(V$2*$L4*$K4*60)/$F4,(V$2*$L4*$K4*60)/$F4,
IF($D4-SUM($S4:U4)=0,"Z",$D4-SUM($S4:U4)))))</f>
        <v>0</v>
      </c>
      <c r="W4" s="35">
        <f>IF(DATE(YEAR(W$3),MONTH(W$3),DAY(W$3))&lt;DATE(YEAR($Q4),MONTH($Q4),DAY($Q4)),
"X",
IF(DATE(YEAR(W$3),MONTH(W$3),DAY(W$3))=DATE(YEAR($Q4),MONTH($Q4),DAY($Q4)),
IF(((W$2-(TIME(HOUR($Q4),MINUTE($Q4),0)-TIME(HOUR($C$1),MINUTE($C$1),0)))*$L4*$K4*60)/$F4&gt;$D4,
$D4,((W$2-(TIME(HOUR($Q4),MINUTE($Q4),0)-TIME(HOUR($C$1),MINUTE($C$1),0)))*$L4*$K4*60)/$F4),
IF($D4-SUM($S4:V4)&gt;(W$2*$L4*$K4*60)/$F4,(W$2*$L4*$K4*60)/$F4,
IF($D4-SUM($S4:V4)=0,"Z",$D4-SUM($S4:V4)))))</f>
        <v>188.25806451612891</v>
      </c>
      <c r="X4" s="35" t="str">
        <f>IF(DATE(YEAR(X$3),MONTH(X$3),DAY(X$3))&lt;DATE(YEAR($Q4),MONTH($Q4),DAY($Q4)),
"X",
IF(DATE(YEAR(X$3),MONTH(X$3),DAY(X$3))=DATE(YEAR($Q4),MONTH($Q4),DAY($Q4)),
IF(((X$2-(TIME(HOUR($Q4),MINUTE($Q4),0)-TIME(HOUR($C$1),MINUTE($C$1),0)))*$L4*$K4*60)/$F4&gt;$D4,
$D4,((X$2-(TIME(HOUR($Q4),MINUTE($Q4),0)-TIME(HOUR($C$1),MINUTE($C$1),0)))*$L4*$K4*60)/$F4),
IF($D4-SUM($S4:W4)&gt;(X$2*$L4*$K4*60)/$F4,(X$2*$L4*$K4*60)/$F4,
IF($D4-SUM($S4:W4)=0,"Z",$D4-SUM($S4:W4)))))</f>
        <v>Z</v>
      </c>
      <c r="Y4" s="35" t="str">
        <f>IF(DATE(YEAR(Y$3),MONTH(Y$3),DAY(Y$3))&lt;DATE(YEAR($Q4),MONTH($Q4),DAY($Q4)),
"X",
IF(DATE(YEAR(Y$3),MONTH(Y$3),DAY(Y$3))=DATE(YEAR($Q4),MONTH($Q4),DAY($Q4)),
IF(((Y$2-(TIME(HOUR($Q4),MINUTE($Q4),0)-TIME(HOUR($C$1),MINUTE($C$1),0)))*$L4*$K4*60)/$F4&gt;$D4,
$D4,((Y$2-(TIME(HOUR($Q4),MINUTE($Q4),0)-TIME(HOUR($C$1),MINUTE($C$1),0)))*$L4*$K4*60)/$F4),
IF($D4-SUM($S4:X4)&gt;(Y$2*$L4*$K4*60)/$F4,(Y$2*$L4*$K4*60)/$F4,
IF($D4-SUM($S4:X4)=0,"Z",$D4-SUM($S4:X4)))))</f>
        <v>Z</v>
      </c>
      <c r="Z4" s="35" t="str">
        <f>IF(DATE(YEAR(Z$3),MONTH(Z$3),DAY(Z$3))&lt;DATE(YEAR($Q4),MONTH($Q4),DAY($Q4)),
"X",
IF(DATE(YEAR(Z$3),MONTH(Z$3),DAY(Z$3))=DATE(YEAR($Q4),MONTH($Q4),DAY($Q4)),
IF(((Z$2-(TIME(HOUR($Q4),MINUTE($Q4),0)-TIME(HOUR($C$1),MINUTE($C$1),0)))*$L4*$K4*60)/$F4&gt;$D4,
$D4,((Z$2-(TIME(HOUR($Q4),MINUTE($Q4),0)-TIME(HOUR($C$1),MINUTE($C$1),0)))*$L4*$K4*60)/$F4),
IF($D4-SUM($S4:Y4)&gt;(Z$2*$L4*$K4*60)/$F4,(Z$2*$L4*$K4*60)/$F4,
IF($D4-SUM($S4:Y4)=0,"Z",$D4-SUM($S4:Y4)))))</f>
        <v>Z</v>
      </c>
      <c r="AA4" s="35" t="str">
        <f>IF(DATE(YEAR(AA$3),MONTH(AA$3),DAY(AA$3))&lt;DATE(YEAR($Q4),MONTH($Q4),DAY($Q4)),
"X",
IF(DATE(YEAR(AA$3),MONTH(AA$3),DAY(AA$3))=DATE(YEAR($Q4),MONTH($Q4),DAY($Q4)),
IF(((AA$2-(TIME(HOUR($Q4),MINUTE($Q4),0)-TIME(HOUR($C$1),MINUTE($C$1),0)))*$L4*$K4*60)/$F4&gt;$D4,
$D4,((AA$2-(TIME(HOUR($Q4),MINUTE($Q4),0)-TIME(HOUR($C$1),MINUTE($C$1),0)))*$L4*$K4*60)/$F4),
IF($D4-SUM($S4:Z4)&gt;(AA$2*$L4*$K4*60)/$F4,(AA$2*$L4*$K4*60)/$F4,
IF($D4-SUM($S4:Z4)=0,"Z",$D4-SUM($S4:Z4)))))</f>
        <v>Z</v>
      </c>
      <c r="AB4" s="35" t="str">
        <f>IF(DATE(YEAR(AB$3),MONTH(AB$3),DAY(AB$3))&lt;DATE(YEAR($Q4),MONTH($Q4),DAY($Q4)),
"X",
IF(DATE(YEAR(AB$3),MONTH(AB$3),DAY(AB$3))=DATE(YEAR($Q4),MONTH($Q4),DAY($Q4)),
IF(((AB$2-(TIME(HOUR($Q4),MINUTE($Q4),0)-TIME(HOUR($C$1),MINUTE($C$1),0)))*$L4*$K4*60)/$F4&gt;$D4,
$D4,((AB$2-(TIME(HOUR($Q4),MINUTE($Q4),0)-TIME(HOUR($C$1),MINUTE($C$1),0)))*$L4*$K4*60)/$F4),
IF($D4-SUM($S4:AA4)&gt;(AB$2*$L4*$K4*60)/$F4,(AB$2*$L4*$K4*60)/$F4,
IF($D4-SUM($S4:AA4)=0,"Z",$D4-SUM($S4:AA4)))))</f>
        <v>Z</v>
      </c>
      <c r="AC4" s="35" t="str">
        <f>IF(DATE(YEAR(AC$3),MONTH(AC$3),DAY(AC$3))&lt;DATE(YEAR($Q4),MONTH($Q4),DAY($Q4)),
"X",
IF(DATE(YEAR(AC$3),MONTH(AC$3),DAY(AC$3))=DATE(YEAR($Q4),MONTH($Q4),DAY($Q4)),
IF(((AC$2-(TIME(HOUR($Q4),MINUTE($Q4),0)-TIME(HOUR($C$1),MINUTE($C$1),0)))*$L4*$K4*60)/$F4&gt;$D4,
$D4,((AC$2-(TIME(HOUR($Q4),MINUTE($Q4),0)-TIME(HOUR($C$1),MINUTE($C$1),0)))*$L4*$K4*60)/$F4),
IF($D4-SUM($S4:AB4)&gt;(AC$2*$L4*$K4*60)/$F4,(AC$2*$L4*$K4*60)/$F4,
IF($D4-SUM($S4:AB4)=0,"Z",$D4-SUM($S4:AB4)))))</f>
        <v>Z</v>
      </c>
      <c r="AD4" s="35" t="str">
        <f>IF(DATE(YEAR(AD$3),MONTH(AD$3),DAY(AD$3))&lt;DATE(YEAR($Q4),MONTH($Q4),DAY($Q4)),
"X",
IF(DATE(YEAR(AD$3),MONTH(AD$3),DAY(AD$3))=DATE(YEAR($Q4),MONTH($Q4),DAY($Q4)),
IF(((AD$2-(TIME(HOUR($Q4),MINUTE($Q4),0)-TIME(HOUR($C$1),MINUTE($C$1),0)))*$L4*$K4*60)/$F4&gt;$D4,
$D4,((AD$2-(TIME(HOUR($Q4),MINUTE($Q4),0)-TIME(HOUR($C$1),MINUTE($C$1),0)))*$L4*$K4*60)/$F4),
IF($D4-SUM($S4:AC4)&gt;(AD$2*$L4*$K4*60)/$F4,(AD$2*$L4*$K4*60)/$F4,
IF($D4-SUM($S4:AC4)=0,"Z",$D4-SUM($S4:AC4)))))</f>
        <v>Z</v>
      </c>
      <c r="AE4" s="35" t="str">
        <f>IF(DATE(YEAR(AE$3),MONTH(AE$3),DAY(AE$3))&lt;DATE(YEAR($Q4),MONTH($Q4),DAY($Q4)),
"X",
IF(DATE(YEAR(AE$3),MONTH(AE$3),DAY(AE$3))=DATE(YEAR($Q4),MONTH($Q4),DAY($Q4)),
IF(((AE$2-(TIME(HOUR($Q4),MINUTE($Q4),0)-TIME(HOUR($C$1),MINUTE($C$1),0)))*$L4*$K4*60)/$F4&gt;$D4,
$D4,((AE$2-(TIME(HOUR($Q4),MINUTE($Q4),0)-TIME(HOUR($C$1),MINUTE($C$1),0)))*$L4*$K4*60)/$F4),
IF($D4-SUM($S4:AD4)&gt;(AE$2*$L4*$K4*60)/$F4,(AE$2*$L4*$K4*60)/$F4,
IF($D4-SUM($S4:AD4)=0,"Z",$D4-SUM($S4:AD4)))))</f>
        <v>Z</v>
      </c>
      <c r="AF4" s="35" t="str">
        <f>IF(DATE(YEAR(AF$3),MONTH(AF$3),DAY(AF$3))&lt;DATE(YEAR($Q4),MONTH($Q4),DAY($Q4)),
"X",
IF(DATE(YEAR(AF$3),MONTH(AF$3),DAY(AF$3))=DATE(YEAR($Q4),MONTH($Q4),DAY($Q4)),
IF(((AF$2-(TIME(HOUR($Q4),MINUTE($Q4),0)-TIME(HOUR($C$1),MINUTE($C$1),0)))*$L4*$K4*60)/$F4&gt;$D4,
$D4,((AF$2-(TIME(HOUR($Q4),MINUTE($Q4),0)-TIME(HOUR($C$1),MINUTE($C$1),0)))*$L4*$K4*60)/$F4),
IF($D4-SUM($S4:AE4)&gt;(AF$2*$L4*$K4*60)/$F4,(AF$2*$L4*$K4*60)/$F4,
IF($D4-SUM($S4:AE4)=0,"Z",$D4-SUM($S4:AE4)))))</f>
        <v>Z</v>
      </c>
      <c r="AG4" s="35" t="str">
        <f>IF(DATE(YEAR(AG$3),MONTH(AG$3),DAY(AG$3))&lt;DATE(YEAR($Q4),MONTH($Q4),DAY($Q4)),
"X",
IF(DATE(YEAR(AG$3),MONTH(AG$3),DAY(AG$3))=DATE(YEAR($Q4),MONTH($Q4),DAY($Q4)),
IF(((AG$2-(TIME(HOUR($Q4),MINUTE($Q4),0)-TIME(HOUR($C$1),MINUTE($C$1),0)))*$L4*$K4*60)/$F4&gt;$D4,
$D4,((AG$2-(TIME(HOUR($Q4),MINUTE($Q4),0)-TIME(HOUR($C$1),MINUTE($C$1),0)))*$L4*$K4*60)/$F4),
IF($D4-SUM($S4:AF4)&gt;(AG$2*$L4*$K4*60)/$F4,(AG$2*$L4*$K4*60)/$F4,
IF($D4-SUM($S4:AF4)=0,"Z",$D4-SUM($S4:AF4)))))</f>
        <v>Z</v>
      </c>
      <c r="AH4" s="35" t="str">
        <f>IF(DATE(YEAR(AH$3),MONTH(AH$3),DAY(AH$3))&lt;DATE(YEAR($Q4),MONTH($Q4),DAY($Q4)),
"X",
IF(DATE(YEAR(AH$3),MONTH(AH$3),DAY(AH$3))=DATE(YEAR($Q4),MONTH($Q4),DAY($Q4)),
IF(((AH$2-(TIME(HOUR($Q4),MINUTE($Q4),0)-TIME(HOUR($C$1),MINUTE($C$1),0)))*$L4*$K4*60)/$F4&gt;$D4,
$D4,((AH$2-(TIME(HOUR($Q4),MINUTE($Q4),0)-TIME(HOUR($C$1),MINUTE($C$1),0)))*$L4*$K4*60)/$F4),
IF($D4-SUM($S4:AG4)&gt;(AH$2*$L4*$K4*60)/$F4,(AH$2*$L4*$K4*60)/$F4,
IF($D4-SUM($S4:AG4)=0,"Z",$D4-SUM($S4:AG4)))))</f>
        <v>Z</v>
      </c>
      <c r="AI4" s="35" t="str">
        <f>IF(DATE(YEAR(AI$3),MONTH(AI$3),DAY(AI$3))&lt;DATE(YEAR($Q4),MONTH($Q4),DAY($Q4)),
"X",
IF(DATE(YEAR(AI$3),MONTH(AI$3),DAY(AI$3))=DATE(YEAR($Q4),MONTH($Q4),DAY($Q4)),
IF(((AI$2-(TIME(HOUR($Q4),MINUTE($Q4),0)-TIME(HOUR($C$1),MINUTE($C$1),0)))*$L4*$K4*60)/$F4&gt;$D4,
$D4,((AI$2-(TIME(HOUR($Q4),MINUTE($Q4),0)-TIME(HOUR($C$1),MINUTE($C$1),0)))*$L4*$K4*60)/$F4),
IF($D4-SUM($S4:AH4)&gt;(AI$2*$L4*$K4*60)/$F4,(AI$2*$L4*$K4*60)/$F4,
IF($D4-SUM($S4:AH4)=0,"Z",$D4-SUM($S4:AH4)))))</f>
        <v>Z</v>
      </c>
      <c r="AJ4" s="35" t="str">
        <f>IF(DATE(YEAR(AJ$3),MONTH(AJ$3),DAY(AJ$3))&lt;DATE(YEAR($Q4),MONTH($Q4),DAY($Q4)),
"X",
IF(DATE(YEAR(AJ$3),MONTH(AJ$3),DAY(AJ$3))=DATE(YEAR($Q4),MONTH($Q4),DAY($Q4)),
IF(((AJ$2-(TIME(HOUR($Q4),MINUTE($Q4),0)-TIME(HOUR($C$1),MINUTE($C$1),0)))*$L4*$K4*60)/$F4&gt;$D4,
$D4,((AJ$2-(TIME(HOUR($Q4),MINUTE($Q4),0)-TIME(HOUR($C$1),MINUTE($C$1),0)))*$L4*$K4*60)/$F4),
IF($D4-SUM($S4:AI4)&gt;(AJ$2*$L4*$K4*60)/$F4,(AJ$2*$L4*$K4*60)/$F4,
IF($D4-SUM($S4:AI4)=0,"Z",$D4-SUM($S4:AI4)))))</f>
        <v>Z</v>
      </c>
      <c r="AK4" s="35" t="str">
        <f>IF(DATE(YEAR(AK$3),MONTH(AK$3),DAY(AK$3))&lt;DATE(YEAR($Q4),MONTH($Q4),DAY($Q4)),
"X",
IF(DATE(YEAR(AK$3),MONTH(AK$3),DAY(AK$3))=DATE(YEAR($Q4),MONTH($Q4),DAY($Q4)),
IF(((AK$2-(TIME(HOUR($Q4),MINUTE($Q4),0)-TIME(HOUR($C$1),MINUTE($C$1),0)))*$L4*$K4*60)/$F4&gt;$D4,
$D4,((AK$2-(TIME(HOUR($Q4),MINUTE($Q4),0)-TIME(HOUR($C$1),MINUTE($C$1),0)))*$L4*$K4*60)/$F4),
IF($D4-SUM($S4:AJ4)&gt;(AK$2*$L4*$K4*60)/$F4,(AK$2*$L4*$K4*60)/$F4,
IF($D4-SUM($S4:AJ4)=0,"Z",$D4-SUM($S4:AJ4)))))</f>
        <v>Z</v>
      </c>
      <c r="AL4" s="35" t="str">
        <f>IF(DATE(YEAR(AL$3),MONTH(AL$3),DAY(AL$3))&lt;DATE(YEAR($Q4),MONTH($Q4),DAY($Q4)),
"X",
IF(DATE(YEAR(AL$3),MONTH(AL$3),DAY(AL$3))=DATE(YEAR($Q4),MONTH($Q4),DAY($Q4)),
IF(((AL$2-(TIME(HOUR($Q4),MINUTE($Q4),0)-TIME(HOUR($C$1),MINUTE($C$1),0)))*$L4*$K4*60)/$F4&gt;$D4,
$D4,((AL$2-(TIME(HOUR($Q4),MINUTE($Q4),0)-TIME(HOUR($C$1),MINUTE($C$1),0)))*$L4*$K4*60)/$F4),
IF($D4-SUM($S4:AK4)&gt;(AL$2*$L4*$K4*60)/$F4,(AL$2*$L4*$K4*60)/$F4,
IF($D4-SUM($S4:AK4)=0,"Z",$D4-SUM($S4:AK4)))))</f>
        <v>Z</v>
      </c>
      <c r="AM4" s="35" t="str">
        <f>IF(DATE(YEAR(AM$3),MONTH(AM$3),DAY(AM$3))&lt;DATE(YEAR($Q4),MONTH($Q4),DAY($Q4)),
"X",
IF(DATE(YEAR(AM$3),MONTH(AM$3),DAY(AM$3))=DATE(YEAR($Q4),MONTH($Q4),DAY($Q4)),
IF(((AM$2-(TIME(HOUR($Q4),MINUTE($Q4),0)-TIME(HOUR($C$1),MINUTE($C$1),0)))*$L4*$K4*60)/$F4&gt;$D4,
$D4,((AM$2-(TIME(HOUR($Q4),MINUTE($Q4),0)-TIME(HOUR($C$1),MINUTE($C$1),0)))*$L4*$K4*60)/$F4),
IF($D4-SUM($S4:AL4)&gt;(AM$2*$L4*$K4*60)/$F4,(AM$2*$L4*$K4*60)/$F4,
IF($D4-SUM($S4:AL4)=0,"Z",$D4-SUM($S4:AL4)))))</f>
        <v>Z</v>
      </c>
      <c r="AN4" s="35" t="str">
        <f>IF(DATE(YEAR(AN$3),MONTH(AN$3),DAY(AN$3))&lt;DATE(YEAR($Q4),MONTH($Q4),DAY($Q4)),
"X",
IF(DATE(YEAR(AN$3),MONTH(AN$3),DAY(AN$3))=DATE(YEAR($Q4),MONTH($Q4),DAY($Q4)),
IF(((AN$2-(TIME(HOUR($Q4),MINUTE($Q4),0)-TIME(HOUR($C$1),MINUTE($C$1),0)))*$L4*$K4*60)/$F4&gt;$D4,
$D4,((AN$2-(TIME(HOUR($Q4),MINUTE($Q4),0)-TIME(HOUR($C$1),MINUTE($C$1),0)))*$L4*$K4*60)/$F4),
IF($D4-SUM($S4:AM4)&gt;(AN$2*$L4*$K4*60)/$F4,(AN$2*$L4*$K4*60)/$F4,
IF($D4-SUM($S4:AM4)=0,"Z",$D4-SUM($S4:AM4)))))</f>
        <v>Z</v>
      </c>
      <c r="AO4" s="36" t="s">
        <v>85</v>
      </c>
    </row>
    <row r="5" spans="1:41" ht="15" customHeight="1">
      <c r="A5" s="75">
        <v>170022</v>
      </c>
      <c r="B5" s="75" t="s">
        <v>21</v>
      </c>
      <c r="C5" s="75">
        <v>1000</v>
      </c>
      <c r="D5" s="75">
        <v>1000</v>
      </c>
      <c r="E5" s="76">
        <v>44346</v>
      </c>
      <c r="F5" s="75">
        <v>25</v>
      </c>
      <c r="G5" s="62">
        <v>416.66666666666669</v>
      </c>
      <c r="H5" s="43">
        <v>3</v>
      </c>
      <c r="I5" s="26" t="str">
        <f>VLOOKUP(H5,OEE!$A$2:$B$23,2)</f>
        <v>A03</v>
      </c>
      <c r="J5" s="26">
        <f t="shared" si="3"/>
        <v>168</v>
      </c>
      <c r="K5" s="41">
        <f>VLOOKUP(H5,OEE!$A$3:$N$22,14)</f>
        <v>0.75900000000000012</v>
      </c>
      <c r="L5" s="26">
        <f>VLOOKUP(H5,OEE!$A$3:$N$22,3)</f>
        <v>26</v>
      </c>
      <c r="M5" s="42">
        <f t="shared" si="4"/>
        <v>3315.3120000000004</v>
      </c>
      <c r="N5" s="42">
        <f t="shared" si="5"/>
        <v>416.66666666666669</v>
      </c>
      <c r="O5" s="42">
        <f t="shared" si="6"/>
        <v>2898.6453333333338</v>
      </c>
      <c r="P5" s="25">
        <f t="shared" si="7"/>
        <v>0</v>
      </c>
      <c r="Q5" s="40">
        <f t="shared" si="8"/>
        <v>44338.375</v>
      </c>
      <c r="R5" s="40">
        <f t="shared" ca="1" si="9"/>
        <v>44339.069444444445</v>
      </c>
      <c r="S5" s="16"/>
      <c r="T5" s="16"/>
      <c r="U5" s="35">
        <f>IF(DATE(YEAR(U$3),MONTH(U$3),DAY(U$3))&lt;DATE(YEAR($Q5),MONTH($Q5),DAY($Q5)),
"X",
IF(DATE(YEAR(U$3),MONTH(U$3),DAY(U$3))=DATE(YEAR($Q5),MONTH($Q5),DAY($Q5)),
IF(((U$2-(TIME(HOUR($Q5),MINUTE($Q5),0)-TIME(HOUR($C$1),MINUTE($C$1),0)))*$L5*$K5*60)/$F5&gt;$D5,
$D5,((U$2-(TIME(HOUR($Q5),MINUTE($Q5),0)-TIME(HOUR($C$1),MINUTE($C$1),0)))*$L5*$K5*60)/$F5),
IF($D5-SUM($S5:T5)&gt;(U$2*$L5*$K5*60)/$F5,(U$2*$L5*$K5*60)/$F5,
IF($D5-SUM($S5:T5)=0,"Z",$D5-SUM($S5:T5)))))</f>
        <v>1000</v>
      </c>
      <c r="V5" s="35" t="str">
        <f>IF(DATE(YEAR(V$3),MONTH(V$3),DAY(V$3))&lt;DATE(YEAR($Q5),MONTH($Q5),DAY($Q5)),
"X",
IF(DATE(YEAR(V$3),MONTH(V$3),DAY(V$3))=DATE(YEAR($Q5),MONTH($Q5),DAY($Q5)),
IF(((V$2-(TIME(HOUR($Q5),MINUTE($Q5),0)-TIME(HOUR($C$1),MINUTE($C$1),0)))*$L5*$K5*60)/$F5&gt;$D5,
$D5,((V$2-(TIME(HOUR($Q5),MINUTE($Q5),0)-TIME(HOUR($C$1),MINUTE($C$1),0)))*$L5*$K5*60)/$F5),
IF($D5-SUM($S5:U5)&gt;(V$2*$L5*$K5*60)/$F5,(V$2*$L5*$K5*60)/$F5,
IF($D5-SUM($S5:U5)=0,"Z",$D5-SUM($S5:U5)))))</f>
        <v>Z</v>
      </c>
      <c r="W5" s="35" t="str">
        <f>IF(DATE(YEAR(W$3),MONTH(W$3),DAY(W$3))&lt;DATE(YEAR($Q5),MONTH($Q5),DAY($Q5)),
"X",
IF(DATE(YEAR(W$3),MONTH(W$3),DAY(W$3))=DATE(YEAR($Q5),MONTH($Q5),DAY($Q5)),
IF(((W$2-(TIME(HOUR($Q5),MINUTE($Q5),0)-TIME(HOUR($C$1),MINUTE($C$1),0)))*$L5*$K5*60)/$F5&gt;$D5,
$D5,((W$2-(TIME(HOUR($Q5),MINUTE($Q5),0)-TIME(HOUR($C$1),MINUTE($C$1),0)))*$L5*$K5*60)/$F5),
IF($D5-SUM($S5:V5)&gt;(W$2*$L5*$K5*60)/$F5,(W$2*$L5*$K5*60)/$F5,
IF($D5-SUM($S5:V5)=0,"Z",$D5-SUM($S5:V5)))))</f>
        <v>Z</v>
      </c>
      <c r="X5" s="35" t="str">
        <f>IF(DATE(YEAR(X$3),MONTH(X$3),DAY(X$3))&lt;DATE(YEAR($Q5),MONTH($Q5),DAY($Q5)),
"X",
IF(DATE(YEAR(X$3),MONTH(X$3),DAY(X$3))=DATE(YEAR($Q5),MONTH($Q5),DAY($Q5)),
IF(((X$2-(TIME(HOUR($Q5),MINUTE($Q5),0)-TIME(HOUR($C$1),MINUTE($C$1),0)))*$L5*$K5*60)/$F5&gt;$D5,
$D5,((X$2-(TIME(HOUR($Q5),MINUTE($Q5),0)-TIME(HOUR($C$1),MINUTE($C$1),0)))*$L5*$K5*60)/$F5),
IF($D5-SUM($S5:W5)&gt;(X$2*$L5*$K5*60)/$F5,(X$2*$L5*$K5*60)/$F5,
IF($D5-SUM($S5:W5)=0,"Z",$D5-SUM($S5:W5)))))</f>
        <v>Z</v>
      </c>
      <c r="Y5" s="35" t="str">
        <f>IF(DATE(YEAR(Y$3),MONTH(Y$3),DAY(Y$3))&lt;DATE(YEAR($Q5),MONTH($Q5),DAY($Q5)),
"X",
IF(DATE(YEAR(Y$3),MONTH(Y$3),DAY(Y$3))=DATE(YEAR($Q5),MONTH($Q5),DAY($Q5)),
IF(((Y$2-(TIME(HOUR($Q5),MINUTE($Q5),0)-TIME(HOUR($C$1),MINUTE($C$1),0)))*$L5*$K5*60)/$F5&gt;$D5,
$D5,((Y$2-(TIME(HOUR($Q5),MINUTE($Q5),0)-TIME(HOUR($C$1),MINUTE($C$1),0)))*$L5*$K5*60)/$F5),
IF($D5-SUM($S5:X5)&gt;(Y$2*$L5*$K5*60)/$F5,(Y$2*$L5*$K5*60)/$F5,
IF($D5-SUM($S5:X5)=0,"Z",$D5-SUM($S5:X5)))))</f>
        <v>Z</v>
      </c>
      <c r="Z5" s="35" t="str">
        <f>IF(DATE(YEAR(Z$3),MONTH(Z$3),DAY(Z$3))&lt;DATE(YEAR($Q5),MONTH($Q5),DAY($Q5)),
"X",
IF(DATE(YEAR(Z$3),MONTH(Z$3),DAY(Z$3))=DATE(YEAR($Q5),MONTH($Q5),DAY($Q5)),
IF(((Z$2-(TIME(HOUR($Q5),MINUTE($Q5),0)-TIME(HOUR($C$1),MINUTE($C$1),0)))*$L5*$K5*60)/$F5&gt;$D5,
$D5,((Z$2-(TIME(HOUR($Q5),MINUTE($Q5),0)-TIME(HOUR($C$1),MINUTE($C$1),0)))*$L5*$K5*60)/$F5),
IF($D5-SUM($S5:Y5)&gt;(Z$2*$L5*$K5*60)/$F5,(Z$2*$L5*$K5*60)/$F5,
IF($D5-SUM($S5:Y5)=0,"Z",$D5-SUM($S5:Y5)))))</f>
        <v>Z</v>
      </c>
      <c r="AA5" s="35" t="str">
        <f>IF(DATE(YEAR(AA$3),MONTH(AA$3),DAY(AA$3))&lt;DATE(YEAR($Q5),MONTH($Q5),DAY($Q5)),
"X",
IF(DATE(YEAR(AA$3),MONTH(AA$3),DAY(AA$3))=DATE(YEAR($Q5),MONTH($Q5),DAY($Q5)),
IF(((AA$2-(TIME(HOUR($Q5),MINUTE($Q5),0)-TIME(HOUR($C$1),MINUTE($C$1),0)))*$L5*$K5*60)/$F5&gt;$D5,
$D5,((AA$2-(TIME(HOUR($Q5),MINUTE($Q5),0)-TIME(HOUR($C$1),MINUTE($C$1),0)))*$L5*$K5*60)/$F5),
IF($D5-SUM($S5:Z5)&gt;(AA$2*$L5*$K5*60)/$F5,(AA$2*$L5*$K5*60)/$F5,
IF($D5-SUM($S5:Z5)=0,"Z",$D5-SUM($S5:Z5)))))</f>
        <v>Z</v>
      </c>
      <c r="AB5" s="35" t="str">
        <f>IF(DATE(YEAR(AB$3),MONTH(AB$3),DAY(AB$3))&lt;DATE(YEAR($Q5),MONTH($Q5),DAY($Q5)),
"X",
IF(DATE(YEAR(AB$3),MONTH(AB$3),DAY(AB$3))=DATE(YEAR($Q5),MONTH($Q5),DAY($Q5)),
IF(((AB$2-(TIME(HOUR($Q5),MINUTE($Q5),0)-TIME(HOUR($C$1),MINUTE($C$1),0)))*$L5*$K5*60)/$F5&gt;$D5,
$D5,((AB$2-(TIME(HOUR($Q5),MINUTE($Q5),0)-TIME(HOUR($C$1),MINUTE($C$1),0)))*$L5*$K5*60)/$F5),
IF($D5-SUM($S5:AA5)&gt;(AB$2*$L5*$K5*60)/$F5,(AB$2*$L5*$K5*60)/$F5,
IF($D5-SUM($S5:AA5)=0,"Z",$D5-SUM($S5:AA5)))))</f>
        <v>Z</v>
      </c>
      <c r="AC5" s="35" t="str">
        <f>IF(DATE(YEAR(AC$3),MONTH(AC$3),DAY(AC$3))&lt;DATE(YEAR($Q5),MONTH($Q5),DAY($Q5)),
"X",
IF(DATE(YEAR(AC$3),MONTH(AC$3),DAY(AC$3))=DATE(YEAR($Q5),MONTH($Q5),DAY($Q5)),
IF(((AC$2-(TIME(HOUR($Q5),MINUTE($Q5),0)-TIME(HOUR($C$1),MINUTE($C$1),0)))*$L5*$K5*60)/$F5&gt;$D5,
$D5,((AC$2-(TIME(HOUR($Q5),MINUTE($Q5),0)-TIME(HOUR($C$1),MINUTE($C$1),0)))*$L5*$K5*60)/$F5),
IF($D5-SUM($S5:AB5)&gt;(AC$2*$L5*$K5*60)/$F5,(AC$2*$L5*$K5*60)/$F5,
IF($D5-SUM($S5:AB5)=0,"Z",$D5-SUM($S5:AB5)))))</f>
        <v>Z</v>
      </c>
      <c r="AD5" s="35" t="str">
        <f>IF(DATE(YEAR(AD$3),MONTH(AD$3),DAY(AD$3))&lt;DATE(YEAR($Q5),MONTH($Q5),DAY($Q5)),
"X",
IF(DATE(YEAR(AD$3),MONTH(AD$3),DAY(AD$3))=DATE(YEAR($Q5),MONTH($Q5),DAY($Q5)),
IF(((AD$2-(TIME(HOUR($Q5),MINUTE($Q5),0)-TIME(HOUR($C$1),MINUTE($C$1),0)))*$L5*$K5*60)/$F5&gt;$D5,
$D5,((AD$2-(TIME(HOUR($Q5),MINUTE($Q5),0)-TIME(HOUR($C$1),MINUTE($C$1),0)))*$L5*$K5*60)/$F5),
IF($D5-SUM($S5:AC5)&gt;(AD$2*$L5*$K5*60)/$F5,(AD$2*$L5*$K5*60)/$F5,
IF($D5-SUM($S5:AC5)=0,"Z",$D5-SUM($S5:AC5)))))</f>
        <v>Z</v>
      </c>
      <c r="AE5" s="35" t="str">
        <f>IF(DATE(YEAR(AE$3),MONTH(AE$3),DAY(AE$3))&lt;DATE(YEAR($Q5),MONTH($Q5),DAY($Q5)),
"X",
IF(DATE(YEAR(AE$3),MONTH(AE$3),DAY(AE$3))=DATE(YEAR($Q5),MONTH($Q5),DAY($Q5)),
IF(((AE$2-(TIME(HOUR($Q5),MINUTE($Q5),0)-TIME(HOUR($C$1),MINUTE($C$1),0)))*$L5*$K5*60)/$F5&gt;$D5,
$D5,((AE$2-(TIME(HOUR($Q5),MINUTE($Q5),0)-TIME(HOUR($C$1),MINUTE($C$1),0)))*$L5*$K5*60)/$F5),
IF($D5-SUM($S5:AD5)&gt;(AE$2*$L5*$K5*60)/$F5,(AE$2*$L5*$K5*60)/$F5,
IF($D5-SUM($S5:AD5)=0,"Z",$D5-SUM($S5:AD5)))))</f>
        <v>Z</v>
      </c>
      <c r="AF5" s="35" t="str">
        <f>IF(DATE(YEAR(AF$3),MONTH(AF$3),DAY(AF$3))&lt;DATE(YEAR($Q5),MONTH($Q5),DAY($Q5)),
"X",
IF(DATE(YEAR(AF$3),MONTH(AF$3),DAY(AF$3))=DATE(YEAR($Q5),MONTH($Q5),DAY($Q5)),
IF(((AF$2-(TIME(HOUR($Q5),MINUTE($Q5),0)-TIME(HOUR($C$1),MINUTE($C$1),0)))*$L5*$K5*60)/$F5&gt;$D5,
$D5,((AF$2-(TIME(HOUR($Q5),MINUTE($Q5),0)-TIME(HOUR($C$1),MINUTE($C$1),0)))*$L5*$K5*60)/$F5),
IF($D5-SUM($S5:AE5)&gt;(AF$2*$L5*$K5*60)/$F5,(AF$2*$L5*$K5*60)/$F5,
IF($D5-SUM($S5:AE5)=0,"Z",$D5-SUM($S5:AE5)))))</f>
        <v>Z</v>
      </c>
      <c r="AG5" s="35" t="str">
        <f>IF(DATE(YEAR(AG$3),MONTH(AG$3),DAY(AG$3))&lt;DATE(YEAR($Q5),MONTH($Q5),DAY($Q5)),
"X",
IF(DATE(YEAR(AG$3),MONTH(AG$3),DAY(AG$3))=DATE(YEAR($Q5),MONTH($Q5),DAY($Q5)),
IF(((AG$2-(TIME(HOUR($Q5),MINUTE($Q5),0)-TIME(HOUR($C$1),MINUTE($C$1),0)))*$L5*$K5*60)/$F5&gt;$D5,
$D5,((AG$2-(TIME(HOUR($Q5),MINUTE($Q5),0)-TIME(HOUR($C$1),MINUTE($C$1),0)))*$L5*$K5*60)/$F5),
IF($D5-SUM($S5:AF5)&gt;(AG$2*$L5*$K5*60)/$F5,(AG$2*$L5*$K5*60)/$F5,
IF($D5-SUM($S5:AF5)=0,"Z",$D5-SUM($S5:AF5)))))</f>
        <v>Z</v>
      </c>
      <c r="AH5" s="35" t="str">
        <f>IF(DATE(YEAR(AH$3),MONTH(AH$3),DAY(AH$3))&lt;DATE(YEAR($Q5),MONTH($Q5),DAY($Q5)),
"X",
IF(DATE(YEAR(AH$3),MONTH(AH$3),DAY(AH$3))=DATE(YEAR($Q5),MONTH($Q5),DAY($Q5)),
IF(((AH$2-(TIME(HOUR($Q5),MINUTE($Q5),0)-TIME(HOUR($C$1),MINUTE($C$1),0)))*$L5*$K5*60)/$F5&gt;$D5,
$D5,((AH$2-(TIME(HOUR($Q5),MINUTE($Q5),0)-TIME(HOUR($C$1),MINUTE($C$1),0)))*$L5*$K5*60)/$F5),
IF($D5-SUM($S5:AG5)&gt;(AH$2*$L5*$K5*60)/$F5,(AH$2*$L5*$K5*60)/$F5,
IF($D5-SUM($S5:AG5)=0,"Z",$D5-SUM($S5:AG5)))))</f>
        <v>Z</v>
      </c>
      <c r="AI5" s="35" t="str">
        <f>IF(DATE(YEAR(AI$3),MONTH(AI$3),DAY(AI$3))&lt;DATE(YEAR($Q5),MONTH($Q5),DAY($Q5)),
"X",
IF(DATE(YEAR(AI$3),MONTH(AI$3),DAY(AI$3))=DATE(YEAR($Q5),MONTH($Q5),DAY($Q5)),
IF(((AI$2-(TIME(HOUR($Q5),MINUTE($Q5),0)-TIME(HOUR($C$1),MINUTE($C$1),0)))*$L5*$K5*60)/$F5&gt;$D5,
$D5,((AI$2-(TIME(HOUR($Q5),MINUTE($Q5),0)-TIME(HOUR($C$1),MINUTE($C$1),0)))*$L5*$K5*60)/$F5),
IF($D5-SUM($S5:AH5)&gt;(AI$2*$L5*$K5*60)/$F5,(AI$2*$L5*$K5*60)/$F5,
IF($D5-SUM($S5:AH5)=0,"Z",$D5-SUM($S5:AH5)))))</f>
        <v>Z</v>
      </c>
      <c r="AJ5" s="35" t="str">
        <f>IF(DATE(YEAR(AJ$3),MONTH(AJ$3),DAY(AJ$3))&lt;DATE(YEAR($Q5),MONTH($Q5),DAY($Q5)),
"X",
IF(DATE(YEAR(AJ$3),MONTH(AJ$3),DAY(AJ$3))=DATE(YEAR($Q5),MONTH($Q5),DAY($Q5)),
IF(((AJ$2-(TIME(HOUR($Q5),MINUTE($Q5),0)-TIME(HOUR($C$1),MINUTE($C$1),0)))*$L5*$K5*60)/$F5&gt;$D5,
$D5,((AJ$2-(TIME(HOUR($Q5),MINUTE($Q5),0)-TIME(HOUR($C$1),MINUTE($C$1),0)))*$L5*$K5*60)/$F5),
IF($D5-SUM($S5:AI5)&gt;(AJ$2*$L5*$K5*60)/$F5,(AJ$2*$L5*$K5*60)/$F5,
IF($D5-SUM($S5:AI5)=0,"Z",$D5-SUM($S5:AI5)))))</f>
        <v>Z</v>
      </c>
      <c r="AK5" s="35" t="str">
        <f>IF(DATE(YEAR(AK$3),MONTH(AK$3),DAY(AK$3))&lt;DATE(YEAR($Q5),MONTH($Q5),DAY($Q5)),
"X",
IF(DATE(YEAR(AK$3),MONTH(AK$3),DAY(AK$3))=DATE(YEAR($Q5),MONTH($Q5),DAY($Q5)),
IF(((AK$2-(TIME(HOUR($Q5),MINUTE($Q5),0)-TIME(HOUR($C$1),MINUTE($C$1),0)))*$L5*$K5*60)/$F5&gt;$D5,
$D5,((AK$2-(TIME(HOUR($Q5),MINUTE($Q5),0)-TIME(HOUR($C$1),MINUTE($C$1),0)))*$L5*$K5*60)/$F5),
IF($D5-SUM($S5:AJ5)&gt;(AK$2*$L5*$K5*60)/$F5,(AK$2*$L5*$K5*60)/$F5,
IF($D5-SUM($S5:AJ5)=0,"Z",$D5-SUM($S5:AJ5)))))</f>
        <v>Z</v>
      </c>
      <c r="AL5" s="35" t="str">
        <f>IF(DATE(YEAR(AL$3),MONTH(AL$3),DAY(AL$3))&lt;DATE(YEAR($Q5),MONTH($Q5),DAY($Q5)),
"X",
IF(DATE(YEAR(AL$3),MONTH(AL$3),DAY(AL$3))=DATE(YEAR($Q5),MONTH($Q5),DAY($Q5)),
IF(((AL$2-(TIME(HOUR($Q5),MINUTE($Q5),0)-TIME(HOUR($C$1),MINUTE($C$1),0)))*$L5*$K5*60)/$F5&gt;$D5,
$D5,((AL$2-(TIME(HOUR($Q5),MINUTE($Q5),0)-TIME(HOUR($C$1),MINUTE($C$1),0)))*$L5*$K5*60)/$F5),
IF($D5-SUM($S5:AK5)&gt;(AL$2*$L5*$K5*60)/$F5,(AL$2*$L5*$K5*60)/$F5,
IF($D5-SUM($S5:AK5)=0,"Z",$D5-SUM($S5:AK5)))))</f>
        <v>Z</v>
      </c>
      <c r="AM5" s="35" t="str">
        <f>IF(DATE(YEAR(AM$3),MONTH(AM$3),DAY(AM$3))&lt;DATE(YEAR($Q5),MONTH($Q5),DAY($Q5)),
"X",
IF(DATE(YEAR(AM$3),MONTH(AM$3),DAY(AM$3))=DATE(YEAR($Q5),MONTH($Q5),DAY($Q5)),
IF(((AM$2-(TIME(HOUR($Q5),MINUTE($Q5),0)-TIME(HOUR($C$1),MINUTE($C$1),0)))*$L5*$K5*60)/$F5&gt;$D5,
$D5,((AM$2-(TIME(HOUR($Q5),MINUTE($Q5),0)-TIME(HOUR($C$1),MINUTE($C$1),0)))*$L5*$K5*60)/$F5),
IF($D5-SUM($S5:AL5)&gt;(AM$2*$L5*$K5*60)/$F5,(AM$2*$L5*$K5*60)/$F5,
IF($D5-SUM($S5:AL5)=0,"Z",$D5-SUM($S5:AL5)))))</f>
        <v>Z</v>
      </c>
      <c r="AN5" s="35" t="str">
        <f>IF(DATE(YEAR(AN$3),MONTH(AN$3),DAY(AN$3))&lt;DATE(YEAR($Q5),MONTH($Q5),DAY($Q5)),
"X",
IF(DATE(YEAR(AN$3),MONTH(AN$3),DAY(AN$3))=DATE(YEAR($Q5),MONTH($Q5),DAY($Q5)),
IF(((AN$2-(TIME(HOUR($Q5),MINUTE($Q5),0)-TIME(HOUR($C$1),MINUTE($C$1),0)))*$L5*$K5*60)/$F5&gt;$D5,
$D5,((AN$2-(TIME(HOUR($Q5),MINUTE($Q5),0)-TIME(HOUR($C$1),MINUTE($C$1),0)))*$L5*$K5*60)/$F5),
IF($D5-SUM($S5:AM5)&gt;(AN$2*$L5*$K5*60)/$F5,(AN$2*$L5*$K5*60)/$F5,
IF($D5-SUM($S5:AM5)=0,"Z",$D5-SUM($S5:AM5)))))</f>
        <v>Z</v>
      </c>
      <c r="AO5" s="36" t="s">
        <v>85</v>
      </c>
    </row>
    <row r="6" spans="1:41" ht="15" customHeight="1">
      <c r="A6" s="75">
        <v>170023</v>
      </c>
      <c r="B6" s="75" t="s">
        <v>22</v>
      </c>
      <c r="C6" s="75">
        <v>1200</v>
      </c>
      <c r="D6" s="75">
        <v>1200</v>
      </c>
      <c r="E6" s="76">
        <v>44346</v>
      </c>
      <c r="F6" s="75">
        <v>24</v>
      </c>
      <c r="G6" s="62">
        <v>480</v>
      </c>
      <c r="H6" s="43">
        <v>7</v>
      </c>
      <c r="I6" s="26" t="str">
        <f>VLOOKUP(H6,OEE!$A$2:$B$23,2)</f>
        <v>A07</v>
      </c>
      <c r="J6" s="26">
        <f t="shared" si="3"/>
        <v>168</v>
      </c>
      <c r="K6" s="41">
        <f>VLOOKUP(H6,OEE!$A$3:$N$22,14)</f>
        <v>0.82799999999999996</v>
      </c>
      <c r="L6" s="26">
        <f>VLOOKUP(H6,OEE!$A$3:$N$22,3)</f>
        <v>27</v>
      </c>
      <c r="M6" s="42">
        <f t="shared" si="4"/>
        <v>3755.8079999999995</v>
      </c>
      <c r="N6" s="42">
        <f t="shared" si="5"/>
        <v>1800</v>
      </c>
      <c r="O6" s="42">
        <f t="shared" si="6"/>
        <v>1955.8079999999995</v>
      </c>
      <c r="P6" s="25">
        <f t="shared" si="7"/>
        <v>0</v>
      </c>
      <c r="Q6" s="40">
        <f t="shared" si="8"/>
        <v>44338.375</v>
      </c>
      <c r="R6" s="40">
        <f t="shared" ca="1" si="9"/>
        <v>44339.208333333336</v>
      </c>
      <c r="S6" s="16"/>
      <c r="T6" s="16"/>
      <c r="U6" s="35">
        <f>IF(DATE(YEAR(U$3),MONTH(U$3),DAY(U$3))&lt;DATE(YEAR($Q6),MONTH($Q6),DAY($Q6)),
"X",
IF(DATE(YEAR(U$3),MONTH(U$3),DAY(U$3))=DATE(YEAR($Q6),MONTH($Q6),DAY($Q6)),
IF(((U$2-(TIME(HOUR($Q6),MINUTE($Q6),0)-TIME(HOUR($C$1),MINUTE($C$1),0)))*$L6*$K6*60)/$F6&gt;$D6,
$D6,((U$2-(TIME(HOUR($Q6),MINUTE($Q6),0)-TIME(HOUR($C$1),MINUTE($C$1),0)))*$L6*$K6*60)/$F6),
IF($D6-SUM($S6:T6)&gt;(U$2*$L6*$K6*60)/$F6,(U$2*$L6*$K6*60)/$F6,
IF($D6-SUM($S6:T6)=0,"Z",$D6-SUM($S6:T6)))))</f>
        <v>1200</v>
      </c>
      <c r="V6" s="35" t="str">
        <f>IF(DATE(YEAR(V$3),MONTH(V$3),DAY(V$3))&lt;DATE(YEAR($Q6),MONTH($Q6),DAY($Q6)),
"X",
IF(DATE(YEAR(V$3),MONTH(V$3),DAY(V$3))=DATE(YEAR($Q6),MONTH($Q6),DAY($Q6)),
IF(((V$2-(TIME(HOUR($Q6),MINUTE($Q6),0)-TIME(HOUR($C$1),MINUTE($C$1),0)))*$L6*$K6*60)/$F6&gt;$D6,
$D6,((V$2-(TIME(HOUR($Q6),MINUTE($Q6),0)-TIME(HOUR($C$1),MINUTE($C$1),0)))*$L6*$K6*60)/$F6),
IF($D6-SUM($S6:U6)&gt;(V$2*$L6*$K6*60)/$F6,(V$2*$L6*$K6*60)/$F6,
IF($D6-SUM($S6:U6)=0,"Z",$D6-SUM($S6:U6)))))</f>
        <v>Z</v>
      </c>
      <c r="W6" s="35" t="str">
        <f>IF(DATE(YEAR(W$3),MONTH(W$3),DAY(W$3))&lt;DATE(YEAR($Q6),MONTH($Q6),DAY($Q6)),
"X",
IF(DATE(YEAR(W$3),MONTH(W$3),DAY(W$3))=DATE(YEAR($Q6),MONTH($Q6),DAY($Q6)),
IF(((W$2-(TIME(HOUR($Q6),MINUTE($Q6),0)-TIME(HOUR($C$1),MINUTE($C$1),0)))*$L6*$K6*60)/$F6&gt;$D6,
$D6,((W$2-(TIME(HOUR($Q6),MINUTE($Q6),0)-TIME(HOUR($C$1),MINUTE($C$1),0)))*$L6*$K6*60)/$F6),
IF($D6-SUM($S6:V6)&gt;(W$2*$L6*$K6*60)/$F6,(W$2*$L6*$K6*60)/$F6,
IF($D6-SUM($S6:V6)=0,"Z",$D6-SUM($S6:V6)))))</f>
        <v>Z</v>
      </c>
      <c r="X6" s="35" t="str">
        <f>IF(DATE(YEAR(X$3),MONTH(X$3),DAY(X$3))&lt;DATE(YEAR($Q6),MONTH($Q6),DAY($Q6)),
"X",
IF(DATE(YEAR(X$3),MONTH(X$3),DAY(X$3))=DATE(YEAR($Q6),MONTH($Q6),DAY($Q6)),
IF(((X$2-(TIME(HOUR($Q6),MINUTE($Q6),0)-TIME(HOUR($C$1),MINUTE($C$1),0)))*$L6*$K6*60)/$F6&gt;$D6,
$D6,((X$2-(TIME(HOUR($Q6),MINUTE($Q6),0)-TIME(HOUR($C$1),MINUTE($C$1),0)))*$L6*$K6*60)/$F6),
IF($D6-SUM($S6:W6)&gt;(X$2*$L6*$K6*60)/$F6,(X$2*$L6*$K6*60)/$F6,
IF($D6-SUM($S6:W6)=0,"Z",$D6-SUM($S6:W6)))))</f>
        <v>Z</v>
      </c>
      <c r="Y6" s="35" t="str">
        <f>IF(DATE(YEAR(Y$3),MONTH(Y$3),DAY(Y$3))&lt;DATE(YEAR($Q6),MONTH($Q6),DAY($Q6)),
"X",
IF(DATE(YEAR(Y$3),MONTH(Y$3),DAY(Y$3))=DATE(YEAR($Q6),MONTH($Q6),DAY($Q6)),
IF(((Y$2-(TIME(HOUR($Q6),MINUTE($Q6),0)-TIME(HOUR($C$1),MINUTE($C$1),0)))*$L6*$K6*60)/$F6&gt;$D6,
$D6,((Y$2-(TIME(HOUR($Q6),MINUTE($Q6),0)-TIME(HOUR($C$1),MINUTE($C$1),0)))*$L6*$K6*60)/$F6),
IF($D6-SUM($S6:X6)&gt;(Y$2*$L6*$K6*60)/$F6,(Y$2*$L6*$K6*60)/$F6,
IF($D6-SUM($S6:X6)=0,"Z",$D6-SUM($S6:X6)))))</f>
        <v>Z</v>
      </c>
      <c r="Z6" s="35" t="str">
        <f>IF(DATE(YEAR(Z$3),MONTH(Z$3),DAY(Z$3))&lt;DATE(YEAR($Q6),MONTH($Q6),DAY($Q6)),
"X",
IF(DATE(YEAR(Z$3),MONTH(Z$3),DAY(Z$3))=DATE(YEAR($Q6),MONTH($Q6),DAY($Q6)),
IF(((Z$2-(TIME(HOUR($Q6),MINUTE($Q6),0)-TIME(HOUR($C$1),MINUTE($C$1),0)))*$L6*$K6*60)/$F6&gt;$D6,
$D6,((Z$2-(TIME(HOUR($Q6),MINUTE($Q6),0)-TIME(HOUR($C$1),MINUTE($C$1),0)))*$L6*$K6*60)/$F6),
IF($D6-SUM($S6:Y6)&gt;(Z$2*$L6*$K6*60)/$F6,(Z$2*$L6*$K6*60)/$F6,
IF($D6-SUM($S6:Y6)=0,"Z",$D6-SUM($S6:Y6)))))</f>
        <v>Z</v>
      </c>
      <c r="AA6" s="35" t="str">
        <f>IF(DATE(YEAR(AA$3),MONTH(AA$3),DAY(AA$3))&lt;DATE(YEAR($Q6),MONTH($Q6),DAY($Q6)),
"X",
IF(DATE(YEAR(AA$3),MONTH(AA$3),DAY(AA$3))=DATE(YEAR($Q6),MONTH($Q6),DAY($Q6)),
IF(((AA$2-(TIME(HOUR($Q6),MINUTE($Q6),0)-TIME(HOUR($C$1),MINUTE($C$1),0)))*$L6*$K6*60)/$F6&gt;$D6,
$D6,((AA$2-(TIME(HOUR($Q6),MINUTE($Q6),0)-TIME(HOUR($C$1),MINUTE($C$1),0)))*$L6*$K6*60)/$F6),
IF($D6-SUM($S6:Z6)&gt;(AA$2*$L6*$K6*60)/$F6,(AA$2*$L6*$K6*60)/$F6,
IF($D6-SUM($S6:Z6)=0,"Z",$D6-SUM($S6:Z6)))))</f>
        <v>Z</v>
      </c>
      <c r="AB6" s="35" t="str">
        <f>IF(DATE(YEAR(AB$3),MONTH(AB$3),DAY(AB$3))&lt;DATE(YEAR($Q6),MONTH($Q6),DAY($Q6)),
"X",
IF(DATE(YEAR(AB$3),MONTH(AB$3),DAY(AB$3))=DATE(YEAR($Q6),MONTH($Q6),DAY($Q6)),
IF(((AB$2-(TIME(HOUR($Q6),MINUTE($Q6),0)-TIME(HOUR($C$1),MINUTE($C$1),0)))*$L6*$K6*60)/$F6&gt;$D6,
$D6,((AB$2-(TIME(HOUR($Q6),MINUTE($Q6),0)-TIME(HOUR($C$1),MINUTE($C$1),0)))*$L6*$K6*60)/$F6),
IF($D6-SUM($S6:AA6)&gt;(AB$2*$L6*$K6*60)/$F6,(AB$2*$L6*$K6*60)/$F6,
IF($D6-SUM($S6:AA6)=0,"Z",$D6-SUM($S6:AA6)))))</f>
        <v>Z</v>
      </c>
      <c r="AC6" s="35" t="str">
        <f>IF(DATE(YEAR(AC$3),MONTH(AC$3),DAY(AC$3))&lt;DATE(YEAR($Q6),MONTH($Q6),DAY($Q6)),
"X",
IF(DATE(YEAR(AC$3),MONTH(AC$3),DAY(AC$3))=DATE(YEAR($Q6),MONTH($Q6),DAY($Q6)),
IF(((AC$2-(TIME(HOUR($Q6),MINUTE($Q6),0)-TIME(HOUR($C$1),MINUTE($C$1),0)))*$L6*$K6*60)/$F6&gt;$D6,
$D6,((AC$2-(TIME(HOUR($Q6),MINUTE($Q6),0)-TIME(HOUR($C$1),MINUTE($C$1),0)))*$L6*$K6*60)/$F6),
IF($D6-SUM($S6:AB6)&gt;(AC$2*$L6*$K6*60)/$F6,(AC$2*$L6*$K6*60)/$F6,
IF($D6-SUM($S6:AB6)=0,"Z",$D6-SUM($S6:AB6)))))</f>
        <v>Z</v>
      </c>
      <c r="AD6" s="35" t="str">
        <f>IF(DATE(YEAR(AD$3),MONTH(AD$3),DAY(AD$3))&lt;DATE(YEAR($Q6),MONTH($Q6),DAY($Q6)),
"X",
IF(DATE(YEAR(AD$3),MONTH(AD$3),DAY(AD$3))=DATE(YEAR($Q6),MONTH($Q6),DAY($Q6)),
IF(((AD$2-(TIME(HOUR($Q6),MINUTE($Q6),0)-TIME(HOUR($C$1),MINUTE($C$1),0)))*$L6*$K6*60)/$F6&gt;$D6,
$D6,((AD$2-(TIME(HOUR($Q6),MINUTE($Q6),0)-TIME(HOUR($C$1),MINUTE($C$1),0)))*$L6*$K6*60)/$F6),
IF($D6-SUM($S6:AC6)&gt;(AD$2*$L6*$K6*60)/$F6,(AD$2*$L6*$K6*60)/$F6,
IF($D6-SUM($S6:AC6)=0,"Z",$D6-SUM($S6:AC6)))))</f>
        <v>Z</v>
      </c>
      <c r="AE6" s="35" t="str">
        <f>IF(DATE(YEAR(AE$3),MONTH(AE$3),DAY(AE$3))&lt;DATE(YEAR($Q6),MONTH($Q6),DAY($Q6)),
"X",
IF(DATE(YEAR(AE$3),MONTH(AE$3),DAY(AE$3))=DATE(YEAR($Q6),MONTH($Q6),DAY($Q6)),
IF(((AE$2-(TIME(HOUR($Q6),MINUTE($Q6),0)-TIME(HOUR($C$1),MINUTE($C$1),0)))*$L6*$K6*60)/$F6&gt;$D6,
$D6,((AE$2-(TIME(HOUR($Q6),MINUTE($Q6),0)-TIME(HOUR($C$1),MINUTE($C$1),0)))*$L6*$K6*60)/$F6),
IF($D6-SUM($S6:AD6)&gt;(AE$2*$L6*$K6*60)/$F6,(AE$2*$L6*$K6*60)/$F6,
IF($D6-SUM($S6:AD6)=0,"Z",$D6-SUM($S6:AD6)))))</f>
        <v>Z</v>
      </c>
      <c r="AF6" s="35" t="str">
        <f>IF(DATE(YEAR(AF$3),MONTH(AF$3),DAY(AF$3))&lt;DATE(YEAR($Q6),MONTH($Q6),DAY($Q6)),
"X",
IF(DATE(YEAR(AF$3),MONTH(AF$3),DAY(AF$3))=DATE(YEAR($Q6),MONTH($Q6),DAY($Q6)),
IF(((AF$2-(TIME(HOUR($Q6),MINUTE($Q6),0)-TIME(HOUR($C$1),MINUTE($C$1),0)))*$L6*$K6*60)/$F6&gt;$D6,
$D6,((AF$2-(TIME(HOUR($Q6),MINUTE($Q6),0)-TIME(HOUR($C$1),MINUTE($C$1),0)))*$L6*$K6*60)/$F6),
IF($D6-SUM($S6:AE6)&gt;(AF$2*$L6*$K6*60)/$F6,(AF$2*$L6*$K6*60)/$F6,
IF($D6-SUM($S6:AE6)=0,"Z",$D6-SUM($S6:AE6)))))</f>
        <v>Z</v>
      </c>
      <c r="AG6" s="35" t="str">
        <f>IF(DATE(YEAR(AG$3),MONTH(AG$3),DAY(AG$3))&lt;DATE(YEAR($Q6),MONTH($Q6),DAY($Q6)),
"X",
IF(DATE(YEAR(AG$3),MONTH(AG$3),DAY(AG$3))=DATE(YEAR($Q6),MONTH($Q6),DAY($Q6)),
IF(((AG$2-(TIME(HOUR($Q6),MINUTE($Q6),0)-TIME(HOUR($C$1),MINUTE($C$1),0)))*$L6*$K6*60)/$F6&gt;$D6,
$D6,((AG$2-(TIME(HOUR($Q6),MINUTE($Q6),0)-TIME(HOUR($C$1),MINUTE($C$1),0)))*$L6*$K6*60)/$F6),
IF($D6-SUM($S6:AF6)&gt;(AG$2*$L6*$K6*60)/$F6,(AG$2*$L6*$K6*60)/$F6,
IF($D6-SUM($S6:AF6)=0,"Z",$D6-SUM($S6:AF6)))))</f>
        <v>Z</v>
      </c>
      <c r="AH6" s="35" t="str">
        <f>IF(DATE(YEAR(AH$3),MONTH(AH$3),DAY(AH$3))&lt;DATE(YEAR($Q6),MONTH($Q6),DAY($Q6)),
"X",
IF(DATE(YEAR(AH$3),MONTH(AH$3),DAY(AH$3))=DATE(YEAR($Q6),MONTH($Q6),DAY($Q6)),
IF(((AH$2-(TIME(HOUR($Q6),MINUTE($Q6),0)-TIME(HOUR($C$1),MINUTE($C$1),0)))*$L6*$K6*60)/$F6&gt;$D6,
$D6,((AH$2-(TIME(HOUR($Q6),MINUTE($Q6),0)-TIME(HOUR($C$1),MINUTE($C$1),0)))*$L6*$K6*60)/$F6),
IF($D6-SUM($S6:AG6)&gt;(AH$2*$L6*$K6*60)/$F6,(AH$2*$L6*$K6*60)/$F6,
IF($D6-SUM($S6:AG6)=0,"Z",$D6-SUM($S6:AG6)))))</f>
        <v>Z</v>
      </c>
      <c r="AI6" s="35" t="str">
        <f>IF(DATE(YEAR(AI$3),MONTH(AI$3),DAY(AI$3))&lt;DATE(YEAR($Q6),MONTH($Q6),DAY($Q6)),
"X",
IF(DATE(YEAR(AI$3),MONTH(AI$3),DAY(AI$3))=DATE(YEAR($Q6),MONTH($Q6),DAY($Q6)),
IF(((AI$2-(TIME(HOUR($Q6),MINUTE($Q6),0)-TIME(HOUR($C$1),MINUTE($C$1),0)))*$L6*$K6*60)/$F6&gt;$D6,
$D6,((AI$2-(TIME(HOUR($Q6),MINUTE($Q6),0)-TIME(HOUR($C$1),MINUTE($C$1),0)))*$L6*$K6*60)/$F6),
IF($D6-SUM($S6:AH6)&gt;(AI$2*$L6*$K6*60)/$F6,(AI$2*$L6*$K6*60)/$F6,
IF($D6-SUM($S6:AH6)=0,"Z",$D6-SUM($S6:AH6)))))</f>
        <v>Z</v>
      </c>
      <c r="AJ6" s="35" t="str">
        <f>IF(DATE(YEAR(AJ$3),MONTH(AJ$3),DAY(AJ$3))&lt;DATE(YEAR($Q6),MONTH($Q6),DAY($Q6)),
"X",
IF(DATE(YEAR(AJ$3),MONTH(AJ$3),DAY(AJ$3))=DATE(YEAR($Q6),MONTH($Q6),DAY($Q6)),
IF(((AJ$2-(TIME(HOUR($Q6),MINUTE($Q6),0)-TIME(HOUR($C$1),MINUTE($C$1),0)))*$L6*$K6*60)/$F6&gt;$D6,
$D6,((AJ$2-(TIME(HOUR($Q6),MINUTE($Q6),0)-TIME(HOUR($C$1),MINUTE($C$1),0)))*$L6*$K6*60)/$F6),
IF($D6-SUM($S6:AI6)&gt;(AJ$2*$L6*$K6*60)/$F6,(AJ$2*$L6*$K6*60)/$F6,
IF($D6-SUM($S6:AI6)=0,"Z",$D6-SUM($S6:AI6)))))</f>
        <v>Z</v>
      </c>
      <c r="AK6" s="35" t="str">
        <f>IF(DATE(YEAR(AK$3),MONTH(AK$3),DAY(AK$3))&lt;DATE(YEAR($Q6),MONTH($Q6),DAY($Q6)),
"X",
IF(DATE(YEAR(AK$3),MONTH(AK$3),DAY(AK$3))=DATE(YEAR($Q6),MONTH($Q6),DAY($Q6)),
IF(((AK$2-(TIME(HOUR($Q6),MINUTE($Q6),0)-TIME(HOUR($C$1),MINUTE($C$1),0)))*$L6*$K6*60)/$F6&gt;$D6,
$D6,((AK$2-(TIME(HOUR($Q6),MINUTE($Q6),0)-TIME(HOUR($C$1),MINUTE($C$1),0)))*$L6*$K6*60)/$F6),
IF($D6-SUM($S6:AJ6)&gt;(AK$2*$L6*$K6*60)/$F6,(AK$2*$L6*$K6*60)/$F6,
IF($D6-SUM($S6:AJ6)=0,"Z",$D6-SUM($S6:AJ6)))))</f>
        <v>Z</v>
      </c>
      <c r="AL6" s="35" t="str">
        <f>IF(DATE(YEAR(AL$3),MONTH(AL$3),DAY(AL$3))&lt;DATE(YEAR($Q6),MONTH($Q6),DAY($Q6)),
"X",
IF(DATE(YEAR(AL$3),MONTH(AL$3),DAY(AL$3))=DATE(YEAR($Q6),MONTH($Q6),DAY($Q6)),
IF(((AL$2-(TIME(HOUR($Q6),MINUTE($Q6),0)-TIME(HOUR($C$1),MINUTE($C$1),0)))*$L6*$K6*60)/$F6&gt;$D6,
$D6,((AL$2-(TIME(HOUR($Q6),MINUTE($Q6),0)-TIME(HOUR($C$1),MINUTE($C$1),0)))*$L6*$K6*60)/$F6),
IF($D6-SUM($S6:AK6)&gt;(AL$2*$L6*$K6*60)/$F6,(AL$2*$L6*$K6*60)/$F6,
IF($D6-SUM($S6:AK6)=0,"Z",$D6-SUM($S6:AK6)))))</f>
        <v>Z</v>
      </c>
      <c r="AM6" s="35" t="str">
        <f>IF(DATE(YEAR(AM$3),MONTH(AM$3),DAY(AM$3))&lt;DATE(YEAR($Q6),MONTH($Q6),DAY($Q6)),
"X",
IF(DATE(YEAR(AM$3),MONTH(AM$3),DAY(AM$3))=DATE(YEAR($Q6),MONTH($Q6),DAY($Q6)),
IF(((AM$2-(TIME(HOUR($Q6),MINUTE($Q6),0)-TIME(HOUR($C$1),MINUTE($C$1),0)))*$L6*$K6*60)/$F6&gt;$D6,
$D6,((AM$2-(TIME(HOUR($Q6),MINUTE($Q6),0)-TIME(HOUR($C$1),MINUTE($C$1),0)))*$L6*$K6*60)/$F6),
IF($D6-SUM($S6:AL6)&gt;(AM$2*$L6*$K6*60)/$F6,(AM$2*$L6*$K6*60)/$F6,
IF($D6-SUM($S6:AL6)=0,"Z",$D6-SUM($S6:AL6)))))</f>
        <v>Z</v>
      </c>
      <c r="AN6" s="35" t="str">
        <f>IF(DATE(YEAR(AN$3),MONTH(AN$3),DAY(AN$3))&lt;DATE(YEAR($Q6),MONTH($Q6),DAY($Q6)),
"X",
IF(DATE(YEAR(AN$3),MONTH(AN$3),DAY(AN$3))=DATE(YEAR($Q6),MONTH($Q6),DAY($Q6)),
IF(((AN$2-(TIME(HOUR($Q6),MINUTE($Q6),0)-TIME(HOUR($C$1),MINUTE($C$1),0)))*$L6*$K6*60)/$F6&gt;$D6,
$D6,((AN$2-(TIME(HOUR($Q6),MINUTE($Q6),0)-TIME(HOUR($C$1),MINUTE($C$1),0)))*$L6*$K6*60)/$F6),
IF($D6-SUM($S6:AM6)&gt;(AN$2*$L6*$K6*60)/$F6,(AN$2*$L6*$K6*60)/$F6,
IF($D6-SUM($S6:AM6)=0,"Z",$D6-SUM($S6:AM6)))))</f>
        <v>Z</v>
      </c>
      <c r="AO6" s="36" t="s">
        <v>85</v>
      </c>
    </row>
    <row r="7" spans="1:41" ht="15" customHeight="1">
      <c r="A7" s="75">
        <v>170024</v>
      </c>
      <c r="B7" s="75" t="s">
        <v>23</v>
      </c>
      <c r="C7" s="75">
        <v>1200</v>
      </c>
      <c r="D7" s="75">
        <v>1200</v>
      </c>
      <c r="E7" s="76">
        <v>44346</v>
      </c>
      <c r="F7" s="75">
        <v>38</v>
      </c>
      <c r="G7" s="62">
        <v>760</v>
      </c>
      <c r="H7" s="43">
        <v>7</v>
      </c>
      <c r="I7" s="26" t="str">
        <f>VLOOKUP(H7,OEE!$A$2:$B$23,2)</f>
        <v>A07</v>
      </c>
      <c r="J7" s="26">
        <f t="shared" si="3"/>
        <v>168</v>
      </c>
      <c r="K7" s="41">
        <f>VLOOKUP(H7,OEE!$A$3:$N$22,14)</f>
        <v>0.82799999999999996</v>
      </c>
      <c r="L7" s="26">
        <f>VLOOKUP(H7,OEE!$A$3:$N$22,3)</f>
        <v>27</v>
      </c>
      <c r="M7" s="42">
        <f t="shared" si="4"/>
        <v>3755.8079999999995</v>
      </c>
      <c r="N7" s="42">
        <f t="shared" si="5"/>
        <v>1800</v>
      </c>
      <c r="O7" s="42">
        <f t="shared" si="6"/>
        <v>1955.8079999999995</v>
      </c>
      <c r="P7" s="25">
        <f t="shared" si="7"/>
        <v>0</v>
      </c>
      <c r="Q7" s="40">
        <f t="shared" ca="1" si="8"/>
        <v>44339.208333333336</v>
      </c>
      <c r="R7" s="40">
        <f t="shared" ca="1" si="9"/>
        <v>44341.615277777775</v>
      </c>
      <c r="S7" s="16"/>
      <c r="T7" s="16"/>
      <c r="U7" s="35" t="str">
        <f ca="1">IF(DATE(YEAR(U$3),MONTH(U$3),DAY(U$3))&lt;DATE(YEAR($Q7),MONTH($Q7),DAY($Q7)),
"X",
IF(DATE(YEAR(U$3),MONTH(U$3),DAY(U$3))=DATE(YEAR($Q7),MONTH($Q7),DAY($Q7)),
IF(((U$2-(TIME(HOUR($Q7),MINUTE($Q7),0)-TIME(HOUR($C$1),MINUTE($C$1),0)))*$L7*$K7*60)/$F7&gt;$D7,
$D7,((U$2-(TIME(HOUR($Q7),MINUTE($Q7),0)-TIME(HOUR($C$1),MINUTE($C$1),0)))*$L7*$K7*60)/$F7),
IF($D7-SUM($S7:T7)&gt;(U$2*$L7*$K7*60)/$F7,(U$2*$L7*$K7*60)/$F7,
IF($D7-SUM($S7:T7)=0,"Z",$D7-SUM($S7:T7)))))</f>
        <v>X</v>
      </c>
      <c r="V7" s="35">
        <f ca="1">IF(DATE(YEAR(V$3),MONTH(V$3),DAY(V$3))&lt;DATE(YEAR($Q7),MONTH($Q7),DAY($Q7)),
"X",
IF(DATE(YEAR(V$3),MONTH(V$3),DAY(V$3))=DATE(YEAR($Q7),MONTH($Q7),DAY($Q7)),
IF(((V$2-(TIME(HOUR($Q7),MINUTE($Q7),0)-TIME(HOUR($C$1),MINUTE($C$1),0)))*$L7*$K7*60)/$F7&gt;$D7,
$D7,((V$2-(TIME(HOUR($Q7),MINUTE($Q7),0)-TIME(HOUR($C$1),MINUTE($C$1),0)))*$L7*$K7*60)/$F7),
IF($D7-SUM($S7:U7)&gt;(V$2*$L7*$K7*60)/$F7,(V$2*$L7*$K7*60)/$F7,
IF($D7-SUM($S7:U7)=0,"Z",$D7-SUM($S7:U7)))))</f>
        <v>5.8831578947368426</v>
      </c>
      <c r="W7" s="35">
        <f ca="1">IF(DATE(YEAR(W$3),MONTH(W$3),DAY(W$3))&lt;DATE(YEAR($Q7),MONTH($Q7),DAY($Q7)),
"X",
IF(DATE(YEAR(W$3),MONTH(W$3),DAY(W$3))=DATE(YEAR($Q7),MONTH($Q7),DAY($Q7)),
IF(((W$2-(TIME(HOUR($Q7),MINUTE($Q7),0)-TIME(HOUR($C$1),MINUTE($C$1),0)))*$L7*$K7*60)/$F7&gt;$D7,
$D7,((W$2-(TIME(HOUR($Q7),MINUTE($Q7),0)-TIME(HOUR($C$1),MINUTE($C$1),0)))*$L7*$K7*60)/$F7),
IF($D7-SUM($S7:V7)&gt;(W$2*$L7*$K7*60)/$F7,(W$2*$L7*$K7*60)/$F7,
IF($D7-SUM($S7:V7)=0,"Z",$D7-SUM($S7:V7)))))</f>
        <v>847.17473684210529</v>
      </c>
      <c r="X7" s="35">
        <f ca="1">IF(DATE(YEAR(X$3),MONTH(X$3),DAY(X$3))&lt;DATE(YEAR($Q7),MONTH($Q7),DAY($Q7)),
"X",
IF(DATE(YEAR(X$3),MONTH(X$3),DAY(X$3))=DATE(YEAR($Q7),MONTH($Q7),DAY($Q7)),
IF(((X$2-(TIME(HOUR($Q7),MINUTE($Q7),0)-TIME(HOUR($C$1),MINUTE($C$1),0)))*$L7*$K7*60)/$F7&gt;$D7,
$D7,((X$2-(TIME(HOUR($Q7),MINUTE($Q7),0)-TIME(HOUR($C$1),MINUTE($C$1),0)))*$L7*$K7*60)/$F7),
IF($D7-SUM($S7:W7)&gt;(X$2*$L7*$K7*60)/$F7,(X$2*$L7*$K7*60)/$F7,
IF($D7-SUM($S7:W7)=0,"Z",$D7-SUM($S7:W7)))))</f>
        <v>346.94210526315783</v>
      </c>
      <c r="Y7" s="35" t="str">
        <f ca="1">IF(DATE(YEAR(Y$3),MONTH(Y$3),DAY(Y$3))&lt;DATE(YEAR($Q7),MONTH($Q7),DAY($Q7)),
"X",
IF(DATE(YEAR(Y$3),MONTH(Y$3),DAY(Y$3))=DATE(YEAR($Q7),MONTH($Q7),DAY($Q7)),
IF(((Y$2-(TIME(HOUR($Q7),MINUTE($Q7),0)-TIME(HOUR($C$1),MINUTE($C$1),0)))*$L7*$K7*60)/$F7&gt;$D7,
$D7,((Y$2-(TIME(HOUR($Q7),MINUTE($Q7),0)-TIME(HOUR($C$1),MINUTE($C$1),0)))*$L7*$K7*60)/$F7),
IF($D7-SUM($S7:X7)&gt;(Y$2*$L7*$K7*60)/$F7,(Y$2*$L7*$K7*60)/$F7,
IF($D7-SUM($S7:X7)=0,"Z",$D7-SUM($S7:X7)))))</f>
        <v>Z</v>
      </c>
      <c r="Z7" s="35" t="str">
        <f ca="1">IF(DATE(YEAR(Z$3),MONTH(Z$3),DAY(Z$3))&lt;DATE(YEAR($Q7),MONTH($Q7),DAY($Q7)),
"X",
IF(DATE(YEAR(Z$3),MONTH(Z$3),DAY(Z$3))=DATE(YEAR($Q7),MONTH($Q7),DAY($Q7)),
IF(((Z$2-(TIME(HOUR($Q7),MINUTE($Q7),0)-TIME(HOUR($C$1),MINUTE($C$1),0)))*$L7*$K7*60)/$F7&gt;$D7,
$D7,((Z$2-(TIME(HOUR($Q7),MINUTE($Q7),0)-TIME(HOUR($C$1),MINUTE($C$1),0)))*$L7*$K7*60)/$F7),
IF($D7-SUM($S7:Y7)&gt;(Z$2*$L7*$K7*60)/$F7,(Z$2*$L7*$K7*60)/$F7,
IF($D7-SUM($S7:Y7)=0,"Z",$D7-SUM($S7:Y7)))))</f>
        <v>Z</v>
      </c>
      <c r="AA7" s="35" t="str">
        <f ca="1">IF(DATE(YEAR(AA$3),MONTH(AA$3),DAY(AA$3))&lt;DATE(YEAR($Q7),MONTH($Q7),DAY($Q7)),
"X",
IF(DATE(YEAR(AA$3),MONTH(AA$3),DAY(AA$3))=DATE(YEAR($Q7),MONTH($Q7),DAY($Q7)),
IF(((AA$2-(TIME(HOUR($Q7),MINUTE($Q7),0)-TIME(HOUR($C$1),MINUTE($C$1),0)))*$L7*$K7*60)/$F7&gt;$D7,
$D7,((AA$2-(TIME(HOUR($Q7),MINUTE($Q7),0)-TIME(HOUR($C$1),MINUTE($C$1),0)))*$L7*$K7*60)/$F7),
IF($D7-SUM($S7:Z7)&gt;(AA$2*$L7*$K7*60)/$F7,(AA$2*$L7*$K7*60)/$F7,
IF($D7-SUM($S7:Z7)=0,"Z",$D7-SUM($S7:Z7)))))</f>
        <v>Z</v>
      </c>
      <c r="AB7" s="35" t="str">
        <f ca="1">IF(DATE(YEAR(AB$3),MONTH(AB$3),DAY(AB$3))&lt;DATE(YEAR($Q7),MONTH($Q7),DAY($Q7)),
"X",
IF(DATE(YEAR(AB$3),MONTH(AB$3),DAY(AB$3))=DATE(YEAR($Q7),MONTH($Q7),DAY($Q7)),
IF(((AB$2-(TIME(HOUR($Q7),MINUTE($Q7),0)-TIME(HOUR($C$1),MINUTE($C$1),0)))*$L7*$K7*60)/$F7&gt;$D7,
$D7,((AB$2-(TIME(HOUR($Q7),MINUTE($Q7),0)-TIME(HOUR($C$1),MINUTE($C$1),0)))*$L7*$K7*60)/$F7),
IF($D7-SUM($S7:AA7)&gt;(AB$2*$L7*$K7*60)/$F7,(AB$2*$L7*$K7*60)/$F7,
IF($D7-SUM($S7:AA7)=0,"Z",$D7-SUM($S7:AA7)))))</f>
        <v>Z</v>
      </c>
      <c r="AC7" s="35" t="str">
        <f ca="1">IF(DATE(YEAR(AC$3),MONTH(AC$3),DAY(AC$3))&lt;DATE(YEAR($Q7),MONTH($Q7),DAY($Q7)),
"X",
IF(DATE(YEAR(AC$3),MONTH(AC$3),DAY(AC$3))=DATE(YEAR($Q7),MONTH($Q7),DAY($Q7)),
IF(((AC$2-(TIME(HOUR($Q7),MINUTE($Q7),0)-TIME(HOUR($C$1),MINUTE($C$1),0)))*$L7*$K7*60)/$F7&gt;$D7,
$D7,((AC$2-(TIME(HOUR($Q7),MINUTE($Q7),0)-TIME(HOUR($C$1),MINUTE($C$1),0)))*$L7*$K7*60)/$F7),
IF($D7-SUM($S7:AB7)&gt;(AC$2*$L7*$K7*60)/$F7,(AC$2*$L7*$K7*60)/$F7,
IF($D7-SUM($S7:AB7)=0,"Z",$D7-SUM($S7:AB7)))))</f>
        <v>Z</v>
      </c>
      <c r="AD7" s="35" t="str">
        <f ca="1">IF(DATE(YEAR(AD$3),MONTH(AD$3),DAY(AD$3))&lt;DATE(YEAR($Q7),MONTH($Q7),DAY($Q7)),
"X",
IF(DATE(YEAR(AD$3),MONTH(AD$3),DAY(AD$3))=DATE(YEAR($Q7),MONTH($Q7),DAY($Q7)),
IF(((AD$2-(TIME(HOUR($Q7),MINUTE($Q7),0)-TIME(HOUR($C$1),MINUTE($C$1),0)))*$L7*$K7*60)/$F7&gt;$D7,
$D7,((AD$2-(TIME(HOUR($Q7),MINUTE($Q7),0)-TIME(HOUR($C$1),MINUTE($C$1),0)))*$L7*$K7*60)/$F7),
IF($D7-SUM($S7:AC7)&gt;(AD$2*$L7*$K7*60)/$F7,(AD$2*$L7*$K7*60)/$F7,
IF($D7-SUM($S7:AC7)=0,"Z",$D7-SUM($S7:AC7)))))</f>
        <v>Z</v>
      </c>
      <c r="AE7" s="35" t="str">
        <f ca="1">IF(DATE(YEAR(AE$3),MONTH(AE$3),DAY(AE$3))&lt;DATE(YEAR($Q7),MONTH($Q7),DAY($Q7)),
"X",
IF(DATE(YEAR(AE$3),MONTH(AE$3),DAY(AE$3))=DATE(YEAR($Q7),MONTH($Q7),DAY($Q7)),
IF(((AE$2-(TIME(HOUR($Q7),MINUTE($Q7),0)-TIME(HOUR($C$1),MINUTE($C$1),0)))*$L7*$K7*60)/$F7&gt;$D7,
$D7,((AE$2-(TIME(HOUR($Q7),MINUTE($Q7),0)-TIME(HOUR($C$1),MINUTE($C$1),0)))*$L7*$K7*60)/$F7),
IF($D7-SUM($S7:AD7)&gt;(AE$2*$L7*$K7*60)/$F7,(AE$2*$L7*$K7*60)/$F7,
IF($D7-SUM($S7:AD7)=0,"Z",$D7-SUM($S7:AD7)))))</f>
        <v>Z</v>
      </c>
      <c r="AF7" s="35" t="str">
        <f ca="1">IF(DATE(YEAR(AF$3),MONTH(AF$3),DAY(AF$3))&lt;DATE(YEAR($Q7),MONTH($Q7),DAY($Q7)),
"X",
IF(DATE(YEAR(AF$3),MONTH(AF$3),DAY(AF$3))=DATE(YEAR($Q7),MONTH($Q7),DAY($Q7)),
IF(((AF$2-(TIME(HOUR($Q7),MINUTE($Q7),0)-TIME(HOUR($C$1),MINUTE($C$1),0)))*$L7*$K7*60)/$F7&gt;$D7,
$D7,((AF$2-(TIME(HOUR($Q7),MINUTE($Q7),0)-TIME(HOUR($C$1),MINUTE($C$1),0)))*$L7*$K7*60)/$F7),
IF($D7-SUM($S7:AE7)&gt;(AF$2*$L7*$K7*60)/$F7,(AF$2*$L7*$K7*60)/$F7,
IF($D7-SUM($S7:AE7)=0,"Z",$D7-SUM($S7:AE7)))))</f>
        <v>Z</v>
      </c>
      <c r="AG7" s="35" t="str">
        <f ca="1">IF(DATE(YEAR(AG$3),MONTH(AG$3),DAY(AG$3))&lt;DATE(YEAR($Q7),MONTH($Q7),DAY($Q7)),
"X",
IF(DATE(YEAR(AG$3),MONTH(AG$3),DAY(AG$3))=DATE(YEAR($Q7),MONTH($Q7),DAY($Q7)),
IF(((AG$2-(TIME(HOUR($Q7),MINUTE($Q7),0)-TIME(HOUR($C$1),MINUTE($C$1),0)))*$L7*$K7*60)/$F7&gt;$D7,
$D7,((AG$2-(TIME(HOUR($Q7),MINUTE($Q7),0)-TIME(HOUR($C$1),MINUTE($C$1),0)))*$L7*$K7*60)/$F7),
IF($D7-SUM($S7:AF7)&gt;(AG$2*$L7*$K7*60)/$F7,(AG$2*$L7*$K7*60)/$F7,
IF($D7-SUM($S7:AF7)=0,"Z",$D7-SUM($S7:AF7)))))</f>
        <v>Z</v>
      </c>
      <c r="AH7" s="35" t="str">
        <f ca="1">IF(DATE(YEAR(AH$3),MONTH(AH$3),DAY(AH$3))&lt;DATE(YEAR($Q7),MONTH($Q7),DAY($Q7)),
"X",
IF(DATE(YEAR(AH$3),MONTH(AH$3),DAY(AH$3))=DATE(YEAR($Q7),MONTH($Q7),DAY($Q7)),
IF(((AH$2-(TIME(HOUR($Q7),MINUTE($Q7),0)-TIME(HOUR($C$1),MINUTE($C$1),0)))*$L7*$K7*60)/$F7&gt;$D7,
$D7,((AH$2-(TIME(HOUR($Q7),MINUTE($Q7),0)-TIME(HOUR($C$1),MINUTE($C$1),0)))*$L7*$K7*60)/$F7),
IF($D7-SUM($S7:AG7)&gt;(AH$2*$L7*$K7*60)/$F7,(AH$2*$L7*$K7*60)/$F7,
IF($D7-SUM($S7:AG7)=0,"Z",$D7-SUM($S7:AG7)))))</f>
        <v>Z</v>
      </c>
      <c r="AI7" s="35" t="str">
        <f ca="1">IF(DATE(YEAR(AI$3),MONTH(AI$3),DAY(AI$3))&lt;DATE(YEAR($Q7),MONTH($Q7),DAY($Q7)),
"X",
IF(DATE(YEAR(AI$3),MONTH(AI$3),DAY(AI$3))=DATE(YEAR($Q7),MONTH($Q7),DAY($Q7)),
IF(((AI$2-(TIME(HOUR($Q7),MINUTE($Q7),0)-TIME(HOUR($C$1),MINUTE($C$1),0)))*$L7*$K7*60)/$F7&gt;$D7,
$D7,((AI$2-(TIME(HOUR($Q7),MINUTE($Q7),0)-TIME(HOUR($C$1),MINUTE($C$1),0)))*$L7*$K7*60)/$F7),
IF($D7-SUM($S7:AH7)&gt;(AI$2*$L7*$K7*60)/$F7,(AI$2*$L7*$K7*60)/$F7,
IF($D7-SUM($S7:AH7)=0,"Z",$D7-SUM($S7:AH7)))))</f>
        <v>Z</v>
      </c>
      <c r="AJ7" s="35" t="str">
        <f ca="1">IF(DATE(YEAR(AJ$3),MONTH(AJ$3),DAY(AJ$3))&lt;DATE(YEAR($Q7),MONTH($Q7),DAY($Q7)),
"X",
IF(DATE(YEAR(AJ$3),MONTH(AJ$3),DAY(AJ$3))=DATE(YEAR($Q7),MONTH($Q7),DAY($Q7)),
IF(((AJ$2-(TIME(HOUR($Q7),MINUTE($Q7),0)-TIME(HOUR($C$1),MINUTE($C$1),0)))*$L7*$K7*60)/$F7&gt;$D7,
$D7,((AJ$2-(TIME(HOUR($Q7),MINUTE($Q7),0)-TIME(HOUR($C$1),MINUTE($C$1),0)))*$L7*$K7*60)/$F7),
IF($D7-SUM($S7:AI7)&gt;(AJ$2*$L7*$K7*60)/$F7,(AJ$2*$L7*$K7*60)/$F7,
IF($D7-SUM($S7:AI7)=0,"Z",$D7-SUM($S7:AI7)))))</f>
        <v>Z</v>
      </c>
      <c r="AK7" s="35" t="str">
        <f ca="1">IF(DATE(YEAR(AK$3),MONTH(AK$3),DAY(AK$3))&lt;DATE(YEAR($Q7),MONTH($Q7),DAY($Q7)),
"X",
IF(DATE(YEAR(AK$3),MONTH(AK$3),DAY(AK$3))=DATE(YEAR($Q7),MONTH($Q7),DAY($Q7)),
IF(((AK$2-(TIME(HOUR($Q7),MINUTE($Q7),0)-TIME(HOUR($C$1),MINUTE($C$1),0)))*$L7*$K7*60)/$F7&gt;$D7,
$D7,((AK$2-(TIME(HOUR($Q7),MINUTE($Q7),0)-TIME(HOUR($C$1),MINUTE($C$1),0)))*$L7*$K7*60)/$F7),
IF($D7-SUM($S7:AJ7)&gt;(AK$2*$L7*$K7*60)/$F7,(AK$2*$L7*$K7*60)/$F7,
IF($D7-SUM($S7:AJ7)=0,"Z",$D7-SUM($S7:AJ7)))))</f>
        <v>Z</v>
      </c>
      <c r="AL7" s="35" t="str">
        <f ca="1">IF(DATE(YEAR(AL$3),MONTH(AL$3),DAY(AL$3))&lt;DATE(YEAR($Q7),MONTH($Q7),DAY($Q7)),
"X",
IF(DATE(YEAR(AL$3),MONTH(AL$3),DAY(AL$3))=DATE(YEAR($Q7),MONTH($Q7),DAY($Q7)),
IF(((AL$2-(TIME(HOUR($Q7),MINUTE($Q7),0)-TIME(HOUR($C$1),MINUTE($C$1),0)))*$L7*$K7*60)/$F7&gt;$D7,
$D7,((AL$2-(TIME(HOUR($Q7),MINUTE($Q7),0)-TIME(HOUR($C$1),MINUTE($C$1),0)))*$L7*$K7*60)/$F7),
IF($D7-SUM($S7:AK7)&gt;(AL$2*$L7*$K7*60)/$F7,(AL$2*$L7*$K7*60)/$F7,
IF($D7-SUM($S7:AK7)=0,"Z",$D7-SUM($S7:AK7)))))</f>
        <v>Z</v>
      </c>
      <c r="AM7" s="35" t="str">
        <f ca="1">IF(DATE(YEAR(AM$3),MONTH(AM$3),DAY(AM$3))&lt;DATE(YEAR($Q7),MONTH($Q7),DAY($Q7)),
"X",
IF(DATE(YEAR(AM$3),MONTH(AM$3),DAY(AM$3))=DATE(YEAR($Q7),MONTH($Q7),DAY($Q7)),
IF(((AM$2-(TIME(HOUR($Q7),MINUTE($Q7),0)-TIME(HOUR($C$1),MINUTE($C$1),0)))*$L7*$K7*60)/$F7&gt;$D7,
$D7,((AM$2-(TIME(HOUR($Q7),MINUTE($Q7),0)-TIME(HOUR($C$1),MINUTE($C$1),0)))*$L7*$K7*60)/$F7),
IF($D7-SUM($S7:AL7)&gt;(AM$2*$L7*$K7*60)/$F7,(AM$2*$L7*$K7*60)/$F7,
IF($D7-SUM($S7:AL7)=0,"Z",$D7-SUM($S7:AL7)))))</f>
        <v>Z</v>
      </c>
      <c r="AN7" s="35" t="str">
        <f ca="1">IF(DATE(YEAR(AN$3),MONTH(AN$3),DAY(AN$3))&lt;DATE(YEAR($Q7),MONTH($Q7),DAY($Q7)),
"X",
IF(DATE(YEAR(AN$3),MONTH(AN$3),DAY(AN$3))=DATE(YEAR($Q7),MONTH($Q7),DAY($Q7)),
IF(((AN$2-(TIME(HOUR($Q7),MINUTE($Q7),0)-TIME(HOUR($C$1),MINUTE($C$1),0)))*$L7*$K7*60)/$F7&gt;$D7,
$D7,((AN$2-(TIME(HOUR($Q7),MINUTE($Q7),0)-TIME(HOUR($C$1),MINUTE($C$1),0)))*$L7*$K7*60)/$F7),
IF($D7-SUM($S7:AM7)&gt;(AN$2*$L7*$K7*60)/$F7,(AN$2*$L7*$K7*60)/$F7,
IF($D7-SUM($S7:AM7)=0,"Z",$D7-SUM($S7:AM7)))))</f>
        <v>Z</v>
      </c>
      <c r="AO7" s="36" t="s">
        <v>85</v>
      </c>
    </row>
    <row r="8" spans="1:41" ht="15" customHeight="1">
      <c r="A8" s="75">
        <v>170025</v>
      </c>
      <c r="B8" s="75" t="s">
        <v>10</v>
      </c>
      <c r="C8" s="75">
        <v>1200</v>
      </c>
      <c r="D8" s="75">
        <v>1200</v>
      </c>
      <c r="E8" s="76">
        <v>44346</v>
      </c>
      <c r="F8" s="75">
        <v>30</v>
      </c>
      <c r="G8" s="62">
        <v>600</v>
      </c>
      <c r="H8" s="43">
        <v>8</v>
      </c>
      <c r="I8" s="26" t="str">
        <f>VLOOKUP(H8,OEE!$A$2:$B$23,2)</f>
        <v>A08</v>
      </c>
      <c r="J8" s="26">
        <f t="shared" si="3"/>
        <v>168</v>
      </c>
      <c r="K8" s="41">
        <f>VLOOKUP(H8,OEE!$A$3:$N$22,14)</f>
        <v>0.88000000000000012</v>
      </c>
      <c r="L8" s="26">
        <f>VLOOKUP(H8,OEE!$A$3:$N$22,3)</f>
        <v>25</v>
      </c>
      <c r="M8" s="42">
        <f t="shared" si="4"/>
        <v>3696.0000000000009</v>
      </c>
      <c r="N8" s="42">
        <f t="shared" si="5"/>
        <v>1793.3333333333335</v>
      </c>
      <c r="O8" s="42">
        <f t="shared" si="6"/>
        <v>1902.6666666666674</v>
      </c>
      <c r="P8" s="25">
        <f t="shared" si="7"/>
        <v>0</v>
      </c>
      <c r="Q8" s="40">
        <f t="shared" si="8"/>
        <v>44338.375</v>
      </c>
      <c r="R8" s="40">
        <f t="shared" ca="1" si="9"/>
        <v>44340.474999999999</v>
      </c>
      <c r="S8" s="16"/>
      <c r="T8" s="16"/>
      <c r="U8" s="35">
        <f>IF(DATE(YEAR(U$3),MONTH(U$3),DAY(U$3))&lt;DATE(YEAR($Q8),MONTH($Q8),DAY($Q8)),
"X",
IF(DATE(YEAR(U$3),MONTH(U$3),DAY(U$3))=DATE(YEAR($Q8),MONTH($Q8),DAY($Q8)),
IF(((U$2-(TIME(HOUR($Q8),MINUTE($Q8),0)-TIME(HOUR($C$1),MINUTE($C$1),0)))*$L8*$K8*60)/$F8&gt;$D8,
$D8,((U$2-(TIME(HOUR($Q8),MINUTE($Q8),0)-TIME(HOUR($C$1),MINUTE($C$1),0)))*$L8*$K8*60)/$F8),
IF($D8-SUM($S8:T8)&gt;(U$2*$L8*$K8*60)/$F8,(U$2*$L8*$K8*60)/$F8,
IF($D8-SUM($S8:T8)=0,"Z",$D8-SUM($S8:T8)))))</f>
        <v>1056.0000000000002</v>
      </c>
      <c r="V8" s="35">
        <f>IF(DATE(YEAR(V$3),MONTH(V$3),DAY(V$3))&lt;DATE(YEAR($Q8),MONTH($Q8),DAY($Q8)),
"X",
IF(DATE(YEAR(V$3),MONTH(V$3),DAY(V$3))=DATE(YEAR($Q8),MONTH($Q8),DAY($Q8)),
IF(((V$2-(TIME(HOUR($Q8),MINUTE($Q8),0)-TIME(HOUR($C$1),MINUTE($C$1),0)))*$L8*$K8*60)/$F8&gt;$D8,
$D8,((V$2-(TIME(HOUR($Q8),MINUTE($Q8),0)-TIME(HOUR($C$1),MINUTE($C$1),0)))*$L8*$K8*60)/$F8),
IF($D8-SUM($S8:U8)&gt;(V$2*$L8*$K8*60)/$F8,(V$2*$L8*$K8*60)/$F8,
IF($D8-SUM($S8:U8)=0,"Z",$D8-SUM($S8:U8)))))</f>
        <v>0</v>
      </c>
      <c r="W8" s="35">
        <f>IF(DATE(YEAR(W$3),MONTH(W$3),DAY(W$3))&lt;DATE(YEAR($Q8),MONTH($Q8),DAY($Q8)),
"X",
IF(DATE(YEAR(W$3),MONTH(W$3),DAY(W$3))=DATE(YEAR($Q8),MONTH($Q8),DAY($Q8)),
IF(((W$2-(TIME(HOUR($Q8),MINUTE($Q8),0)-TIME(HOUR($C$1),MINUTE($C$1),0)))*$L8*$K8*60)/$F8&gt;$D8,
$D8,((W$2-(TIME(HOUR($Q8),MINUTE($Q8),0)-TIME(HOUR($C$1),MINUTE($C$1),0)))*$L8*$K8*60)/$F8),
IF($D8-SUM($S8:V8)&gt;(W$2*$L8*$K8*60)/$F8,(W$2*$L8*$K8*60)/$F8,
IF($D8-SUM($S8:V8)=0,"Z",$D8-SUM($S8:V8)))))</f>
        <v>143.99999999999977</v>
      </c>
      <c r="X8" s="35" t="str">
        <f>IF(DATE(YEAR(X$3),MONTH(X$3),DAY(X$3))&lt;DATE(YEAR($Q8),MONTH($Q8),DAY($Q8)),
"X",
IF(DATE(YEAR(X$3),MONTH(X$3),DAY(X$3))=DATE(YEAR($Q8),MONTH($Q8),DAY($Q8)),
IF(((X$2-(TIME(HOUR($Q8),MINUTE($Q8),0)-TIME(HOUR($C$1),MINUTE($C$1),0)))*$L8*$K8*60)/$F8&gt;$D8,
$D8,((X$2-(TIME(HOUR($Q8),MINUTE($Q8),0)-TIME(HOUR($C$1),MINUTE($C$1),0)))*$L8*$K8*60)/$F8),
IF($D8-SUM($S8:W8)&gt;(X$2*$L8*$K8*60)/$F8,(X$2*$L8*$K8*60)/$F8,
IF($D8-SUM($S8:W8)=0,"Z",$D8-SUM($S8:W8)))))</f>
        <v>Z</v>
      </c>
      <c r="Y8" s="35" t="str">
        <f>IF(DATE(YEAR(Y$3),MONTH(Y$3),DAY(Y$3))&lt;DATE(YEAR($Q8),MONTH($Q8),DAY($Q8)),
"X",
IF(DATE(YEAR(Y$3),MONTH(Y$3),DAY(Y$3))=DATE(YEAR($Q8),MONTH($Q8),DAY($Q8)),
IF(((Y$2-(TIME(HOUR($Q8),MINUTE($Q8),0)-TIME(HOUR($C$1),MINUTE($C$1),0)))*$L8*$K8*60)/$F8&gt;$D8,
$D8,((Y$2-(TIME(HOUR($Q8),MINUTE($Q8),0)-TIME(HOUR($C$1),MINUTE($C$1),0)))*$L8*$K8*60)/$F8),
IF($D8-SUM($S8:X8)&gt;(Y$2*$L8*$K8*60)/$F8,(Y$2*$L8*$K8*60)/$F8,
IF($D8-SUM($S8:X8)=0,"Z",$D8-SUM($S8:X8)))))</f>
        <v>Z</v>
      </c>
      <c r="Z8" s="35" t="str">
        <f>IF(DATE(YEAR(Z$3),MONTH(Z$3),DAY(Z$3))&lt;DATE(YEAR($Q8),MONTH($Q8),DAY($Q8)),
"X",
IF(DATE(YEAR(Z$3),MONTH(Z$3),DAY(Z$3))=DATE(YEAR($Q8),MONTH($Q8),DAY($Q8)),
IF(((Z$2-(TIME(HOUR($Q8),MINUTE($Q8),0)-TIME(HOUR($C$1),MINUTE($C$1),0)))*$L8*$K8*60)/$F8&gt;$D8,
$D8,((Z$2-(TIME(HOUR($Q8),MINUTE($Q8),0)-TIME(HOUR($C$1),MINUTE($C$1),0)))*$L8*$K8*60)/$F8),
IF($D8-SUM($S8:Y8)&gt;(Z$2*$L8*$K8*60)/$F8,(Z$2*$L8*$K8*60)/$F8,
IF($D8-SUM($S8:Y8)=0,"Z",$D8-SUM($S8:Y8)))))</f>
        <v>Z</v>
      </c>
      <c r="AA8" s="35" t="str">
        <f>IF(DATE(YEAR(AA$3),MONTH(AA$3),DAY(AA$3))&lt;DATE(YEAR($Q8),MONTH($Q8),DAY($Q8)),
"X",
IF(DATE(YEAR(AA$3),MONTH(AA$3),DAY(AA$3))=DATE(YEAR($Q8),MONTH($Q8),DAY($Q8)),
IF(((AA$2-(TIME(HOUR($Q8),MINUTE($Q8),0)-TIME(HOUR($C$1),MINUTE($C$1),0)))*$L8*$K8*60)/$F8&gt;$D8,
$D8,((AA$2-(TIME(HOUR($Q8),MINUTE($Q8),0)-TIME(HOUR($C$1),MINUTE($C$1),0)))*$L8*$K8*60)/$F8),
IF($D8-SUM($S8:Z8)&gt;(AA$2*$L8*$K8*60)/$F8,(AA$2*$L8*$K8*60)/$F8,
IF($D8-SUM($S8:Z8)=0,"Z",$D8-SUM($S8:Z8)))))</f>
        <v>Z</v>
      </c>
      <c r="AB8" s="35" t="str">
        <f>IF(DATE(YEAR(AB$3),MONTH(AB$3),DAY(AB$3))&lt;DATE(YEAR($Q8),MONTH($Q8),DAY($Q8)),
"X",
IF(DATE(YEAR(AB$3),MONTH(AB$3),DAY(AB$3))=DATE(YEAR($Q8),MONTH($Q8),DAY($Q8)),
IF(((AB$2-(TIME(HOUR($Q8),MINUTE($Q8),0)-TIME(HOUR($C$1),MINUTE($C$1),0)))*$L8*$K8*60)/$F8&gt;$D8,
$D8,((AB$2-(TIME(HOUR($Q8),MINUTE($Q8),0)-TIME(HOUR($C$1),MINUTE($C$1),0)))*$L8*$K8*60)/$F8),
IF($D8-SUM($S8:AA8)&gt;(AB$2*$L8*$K8*60)/$F8,(AB$2*$L8*$K8*60)/$F8,
IF($D8-SUM($S8:AA8)=0,"Z",$D8-SUM($S8:AA8)))))</f>
        <v>Z</v>
      </c>
      <c r="AC8" s="35" t="str">
        <f>IF(DATE(YEAR(AC$3),MONTH(AC$3),DAY(AC$3))&lt;DATE(YEAR($Q8),MONTH($Q8),DAY($Q8)),
"X",
IF(DATE(YEAR(AC$3),MONTH(AC$3),DAY(AC$3))=DATE(YEAR($Q8),MONTH($Q8),DAY($Q8)),
IF(((AC$2-(TIME(HOUR($Q8),MINUTE($Q8),0)-TIME(HOUR($C$1),MINUTE($C$1),0)))*$L8*$K8*60)/$F8&gt;$D8,
$D8,((AC$2-(TIME(HOUR($Q8),MINUTE($Q8),0)-TIME(HOUR($C$1),MINUTE($C$1),0)))*$L8*$K8*60)/$F8),
IF($D8-SUM($S8:AB8)&gt;(AC$2*$L8*$K8*60)/$F8,(AC$2*$L8*$K8*60)/$F8,
IF($D8-SUM($S8:AB8)=0,"Z",$D8-SUM($S8:AB8)))))</f>
        <v>Z</v>
      </c>
      <c r="AD8" s="35" t="str">
        <f>IF(DATE(YEAR(AD$3),MONTH(AD$3),DAY(AD$3))&lt;DATE(YEAR($Q8),MONTH($Q8),DAY($Q8)),
"X",
IF(DATE(YEAR(AD$3),MONTH(AD$3),DAY(AD$3))=DATE(YEAR($Q8),MONTH($Q8),DAY($Q8)),
IF(((AD$2-(TIME(HOUR($Q8),MINUTE($Q8),0)-TIME(HOUR($C$1),MINUTE($C$1),0)))*$L8*$K8*60)/$F8&gt;$D8,
$D8,((AD$2-(TIME(HOUR($Q8),MINUTE($Q8),0)-TIME(HOUR($C$1),MINUTE($C$1),0)))*$L8*$K8*60)/$F8),
IF($D8-SUM($S8:AC8)&gt;(AD$2*$L8*$K8*60)/$F8,(AD$2*$L8*$K8*60)/$F8,
IF($D8-SUM($S8:AC8)=0,"Z",$D8-SUM($S8:AC8)))))</f>
        <v>Z</v>
      </c>
      <c r="AE8" s="35" t="str">
        <f>IF(DATE(YEAR(AE$3),MONTH(AE$3),DAY(AE$3))&lt;DATE(YEAR($Q8),MONTH($Q8),DAY($Q8)),
"X",
IF(DATE(YEAR(AE$3),MONTH(AE$3),DAY(AE$3))=DATE(YEAR($Q8),MONTH($Q8),DAY($Q8)),
IF(((AE$2-(TIME(HOUR($Q8),MINUTE($Q8),0)-TIME(HOUR($C$1),MINUTE($C$1),0)))*$L8*$K8*60)/$F8&gt;$D8,
$D8,((AE$2-(TIME(HOUR($Q8),MINUTE($Q8),0)-TIME(HOUR($C$1),MINUTE($C$1),0)))*$L8*$K8*60)/$F8),
IF($D8-SUM($S8:AD8)&gt;(AE$2*$L8*$K8*60)/$F8,(AE$2*$L8*$K8*60)/$F8,
IF($D8-SUM($S8:AD8)=0,"Z",$D8-SUM($S8:AD8)))))</f>
        <v>Z</v>
      </c>
      <c r="AF8" s="35" t="str">
        <f>IF(DATE(YEAR(AF$3),MONTH(AF$3),DAY(AF$3))&lt;DATE(YEAR($Q8),MONTH($Q8),DAY($Q8)),
"X",
IF(DATE(YEAR(AF$3),MONTH(AF$3),DAY(AF$3))=DATE(YEAR($Q8),MONTH($Q8),DAY($Q8)),
IF(((AF$2-(TIME(HOUR($Q8),MINUTE($Q8),0)-TIME(HOUR($C$1),MINUTE($C$1),0)))*$L8*$K8*60)/$F8&gt;$D8,
$D8,((AF$2-(TIME(HOUR($Q8),MINUTE($Q8),0)-TIME(HOUR($C$1),MINUTE($C$1),0)))*$L8*$K8*60)/$F8),
IF($D8-SUM($S8:AE8)&gt;(AF$2*$L8*$K8*60)/$F8,(AF$2*$L8*$K8*60)/$F8,
IF($D8-SUM($S8:AE8)=0,"Z",$D8-SUM($S8:AE8)))))</f>
        <v>Z</v>
      </c>
      <c r="AG8" s="35" t="str">
        <f>IF(DATE(YEAR(AG$3),MONTH(AG$3),DAY(AG$3))&lt;DATE(YEAR($Q8),MONTH($Q8),DAY($Q8)),
"X",
IF(DATE(YEAR(AG$3),MONTH(AG$3),DAY(AG$3))=DATE(YEAR($Q8),MONTH($Q8),DAY($Q8)),
IF(((AG$2-(TIME(HOUR($Q8),MINUTE($Q8),0)-TIME(HOUR($C$1),MINUTE($C$1),0)))*$L8*$K8*60)/$F8&gt;$D8,
$D8,((AG$2-(TIME(HOUR($Q8),MINUTE($Q8),0)-TIME(HOUR($C$1),MINUTE($C$1),0)))*$L8*$K8*60)/$F8),
IF($D8-SUM($S8:AF8)&gt;(AG$2*$L8*$K8*60)/$F8,(AG$2*$L8*$K8*60)/$F8,
IF($D8-SUM($S8:AF8)=0,"Z",$D8-SUM($S8:AF8)))))</f>
        <v>Z</v>
      </c>
      <c r="AH8" s="35" t="str">
        <f>IF(DATE(YEAR(AH$3),MONTH(AH$3),DAY(AH$3))&lt;DATE(YEAR($Q8),MONTH($Q8),DAY($Q8)),
"X",
IF(DATE(YEAR(AH$3),MONTH(AH$3),DAY(AH$3))=DATE(YEAR($Q8),MONTH($Q8),DAY($Q8)),
IF(((AH$2-(TIME(HOUR($Q8),MINUTE($Q8),0)-TIME(HOUR($C$1),MINUTE($C$1),0)))*$L8*$K8*60)/$F8&gt;$D8,
$D8,((AH$2-(TIME(HOUR($Q8),MINUTE($Q8),0)-TIME(HOUR($C$1),MINUTE($C$1),0)))*$L8*$K8*60)/$F8),
IF($D8-SUM($S8:AG8)&gt;(AH$2*$L8*$K8*60)/$F8,(AH$2*$L8*$K8*60)/$F8,
IF($D8-SUM($S8:AG8)=0,"Z",$D8-SUM($S8:AG8)))))</f>
        <v>Z</v>
      </c>
      <c r="AI8" s="35" t="str">
        <f>IF(DATE(YEAR(AI$3),MONTH(AI$3),DAY(AI$3))&lt;DATE(YEAR($Q8),MONTH($Q8),DAY($Q8)),
"X",
IF(DATE(YEAR(AI$3),MONTH(AI$3),DAY(AI$3))=DATE(YEAR($Q8),MONTH($Q8),DAY($Q8)),
IF(((AI$2-(TIME(HOUR($Q8),MINUTE($Q8),0)-TIME(HOUR($C$1),MINUTE($C$1),0)))*$L8*$K8*60)/$F8&gt;$D8,
$D8,((AI$2-(TIME(HOUR($Q8),MINUTE($Q8),0)-TIME(HOUR($C$1),MINUTE($C$1),0)))*$L8*$K8*60)/$F8),
IF($D8-SUM($S8:AH8)&gt;(AI$2*$L8*$K8*60)/$F8,(AI$2*$L8*$K8*60)/$F8,
IF($D8-SUM($S8:AH8)=0,"Z",$D8-SUM($S8:AH8)))))</f>
        <v>Z</v>
      </c>
      <c r="AJ8" s="35" t="str">
        <f>IF(DATE(YEAR(AJ$3),MONTH(AJ$3),DAY(AJ$3))&lt;DATE(YEAR($Q8),MONTH($Q8),DAY($Q8)),
"X",
IF(DATE(YEAR(AJ$3),MONTH(AJ$3),DAY(AJ$3))=DATE(YEAR($Q8),MONTH($Q8),DAY($Q8)),
IF(((AJ$2-(TIME(HOUR($Q8),MINUTE($Q8),0)-TIME(HOUR($C$1),MINUTE($C$1),0)))*$L8*$K8*60)/$F8&gt;$D8,
$D8,((AJ$2-(TIME(HOUR($Q8),MINUTE($Q8),0)-TIME(HOUR($C$1),MINUTE($C$1),0)))*$L8*$K8*60)/$F8),
IF($D8-SUM($S8:AI8)&gt;(AJ$2*$L8*$K8*60)/$F8,(AJ$2*$L8*$K8*60)/$F8,
IF($D8-SUM($S8:AI8)=0,"Z",$D8-SUM($S8:AI8)))))</f>
        <v>Z</v>
      </c>
      <c r="AK8" s="35" t="str">
        <f>IF(DATE(YEAR(AK$3),MONTH(AK$3),DAY(AK$3))&lt;DATE(YEAR($Q8),MONTH($Q8),DAY($Q8)),
"X",
IF(DATE(YEAR(AK$3),MONTH(AK$3),DAY(AK$3))=DATE(YEAR($Q8),MONTH($Q8),DAY($Q8)),
IF(((AK$2-(TIME(HOUR($Q8),MINUTE($Q8),0)-TIME(HOUR($C$1),MINUTE($C$1),0)))*$L8*$K8*60)/$F8&gt;$D8,
$D8,((AK$2-(TIME(HOUR($Q8),MINUTE($Q8),0)-TIME(HOUR($C$1),MINUTE($C$1),0)))*$L8*$K8*60)/$F8),
IF($D8-SUM($S8:AJ8)&gt;(AK$2*$L8*$K8*60)/$F8,(AK$2*$L8*$K8*60)/$F8,
IF($D8-SUM($S8:AJ8)=0,"Z",$D8-SUM($S8:AJ8)))))</f>
        <v>Z</v>
      </c>
      <c r="AL8" s="35" t="str">
        <f>IF(DATE(YEAR(AL$3),MONTH(AL$3),DAY(AL$3))&lt;DATE(YEAR($Q8),MONTH($Q8),DAY($Q8)),
"X",
IF(DATE(YEAR(AL$3),MONTH(AL$3),DAY(AL$3))=DATE(YEAR($Q8),MONTH($Q8),DAY($Q8)),
IF(((AL$2-(TIME(HOUR($Q8),MINUTE($Q8),0)-TIME(HOUR($C$1),MINUTE($C$1),0)))*$L8*$K8*60)/$F8&gt;$D8,
$D8,((AL$2-(TIME(HOUR($Q8),MINUTE($Q8),0)-TIME(HOUR($C$1),MINUTE($C$1),0)))*$L8*$K8*60)/$F8),
IF($D8-SUM($S8:AK8)&gt;(AL$2*$L8*$K8*60)/$F8,(AL$2*$L8*$K8*60)/$F8,
IF($D8-SUM($S8:AK8)=0,"Z",$D8-SUM($S8:AK8)))))</f>
        <v>Z</v>
      </c>
      <c r="AM8" s="35" t="str">
        <f>IF(DATE(YEAR(AM$3),MONTH(AM$3),DAY(AM$3))&lt;DATE(YEAR($Q8),MONTH($Q8),DAY($Q8)),
"X",
IF(DATE(YEAR(AM$3),MONTH(AM$3),DAY(AM$3))=DATE(YEAR($Q8),MONTH($Q8),DAY($Q8)),
IF(((AM$2-(TIME(HOUR($Q8),MINUTE($Q8),0)-TIME(HOUR($C$1),MINUTE($C$1),0)))*$L8*$K8*60)/$F8&gt;$D8,
$D8,((AM$2-(TIME(HOUR($Q8),MINUTE($Q8),0)-TIME(HOUR($C$1),MINUTE($C$1),0)))*$L8*$K8*60)/$F8),
IF($D8-SUM($S8:AL8)&gt;(AM$2*$L8*$K8*60)/$F8,(AM$2*$L8*$K8*60)/$F8,
IF($D8-SUM($S8:AL8)=0,"Z",$D8-SUM($S8:AL8)))))</f>
        <v>Z</v>
      </c>
      <c r="AN8" s="35" t="str">
        <f>IF(DATE(YEAR(AN$3),MONTH(AN$3),DAY(AN$3))&lt;DATE(YEAR($Q8),MONTH($Q8),DAY($Q8)),
"X",
IF(DATE(YEAR(AN$3),MONTH(AN$3),DAY(AN$3))=DATE(YEAR($Q8),MONTH($Q8),DAY($Q8)),
IF(((AN$2-(TIME(HOUR($Q8),MINUTE($Q8),0)-TIME(HOUR($C$1),MINUTE($C$1),0)))*$L8*$K8*60)/$F8&gt;$D8,
$D8,((AN$2-(TIME(HOUR($Q8),MINUTE($Q8),0)-TIME(HOUR($C$1),MINUTE($C$1),0)))*$L8*$K8*60)/$F8),
IF($D8-SUM($S8:AM8)&gt;(AN$2*$L8*$K8*60)/$F8,(AN$2*$L8*$K8*60)/$F8,
IF($D8-SUM($S8:AM8)=0,"Z",$D8-SUM($S8:AM8)))))</f>
        <v>Z</v>
      </c>
      <c r="AO8" s="36" t="s">
        <v>85</v>
      </c>
    </row>
    <row r="9" spans="1:41" ht="15" customHeight="1">
      <c r="A9" s="75">
        <v>170026</v>
      </c>
      <c r="B9" s="75" t="s">
        <v>11</v>
      </c>
      <c r="C9" s="75">
        <v>1200</v>
      </c>
      <c r="D9" s="75">
        <v>1200</v>
      </c>
      <c r="E9" s="76">
        <v>44346</v>
      </c>
      <c r="F9" s="75">
        <v>25</v>
      </c>
      <c r="G9" s="62">
        <v>500</v>
      </c>
      <c r="H9" s="43">
        <v>5</v>
      </c>
      <c r="I9" s="26" t="str">
        <f>VLOOKUP(H9,OEE!$A$2:$B$23,2)</f>
        <v>A05</v>
      </c>
      <c r="J9" s="26">
        <f t="shared" si="3"/>
        <v>168</v>
      </c>
      <c r="K9" s="41">
        <f>VLOOKUP(H9,OEE!$A$3:$N$22,14)</f>
        <v>0.754</v>
      </c>
      <c r="L9" s="26">
        <f>VLOOKUP(H9,OEE!$A$3:$N$22,3)</f>
        <v>25</v>
      </c>
      <c r="M9" s="42">
        <f t="shared" si="4"/>
        <v>3166.7999999999997</v>
      </c>
      <c r="N9" s="42">
        <f t="shared" si="5"/>
        <v>500</v>
      </c>
      <c r="O9" s="42">
        <f t="shared" si="6"/>
        <v>2666.7999999999997</v>
      </c>
      <c r="P9" s="25">
        <f t="shared" si="7"/>
        <v>0</v>
      </c>
      <c r="Q9" s="40">
        <f t="shared" si="8"/>
        <v>44338.375</v>
      </c>
      <c r="R9" s="40">
        <f t="shared" ca="1" si="9"/>
        <v>44340.45416666667</v>
      </c>
      <c r="S9" s="16"/>
      <c r="T9" s="16"/>
      <c r="U9" s="35">
        <f>IF(DATE(YEAR(U$3),MONTH(U$3),DAY(U$3))&lt;DATE(YEAR($Q9),MONTH($Q9),DAY($Q9)),
"X",
IF(DATE(YEAR(U$3),MONTH(U$3),DAY(U$3))=DATE(YEAR($Q9),MONTH($Q9),DAY($Q9)),
IF(((U$2-(TIME(HOUR($Q9),MINUTE($Q9),0)-TIME(HOUR($C$1),MINUTE($C$1),0)))*$L9*$K9*60)/$F9&gt;$D9,
$D9,((U$2-(TIME(HOUR($Q9),MINUTE($Q9),0)-TIME(HOUR($C$1),MINUTE($C$1),0)))*$L9*$K9*60)/$F9),
IF($D9-SUM($S9:T9)&gt;(U$2*$L9*$K9*60)/$F9,(U$2*$L9*$K9*60)/$F9,
IF($D9-SUM($S9:T9)=0,"Z",$D9-SUM($S9:T9)))))</f>
        <v>1085.76</v>
      </c>
      <c r="V9" s="35">
        <f>IF(DATE(YEAR(V$3),MONTH(V$3),DAY(V$3))&lt;DATE(YEAR($Q9),MONTH($Q9),DAY($Q9)),
"X",
IF(DATE(YEAR(V$3),MONTH(V$3),DAY(V$3))=DATE(YEAR($Q9),MONTH($Q9),DAY($Q9)),
IF(((V$2-(TIME(HOUR($Q9),MINUTE($Q9),0)-TIME(HOUR($C$1),MINUTE($C$1),0)))*$L9*$K9*60)/$F9&gt;$D9,
$D9,((V$2-(TIME(HOUR($Q9),MINUTE($Q9),0)-TIME(HOUR($C$1),MINUTE($C$1),0)))*$L9*$K9*60)/$F9),
IF($D9-SUM($S9:U9)&gt;(V$2*$L9*$K9*60)/$F9,(V$2*$L9*$K9*60)/$F9,
IF($D9-SUM($S9:U9)=0,"Z",$D9-SUM($S9:U9)))))</f>
        <v>0</v>
      </c>
      <c r="W9" s="35">
        <f>IF(DATE(YEAR(W$3),MONTH(W$3),DAY(W$3))&lt;DATE(YEAR($Q9),MONTH($Q9),DAY($Q9)),
"X",
IF(DATE(YEAR(W$3),MONTH(W$3),DAY(W$3))=DATE(YEAR($Q9),MONTH($Q9),DAY($Q9)),
IF(((W$2-(TIME(HOUR($Q9),MINUTE($Q9),0)-TIME(HOUR($C$1),MINUTE($C$1),0)))*$L9*$K9*60)/$F9&gt;$D9,
$D9,((W$2-(TIME(HOUR($Q9),MINUTE($Q9),0)-TIME(HOUR($C$1),MINUTE($C$1),0)))*$L9*$K9*60)/$F9),
IF($D9-SUM($S9:V9)&gt;(W$2*$L9*$K9*60)/$F9,(W$2*$L9*$K9*60)/$F9,
IF($D9-SUM($S9:V9)=0,"Z",$D9-SUM($S9:V9)))))</f>
        <v>114.24000000000001</v>
      </c>
      <c r="X9" s="35" t="str">
        <f>IF(DATE(YEAR(X$3),MONTH(X$3),DAY(X$3))&lt;DATE(YEAR($Q9),MONTH($Q9),DAY($Q9)),
"X",
IF(DATE(YEAR(X$3),MONTH(X$3),DAY(X$3))=DATE(YEAR($Q9),MONTH($Q9),DAY($Q9)),
IF(((X$2-(TIME(HOUR($Q9),MINUTE($Q9),0)-TIME(HOUR($C$1),MINUTE($C$1),0)))*$L9*$K9*60)/$F9&gt;$D9,
$D9,((X$2-(TIME(HOUR($Q9),MINUTE($Q9),0)-TIME(HOUR($C$1),MINUTE($C$1),0)))*$L9*$K9*60)/$F9),
IF($D9-SUM($S9:W9)&gt;(X$2*$L9*$K9*60)/$F9,(X$2*$L9*$K9*60)/$F9,
IF($D9-SUM($S9:W9)=0,"Z",$D9-SUM($S9:W9)))))</f>
        <v>Z</v>
      </c>
      <c r="Y9" s="35" t="str">
        <f>IF(DATE(YEAR(Y$3),MONTH(Y$3),DAY(Y$3))&lt;DATE(YEAR($Q9),MONTH($Q9),DAY($Q9)),
"X",
IF(DATE(YEAR(Y$3),MONTH(Y$3),DAY(Y$3))=DATE(YEAR($Q9),MONTH($Q9),DAY($Q9)),
IF(((Y$2-(TIME(HOUR($Q9),MINUTE($Q9),0)-TIME(HOUR($C$1),MINUTE($C$1),0)))*$L9*$K9*60)/$F9&gt;$D9,
$D9,((Y$2-(TIME(HOUR($Q9),MINUTE($Q9),0)-TIME(HOUR($C$1),MINUTE($C$1),0)))*$L9*$K9*60)/$F9),
IF($D9-SUM($S9:X9)&gt;(Y$2*$L9*$K9*60)/$F9,(Y$2*$L9*$K9*60)/$F9,
IF($D9-SUM($S9:X9)=0,"Z",$D9-SUM($S9:X9)))))</f>
        <v>Z</v>
      </c>
      <c r="Z9" s="35" t="str">
        <f>IF(DATE(YEAR(Z$3),MONTH(Z$3),DAY(Z$3))&lt;DATE(YEAR($Q9),MONTH($Q9),DAY($Q9)),
"X",
IF(DATE(YEAR(Z$3),MONTH(Z$3),DAY(Z$3))=DATE(YEAR($Q9),MONTH($Q9),DAY($Q9)),
IF(((Z$2-(TIME(HOUR($Q9),MINUTE($Q9),0)-TIME(HOUR($C$1),MINUTE($C$1),0)))*$L9*$K9*60)/$F9&gt;$D9,
$D9,((Z$2-(TIME(HOUR($Q9),MINUTE($Q9),0)-TIME(HOUR($C$1),MINUTE($C$1),0)))*$L9*$K9*60)/$F9),
IF($D9-SUM($S9:Y9)&gt;(Z$2*$L9*$K9*60)/$F9,(Z$2*$L9*$K9*60)/$F9,
IF($D9-SUM($S9:Y9)=0,"Z",$D9-SUM($S9:Y9)))))</f>
        <v>Z</v>
      </c>
      <c r="AA9" s="35" t="str">
        <f>IF(DATE(YEAR(AA$3),MONTH(AA$3),DAY(AA$3))&lt;DATE(YEAR($Q9),MONTH($Q9),DAY($Q9)),
"X",
IF(DATE(YEAR(AA$3),MONTH(AA$3),DAY(AA$3))=DATE(YEAR($Q9),MONTH($Q9),DAY($Q9)),
IF(((AA$2-(TIME(HOUR($Q9),MINUTE($Q9),0)-TIME(HOUR($C$1),MINUTE($C$1),0)))*$L9*$K9*60)/$F9&gt;$D9,
$D9,((AA$2-(TIME(HOUR($Q9),MINUTE($Q9),0)-TIME(HOUR($C$1),MINUTE($C$1),0)))*$L9*$K9*60)/$F9),
IF($D9-SUM($S9:Z9)&gt;(AA$2*$L9*$K9*60)/$F9,(AA$2*$L9*$K9*60)/$F9,
IF($D9-SUM($S9:Z9)=0,"Z",$D9-SUM($S9:Z9)))))</f>
        <v>Z</v>
      </c>
      <c r="AB9" s="35" t="str">
        <f>IF(DATE(YEAR(AB$3),MONTH(AB$3),DAY(AB$3))&lt;DATE(YEAR($Q9),MONTH($Q9),DAY($Q9)),
"X",
IF(DATE(YEAR(AB$3),MONTH(AB$3),DAY(AB$3))=DATE(YEAR($Q9),MONTH($Q9),DAY($Q9)),
IF(((AB$2-(TIME(HOUR($Q9),MINUTE($Q9),0)-TIME(HOUR($C$1),MINUTE($C$1),0)))*$L9*$K9*60)/$F9&gt;$D9,
$D9,((AB$2-(TIME(HOUR($Q9),MINUTE($Q9),0)-TIME(HOUR($C$1),MINUTE($C$1),0)))*$L9*$K9*60)/$F9),
IF($D9-SUM($S9:AA9)&gt;(AB$2*$L9*$K9*60)/$F9,(AB$2*$L9*$K9*60)/$F9,
IF($D9-SUM($S9:AA9)=0,"Z",$D9-SUM($S9:AA9)))))</f>
        <v>Z</v>
      </c>
      <c r="AC9" s="35" t="str">
        <f>IF(DATE(YEAR(AC$3),MONTH(AC$3),DAY(AC$3))&lt;DATE(YEAR($Q9),MONTH($Q9),DAY($Q9)),
"X",
IF(DATE(YEAR(AC$3),MONTH(AC$3),DAY(AC$3))=DATE(YEAR($Q9),MONTH($Q9),DAY($Q9)),
IF(((AC$2-(TIME(HOUR($Q9),MINUTE($Q9),0)-TIME(HOUR($C$1),MINUTE($C$1),0)))*$L9*$K9*60)/$F9&gt;$D9,
$D9,((AC$2-(TIME(HOUR($Q9),MINUTE($Q9),0)-TIME(HOUR($C$1),MINUTE($C$1),0)))*$L9*$K9*60)/$F9),
IF($D9-SUM($S9:AB9)&gt;(AC$2*$L9*$K9*60)/$F9,(AC$2*$L9*$K9*60)/$F9,
IF($D9-SUM($S9:AB9)=0,"Z",$D9-SUM($S9:AB9)))))</f>
        <v>Z</v>
      </c>
      <c r="AD9" s="35" t="str">
        <f>IF(DATE(YEAR(AD$3),MONTH(AD$3),DAY(AD$3))&lt;DATE(YEAR($Q9),MONTH($Q9),DAY($Q9)),
"X",
IF(DATE(YEAR(AD$3),MONTH(AD$3),DAY(AD$3))=DATE(YEAR($Q9),MONTH($Q9),DAY($Q9)),
IF(((AD$2-(TIME(HOUR($Q9),MINUTE($Q9),0)-TIME(HOUR($C$1),MINUTE($C$1),0)))*$L9*$K9*60)/$F9&gt;$D9,
$D9,((AD$2-(TIME(HOUR($Q9),MINUTE($Q9),0)-TIME(HOUR($C$1),MINUTE($C$1),0)))*$L9*$K9*60)/$F9),
IF($D9-SUM($S9:AC9)&gt;(AD$2*$L9*$K9*60)/$F9,(AD$2*$L9*$K9*60)/$F9,
IF($D9-SUM($S9:AC9)=0,"Z",$D9-SUM($S9:AC9)))))</f>
        <v>Z</v>
      </c>
      <c r="AE9" s="35" t="str">
        <f>IF(DATE(YEAR(AE$3),MONTH(AE$3),DAY(AE$3))&lt;DATE(YEAR($Q9),MONTH($Q9),DAY($Q9)),
"X",
IF(DATE(YEAR(AE$3),MONTH(AE$3),DAY(AE$3))=DATE(YEAR($Q9),MONTH($Q9),DAY($Q9)),
IF(((AE$2-(TIME(HOUR($Q9),MINUTE($Q9),0)-TIME(HOUR($C$1),MINUTE($C$1),0)))*$L9*$K9*60)/$F9&gt;$D9,
$D9,((AE$2-(TIME(HOUR($Q9),MINUTE($Q9),0)-TIME(HOUR($C$1),MINUTE($C$1),0)))*$L9*$K9*60)/$F9),
IF($D9-SUM($S9:AD9)&gt;(AE$2*$L9*$K9*60)/$F9,(AE$2*$L9*$K9*60)/$F9,
IF($D9-SUM($S9:AD9)=0,"Z",$D9-SUM($S9:AD9)))))</f>
        <v>Z</v>
      </c>
      <c r="AF9" s="35" t="str">
        <f>IF(DATE(YEAR(AF$3),MONTH(AF$3),DAY(AF$3))&lt;DATE(YEAR($Q9),MONTH($Q9),DAY($Q9)),
"X",
IF(DATE(YEAR(AF$3),MONTH(AF$3),DAY(AF$3))=DATE(YEAR($Q9),MONTH($Q9),DAY($Q9)),
IF(((AF$2-(TIME(HOUR($Q9),MINUTE($Q9),0)-TIME(HOUR($C$1),MINUTE($C$1),0)))*$L9*$K9*60)/$F9&gt;$D9,
$D9,((AF$2-(TIME(HOUR($Q9),MINUTE($Q9),0)-TIME(HOUR($C$1),MINUTE($C$1),0)))*$L9*$K9*60)/$F9),
IF($D9-SUM($S9:AE9)&gt;(AF$2*$L9*$K9*60)/$F9,(AF$2*$L9*$K9*60)/$F9,
IF($D9-SUM($S9:AE9)=0,"Z",$D9-SUM($S9:AE9)))))</f>
        <v>Z</v>
      </c>
      <c r="AG9" s="35" t="str">
        <f>IF(DATE(YEAR(AG$3),MONTH(AG$3),DAY(AG$3))&lt;DATE(YEAR($Q9),MONTH($Q9),DAY($Q9)),
"X",
IF(DATE(YEAR(AG$3),MONTH(AG$3),DAY(AG$3))=DATE(YEAR($Q9),MONTH($Q9),DAY($Q9)),
IF(((AG$2-(TIME(HOUR($Q9),MINUTE($Q9),0)-TIME(HOUR($C$1),MINUTE($C$1),0)))*$L9*$K9*60)/$F9&gt;$D9,
$D9,((AG$2-(TIME(HOUR($Q9),MINUTE($Q9),0)-TIME(HOUR($C$1),MINUTE($C$1),0)))*$L9*$K9*60)/$F9),
IF($D9-SUM($S9:AF9)&gt;(AG$2*$L9*$K9*60)/$F9,(AG$2*$L9*$K9*60)/$F9,
IF($D9-SUM($S9:AF9)=0,"Z",$D9-SUM($S9:AF9)))))</f>
        <v>Z</v>
      </c>
      <c r="AH9" s="35" t="str">
        <f>IF(DATE(YEAR(AH$3),MONTH(AH$3),DAY(AH$3))&lt;DATE(YEAR($Q9),MONTH($Q9),DAY($Q9)),
"X",
IF(DATE(YEAR(AH$3),MONTH(AH$3),DAY(AH$3))=DATE(YEAR($Q9),MONTH($Q9),DAY($Q9)),
IF(((AH$2-(TIME(HOUR($Q9),MINUTE($Q9),0)-TIME(HOUR($C$1),MINUTE($C$1),0)))*$L9*$K9*60)/$F9&gt;$D9,
$D9,((AH$2-(TIME(HOUR($Q9),MINUTE($Q9),0)-TIME(HOUR($C$1),MINUTE($C$1),0)))*$L9*$K9*60)/$F9),
IF($D9-SUM($S9:AG9)&gt;(AH$2*$L9*$K9*60)/$F9,(AH$2*$L9*$K9*60)/$F9,
IF($D9-SUM($S9:AG9)=0,"Z",$D9-SUM($S9:AG9)))))</f>
        <v>Z</v>
      </c>
      <c r="AI9" s="35" t="str">
        <f>IF(DATE(YEAR(AI$3),MONTH(AI$3),DAY(AI$3))&lt;DATE(YEAR($Q9),MONTH($Q9),DAY($Q9)),
"X",
IF(DATE(YEAR(AI$3),MONTH(AI$3),DAY(AI$3))=DATE(YEAR($Q9),MONTH($Q9),DAY($Q9)),
IF(((AI$2-(TIME(HOUR($Q9),MINUTE($Q9),0)-TIME(HOUR($C$1),MINUTE($C$1),0)))*$L9*$K9*60)/$F9&gt;$D9,
$D9,((AI$2-(TIME(HOUR($Q9),MINUTE($Q9),0)-TIME(HOUR($C$1),MINUTE($C$1),0)))*$L9*$K9*60)/$F9),
IF($D9-SUM($S9:AH9)&gt;(AI$2*$L9*$K9*60)/$F9,(AI$2*$L9*$K9*60)/$F9,
IF($D9-SUM($S9:AH9)=0,"Z",$D9-SUM($S9:AH9)))))</f>
        <v>Z</v>
      </c>
      <c r="AJ9" s="35" t="str">
        <f>IF(DATE(YEAR(AJ$3),MONTH(AJ$3),DAY(AJ$3))&lt;DATE(YEAR($Q9),MONTH($Q9),DAY($Q9)),
"X",
IF(DATE(YEAR(AJ$3),MONTH(AJ$3),DAY(AJ$3))=DATE(YEAR($Q9),MONTH($Q9),DAY($Q9)),
IF(((AJ$2-(TIME(HOUR($Q9),MINUTE($Q9),0)-TIME(HOUR($C$1),MINUTE($C$1),0)))*$L9*$K9*60)/$F9&gt;$D9,
$D9,((AJ$2-(TIME(HOUR($Q9),MINUTE($Q9),0)-TIME(HOUR($C$1),MINUTE($C$1),0)))*$L9*$K9*60)/$F9),
IF($D9-SUM($S9:AI9)&gt;(AJ$2*$L9*$K9*60)/$F9,(AJ$2*$L9*$K9*60)/$F9,
IF($D9-SUM($S9:AI9)=0,"Z",$D9-SUM($S9:AI9)))))</f>
        <v>Z</v>
      </c>
      <c r="AK9" s="35" t="str">
        <f>IF(DATE(YEAR(AK$3),MONTH(AK$3),DAY(AK$3))&lt;DATE(YEAR($Q9),MONTH($Q9),DAY($Q9)),
"X",
IF(DATE(YEAR(AK$3),MONTH(AK$3),DAY(AK$3))=DATE(YEAR($Q9),MONTH($Q9),DAY($Q9)),
IF(((AK$2-(TIME(HOUR($Q9),MINUTE($Q9),0)-TIME(HOUR($C$1),MINUTE($C$1),0)))*$L9*$K9*60)/$F9&gt;$D9,
$D9,((AK$2-(TIME(HOUR($Q9),MINUTE($Q9),0)-TIME(HOUR($C$1),MINUTE($C$1),0)))*$L9*$K9*60)/$F9),
IF($D9-SUM($S9:AJ9)&gt;(AK$2*$L9*$K9*60)/$F9,(AK$2*$L9*$K9*60)/$F9,
IF($D9-SUM($S9:AJ9)=0,"Z",$D9-SUM($S9:AJ9)))))</f>
        <v>Z</v>
      </c>
      <c r="AL9" s="35" t="str">
        <f>IF(DATE(YEAR(AL$3),MONTH(AL$3),DAY(AL$3))&lt;DATE(YEAR($Q9),MONTH($Q9),DAY($Q9)),
"X",
IF(DATE(YEAR(AL$3),MONTH(AL$3),DAY(AL$3))=DATE(YEAR($Q9),MONTH($Q9),DAY($Q9)),
IF(((AL$2-(TIME(HOUR($Q9),MINUTE($Q9),0)-TIME(HOUR($C$1),MINUTE($C$1),0)))*$L9*$K9*60)/$F9&gt;$D9,
$D9,((AL$2-(TIME(HOUR($Q9),MINUTE($Q9),0)-TIME(HOUR($C$1),MINUTE($C$1),0)))*$L9*$K9*60)/$F9),
IF($D9-SUM($S9:AK9)&gt;(AL$2*$L9*$K9*60)/$F9,(AL$2*$L9*$K9*60)/$F9,
IF($D9-SUM($S9:AK9)=0,"Z",$D9-SUM($S9:AK9)))))</f>
        <v>Z</v>
      </c>
      <c r="AM9" s="35" t="str">
        <f>IF(DATE(YEAR(AM$3),MONTH(AM$3),DAY(AM$3))&lt;DATE(YEAR($Q9),MONTH($Q9),DAY($Q9)),
"X",
IF(DATE(YEAR(AM$3),MONTH(AM$3),DAY(AM$3))=DATE(YEAR($Q9),MONTH($Q9),DAY($Q9)),
IF(((AM$2-(TIME(HOUR($Q9),MINUTE($Q9),0)-TIME(HOUR($C$1),MINUTE($C$1),0)))*$L9*$K9*60)/$F9&gt;$D9,
$D9,((AM$2-(TIME(HOUR($Q9),MINUTE($Q9),0)-TIME(HOUR($C$1),MINUTE($C$1),0)))*$L9*$K9*60)/$F9),
IF($D9-SUM($S9:AL9)&gt;(AM$2*$L9*$K9*60)/$F9,(AM$2*$L9*$K9*60)/$F9,
IF($D9-SUM($S9:AL9)=0,"Z",$D9-SUM($S9:AL9)))))</f>
        <v>Z</v>
      </c>
      <c r="AN9" s="35" t="str">
        <f>IF(DATE(YEAR(AN$3),MONTH(AN$3),DAY(AN$3))&lt;DATE(YEAR($Q9),MONTH($Q9),DAY($Q9)),
"X",
IF(DATE(YEAR(AN$3),MONTH(AN$3),DAY(AN$3))=DATE(YEAR($Q9),MONTH($Q9),DAY($Q9)),
IF(((AN$2-(TIME(HOUR($Q9),MINUTE($Q9),0)-TIME(HOUR($C$1),MINUTE($C$1),0)))*$L9*$K9*60)/$F9&gt;$D9,
$D9,((AN$2-(TIME(HOUR($Q9),MINUTE($Q9),0)-TIME(HOUR($C$1),MINUTE($C$1),0)))*$L9*$K9*60)/$F9),
IF($D9-SUM($S9:AM9)&gt;(AN$2*$L9*$K9*60)/$F9,(AN$2*$L9*$K9*60)/$F9,
IF($D9-SUM($S9:AM9)=0,"Z",$D9-SUM($S9:AM9)))))</f>
        <v>Z</v>
      </c>
      <c r="AO9" s="36" t="s">
        <v>85</v>
      </c>
    </row>
    <row r="10" spans="1:41" ht="15" customHeight="1">
      <c r="A10" s="75">
        <v>170027</v>
      </c>
      <c r="B10" s="75" t="s">
        <v>6</v>
      </c>
      <c r="C10" s="75">
        <v>1400</v>
      </c>
      <c r="D10" s="75">
        <v>1400</v>
      </c>
      <c r="E10" s="76">
        <v>44346</v>
      </c>
      <c r="F10" s="75">
        <v>24</v>
      </c>
      <c r="G10" s="62">
        <v>560</v>
      </c>
      <c r="H10" s="43">
        <v>8</v>
      </c>
      <c r="I10" s="26" t="str">
        <f>VLOOKUP(H10,OEE!$A$2:$B$23,2)</f>
        <v>A08</v>
      </c>
      <c r="J10" s="26">
        <f t="shared" si="3"/>
        <v>168</v>
      </c>
      <c r="K10" s="41">
        <f>VLOOKUP(H10,OEE!$A$3:$N$22,14)</f>
        <v>0.88000000000000012</v>
      </c>
      <c r="L10" s="26">
        <f>VLOOKUP(H10,OEE!$A$3:$N$22,3)</f>
        <v>25</v>
      </c>
      <c r="M10" s="42">
        <f t="shared" si="4"/>
        <v>3696.0000000000009</v>
      </c>
      <c r="N10" s="42">
        <f t="shared" si="5"/>
        <v>1793.3333333333335</v>
      </c>
      <c r="O10" s="42">
        <f t="shared" si="6"/>
        <v>1902.6666666666674</v>
      </c>
      <c r="P10" s="25">
        <f t="shared" si="7"/>
        <v>0</v>
      </c>
      <c r="Q10" s="40">
        <f t="shared" si="8"/>
        <v>44338.375</v>
      </c>
      <c r="R10" s="40">
        <f t="shared" ca="1" si="9"/>
        <v>44340.430555555555</v>
      </c>
      <c r="S10" s="16"/>
      <c r="T10" s="16"/>
      <c r="U10" s="35">
        <f>IF(DATE(YEAR(U$3),MONTH(U$3),DAY(U$3))&lt;DATE(YEAR($Q10),MONTH($Q10),DAY($Q10)),
"X",
IF(DATE(YEAR(U$3),MONTH(U$3),DAY(U$3))=DATE(YEAR($Q10),MONTH($Q10),DAY($Q10)),
IF(((U$2-(TIME(HOUR($Q10),MINUTE($Q10),0)-TIME(HOUR($C$1),MINUTE($C$1),0)))*$L10*$K10*60)/$F10&gt;$D10,
$D10,((U$2-(TIME(HOUR($Q10),MINUTE($Q10),0)-TIME(HOUR($C$1),MINUTE($C$1),0)))*$L10*$K10*60)/$F10),
IF($D10-SUM($S10:T10)&gt;(U$2*$L10*$K10*60)/$F10,(U$2*$L10*$K10*60)/$F10,
IF($D10-SUM($S10:T10)=0,"Z",$D10-SUM($S10:T10)))))</f>
        <v>1320.0000000000002</v>
      </c>
      <c r="V10" s="35">
        <f>IF(DATE(YEAR(V$3),MONTH(V$3),DAY(V$3))&lt;DATE(YEAR($Q10),MONTH($Q10),DAY($Q10)),
"X",
IF(DATE(YEAR(V$3),MONTH(V$3),DAY(V$3))=DATE(YEAR($Q10),MONTH($Q10),DAY($Q10)),
IF(((V$2-(TIME(HOUR($Q10),MINUTE($Q10),0)-TIME(HOUR($C$1),MINUTE($C$1),0)))*$L10*$K10*60)/$F10&gt;$D10,
$D10,((V$2-(TIME(HOUR($Q10),MINUTE($Q10),0)-TIME(HOUR($C$1),MINUTE($C$1),0)))*$L10*$K10*60)/$F10),
IF($D10-SUM($S10:U10)&gt;(V$2*$L10*$K10*60)/$F10,(V$2*$L10*$K10*60)/$F10,
IF($D10-SUM($S10:U10)=0,"Z",$D10-SUM($S10:U10)))))</f>
        <v>0</v>
      </c>
      <c r="W10" s="35">
        <f>IF(DATE(YEAR(W$3),MONTH(W$3),DAY(W$3))&lt;DATE(YEAR($Q10),MONTH($Q10),DAY($Q10)),
"X",
IF(DATE(YEAR(W$3),MONTH(W$3),DAY(W$3))=DATE(YEAR($Q10),MONTH($Q10),DAY($Q10)),
IF(((W$2-(TIME(HOUR($Q10),MINUTE($Q10),0)-TIME(HOUR($C$1),MINUTE($C$1),0)))*$L10*$K10*60)/$F10&gt;$D10,
$D10,((W$2-(TIME(HOUR($Q10),MINUTE($Q10),0)-TIME(HOUR($C$1),MINUTE($C$1),0)))*$L10*$K10*60)/$F10),
IF($D10-SUM($S10:V10)&gt;(W$2*$L10*$K10*60)/$F10,(W$2*$L10*$K10*60)/$F10,
IF($D10-SUM($S10:V10)=0,"Z",$D10-SUM($S10:V10)))))</f>
        <v>79.999999999999773</v>
      </c>
      <c r="X10" s="35" t="str">
        <f>IF(DATE(YEAR(X$3),MONTH(X$3),DAY(X$3))&lt;DATE(YEAR($Q10),MONTH($Q10),DAY($Q10)),
"X",
IF(DATE(YEAR(X$3),MONTH(X$3),DAY(X$3))=DATE(YEAR($Q10),MONTH($Q10),DAY($Q10)),
IF(((X$2-(TIME(HOUR($Q10),MINUTE($Q10),0)-TIME(HOUR($C$1),MINUTE($C$1),0)))*$L10*$K10*60)/$F10&gt;$D10,
$D10,((X$2-(TIME(HOUR($Q10),MINUTE($Q10),0)-TIME(HOUR($C$1),MINUTE($C$1),0)))*$L10*$K10*60)/$F10),
IF($D10-SUM($S10:W10)&gt;(X$2*$L10*$K10*60)/$F10,(X$2*$L10*$K10*60)/$F10,
IF($D10-SUM($S10:W10)=0,"Z",$D10-SUM($S10:W10)))))</f>
        <v>Z</v>
      </c>
      <c r="Y10" s="35" t="str">
        <f>IF(DATE(YEAR(Y$3),MONTH(Y$3),DAY(Y$3))&lt;DATE(YEAR($Q10),MONTH($Q10),DAY($Q10)),
"X",
IF(DATE(YEAR(Y$3),MONTH(Y$3),DAY(Y$3))=DATE(YEAR($Q10),MONTH($Q10),DAY($Q10)),
IF(((Y$2-(TIME(HOUR($Q10),MINUTE($Q10),0)-TIME(HOUR($C$1),MINUTE($C$1),0)))*$L10*$K10*60)/$F10&gt;$D10,
$D10,((Y$2-(TIME(HOUR($Q10),MINUTE($Q10),0)-TIME(HOUR($C$1),MINUTE($C$1),0)))*$L10*$K10*60)/$F10),
IF($D10-SUM($S10:X10)&gt;(Y$2*$L10*$K10*60)/$F10,(Y$2*$L10*$K10*60)/$F10,
IF($D10-SUM($S10:X10)=0,"Z",$D10-SUM($S10:X10)))))</f>
        <v>Z</v>
      </c>
      <c r="Z10" s="35" t="str">
        <f>IF(DATE(YEAR(Z$3),MONTH(Z$3),DAY(Z$3))&lt;DATE(YEAR($Q10),MONTH($Q10),DAY($Q10)),
"X",
IF(DATE(YEAR(Z$3),MONTH(Z$3),DAY(Z$3))=DATE(YEAR($Q10),MONTH($Q10),DAY($Q10)),
IF(((Z$2-(TIME(HOUR($Q10),MINUTE($Q10),0)-TIME(HOUR($C$1),MINUTE($C$1),0)))*$L10*$K10*60)/$F10&gt;$D10,
$D10,((Z$2-(TIME(HOUR($Q10),MINUTE($Q10),0)-TIME(HOUR($C$1),MINUTE($C$1),0)))*$L10*$K10*60)/$F10),
IF($D10-SUM($S10:Y10)&gt;(Z$2*$L10*$K10*60)/$F10,(Z$2*$L10*$K10*60)/$F10,
IF($D10-SUM($S10:Y10)=0,"Z",$D10-SUM($S10:Y10)))))</f>
        <v>Z</v>
      </c>
      <c r="AA10" s="35" t="str">
        <f>IF(DATE(YEAR(AA$3),MONTH(AA$3),DAY(AA$3))&lt;DATE(YEAR($Q10),MONTH($Q10),DAY($Q10)),
"X",
IF(DATE(YEAR(AA$3),MONTH(AA$3),DAY(AA$3))=DATE(YEAR($Q10),MONTH($Q10),DAY($Q10)),
IF(((AA$2-(TIME(HOUR($Q10),MINUTE($Q10),0)-TIME(HOUR($C$1),MINUTE($C$1),0)))*$L10*$K10*60)/$F10&gt;$D10,
$D10,((AA$2-(TIME(HOUR($Q10),MINUTE($Q10),0)-TIME(HOUR($C$1),MINUTE($C$1),0)))*$L10*$K10*60)/$F10),
IF($D10-SUM($S10:Z10)&gt;(AA$2*$L10*$K10*60)/$F10,(AA$2*$L10*$K10*60)/$F10,
IF($D10-SUM($S10:Z10)=0,"Z",$D10-SUM($S10:Z10)))))</f>
        <v>Z</v>
      </c>
      <c r="AB10" s="35" t="str">
        <f>IF(DATE(YEAR(AB$3),MONTH(AB$3),DAY(AB$3))&lt;DATE(YEAR($Q10),MONTH($Q10),DAY($Q10)),
"X",
IF(DATE(YEAR(AB$3),MONTH(AB$3),DAY(AB$3))=DATE(YEAR($Q10),MONTH($Q10),DAY($Q10)),
IF(((AB$2-(TIME(HOUR($Q10),MINUTE($Q10),0)-TIME(HOUR($C$1),MINUTE($C$1),0)))*$L10*$K10*60)/$F10&gt;$D10,
$D10,((AB$2-(TIME(HOUR($Q10),MINUTE($Q10),0)-TIME(HOUR($C$1),MINUTE($C$1),0)))*$L10*$K10*60)/$F10),
IF($D10-SUM($S10:AA10)&gt;(AB$2*$L10*$K10*60)/$F10,(AB$2*$L10*$K10*60)/$F10,
IF($D10-SUM($S10:AA10)=0,"Z",$D10-SUM($S10:AA10)))))</f>
        <v>Z</v>
      </c>
      <c r="AC10" s="35" t="str">
        <f>IF(DATE(YEAR(AC$3),MONTH(AC$3),DAY(AC$3))&lt;DATE(YEAR($Q10),MONTH($Q10),DAY($Q10)),
"X",
IF(DATE(YEAR(AC$3),MONTH(AC$3),DAY(AC$3))=DATE(YEAR($Q10),MONTH($Q10),DAY($Q10)),
IF(((AC$2-(TIME(HOUR($Q10),MINUTE($Q10),0)-TIME(HOUR($C$1),MINUTE($C$1),0)))*$L10*$K10*60)/$F10&gt;$D10,
$D10,((AC$2-(TIME(HOUR($Q10),MINUTE($Q10),0)-TIME(HOUR($C$1),MINUTE($C$1),0)))*$L10*$K10*60)/$F10),
IF($D10-SUM($S10:AB10)&gt;(AC$2*$L10*$K10*60)/$F10,(AC$2*$L10*$K10*60)/$F10,
IF($D10-SUM($S10:AB10)=0,"Z",$D10-SUM($S10:AB10)))))</f>
        <v>Z</v>
      </c>
      <c r="AD10" s="35" t="str">
        <f>IF(DATE(YEAR(AD$3),MONTH(AD$3),DAY(AD$3))&lt;DATE(YEAR($Q10),MONTH($Q10),DAY($Q10)),
"X",
IF(DATE(YEAR(AD$3),MONTH(AD$3),DAY(AD$3))=DATE(YEAR($Q10),MONTH($Q10),DAY($Q10)),
IF(((AD$2-(TIME(HOUR($Q10),MINUTE($Q10),0)-TIME(HOUR($C$1),MINUTE($C$1),0)))*$L10*$K10*60)/$F10&gt;$D10,
$D10,((AD$2-(TIME(HOUR($Q10),MINUTE($Q10),0)-TIME(HOUR($C$1),MINUTE($C$1),0)))*$L10*$K10*60)/$F10),
IF($D10-SUM($S10:AC10)&gt;(AD$2*$L10*$K10*60)/$F10,(AD$2*$L10*$K10*60)/$F10,
IF($D10-SUM($S10:AC10)=0,"Z",$D10-SUM($S10:AC10)))))</f>
        <v>Z</v>
      </c>
      <c r="AE10" s="35" t="str">
        <f>IF(DATE(YEAR(AE$3),MONTH(AE$3),DAY(AE$3))&lt;DATE(YEAR($Q10),MONTH($Q10),DAY($Q10)),
"X",
IF(DATE(YEAR(AE$3),MONTH(AE$3),DAY(AE$3))=DATE(YEAR($Q10),MONTH($Q10),DAY($Q10)),
IF(((AE$2-(TIME(HOUR($Q10),MINUTE($Q10),0)-TIME(HOUR($C$1),MINUTE($C$1),0)))*$L10*$K10*60)/$F10&gt;$D10,
$D10,((AE$2-(TIME(HOUR($Q10),MINUTE($Q10),0)-TIME(HOUR($C$1),MINUTE($C$1),0)))*$L10*$K10*60)/$F10),
IF($D10-SUM($S10:AD10)&gt;(AE$2*$L10*$K10*60)/$F10,(AE$2*$L10*$K10*60)/$F10,
IF($D10-SUM($S10:AD10)=0,"Z",$D10-SUM($S10:AD10)))))</f>
        <v>Z</v>
      </c>
      <c r="AF10" s="35" t="str">
        <f>IF(DATE(YEAR(AF$3),MONTH(AF$3),DAY(AF$3))&lt;DATE(YEAR($Q10),MONTH($Q10),DAY($Q10)),
"X",
IF(DATE(YEAR(AF$3),MONTH(AF$3),DAY(AF$3))=DATE(YEAR($Q10),MONTH($Q10),DAY($Q10)),
IF(((AF$2-(TIME(HOUR($Q10),MINUTE($Q10),0)-TIME(HOUR($C$1),MINUTE($C$1),0)))*$L10*$K10*60)/$F10&gt;$D10,
$D10,((AF$2-(TIME(HOUR($Q10),MINUTE($Q10),0)-TIME(HOUR($C$1),MINUTE($C$1),0)))*$L10*$K10*60)/$F10),
IF($D10-SUM($S10:AE10)&gt;(AF$2*$L10*$K10*60)/$F10,(AF$2*$L10*$K10*60)/$F10,
IF($D10-SUM($S10:AE10)=0,"Z",$D10-SUM($S10:AE10)))))</f>
        <v>Z</v>
      </c>
      <c r="AG10" s="35" t="str">
        <f>IF(DATE(YEAR(AG$3),MONTH(AG$3),DAY(AG$3))&lt;DATE(YEAR($Q10),MONTH($Q10),DAY($Q10)),
"X",
IF(DATE(YEAR(AG$3),MONTH(AG$3),DAY(AG$3))=DATE(YEAR($Q10),MONTH($Q10),DAY($Q10)),
IF(((AG$2-(TIME(HOUR($Q10),MINUTE($Q10),0)-TIME(HOUR($C$1),MINUTE($C$1),0)))*$L10*$K10*60)/$F10&gt;$D10,
$D10,((AG$2-(TIME(HOUR($Q10),MINUTE($Q10),0)-TIME(HOUR($C$1),MINUTE($C$1),0)))*$L10*$K10*60)/$F10),
IF($D10-SUM($S10:AF10)&gt;(AG$2*$L10*$K10*60)/$F10,(AG$2*$L10*$K10*60)/$F10,
IF($D10-SUM($S10:AF10)=0,"Z",$D10-SUM($S10:AF10)))))</f>
        <v>Z</v>
      </c>
      <c r="AH10" s="35" t="str">
        <f>IF(DATE(YEAR(AH$3),MONTH(AH$3),DAY(AH$3))&lt;DATE(YEAR($Q10),MONTH($Q10),DAY($Q10)),
"X",
IF(DATE(YEAR(AH$3),MONTH(AH$3),DAY(AH$3))=DATE(YEAR($Q10),MONTH($Q10),DAY($Q10)),
IF(((AH$2-(TIME(HOUR($Q10),MINUTE($Q10),0)-TIME(HOUR($C$1),MINUTE($C$1),0)))*$L10*$K10*60)/$F10&gt;$D10,
$D10,((AH$2-(TIME(HOUR($Q10),MINUTE($Q10),0)-TIME(HOUR($C$1),MINUTE($C$1),0)))*$L10*$K10*60)/$F10),
IF($D10-SUM($S10:AG10)&gt;(AH$2*$L10*$K10*60)/$F10,(AH$2*$L10*$K10*60)/$F10,
IF($D10-SUM($S10:AG10)=0,"Z",$D10-SUM($S10:AG10)))))</f>
        <v>Z</v>
      </c>
      <c r="AI10" s="35" t="str">
        <f>IF(DATE(YEAR(AI$3),MONTH(AI$3),DAY(AI$3))&lt;DATE(YEAR($Q10),MONTH($Q10),DAY($Q10)),
"X",
IF(DATE(YEAR(AI$3),MONTH(AI$3),DAY(AI$3))=DATE(YEAR($Q10),MONTH($Q10),DAY($Q10)),
IF(((AI$2-(TIME(HOUR($Q10),MINUTE($Q10),0)-TIME(HOUR($C$1),MINUTE($C$1),0)))*$L10*$K10*60)/$F10&gt;$D10,
$D10,((AI$2-(TIME(HOUR($Q10),MINUTE($Q10),0)-TIME(HOUR($C$1),MINUTE($C$1),0)))*$L10*$K10*60)/$F10),
IF($D10-SUM($S10:AH10)&gt;(AI$2*$L10*$K10*60)/$F10,(AI$2*$L10*$K10*60)/$F10,
IF($D10-SUM($S10:AH10)=0,"Z",$D10-SUM($S10:AH10)))))</f>
        <v>Z</v>
      </c>
      <c r="AJ10" s="35" t="str">
        <f>IF(DATE(YEAR(AJ$3),MONTH(AJ$3),DAY(AJ$3))&lt;DATE(YEAR($Q10),MONTH($Q10),DAY($Q10)),
"X",
IF(DATE(YEAR(AJ$3),MONTH(AJ$3),DAY(AJ$3))=DATE(YEAR($Q10),MONTH($Q10),DAY($Q10)),
IF(((AJ$2-(TIME(HOUR($Q10),MINUTE($Q10),0)-TIME(HOUR($C$1),MINUTE($C$1),0)))*$L10*$K10*60)/$F10&gt;$D10,
$D10,((AJ$2-(TIME(HOUR($Q10),MINUTE($Q10),0)-TIME(HOUR($C$1),MINUTE($C$1),0)))*$L10*$K10*60)/$F10),
IF($D10-SUM($S10:AI10)&gt;(AJ$2*$L10*$K10*60)/$F10,(AJ$2*$L10*$K10*60)/$F10,
IF($D10-SUM($S10:AI10)=0,"Z",$D10-SUM($S10:AI10)))))</f>
        <v>Z</v>
      </c>
      <c r="AK10" s="35" t="str">
        <f>IF(DATE(YEAR(AK$3),MONTH(AK$3),DAY(AK$3))&lt;DATE(YEAR($Q10),MONTH($Q10),DAY($Q10)),
"X",
IF(DATE(YEAR(AK$3),MONTH(AK$3),DAY(AK$3))=DATE(YEAR($Q10),MONTH($Q10),DAY($Q10)),
IF(((AK$2-(TIME(HOUR($Q10),MINUTE($Q10),0)-TIME(HOUR($C$1),MINUTE($C$1),0)))*$L10*$K10*60)/$F10&gt;$D10,
$D10,((AK$2-(TIME(HOUR($Q10),MINUTE($Q10),0)-TIME(HOUR($C$1),MINUTE($C$1),0)))*$L10*$K10*60)/$F10),
IF($D10-SUM($S10:AJ10)&gt;(AK$2*$L10*$K10*60)/$F10,(AK$2*$L10*$K10*60)/$F10,
IF($D10-SUM($S10:AJ10)=0,"Z",$D10-SUM($S10:AJ10)))))</f>
        <v>Z</v>
      </c>
      <c r="AL10" s="35" t="str">
        <f>IF(DATE(YEAR(AL$3),MONTH(AL$3),DAY(AL$3))&lt;DATE(YEAR($Q10),MONTH($Q10),DAY($Q10)),
"X",
IF(DATE(YEAR(AL$3),MONTH(AL$3),DAY(AL$3))=DATE(YEAR($Q10),MONTH($Q10),DAY($Q10)),
IF(((AL$2-(TIME(HOUR($Q10),MINUTE($Q10),0)-TIME(HOUR($C$1),MINUTE($C$1),0)))*$L10*$K10*60)/$F10&gt;$D10,
$D10,((AL$2-(TIME(HOUR($Q10),MINUTE($Q10),0)-TIME(HOUR($C$1),MINUTE($C$1),0)))*$L10*$K10*60)/$F10),
IF($D10-SUM($S10:AK10)&gt;(AL$2*$L10*$K10*60)/$F10,(AL$2*$L10*$K10*60)/$F10,
IF($D10-SUM($S10:AK10)=0,"Z",$D10-SUM($S10:AK10)))))</f>
        <v>Z</v>
      </c>
      <c r="AM10" s="35" t="str">
        <f>IF(DATE(YEAR(AM$3),MONTH(AM$3),DAY(AM$3))&lt;DATE(YEAR($Q10),MONTH($Q10),DAY($Q10)),
"X",
IF(DATE(YEAR(AM$3),MONTH(AM$3),DAY(AM$3))=DATE(YEAR($Q10),MONTH($Q10),DAY($Q10)),
IF(((AM$2-(TIME(HOUR($Q10),MINUTE($Q10),0)-TIME(HOUR($C$1),MINUTE($C$1),0)))*$L10*$K10*60)/$F10&gt;$D10,
$D10,((AM$2-(TIME(HOUR($Q10),MINUTE($Q10),0)-TIME(HOUR($C$1),MINUTE($C$1),0)))*$L10*$K10*60)/$F10),
IF($D10-SUM($S10:AL10)&gt;(AM$2*$L10*$K10*60)/$F10,(AM$2*$L10*$K10*60)/$F10,
IF($D10-SUM($S10:AL10)=0,"Z",$D10-SUM($S10:AL10)))))</f>
        <v>Z</v>
      </c>
      <c r="AN10" s="35" t="str">
        <f>IF(DATE(YEAR(AN$3),MONTH(AN$3),DAY(AN$3))&lt;DATE(YEAR($Q10),MONTH($Q10),DAY($Q10)),
"X",
IF(DATE(YEAR(AN$3),MONTH(AN$3),DAY(AN$3))=DATE(YEAR($Q10),MONTH($Q10),DAY($Q10)),
IF(((AN$2-(TIME(HOUR($Q10),MINUTE($Q10),0)-TIME(HOUR($C$1),MINUTE($C$1),0)))*$L10*$K10*60)/$F10&gt;$D10,
$D10,((AN$2-(TIME(HOUR($Q10),MINUTE($Q10),0)-TIME(HOUR($C$1),MINUTE($C$1),0)))*$L10*$K10*60)/$F10),
IF($D10-SUM($S10:AM10)&gt;(AN$2*$L10*$K10*60)/$F10,(AN$2*$L10*$K10*60)/$F10,
IF($D10-SUM($S10:AM10)=0,"Z",$D10-SUM($S10:AM10)))))</f>
        <v>Z</v>
      </c>
      <c r="AO10" s="36" t="s">
        <v>85</v>
      </c>
    </row>
    <row r="11" spans="1:41" ht="15" customHeight="1">
      <c r="A11" s="75">
        <v>170028</v>
      </c>
      <c r="B11" s="75" t="s">
        <v>6</v>
      </c>
      <c r="C11" s="75">
        <v>1400</v>
      </c>
      <c r="D11" s="75">
        <v>1400</v>
      </c>
      <c r="E11" s="76">
        <v>44346</v>
      </c>
      <c r="F11" s="75">
        <v>24</v>
      </c>
      <c r="G11" s="62">
        <v>560</v>
      </c>
      <c r="H11" s="43">
        <v>7</v>
      </c>
      <c r="I11" s="26" t="str">
        <f>VLOOKUP(H11,OEE!$A$2:$B$23,2)</f>
        <v>A07</v>
      </c>
      <c r="J11" s="26">
        <f t="shared" si="3"/>
        <v>168</v>
      </c>
      <c r="K11" s="41">
        <f>VLOOKUP(H11,OEE!$A$3:$N$22,14)</f>
        <v>0.82799999999999996</v>
      </c>
      <c r="L11" s="26">
        <f>VLOOKUP(H11,OEE!$A$3:$N$22,3)</f>
        <v>27</v>
      </c>
      <c r="M11" s="42">
        <f t="shared" si="4"/>
        <v>3755.8079999999995</v>
      </c>
      <c r="N11" s="42">
        <f t="shared" si="5"/>
        <v>1800</v>
      </c>
      <c r="O11" s="42">
        <f t="shared" si="6"/>
        <v>1955.8079999999995</v>
      </c>
      <c r="P11" s="25">
        <f t="shared" si="7"/>
        <v>0</v>
      </c>
      <c r="Q11" s="40">
        <f t="shared" si="8"/>
        <v>44338.375</v>
      </c>
      <c r="R11" s="40">
        <f t="shared" ca="1" si="9"/>
        <v>44340.415277777778</v>
      </c>
      <c r="S11" s="16"/>
      <c r="T11" s="16"/>
      <c r="U11" s="35">
        <f>IF(DATE(YEAR(U$3),MONTH(U$3),DAY(U$3))&lt;DATE(YEAR($Q11),MONTH($Q11),DAY($Q11)),
"X",
IF(DATE(YEAR(U$3),MONTH(U$3),DAY(U$3))=DATE(YEAR($Q11),MONTH($Q11),DAY($Q11)),
IF(((U$2-(TIME(HOUR($Q11),MINUTE($Q11),0)-TIME(HOUR($C$1),MINUTE($C$1),0)))*$L11*$K11*60)/$F11&gt;$D11,
$D11,((U$2-(TIME(HOUR($Q11),MINUTE($Q11),0)-TIME(HOUR($C$1),MINUTE($C$1),0)))*$L11*$K11*60)/$F11),
IF($D11-SUM($S11:T11)&gt;(U$2*$L11*$K11*60)/$F11,(U$2*$L11*$K11*60)/$F11,
IF($D11-SUM($S11:T11)=0,"Z",$D11-SUM($S11:T11)))))</f>
        <v>1341.36</v>
      </c>
      <c r="V11" s="35">
        <f>IF(DATE(YEAR(V$3),MONTH(V$3),DAY(V$3))&lt;DATE(YEAR($Q11),MONTH($Q11),DAY($Q11)),
"X",
IF(DATE(YEAR(V$3),MONTH(V$3),DAY(V$3))=DATE(YEAR($Q11),MONTH($Q11),DAY($Q11)),
IF(((V$2-(TIME(HOUR($Q11),MINUTE($Q11),0)-TIME(HOUR($C$1),MINUTE($C$1),0)))*$L11*$K11*60)/$F11&gt;$D11,
$D11,((V$2-(TIME(HOUR($Q11),MINUTE($Q11),0)-TIME(HOUR($C$1),MINUTE($C$1),0)))*$L11*$K11*60)/$F11),
IF($D11-SUM($S11:U11)&gt;(V$2*$L11*$K11*60)/$F11,(V$2*$L11*$K11*60)/$F11,
IF($D11-SUM($S11:U11)=0,"Z",$D11-SUM($S11:U11)))))</f>
        <v>0</v>
      </c>
      <c r="W11" s="35">
        <f>IF(DATE(YEAR(W$3),MONTH(W$3),DAY(W$3))&lt;DATE(YEAR($Q11),MONTH($Q11),DAY($Q11)),
"X",
IF(DATE(YEAR(W$3),MONTH(W$3),DAY(W$3))=DATE(YEAR($Q11),MONTH($Q11),DAY($Q11)),
IF(((W$2-(TIME(HOUR($Q11),MINUTE($Q11),0)-TIME(HOUR($C$1),MINUTE($C$1),0)))*$L11*$K11*60)/$F11&gt;$D11,
$D11,((W$2-(TIME(HOUR($Q11),MINUTE($Q11),0)-TIME(HOUR($C$1),MINUTE($C$1),0)))*$L11*$K11*60)/$F11),
IF($D11-SUM($S11:V11)&gt;(W$2*$L11*$K11*60)/$F11,(W$2*$L11*$K11*60)/$F11,
IF($D11-SUM($S11:V11)=0,"Z",$D11-SUM($S11:V11)))))</f>
        <v>58.6400000000001</v>
      </c>
      <c r="X11" s="35" t="str">
        <f>IF(DATE(YEAR(X$3),MONTH(X$3),DAY(X$3))&lt;DATE(YEAR($Q11),MONTH($Q11),DAY($Q11)),
"X",
IF(DATE(YEAR(X$3),MONTH(X$3),DAY(X$3))=DATE(YEAR($Q11),MONTH($Q11),DAY($Q11)),
IF(((X$2-(TIME(HOUR($Q11),MINUTE($Q11),0)-TIME(HOUR($C$1),MINUTE($C$1),0)))*$L11*$K11*60)/$F11&gt;$D11,
$D11,((X$2-(TIME(HOUR($Q11),MINUTE($Q11),0)-TIME(HOUR($C$1),MINUTE($C$1),0)))*$L11*$K11*60)/$F11),
IF($D11-SUM($S11:W11)&gt;(X$2*$L11*$K11*60)/$F11,(X$2*$L11*$K11*60)/$F11,
IF($D11-SUM($S11:W11)=0,"Z",$D11-SUM($S11:W11)))))</f>
        <v>Z</v>
      </c>
      <c r="Y11" s="35" t="str">
        <f>IF(DATE(YEAR(Y$3),MONTH(Y$3),DAY(Y$3))&lt;DATE(YEAR($Q11),MONTH($Q11),DAY($Q11)),
"X",
IF(DATE(YEAR(Y$3),MONTH(Y$3),DAY(Y$3))=DATE(YEAR($Q11),MONTH($Q11),DAY($Q11)),
IF(((Y$2-(TIME(HOUR($Q11),MINUTE($Q11),0)-TIME(HOUR($C$1),MINUTE($C$1),0)))*$L11*$K11*60)/$F11&gt;$D11,
$D11,((Y$2-(TIME(HOUR($Q11),MINUTE($Q11),0)-TIME(HOUR($C$1),MINUTE($C$1),0)))*$L11*$K11*60)/$F11),
IF($D11-SUM($S11:X11)&gt;(Y$2*$L11*$K11*60)/$F11,(Y$2*$L11*$K11*60)/$F11,
IF($D11-SUM($S11:X11)=0,"Z",$D11-SUM($S11:X11)))))</f>
        <v>Z</v>
      </c>
      <c r="Z11" s="35" t="str">
        <f>IF(DATE(YEAR(Z$3),MONTH(Z$3),DAY(Z$3))&lt;DATE(YEAR($Q11),MONTH($Q11),DAY($Q11)),
"X",
IF(DATE(YEAR(Z$3),MONTH(Z$3),DAY(Z$3))=DATE(YEAR($Q11),MONTH($Q11),DAY($Q11)),
IF(((Z$2-(TIME(HOUR($Q11),MINUTE($Q11),0)-TIME(HOUR($C$1),MINUTE($C$1),0)))*$L11*$K11*60)/$F11&gt;$D11,
$D11,((Z$2-(TIME(HOUR($Q11),MINUTE($Q11),0)-TIME(HOUR($C$1),MINUTE($C$1),0)))*$L11*$K11*60)/$F11),
IF($D11-SUM($S11:Y11)&gt;(Z$2*$L11*$K11*60)/$F11,(Z$2*$L11*$K11*60)/$F11,
IF($D11-SUM($S11:Y11)=0,"Z",$D11-SUM($S11:Y11)))))</f>
        <v>Z</v>
      </c>
      <c r="AA11" s="35" t="str">
        <f>IF(DATE(YEAR(AA$3),MONTH(AA$3),DAY(AA$3))&lt;DATE(YEAR($Q11),MONTH($Q11),DAY($Q11)),
"X",
IF(DATE(YEAR(AA$3),MONTH(AA$3),DAY(AA$3))=DATE(YEAR($Q11),MONTH($Q11),DAY($Q11)),
IF(((AA$2-(TIME(HOUR($Q11),MINUTE($Q11),0)-TIME(HOUR($C$1),MINUTE($C$1),0)))*$L11*$K11*60)/$F11&gt;$D11,
$D11,((AA$2-(TIME(HOUR($Q11),MINUTE($Q11),0)-TIME(HOUR($C$1),MINUTE($C$1),0)))*$L11*$K11*60)/$F11),
IF($D11-SUM($S11:Z11)&gt;(AA$2*$L11*$K11*60)/$F11,(AA$2*$L11*$K11*60)/$F11,
IF($D11-SUM($S11:Z11)=0,"Z",$D11-SUM($S11:Z11)))))</f>
        <v>Z</v>
      </c>
      <c r="AB11" s="35" t="str">
        <f>IF(DATE(YEAR(AB$3),MONTH(AB$3),DAY(AB$3))&lt;DATE(YEAR($Q11),MONTH($Q11),DAY($Q11)),
"X",
IF(DATE(YEAR(AB$3),MONTH(AB$3),DAY(AB$3))=DATE(YEAR($Q11),MONTH($Q11),DAY($Q11)),
IF(((AB$2-(TIME(HOUR($Q11),MINUTE($Q11),0)-TIME(HOUR($C$1),MINUTE($C$1),0)))*$L11*$K11*60)/$F11&gt;$D11,
$D11,((AB$2-(TIME(HOUR($Q11),MINUTE($Q11),0)-TIME(HOUR($C$1),MINUTE($C$1),0)))*$L11*$K11*60)/$F11),
IF($D11-SUM($S11:AA11)&gt;(AB$2*$L11*$K11*60)/$F11,(AB$2*$L11*$K11*60)/$F11,
IF($D11-SUM($S11:AA11)=0,"Z",$D11-SUM($S11:AA11)))))</f>
        <v>Z</v>
      </c>
      <c r="AC11" s="35" t="str">
        <f>IF(DATE(YEAR(AC$3),MONTH(AC$3),DAY(AC$3))&lt;DATE(YEAR($Q11),MONTH($Q11),DAY($Q11)),
"X",
IF(DATE(YEAR(AC$3),MONTH(AC$3),DAY(AC$3))=DATE(YEAR($Q11),MONTH($Q11),DAY($Q11)),
IF(((AC$2-(TIME(HOUR($Q11),MINUTE($Q11),0)-TIME(HOUR($C$1),MINUTE($C$1),0)))*$L11*$K11*60)/$F11&gt;$D11,
$D11,((AC$2-(TIME(HOUR($Q11),MINUTE($Q11),0)-TIME(HOUR($C$1),MINUTE($C$1),0)))*$L11*$K11*60)/$F11),
IF($D11-SUM($S11:AB11)&gt;(AC$2*$L11*$K11*60)/$F11,(AC$2*$L11*$K11*60)/$F11,
IF($D11-SUM($S11:AB11)=0,"Z",$D11-SUM($S11:AB11)))))</f>
        <v>Z</v>
      </c>
      <c r="AD11" s="35" t="str">
        <f>IF(DATE(YEAR(AD$3),MONTH(AD$3),DAY(AD$3))&lt;DATE(YEAR($Q11),MONTH($Q11),DAY($Q11)),
"X",
IF(DATE(YEAR(AD$3),MONTH(AD$3),DAY(AD$3))=DATE(YEAR($Q11),MONTH($Q11),DAY($Q11)),
IF(((AD$2-(TIME(HOUR($Q11),MINUTE($Q11),0)-TIME(HOUR($C$1),MINUTE($C$1),0)))*$L11*$K11*60)/$F11&gt;$D11,
$D11,((AD$2-(TIME(HOUR($Q11),MINUTE($Q11),0)-TIME(HOUR($C$1),MINUTE($C$1),0)))*$L11*$K11*60)/$F11),
IF($D11-SUM($S11:AC11)&gt;(AD$2*$L11*$K11*60)/$F11,(AD$2*$L11*$K11*60)/$F11,
IF($D11-SUM($S11:AC11)=0,"Z",$D11-SUM($S11:AC11)))))</f>
        <v>Z</v>
      </c>
      <c r="AE11" s="35" t="str">
        <f>IF(DATE(YEAR(AE$3),MONTH(AE$3),DAY(AE$3))&lt;DATE(YEAR($Q11),MONTH($Q11),DAY($Q11)),
"X",
IF(DATE(YEAR(AE$3),MONTH(AE$3),DAY(AE$3))=DATE(YEAR($Q11),MONTH($Q11),DAY($Q11)),
IF(((AE$2-(TIME(HOUR($Q11),MINUTE($Q11),0)-TIME(HOUR($C$1),MINUTE($C$1),0)))*$L11*$K11*60)/$F11&gt;$D11,
$D11,((AE$2-(TIME(HOUR($Q11),MINUTE($Q11),0)-TIME(HOUR($C$1),MINUTE($C$1),0)))*$L11*$K11*60)/$F11),
IF($D11-SUM($S11:AD11)&gt;(AE$2*$L11*$K11*60)/$F11,(AE$2*$L11*$K11*60)/$F11,
IF($D11-SUM($S11:AD11)=0,"Z",$D11-SUM($S11:AD11)))))</f>
        <v>Z</v>
      </c>
      <c r="AF11" s="35" t="str">
        <f>IF(DATE(YEAR(AF$3),MONTH(AF$3),DAY(AF$3))&lt;DATE(YEAR($Q11),MONTH($Q11),DAY($Q11)),
"X",
IF(DATE(YEAR(AF$3),MONTH(AF$3),DAY(AF$3))=DATE(YEAR($Q11),MONTH($Q11),DAY($Q11)),
IF(((AF$2-(TIME(HOUR($Q11),MINUTE($Q11),0)-TIME(HOUR($C$1),MINUTE($C$1),0)))*$L11*$K11*60)/$F11&gt;$D11,
$D11,((AF$2-(TIME(HOUR($Q11),MINUTE($Q11),0)-TIME(HOUR($C$1),MINUTE($C$1),0)))*$L11*$K11*60)/$F11),
IF($D11-SUM($S11:AE11)&gt;(AF$2*$L11*$K11*60)/$F11,(AF$2*$L11*$K11*60)/$F11,
IF($D11-SUM($S11:AE11)=0,"Z",$D11-SUM($S11:AE11)))))</f>
        <v>Z</v>
      </c>
      <c r="AG11" s="35" t="str">
        <f>IF(DATE(YEAR(AG$3),MONTH(AG$3),DAY(AG$3))&lt;DATE(YEAR($Q11),MONTH($Q11),DAY($Q11)),
"X",
IF(DATE(YEAR(AG$3),MONTH(AG$3),DAY(AG$3))=DATE(YEAR($Q11),MONTH($Q11),DAY($Q11)),
IF(((AG$2-(TIME(HOUR($Q11),MINUTE($Q11),0)-TIME(HOUR($C$1),MINUTE($C$1),0)))*$L11*$K11*60)/$F11&gt;$D11,
$D11,((AG$2-(TIME(HOUR($Q11),MINUTE($Q11),0)-TIME(HOUR($C$1),MINUTE($C$1),0)))*$L11*$K11*60)/$F11),
IF($D11-SUM($S11:AF11)&gt;(AG$2*$L11*$K11*60)/$F11,(AG$2*$L11*$K11*60)/$F11,
IF($D11-SUM($S11:AF11)=0,"Z",$D11-SUM($S11:AF11)))))</f>
        <v>Z</v>
      </c>
      <c r="AH11" s="35" t="str">
        <f>IF(DATE(YEAR(AH$3),MONTH(AH$3),DAY(AH$3))&lt;DATE(YEAR($Q11),MONTH($Q11),DAY($Q11)),
"X",
IF(DATE(YEAR(AH$3),MONTH(AH$3),DAY(AH$3))=DATE(YEAR($Q11),MONTH($Q11),DAY($Q11)),
IF(((AH$2-(TIME(HOUR($Q11),MINUTE($Q11),0)-TIME(HOUR($C$1),MINUTE($C$1),0)))*$L11*$K11*60)/$F11&gt;$D11,
$D11,((AH$2-(TIME(HOUR($Q11),MINUTE($Q11),0)-TIME(HOUR($C$1),MINUTE($C$1),0)))*$L11*$K11*60)/$F11),
IF($D11-SUM($S11:AG11)&gt;(AH$2*$L11*$K11*60)/$F11,(AH$2*$L11*$K11*60)/$F11,
IF($D11-SUM($S11:AG11)=0,"Z",$D11-SUM($S11:AG11)))))</f>
        <v>Z</v>
      </c>
      <c r="AI11" s="35" t="str">
        <f>IF(DATE(YEAR(AI$3),MONTH(AI$3),DAY(AI$3))&lt;DATE(YEAR($Q11),MONTH($Q11),DAY($Q11)),
"X",
IF(DATE(YEAR(AI$3),MONTH(AI$3),DAY(AI$3))=DATE(YEAR($Q11),MONTH($Q11),DAY($Q11)),
IF(((AI$2-(TIME(HOUR($Q11),MINUTE($Q11),0)-TIME(HOUR($C$1),MINUTE($C$1),0)))*$L11*$K11*60)/$F11&gt;$D11,
$D11,((AI$2-(TIME(HOUR($Q11),MINUTE($Q11),0)-TIME(HOUR($C$1),MINUTE($C$1),0)))*$L11*$K11*60)/$F11),
IF($D11-SUM($S11:AH11)&gt;(AI$2*$L11*$K11*60)/$F11,(AI$2*$L11*$K11*60)/$F11,
IF($D11-SUM($S11:AH11)=0,"Z",$D11-SUM($S11:AH11)))))</f>
        <v>Z</v>
      </c>
      <c r="AJ11" s="35" t="str">
        <f>IF(DATE(YEAR(AJ$3),MONTH(AJ$3),DAY(AJ$3))&lt;DATE(YEAR($Q11),MONTH($Q11),DAY($Q11)),
"X",
IF(DATE(YEAR(AJ$3),MONTH(AJ$3),DAY(AJ$3))=DATE(YEAR($Q11),MONTH($Q11),DAY($Q11)),
IF(((AJ$2-(TIME(HOUR($Q11),MINUTE($Q11),0)-TIME(HOUR($C$1),MINUTE($C$1),0)))*$L11*$K11*60)/$F11&gt;$D11,
$D11,((AJ$2-(TIME(HOUR($Q11),MINUTE($Q11),0)-TIME(HOUR($C$1),MINUTE($C$1),0)))*$L11*$K11*60)/$F11),
IF($D11-SUM($S11:AI11)&gt;(AJ$2*$L11*$K11*60)/$F11,(AJ$2*$L11*$K11*60)/$F11,
IF($D11-SUM($S11:AI11)=0,"Z",$D11-SUM($S11:AI11)))))</f>
        <v>Z</v>
      </c>
      <c r="AK11" s="35" t="str">
        <f>IF(DATE(YEAR(AK$3),MONTH(AK$3),DAY(AK$3))&lt;DATE(YEAR($Q11),MONTH($Q11),DAY($Q11)),
"X",
IF(DATE(YEAR(AK$3),MONTH(AK$3),DAY(AK$3))=DATE(YEAR($Q11),MONTH($Q11),DAY($Q11)),
IF(((AK$2-(TIME(HOUR($Q11),MINUTE($Q11),0)-TIME(HOUR($C$1),MINUTE($C$1),0)))*$L11*$K11*60)/$F11&gt;$D11,
$D11,((AK$2-(TIME(HOUR($Q11),MINUTE($Q11),0)-TIME(HOUR($C$1),MINUTE($C$1),0)))*$L11*$K11*60)/$F11),
IF($D11-SUM($S11:AJ11)&gt;(AK$2*$L11*$K11*60)/$F11,(AK$2*$L11*$K11*60)/$F11,
IF($D11-SUM($S11:AJ11)=0,"Z",$D11-SUM($S11:AJ11)))))</f>
        <v>Z</v>
      </c>
      <c r="AL11" s="35" t="str">
        <f>IF(DATE(YEAR(AL$3),MONTH(AL$3),DAY(AL$3))&lt;DATE(YEAR($Q11),MONTH($Q11),DAY($Q11)),
"X",
IF(DATE(YEAR(AL$3),MONTH(AL$3),DAY(AL$3))=DATE(YEAR($Q11),MONTH($Q11),DAY($Q11)),
IF(((AL$2-(TIME(HOUR($Q11),MINUTE($Q11),0)-TIME(HOUR($C$1),MINUTE($C$1),0)))*$L11*$K11*60)/$F11&gt;$D11,
$D11,((AL$2-(TIME(HOUR($Q11),MINUTE($Q11),0)-TIME(HOUR($C$1),MINUTE($C$1),0)))*$L11*$K11*60)/$F11),
IF($D11-SUM($S11:AK11)&gt;(AL$2*$L11*$K11*60)/$F11,(AL$2*$L11*$K11*60)/$F11,
IF($D11-SUM($S11:AK11)=0,"Z",$D11-SUM($S11:AK11)))))</f>
        <v>Z</v>
      </c>
      <c r="AM11" s="35" t="str">
        <f>IF(DATE(YEAR(AM$3),MONTH(AM$3),DAY(AM$3))&lt;DATE(YEAR($Q11),MONTH($Q11),DAY($Q11)),
"X",
IF(DATE(YEAR(AM$3),MONTH(AM$3),DAY(AM$3))=DATE(YEAR($Q11),MONTH($Q11),DAY($Q11)),
IF(((AM$2-(TIME(HOUR($Q11),MINUTE($Q11),0)-TIME(HOUR($C$1),MINUTE($C$1),0)))*$L11*$K11*60)/$F11&gt;$D11,
$D11,((AM$2-(TIME(HOUR($Q11),MINUTE($Q11),0)-TIME(HOUR($C$1),MINUTE($C$1),0)))*$L11*$K11*60)/$F11),
IF($D11-SUM($S11:AL11)&gt;(AM$2*$L11*$K11*60)/$F11,(AM$2*$L11*$K11*60)/$F11,
IF($D11-SUM($S11:AL11)=0,"Z",$D11-SUM($S11:AL11)))))</f>
        <v>Z</v>
      </c>
      <c r="AN11" s="35" t="str">
        <f>IF(DATE(YEAR(AN$3),MONTH(AN$3),DAY(AN$3))&lt;DATE(YEAR($Q11),MONTH($Q11),DAY($Q11)),
"X",
IF(DATE(YEAR(AN$3),MONTH(AN$3),DAY(AN$3))=DATE(YEAR($Q11),MONTH($Q11),DAY($Q11)),
IF(((AN$2-(TIME(HOUR($Q11),MINUTE($Q11),0)-TIME(HOUR($C$1),MINUTE($C$1),0)))*$L11*$K11*60)/$F11&gt;$D11,
$D11,((AN$2-(TIME(HOUR($Q11),MINUTE($Q11),0)-TIME(HOUR($C$1),MINUTE($C$1),0)))*$L11*$K11*60)/$F11),
IF($D11-SUM($S11:AM11)&gt;(AN$2*$L11*$K11*60)/$F11,(AN$2*$L11*$K11*60)/$F11,
IF($D11-SUM($S11:AM11)=0,"Z",$D11-SUM($S11:AM11)))))</f>
        <v>Z</v>
      </c>
      <c r="AO11" s="36" t="s">
        <v>85</v>
      </c>
    </row>
    <row r="12" spans="1:41">
      <c r="A12" s="75">
        <v>170029</v>
      </c>
      <c r="B12" s="75" t="s">
        <v>6</v>
      </c>
      <c r="C12" s="75">
        <v>1400</v>
      </c>
      <c r="D12" s="75">
        <v>1400</v>
      </c>
      <c r="E12" s="76">
        <v>44346</v>
      </c>
      <c r="F12" s="75">
        <v>24</v>
      </c>
      <c r="G12" s="62">
        <v>560</v>
      </c>
      <c r="H12" s="43">
        <v>17</v>
      </c>
      <c r="I12" s="26" t="str">
        <f>VLOOKUP(H12,OEE!$A$2:$B$23,2)</f>
        <v>C01</v>
      </c>
      <c r="J12" s="26">
        <f t="shared" si="3"/>
        <v>168</v>
      </c>
      <c r="K12" s="41">
        <f>VLOOKUP(H12,OEE!$A$3:$N$22,14)</f>
        <v>0.63400000000000001</v>
      </c>
      <c r="L12" s="26">
        <f>VLOOKUP(H12,OEE!$A$3:$N$22,3)</f>
        <v>26</v>
      </c>
      <c r="M12" s="42">
        <f t="shared" si="4"/>
        <v>2769.3119999999999</v>
      </c>
      <c r="N12" s="42">
        <f t="shared" si="5"/>
        <v>560</v>
      </c>
      <c r="O12" s="42">
        <f t="shared" si="6"/>
        <v>2209.3119999999999</v>
      </c>
      <c r="P12" s="25">
        <f t="shared" si="7"/>
        <v>0</v>
      </c>
      <c r="Q12" s="40">
        <f t="shared" si="8"/>
        <v>44338.375</v>
      </c>
      <c r="R12" s="40">
        <f t="shared" ca="1" si="9"/>
        <v>44340.659722222219</v>
      </c>
      <c r="S12" s="16"/>
      <c r="T12" s="16"/>
      <c r="U12" s="35">
        <f>IF(DATE(YEAR(U$3),MONTH(U$3),DAY(U$3))&lt;DATE(YEAR($Q12),MONTH($Q12),DAY($Q12)),
"X",
IF(DATE(YEAR(U$3),MONTH(U$3),DAY(U$3))=DATE(YEAR($Q12),MONTH($Q12),DAY($Q12)),
IF(((U$2-(TIME(HOUR($Q12),MINUTE($Q12),0)-TIME(HOUR($C$1),MINUTE($C$1),0)))*$L12*$K12*60)/$F12&gt;$D12,
$D12,((U$2-(TIME(HOUR($Q12),MINUTE($Q12),0)-TIME(HOUR($C$1),MINUTE($C$1),0)))*$L12*$K12*60)/$F12),
IF($D12-SUM($S12:T12)&gt;(U$2*$L12*$K12*60)/$F12,(U$2*$L12*$K12*60)/$F12,
IF($D12-SUM($S12:T12)=0,"Z",$D12-SUM($S12:T12)))))</f>
        <v>989.04</v>
      </c>
      <c r="V12" s="35">
        <f>IF(DATE(YEAR(V$3),MONTH(V$3),DAY(V$3))&lt;DATE(YEAR($Q12),MONTH($Q12),DAY($Q12)),
"X",
IF(DATE(YEAR(V$3),MONTH(V$3),DAY(V$3))=DATE(YEAR($Q12),MONTH($Q12),DAY($Q12)),
IF(((V$2-(TIME(HOUR($Q12),MINUTE($Q12),0)-TIME(HOUR($C$1),MINUTE($C$1),0)))*$L12*$K12*60)/$F12&gt;$D12,
$D12,((V$2-(TIME(HOUR($Q12),MINUTE($Q12),0)-TIME(HOUR($C$1),MINUTE($C$1),0)))*$L12*$K12*60)/$F12),
IF($D12-SUM($S12:U12)&gt;(V$2*$L12*$K12*60)/$F12,(V$2*$L12*$K12*60)/$F12,
IF($D12-SUM($S12:U12)=0,"Z",$D12-SUM($S12:U12)))))</f>
        <v>0</v>
      </c>
      <c r="W12" s="35">
        <f>IF(DATE(YEAR(W$3),MONTH(W$3),DAY(W$3))&lt;DATE(YEAR($Q12),MONTH($Q12),DAY($Q12)),
"X",
IF(DATE(YEAR(W$3),MONTH(W$3),DAY(W$3))=DATE(YEAR($Q12),MONTH($Q12),DAY($Q12)),
IF(((W$2-(TIME(HOUR($Q12),MINUTE($Q12),0)-TIME(HOUR($C$1),MINUTE($C$1),0)))*$L12*$K12*60)/$F12&gt;$D12,
$D12,((W$2-(TIME(HOUR($Q12),MINUTE($Q12),0)-TIME(HOUR($C$1),MINUTE($C$1),0)))*$L12*$K12*60)/$F12),
IF($D12-SUM($S12:V12)&gt;(W$2*$L12*$K12*60)/$F12,(W$2*$L12*$K12*60)/$F12,
IF($D12-SUM($S12:V12)=0,"Z",$D12-SUM($S12:V12)))))</f>
        <v>410.96000000000004</v>
      </c>
      <c r="X12" s="35" t="str">
        <f>IF(DATE(YEAR(X$3),MONTH(X$3),DAY(X$3))&lt;DATE(YEAR($Q12),MONTH($Q12),DAY($Q12)),
"X",
IF(DATE(YEAR(X$3),MONTH(X$3),DAY(X$3))=DATE(YEAR($Q12),MONTH($Q12),DAY($Q12)),
IF(((X$2-(TIME(HOUR($Q12),MINUTE($Q12),0)-TIME(HOUR($C$1),MINUTE($C$1),0)))*$L12*$K12*60)/$F12&gt;$D12,
$D12,((X$2-(TIME(HOUR($Q12),MINUTE($Q12),0)-TIME(HOUR($C$1),MINUTE($C$1),0)))*$L12*$K12*60)/$F12),
IF($D12-SUM($S12:W12)&gt;(X$2*$L12*$K12*60)/$F12,(X$2*$L12*$K12*60)/$F12,
IF($D12-SUM($S12:W12)=0,"Z",$D12-SUM($S12:W12)))))</f>
        <v>Z</v>
      </c>
      <c r="Y12" s="35" t="str">
        <f>IF(DATE(YEAR(Y$3),MONTH(Y$3),DAY(Y$3))&lt;DATE(YEAR($Q12),MONTH($Q12),DAY($Q12)),
"X",
IF(DATE(YEAR(Y$3),MONTH(Y$3),DAY(Y$3))=DATE(YEAR($Q12),MONTH($Q12),DAY($Q12)),
IF(((Y$2-(TIME(HOUR($Q12),MINUTE($Q12),0)-TIME(HOUR($C$1),MINUTE($C$1),0)))*$L12*$K12*60)/$F12&gt;$D12,
$D12,((Y$2-(TIME(HOUR($Q12),MINUTE($Q12),0)-TIME(HOUR($C$1),MINUTE($C$1),0)))*$L12*$K12*60)/$F12),
IF($D12-SUM($S12:X12)&gt;(Y$2*$L12*$K12*60)/$F12,(Y$2*$L12*$K12*60)/$F12,
IF($D12-SUM($S12:X12)=0,"Z",$D12-SUM($S12:X12)))))</f>
        <v>Z</v>
      </c>
      <c r="Z12" s="35" t="str">
        <f>IF(DATE(YEAR(Z$3),MONTH(Z$3),DAY(Z$3))&lt;DATE(YEAR($Q12),MONTH($Q12),DAY($Q12)),
"X",
IF(DATE(YEAR(Z$3),MONTH(Z$3),DAY(Z$3))=DATE(YEAR($Q12),MONTH($Q12),DAY($Q12)),
IF(((Z$2-(TIME(HOUR($Q12),MINUTE($Q12),0)-TIME(HOUR($C$1),MINUTE($C$1),0)))*$L12*$K12*60)/$F12&gt;$D12,
$D12,((Z$2-(TIME(HOUR($Q12),MINUTE($Q12),0)-TIME(HOUR($C$1),MINUTE($C$1),0)))*$L12*$K12*60)/$F12),
IF($D12-SUM($S12:Y12)&gt;(Z$2*$L12*$K12*60)/$F12,(Z$2*$L12*$K12*60)/$F12,
IF($D12-SUM($S12:Y12)=0,"Z",$D12-SUM($S12:Y12)))))</f>
        <v>Z</v>
      </c>
      <c r="AA12" s="35" t="str">
        <f>IF(DATE(YEAR(AA$3),MONTH(AA$3),DAY(AA$3))&lt;DATE(YEAR($Q12),MONTH($Q12),DAY($Q12)),
"X",
IF(DATE(YEAR(AA$3),MONTH(AA$3),DAY(AA$3))=DATE(YEAR($Q12),MONTH($Q12),DAY($Q12)),
IF(((AA$2-(TIME(HOUR($Q12),MINUTE($Q12),0)-TIME(HOUR($C$1),MINUTE($C$1),0)))*$L12*$K12*60)/$F12&gt;$D12,
$D12,((AA$2-(TIME(HOUR($Q12),MINUTE($Q12),0)-TIME(HOUR($C$1),MINUTE($C$1),0)))*$L12*$K12*60)/$F12),
IF($D12-SUM($S12:Z12)&gt;(AA$2*$L12*$K12*60)/$F12,(AA$2*$L12*$K12*60)/$F12,
IF($D12-SUM($S12:Z12)=0,"Z",$D12-SUM($S12:Z12)))))</f>
        <v>Z</v>
      </c>
      <c r="AB12" s="35" t="str">
        <f>IF(DATE(YEAR(AB$3),MONTH(AB$3),DAY(AB$3))&lt;DATE(YEAR($Q12),MONTH($Q12),DAY($Q12)),
"X",
IF(DATE(YEAR(AB$3),MONTH(AB$3),DAY(AB$3))=DATE(YEAR($Q12),MONTH($Q12),DAY($Q12)),
IF(((AB$2-(TIME(HOUR($Q12),MINUTE($Q12),0)-TIME(HOUR($C$1),MINUTE($C$1),0)))*$L12*$K12*60)/$F12&gt;$D12,
$D12,((AB$2-(TIME(HOUR($Q12),MINUTE($Q12),0)-TIME(HOUR($C$1),MINUTE($C$1),0)))*$L12*$K12*60)/$F12),
IF($D12-SUM($S12:AA12)&gt;(AB$2*$L12*$K12*60)/$F12,(AB$2*$L12*$K12*60)/$F12,
IF($D12-SUM($S12:AA12)=0,"Z",$D12-SUM($S12:AA12)))))</f>
        <v>Z</v>
      </c>
      <c r="AC12" s="35" t="str">
        <f>IF(DATE(YEAR(AC$3),MONTH(AC$3),DAY(AC$3))&lt;DATE(YEAR($Q12),MONTH($Q12),DAY($Q12)),
"X",
IF(DATE(YEAR(AC$3),MONTH(AC$3),DAY(AC$3))=DATE(YEAR($Q12),MONTH($Q12),DAY($Q12)),
IF(((AC$2-(TIME(HOUR($Q12),MINUTE($Q12),0)-TIME(HOUR($C$1),MINUTE($C$1),0)))*$L12*$K12*60)/$F12&gt;$D12,
$D12,((AC$2-(TIME(HOUR($Q12),MINUTE($Q12),0)-TIME(HOUR($C$1),MINUTE($C$1),0)))*$L12*$K12*60)/$F12),
IF($D12-SUM($S12:AB12)&gt;(AC$2*$L12*$K12*60)/$F12,(AC$2*$L12*$K12*60)/$F12,
IF($D12-SUM($S12:AB12)=0,"Z",$D12-SUM($S12:AB12)))))</f>
        <v>Z</v>
      </c>
      <c r="AD12" s="35" t="str">
        <f>IF(DATE(YEAR(AD$3),MONTH(AD$3),DAY(AD$3))&lt;DATE(YEAR($Q12),MONTH($Q12),DAY($Q12)),
"X",
IF(DATE(YEAR(AD$3),MONTH(AD$3),DAY(AD$3))=DATE(YEAR($Q12),MONTH($Q12),DAY($Q12)),
IF(((AD$2-(TIME(HOUR($Q12),MINUTE($Q12),0)-TIME(HOUR($C$1),MINUTE($C$1),0)))*$L12*$K12*60)/$F12&gt;$D12,
$D12,((AD$2-(TIME(HOUR($Q12),MINUTE($Q12),0)-TIME(HOUR($C$1),MINUTE($C$1),0)))*$L12*$K12*60)/$F12),
IF($D12-SUM($S12:AC12)&gt;(AD$2*$L12*$K12*60)/$F12,(AD$2*$L12*$K12*60)/$F12,
IF($D12-SUM($S12:AC12)=0,"Z",$D12-SUM($S12:AC12)))))</f>
        <v>Z</v>
      </c>
      <c r="AE12" s="35" t="str">
        <f>IF(DATE(YEAR(AE$3),MONTH(AE$3),DAY(AE$3))&lt;DATE(YEAR($Q12),MONTH($Q12),DAY($Q12)),
"X",
IF(DATE(YEAR(AE$3),MONTH(AE$3),DAY(AE$3))=DATE(YEAR($Q12),MONTH($Q12),DAY($Q12)),
IF(((AE$2-(TIME(HOUR($Q12),MINUTE($Q12),0)-TIME(HOUR($C$1),MINUTE($C$1),0)))*$L12*$K12*60)/$F12&gt;$D12,
$D12,((AE$2-(TIME(HOUR($Q12),MINUTE($Q12),0)-TIME(HOUR($C$1),MINUTE($C$1),0)))*$L12*$K12*60)/$F12),
IF($D12-SUM($S12:AD12)&gt;(AE$2*$L12*$K12*60)/$F12,(AE$2*$L12*$K12*60)/$F12,
IF($D12-SUM($S12:AD12)=0,"Z",$D12-SUM($S12:AD12)))))</f>
        <v>Z</v>
      </c>
      <c r="AF12" s="35" t="str">
        <f>IF(DATE(YEAR(AF$3),MONTH(AF$3),DAY(AF$3))&lt;DATE(YEAR($Q12),MONTH($Q12),DAY($Q12)),
"X",
IF(DATE(YEAR(AF$3),MONTH(AF$3),DAY(AF$3))=DATE(YEAR($Q12),MONTH($Q12),DAY($Q12)),
IF(((AF$2-(TIME(HOUR($Q12),MINUTE($Q12),0)-TIME(HOUR($C$1),MINUTE($C$1),0)))*$L12*$K12*60)/$F12&gt;$D12,
$D12,((AF$2-(TIME(HOUR($Q12),MINUTE($Q12),0)-TIME(HOUR($C$1),MINUTE($C$1),0)))*$L12*$K12*60)/$F12),
IF($D12-SUM($S12:AE12)&gt;(AF$2*$L12*$K12*60)/$F12,(AF$2*$L12*$K12*60)/$F12,
IF($D12-SUM($S12:AE12)=0,"Z",$D12-SUM($S12:AE12)))))</f>
        <v>Z</v>
      </c>
      <c r="AG12" s="35" t="str">
        <f>IF(DATE(YEAR(AG$3),MONTH(AG$3),DAY(AG$3))&lt;DATE(YEAR($Q12),MONTH($Q12),DAY($Q12)),
"X",
IF(DATE(YEAR(AG$3),MONTH(AG$3),DAY(AG$3))=DATE(YEAR($Q12),MONTH($Q12),DAY($Q12)),
IF(((AG$2-(TIME(HOUR($Q12),MINUTE($Q12),0)-TIME(HOUR($C$1),MINUTE($C$1),0)))*$L12*$K12*60)/$F12&gt;$D12,
$D12,((AG$2-(TIME(HOUR($Q12),MINUTE($Q12),0)-TIME(HOUR($C$1),MINUTE($C$1),0)))*$L12*$K12*60)/$F12),
IF($D12-SUM($S12:AF12)&gt;(AG$2*$L12*$K12*60)/$F12,(AG$2*$L12*$K12*60)/$F12,
IF($D12-SUM($S12:AF12)=0,"Z",$D12-SUM($S12:AF12)))))</f>
        <v>Z</v>
      </c>
      <c r="AH12" s="35" t="str">
        <f>IF(DATE(YEAR(AH$3),MONTH(AH$3),DAY(AH$3))&lt;DATE(YEAR($Q12),MONTH($Q12),DAY($Q12)),
"X",
IF(DATE(YEAR(AH$3),MONTH(AH$3),DAY(AH$3))=DATE(YEAR($Q12),MONTH($Q12),DAY($Q12)),
IF(((AH$2-(TIME(HOUR($Q12),MINUTE($Q12),0)-TIME(HOUR($C$1),MINUTE($C$1),0)))*$L12*$K12*60)/$F12&gt;$D12,
$D12,((AH$2-(TIME(HOUR($Q12),MINUTE($Q12),0)-TIME(HOUR($C$1),MINUTE($C$1),0)))*$L12*$K12*60)/$F12),
IF($D12-SUM($S12:AG12)&gt;(AH$2*$L12*$K12*60)/$F12,(AH$2*$L12*$K12*60)/$F12,
IF($D12-SUM($S12:AG12)=0,"Z",$D12-SUM($S12:AG12)))))</f>
        <v>Z</v>
      </c>
      <c r="AI12" s="35" t="str">
        <f>IF(DATE(YEAR(AI$3),MONTH(AI$3),DAY(AI$3))&lt;DATE(YEAR($Q12),MONTH($Q12),DAY($Q12)),
"X",
IF(DATE(YEAR(AI$3),MONTH(AI$3),DAY(AI$3))=DATE(YEAR($Q12),MONTH($Q12),DAY($Q12)),
IF(((AI$2-(TIME(HOUR($Q12),MINUTE($Q12),0)-TIME(HOUR($C$1),MINUTE($C$1),0)))*$L12*$K12*60)/$F12&gt;$D12,
$D12,((AI$2-(TIME(HOUR($Q12),MINUTE($Q12),0)-TIME(HOUR($C$1),MINUTE($C$1),0)))*$L12*$K12*60)/$F12),
IF($D12-SUM($S12:AH12)&gt;(AI$2*$L12*$K12*60)/$F12,(AI$2*$L12*$K12*60)/$F12,
IF($D12-SUM($S12:AH12)=0,"Z",$D12-SUM($S12:AH12)))))</f>
        <v>Z</v>
      </c>
      <c r="AJ12" s="35" t="str">
        <f>IF(DATE(YEAR(AJ$3),MONTH(AJ$3),DAY(AJ$3))&lt;DATE(YEAR($Q12),MONTH($Q12),DAY($Q12)),
"X",
IF(DATE(YEAR(AJ$3),MONTH(AJ$3),DAY(AJ$3))=DATE(YEAR($Q12),MONTH($Q12),DAY($Q12)),
IF(((AJ$2-(TIME(HOUR($Q12),MINUTE($Q12),0)-TIME(HOUR($C$1),MINUTE($C$1),0)))*$L12*$K12*60)/$F12&gt;$D12,
$D12,((AJ$2-(TIME(HOUR($Q12),MINUTE($Q12),0)-TIME(HOUR($C$1),MINUTE($C$1),0)))*$L12*$K12*60)/$F12),
IF($D12-SUM($S12:AI12)&gt;(AJ$2*$L12*$K12*60)/$F12,(AJ$2*$L12*$K12*60)/$F12,
IF($D12-SUM($S12:AI12)=0,"Z",$D12-SUM($S12:AI12)))))</f>
        <v>Z</v>
      </c>
      <c r="AK12" s="35" t="str">
        <f>IF(DATE(YEAR(AK$3),MONTH(AK$3),DAY(AK$3))&lt;DATE(YEAR($Q12),MONTH($Q12),DAY($Q12)),
"X",
IF(DATE(YEAR(AK$3),MONTH(AK$3),DAY(AK$3))=DATE(YEAR($Q12),MONTH($Q12),DAY($Q12)),
IF(((AK$2-(TIME(HOUR($Q12),MINUTE($Q12),0)-TIME(HOUR($C$1),MINUTE($C$1),0)))*$L12*$K12*60)/$F12&gt;$D12,
$D12,((AK$2-(TIME(HOUR($Q12),MINUTE($Q12),0)-TIME(HOUR($C$1),MINUTE($C$1),0)))*$L12*$K12*60)/$F12),
IF($D12-SUM($S12:AJ12)&gt;(AK$2*$L12*$K12*60)/$F12,(AK$2*$L12*$K12*60)/$F12,
IF($D12-SUM($S12:AJ12)=0,"Z",$D12-SUM($S12:AJ12)))))</f>
        <v>Z</v>
      </c>
      <c r="AL12" s="35" t="str">
        <f>IF(DATE(YEAR(AL$3),MONTH(AL$3),DAY(AL$3))&lt;DATE(YEAR($Q12),MONTH($Q12),DAY($Q12)),
"X",
IF(DATE(YEAR(AL$3),MONTH(AL$3),DAY(AL$3))=DATE(YEAR($Q12),MONTH($Q12),DAY($Q12)),
IF(((AL$2-(TIME(HOUR($Q12),MINUTE($Q12),0)-TIME(HOUR($C$1),MINUTE($C$1),0)))*$L12*$K12*60)/$F12&gt;$D12,
$D12,((AL$2-(TIME(HOUR($Q12),MINUTE($Q12),0)-TIME(HOUR($C$1),MINUTE($C$1),0)))*$L12*$K12*60)/$F12),
IF($D12-SUM($S12:AK12)&gt;(AL$2*$L12*$K12*60)/$F12,(AL$2*$L12*$K12*60)/$F12,
IF($D12-SUM($S12:AK12)=0,"Z",$D12-SUM($S12:AK12)))))</f>
        <v>Z</v>
      </c>
      <c r="AM12" s="35" t="str">
        <f>IF(DATE(YEAR(AM$3),MONTH(AM$3),DAY(AM$3))&lt;DATE(YEAR($Q12),MONTH($Q12),DAY($Q12)),
"X",
IF(DATE(YEAR(AM$3),MONTH(AM$3),DAY(AM$3))=DATE(YEAR($Q12),MONTH($Q12),DAY($Q12)),
IF(((AM$2-(TIME(HOUR($Q12),MINUTE($Q12),0)-TIME(HOUR($C$1),MINUTE($C$1),0)))*$L12*$K12*60)/$F12&gt;$D12,
$D12,((AM$2-(TIME(HOUR($Q12),MINUTE($Q12),0)-TIME(HOUR($C$1),MINUTE($C$1),0)))*$L12*$K12*60)/$F12),
IF($D12-SUM($S12:AL12)&gt;(AM$2*$L12*$K12*60)/$F12,(AM$2*$L12*$K12*60)/$F12,
IF($D12-SUM($S12:AL12)=0,"Z",$D12-SUM($S12:AL12)))))</f>
        <v>Z</v>
      </c>
      <c r="AN12" s="35" t="str">
        <f>IF(DATE(YEAR(AN$3),MONTH(AN$3),DAY(AN$3))&lt;DATE(YEAR($Q12),MONTH($Q12),DAY($Q12)),
"X",
IF(DATE(YEAR(AN$3),MONTH(AN$3),DAY(AN$3))=DATE(YEAR($Q12),MONTH($Q12),DAY($Q12)),
IF(((AN$2-(TIME(HOUR($Q12),MINUTE($Q12),0)-TIME(HOUR($C$1),MINUTE($C$1),0)))*$L12*$K12*60)/$F12&gt;$D12,
$D12,((AN$2-(TIME(HOUR($Q12),MINUTE($Q12),0)-TIME(HOUR($C$1),MINUTE($C$1),0)))*$L12*$K12*60)/$F12),
IF($D12-SUM($S12:AM12)&gt;(AN$2*$L12*$K12*60)/$F12,(AN$2*$L12*$K12*60)/$F12,
IF($D12-SUM($S12:AM12)=0,"Z",$D12-SUM($S12:AM12)))))</f>
        <v>Z</v>
      </c>
      <c r="AO12" s="36" t="s">
        <v>85</v>
      </c>
    </row>
    <row r="13" spans="1:41" ht="15" customHeight="1">
      <c r="A13" s="75">
        <v>170030</v>
      </c>
      <c r="B13" s="75" t="s">
        <v>8</v>
      </c>
      <c r="C13" s="75">
        <v>1400</v>
      </c>
      <c r="D13" s="75">
        <v>1000</v>
      </c>
      <c r="E13" s="76">
        <v>44346</v>
      </c>
      <c r="F13" s="75">
        <v>25</v>
      </c>
      <c r="G13" s="62">
        <v>416.66666666666669</v>
      </c>
      <c r="H13" s="43">
        <v>4</v>
      </c>
      <c r="I13" s="26" t="str">
        <f>VLOOKUP(H13,OEE!$A$2:$B$23,2)</f>
        <v>A04</v>
      </c>
      <c r="J13" s="26">
        <f t="shared" si="3"/>
        <v>168</v>
      </c>
      <c r="K13" s="41">
        <f>VLOOKUP(H13,OEE!$A$3:$N$22,14)</f>
        <v>0.76400000000000001</v>
      </c>
      <c r="L13" s="26">
        <f>VLOOKUP(H13,OEE!$A$3:$N$22,3)</f>
        <v>24</v>
      </c>
      <c r="M13" s="42">
        <f t="shared" si="4"/>
        <v>3080.4480000000003</v>
      </c>
      <c r="N13" s="42">
        <f t="shared" si="5"/>
        <v>1000</v>
      </c>
      <c r="O13" s="42">
        <f t="shared" si="6"/>
        <v>2080.4480000000003</v>
      </c>
      <c r="P13" s="25">
        <f t="shared" si="7"/>
        <v>0</v>
      </c>
      <c r="Q13" s="40">
        <f t="shared" si="8"/>
        <v>44338.375</v>
      </c>
      <c r="R13" s="40">
        <f t="shared" ca="1" si="9"/>
        <v>44339.069444444445</v>
      </c>
      <c r="S13" s="16"/>
      <c r="T13" s="16"/>
      <c r="U13" s="35">
        <f>IF(DATE(YEAR(U$3),MONTH(U$3),DAY(U$3))&lt;DATE(YEAR($Q13),MONTH($Q13),DAY($Q13)),
"X",
IF(DATE(YEAR(U$3),MONTH(U$3),DAY(U$3))=DATE(YEAR($Q13),MONTH($Q13),DAY($Q13)),
IF(((U$2-(TIME(HOUR($Q13),MINUTE($Q13),0)-TIME(HOUR($C$1),MINUTE($C$1),0)))*$L13*$K13*60)/$F13&gt;$D13,
$D13,((U$2-(TIME(HOUR($Q13),MINUTE($Q13),0)-TIME(HOUR($C$1),MINUTE($C$1),0)))*$L13*$K13*60)/$F13),
IF($D13-SUM($S13:T13)&gt;(U$2*$L13*$K13*60)/$F13,(U$2*$L13*$K13*60)/$F13,
IF($D13-SUM($S13:T13)=0,"Z",$D13-SUM($S13:T13)))))</f>
        <v>1000</v>
      </c>
      <c r="V13" s="35" t="str">
        <f>IF(DATE(YEAR(V$3),MONTH(V$3),DAY(V$3))&lt;DATE(YEAR($Q13),MONTH($Q13),DAY($Q13)),
"X",
IF(DATE(YEAR(V$3),MONTH(V$3),DAY(V$3))=DATE(YEAR($Q13),MONTH($Q13),DAY($Q13)),
IF(((V$2-(TIME(HOUR($Q13),MINUTE($Q13),0)-TIME(HOUR($C$1),MINUTE($C$1),0)))*$L13*$K13*60)/$F13&gt;$D13,
$D13,((V$2-(TIME(HOUR($Q13),MINUTE($Q13),0)-TIME(HOUR($C$1),MINUTE($C$1),0)))*$L13*$K13*60)/$F13),
IF($D13-SUM($S13:U13)&gt;(V$2*$L13*$K13*60)/$F13,(V$2*$L13*$K13*60)/$F13,
IF($D13-SUM($S13:U13)=0,"Z",$D13-SUM($S13:U13)))))</f>
        <v>Z</v>
      </c>
      <c r="W13" s="35" t="str">
        <f>IF(DATE(YEAR(W$3),MONTH(W$3),DAY(W$3))&lt;DATE(YEAR($Q13),MONTH($Q13),DAY($Q13)),
"X",
IF(DATE(YEAR(W$3),MONTH(W$3),DAY(W$3))=DATE(YEAR($Q13),MONTH($Q13),DAY($Q13)),
IF(((W$2-(TIME(HOUR($Q13),MINUTE($Q13),0)-TIME(HOUR($C$1),MINUTE($C$1),0)))*$L13*$K13*60)/$F13&gt;$D13,
$D13,((W$2-(TIME(HOUR($Q13),MINUTE($Q13),0)-TIME(HOUR($C$1),MINUTE($C$1),0)))*$L13*$K13*60)/$F13),
IF($D13-SUM($S13:V13)&gt;(W$2*$L13*$K13*60)/$F13,(W$2*$L13*$K13*60)/$F13,
IF($D13-SUM($S13:V13)=0,"Z",$D13-SUM($S13:V13)))))</f>
        <v>Z</v>
      </c>
      <c r="X13" s="35" t="str">
        <f>IF(DATE(YEAR(X$3),MONTH(X$3),DAY(X$3))&lt;DATE(YEAR($Q13),MONTH($Q13),DAY($Q13)),
"X",
IF(DATE(YEAR(X$3),MONTH(X$3),DAY(X$3))=DATE(YEAR($Q13),MONTH($Q13),DAY($Q13)),
IF(((X$2-(TIME(HOUR($Q13),MINUTE($Q13),0)-TIME(HOUR($C$1),MINUTE($C$1),0)))*$L13*$K13*60)/$F13&gt;$D13,
$D13,((X$2-(TIME(HOUR($Q13),MINUTE($Q13),0)-TIME(HOUR($C$1),MINUTE($C$1),0)))*$L13*$K13*60)/$F13),
IF($D13-SUM($S13:W13)&gt;(X$2*$L13*$K13*60)/$F13,(X$2*$L13*$K13*60)/$F13,
IF($D13-SUM($S13:W13)=0,"Z",$D13-SUM($S13:W13)))))</f>
        <v>Z</v>
      </c>
      <c r="Y13" s="35" t="str">
        <f>IF(DATE(YEAR(Y$3),MONTH(Y$3),DAY(Y$3))&lt;DATE(YEAR($Q13),MONTH($Q13),DAY($Q13)),
"X",
IF(DATE(YEAR(Y$3),MONTH(Y$3),DAY(Y$3))=DATE(YEAR($Q13),MONTH($Q13),DAY($Q13)),
IF(((Y$2-(TIME(HOUR($Q13),MINUTE($Q13),0)-TIME(HOUR($C$1),MINUTE($C$1),0)))*$L13*$K13*60)/$F13&gt;$D13,
$D13,((Y$2-(TIME(HOUR($Q13),MINUTE($Q13),0)-TIME(HOUR($C$1),MINUTE($C$1),0)))*$L13*$K13*60)/$F13),
IF($D13-SUM($S13:X13)&gt;(Y$2*$L13*$K13*60)/$F13,(Y$2*$L13*$K13*60)/$F13,
IF($D13-SUM($S13:X13)=0,"Z",$D13-SUM($S13:X13)))))</f>
        <v>Z</v>
      </c>
      <c r="Z13" s="35" t="str">
        <f>IF(DATE(YEAR(Z$3),MONTH(Z$3),DAY(Z$3))&lt;DATE(YEAR($Q13),MONTH($Q13),DAY($Q13)),
"X",
IF(DATE(YEAR(Z$3),MONTH(Z$3),DAY(Z$3))=DATE(YEAR($Q13),MONTH($Q13),DAY($Q13)),
IF(((Z$2-(TIME(HOUR($Q13),MINUTE($Q13),0)-TIME(HOUR($C$1),MINUTE($C$1),0)))*$L13*$K13*60)/$F13&gt;$D13,
$D13,((Z$2-(TIME(HOUR($Q13),MINUTE($Q13),0)-TIME(HOUR($C$1),MINUTE($C$1),0)))*$L13*$K13*60)/$F13),
IF($D13-SUM($S13:Y13)&gt;(Z$2*$L13*$K13*60)/$F13,(Z$2*$L13*$K13*60)/$F13,
IF($D13-SUM($S13:Y13)=0,"Z",$D13-SUM($S13:Y13)))))</f>
        <v>Z</v>
      </c>
      <c r="AA13" s="35" t="str">
        <f>IF(DATE(YEAR(AA$3),MONTH(AA$3),DAY(AA$3))&lt;DATE(YEAR($Q13),MONTH($Q13),DAY($Q13)),
"X",
IF(DATE(YEAR(AA$3),MONTH(AA$3),DAY(AA$3))=DATE(YEAR($Q13),MONTH($Q13),DAY($Q13)),
IF(((AA$2-(TIME(HOUR($Q13),MINUTE($Q13),0)-TIME(HOUR($C$1),MINUTE($C$1),0)))*$L13*$K13*60)/$F13&gt;$D13,
$D13,((AA$2-(TIME(HOUR($Q13),MINUTE($Q13),0)-TIME(HOUR($C$1),MINUTE($C$1),0)))*$L13*$K13*60)/$F13),
IF($D13-SUM($S13:Z13)&gt;(AA$2*$L13*$K13*60)/$F13,(AA$2*$L13*$K13*60)/$F13,
IF($D13-SUM($S13:Z13)=0,"Z",$D13-SUM($S13:Z13)))))</f>
        <v>Z</v>
      </c>
      <c r="AB13" s="35" t="str">
        <f>IF(DATE(YEAR(AB$3),MONTH(AB$3),DAY(AB$3))&lt;DATE(YEAR($Q13),MONTH($Q13),DAY($Q13)),
"X",
IF(DATE(YEAR(AB$3),MONTH(AB$3),DAY(AB$3))=DATE(YEAR($Q13),MONTH($Q13),DAY($Q13)),
IF(((AB$2-(TIME(HOUR($Q13),MINUTE($Q13),0)-TIME(HOUR($C$1),MINUTE($C$1),0)))*$L13*$K13*60)/$F13&gt;$D13,
$D13,((AB$2-(TIME(HOUR($Q13),MINUTE($Q13),0)-TIME(HOUR($C$1),MINUTE($C$1),0)))*$L13*$K13*60)/$F13),
IF($D13-SUM($S13:AA13)&gt;(AB$2*$L13*$K13*60)/$F13,(AB$2*$L13*$K13*60)/$F13,
IF($D13-SUM($S13:AA13)=0,"Z",$D13-SUM($S13:AA13)))))</f>
        <v>Z</v>
      </c>
      <c r="AC13" s="35" t="str">
        <f>IF(DATE(YEAR(AC$3),MONTH(AC$3),DAY(AC$3))&lt;DATE(YEAR($Q13),MONTH($Q13),DAY($Q13)),
"X",
IF(DATE(YEAR(AC$3),MONTH(AC$3),DAY(AC$3))=DATE(YEAR($Q13),MONTH($Q13),DAY($Q13)),
IF(((AC$2-(TIME(HOUR($Q13),MINUTE($Q13),0)-TIME(HOUR($C$1),MINUTE($C$1),0)))*$L13*$K13*60)/$F13&gt;$D13,
$D13,((AC$2-(TIME(HOUR($Q13),MINUTE($Q13),0)-TIME(HOUR($C$1),MINUTE($C$1),0)))*$L13*$K13*60)/$F13),
IF($D13-SUM($S13:AB13)&gt;(AC$2*$L13*$K13*60)/$F13,(AC$2*$L13*$K13*60)/$F13,
IF($D13-SUM($S13:AB13)=0,"Z",$D13-SUM($S13:AB13)))))</f>
        <v>Z</v>
      </c>
      <c r="AD13" s="35" t="str">
        <f>IF(DATE(YEAR(AD$3),MONTH(AD$3),DAY(AD$3))&lt;DATE(YEAR($Q13),MONTH($Q13),DAY($Q13)),
"X",
IF(DATE(YEAR(AD$3),MONTH(AD$3),DAY(AD$3))=DATE(YEAR($Q13),MONTH($Q13),DAY($Q13)),
IF(((AD$2-(TIME(HOUR($Q13),MINUTE($Q13),0)-TIME(HOUR($C$1),MINUTE($C$1),0)))*$L13*$K13*60)/$F13&gt;$D13,
$D13,((AD$2-(TIME(HOUR($Q13),MINUTE($Q13),0)-TIME(HOUR($C$1),MINUTE($C$1),0)))*$L13*$K13*60)/$F13),
IF($D13-SUM($S13:AC13)&gt;(AD$2*$L13*$K13*60)/$F13,(AD$2*$L13*$K13*60)/$F13,
IF($D13-SUM($S13:AC13)=0,"Z",$D13-SUM($S13:AC13)))))</f>
        <v>Z</v>
      </c>
      <c r="AE13" s="35" t="str">
        <f>IF(DATE(YEAR(AE$3),MONTH(AE$3),DAY(AE$3))&lt;DATE(YEAR($Q13),MONTH($Q13),DAY($Q13)),
"X",
IF(DATE(YEAR(AE$3),MONTH(AE$3),DAY(AE$3))=DATE(YEAR($Q13),MONTH($Q13),DAY($Q13)),
IF(((AE$2-(TIME(HOUR($Q13),MINUTE($Q13),0)-TIME(HOUR($C$1),MINUTE($C$1),0)))*$L13*$K13*60)/$F13&gt;$D13,
$D13,((AE$2-(TIME(HOUR($Q13),MINUTE($Q13),0)-TIME(HOUR($C$1),MINUTE($C$1),0)))*$L13*$K13*60)/$F13),
IF($D13-SUM($S13:AD13)&gt;(AE$2*$L13*$K13*60)/$F13,(AE$2*$L13*$K13*60)/$F13,
IF($D13-SUM($S13:AD13)=0,"Z",$D13-SUM($S13:AD13)))))</f>
        <v>Z</v>
      </c>
      <c r="AF13" s="35" t="str">
        <f>IF(DATE(YEAR(AF$3),MONTH(AF$3),DAY(AF$3))&lt;DATE(YEAR($Q13),MONTH($Q13),DAY($Q13)),
"X",
IF(DATE(YEAR(AF$3),MONTH(AF$3),DAY(AF$3))=DATE(YEAR($Q13),MONTH($Q13),DAY($Q13)),
IF(((AF$2-(TIME(HOUR($Q13),MINUTE($Q13),0)-TIME(HOUR($C$1),MINUTE($C$1),0)))*$L13*$K13*60)/$F13&gt;$D13,
$D13,((AF$2-(TIME(HOUR($Q13),MINUTE($Q13),0)-TIME(HOUR($C$1),MINUTE($C$1),0)))*$L13*$K13*60)/$F13),
IF($D13-SUM($S13:AE13)&gt;(AF$2*$L13*$K13*60)/$F13,(AF$2*$L13*$K13*60)/$F13,
IF($D13-SUM($S13:AE13)=0,"Z",$D13-SUM($S13:AE13)))))</f>
        <v>Z</v>
      </c>
      <c r="AG13" s="35" t="str">
        <f>IF(DATE(YEAR(AG$3),MONTH(AG$3),DAY(AG$3))&lt;DATE(YEAR($Q13),MONTH($Q13),DAY($Q13)),
"X",
IF(DATE(YEAR(AG$3),MONTH(AG$3),DAY(AG$3))=DATE(YEAR($Q13),MONTH($Q13),DAY($Q13)),
IF(((AG$2-(TIME(HOUR($Q13),MINUTE($Q13),0)-TIME(HOUR($C$1),MINUTE($C$1),0)))*$L13*$K13*60)/$F13&gt;$D13,
$D13,((AG$2-(TIME(HOUR($Q13),MINUTE($Q13),0)-TIME(HOUR($C$1),MINUTE($C$1),0)))*$L13*$K13*60)/$F13),
IF($D13-SUM($S13:AF13)&gt;(AG$2*$L13*$K13*60)/$F13,(AG$2*$L13*$K13*60)/$F13,
IF($D13-SUM($S13:AF13)=0,"Z",$D13-SUM($S13:AF13)))))</f>
        <v>Z</v>
      </c>
      <c r="AH13" s="35" t="str">
        <f>IF(DATE(YEAR(AH$3),MONTH(AH$3),DAY(AH$3))&lt;DATE(YEAR($Q13),MONTH($Q13),DAY($Q13)),
"X",
IF(DATE(YEAR(AH$3),MONTH(AH$3),DAY(AH$3))=DATE(YEAR($Q13),MONTH($Q13),DAY($Q13)),
IF(((AH$2-(TIME(HOUR($Q13),MINUTE($Q13),0)-TIME(HOUR($C$1),MINUTE($C$1),0)))*$L13*$K13*60)/$F13&gt;$D13,
$D13,((AH$2-(TIME(HOUR($Q13),MINUTE($Q13),0)-TIME(HOUR($C$1),MINUTE($C$1),0)))*$L13*$K13*60)/$F13),
IF($D13-SUM($S13:AG13)&gt;(AH$2*$L13*$K13*60)/$F13,(AH$2*$L13*$K13*60)/$F13,
IF($D13-SUM($S13:AG13)=0,"Z",$D13-SUM($S13:AG13)))))</f>
        <v>Z</v>
      </c>
      <c r="AI13" s="35" t="str">
        <f>IF(DATE(YEAR(AI$3),MONTH(AI$3),DAY(AI$3))&lt;DATE(YEAR($Q13),MONTH($Q13),DAY($Q13)),
"X",
IF(DATE(YEAR(AI$3),MONTH(AI$3),DAY(AI$3))=DATE(YEAR($Q13),MONTH($Q13),DAY($Q13)),
IF(((AI$2-(TIME(HOUR($Q13),MINUTE($Q13),0)-TIME(HOUR($C$1),MINUTE($C$1),0)))*$L13*$K13*60)/$F13&gt;$D13,
$D13,((AI$2-(TIME(HOUR($Q13),MINUTE($Q13),0)-TIME(HOUR($C$1),MINUTE($C$1),0)))*$L13*$K13*60)/$F13),
IF($D13-SUM($S13:AH13)&gt;(AI$2*$L13*$K13*60)/$F13,(AI$2*$L13*$K13*60)/$F13,
IF($D13-SUM($S13:AH13)=0,"Z",$D13-SUM($S13:AH13)))))</f>
        <v>Z</v>
      </c>
      <c r="AJ13" s="35" t="str">
        <f>IF(DATE(YEAR(AJ$3),MONTH(AJ$3),DAY(AJ$3))&lt;DATE(YEAR($Q13),MONTH($Q13),DAY($Q13)),
"X",
IF(DATE(YEAR(AJ$3),MONTH(AJ$3),DAY(AJ$3))=DATE(YEAR($Q13),MONTH($Q13),DAY($Q13)),
IF(((AJ$2-(TIME(HOUR($Q13),MINUTE($Q13),0)-TIME(HOUR($C$1),MINUTE($C$1),0)))*$L13*$K13*60)/$F13&gt;$D13,
$D13,((AJ$2-(TIME(HOUR($Q13),MINUTE($Q13),0)-TIME(HOUR($C$1),MINUTE($C$1),0)))*$L13*$K13*60)/$F13),
IF($D13-SUM($S13:AI13)&gt;(AJ$2*$L13*$K13*60)/$F13,(AJ$2*$L13*$K13*60)/$F13,
IF($D13-SUM($S13:AI13)=0,"Z",$D13-SUM($S13:AI13)))))</f>
        <v>Z</v>
      </c>
      <c r="AK13" s="35" t="str">
        <f>IF(DATE(YEAR(AK$3),MONTH(AK$3),DAY(AK$3))&lt;DATE(YEAR($Q13),MONTH($Q13),DAY($Q13)),
"X",
IF(DATE(YEAR(AK$3),MONTH(AK$3),DAY(AK$3))=DATE(YEAR($Q13),MONTH($Q13),DAY($Q13)),
IF(((AK$2-(TIME(HOUR($Q13),MINUTE($Q13),0)-TIME(HOUR($C$1),MINUTE($C$1),0)))*$L13*$K13*60)/$F13&gt;$D13,
$D13,((AK$2-(TIME(HOUR($Q13),MINUTE($Q13),0)-TIME(HOUR($C$1),MINUTE($C$1),0)))*$L13*$K13*60)/$F13),
IF($D13-SUM($S13:AJ13)&gt;(AK$2*$L13*$K13*60)/$F13,(AK$2*$L13*$K13*60)/$F13,
IF($D13-SUM($S13:AJ13)=0,"Z",$D13-SUM($S13:AJ13)))))</f>
        <v>Z</v>
      </c>
      <c r="AL13" s="35" t="str">
        <f>IF(DATE(YEAR(AL$3),MONTH(AL$3),DAY(AL$3))&lt;DATE(YEAR($Q13),MONTH($Q13),DAY($Q13)),
"X",
IF(DATE(YEAR(AL$3),MONTH(AL$3),DAY(AL$3))=DATE(YEAR($Q13),MONTH($Q13),DAY($Q13)),
IF(((AL$2-(TIME(HOUR($Q13),MINUTE($Q13),0)-TIME(HOUR($C$1),MINUTE($C$1),0)))*$L13*$K13*60)/$F13&gt;$D13,
$D13,((AL$2-(TIME(HOUR($Q13),MINUTE($Q13),0)-TIME(HOUR($C$1),MINUTE($C$1),0)))*$L13*$K13*60)/$F13),
IF($D13-SUM($S13:AK13)&gt;(AL$2*$L13*$K13*60)/$F13,(AL$2*$L13*$K13*60)/$F13,
IF($D13-SUM($S13:AK13)=0,"Z",$D13-SUM($S13:AK13)))))</f>
        <v>Z</v>
      </c>
      <c r="AM13" s="35" t="str">
        <f>IF(DATE(YEAR(AM$3),MONTH(AM$3),DAY(AM$3))&lt;DATE(YEAR($Q13),MONTH($Q13),DAY($Q13)),
"X",
IF(DATE(YEAR(AM$3),MONTH(AM$3),DAY(AM$3))=DATE(YEAR($Q13),MONTH($Q13),DAY($Q13)),
IF(((AM$2-(TIME(HOUR($Q13),MINUTE($Q13),0)-TIME(HOUR($C$1),MINUTE($C$1),0)))*$L13*$K13*60)/$F13&gt;$D13,
$D13,((AM$2-(TIME(HOUR($Q13),MINUTE($Q13),0)-TIME(HOUR($C$1),MINUTE($C$1),0)))*$L13*$K13*60)/$F13),
IF($D13-SUM($S13:AL13)&gt;(AM$2*$L13*$K13*60)/$F13,(AM$2*$L13*$K13*60)/$F13,
IF($D13-SUM($S13:AL13)=0,"Z",$D13-SUM($S13:AL13)))))</f>
        <v>Z</v>
      </c>
      <c r="AN13" s="35" t="str">
        <f>IF(DATE(YEAR(AN$3),MONTH(AN$3),DAY(AN$3))&lt;DATE(YEAR($Q13),MONTH($Q13),DAY($Q13)),
"X",
IF(DATE(YEAR(AN$3),MONTH(AN$3),DAY(AN$3))=DATE(YEAR($Q13),MONTH($Q13),DAY($Q13)),
IF(((AN$2-(TIME(HOUR($Q13),MINUTE($Q13),0)-TIME(HOUR($C$1),MINUTE($C$1),0)))*$L13*$K13*60)/$F13&gt;$D13,
$D13,((AN$2-(TIME(HOUR($Q13),MINUTE($Q13),0)-TIME(HOUR($C$1),MINUTE($C$1),0)))*$L13*$K13*60)/$F13),
IF($D13-SUM($S13:AM13)&gt;(AN$2*$L13*$K13*60)/$F13,(AN$2*$L13*$K13*60)/$F13,
IF($D13-SUM($S13:AM13)=0,"Z",$D13-SUM($S13:AM13)))))</f>
        <v>Z</v>
      </c>
      <c r="AO13" s="36" t="s">
        <v>85</v>
      </c>
    </row>
    <row r="14" spans="1:41" ht="15" customHeight="1">
      <c r="A14" s="75">
        <v>170031</v>
      </c>
      <c r="B14" s="75" t="s">
        <v>20</v>
      </c>
      <c r="C14" s="75">
        <v>1400</v>
      </c>
      <c r="D14" s="75">
        <v>1400</v>
      </c>
      <c r="E14" s="76">
        <v>44346</v>
      </c>
      <c r="F14" s="75">
        <v>31</v>
      </c>
      <c r="G14" s="62">
        <v>723.33333333333337</v>
      </c>
      <c r="H14" s="43">
        <v>16</v>
      </c>
      <c r="I14" s="26" t="str">
        <f>VLOOKUP(H14,OEE!$A$2:$B$23,2)</f>
        <v>B08</v>
      </c>
      <c r="J14" s="26">
        <f t="shared" si="3"/>
        <v>168</v>
      </c>
      <c r="K14" s="41">
        <f>VLOOKUP(H14,OEE!$A$3:$N$22,14)</f>
        <v>0.76900000000000002</v>
      </c>
      <c r="L14" s="26">
        <f>VLOOKUP(H14,OEE!$A$3:$N$22,3)</f>
        <v>24</v>
      </c>
      <c r="M14" s="42">
        <f t="shared" si="4"/>
        <v>3100.6080000000002</v>
      </c>
      <c r="N14" s="42">
        <f t="shared" si="5"/>
        <v>723.33333333333337</v>
      </c>
      <c r="O14" s="42">
        <f t="shared" si="6"/>
        <v>2377.2746666666667</v>
      </c>
      <c r="P14" s="25">
        <f t="shared" si="7"/>
        <v>0</v>
      </c>
      <c r="Q14" s="40">
        <f t="shared" si="8"/>
        <v>44338.375</v>
      </c>
      <c r="R14" s="40">
        <f t="shared" ca="1" si="9"/>
        <v>44340.751388888886</v>
      </c>
      <c r="S14" s="16"/>
      <c r="T14" s="16"/>
      <c r="U14" s="35">
        <f>IF(DATE(YEAR(U$3),MONTH(U$3),DAY(U$3))&lt;DATE(YEAR($Q14),MONTH($Q14),DAY($Q14)),
"X",
IF(DATE(YEAR(U$3),MONTH(U$3),DAY(U$3))=DATE(YEAR($Q14),MONTH($Q14),DAY($Q14)),
IF(((U$2-(TIME(HOUR($Q14),MINUTE($Q14),0)-TIME(HOUR($C$1),MINUTE($C$1),0)))*$L14*$K14*60)/$F14&gt;$D14,
$D14,((U$2-(TIME(HOUR($Q14),MINUTE($Q14),0)-TIME(HOUR($C$1),MINUTE($C$1),0)))*$L14*$K14*60)/$F14),
IF($D14-SUM($S14:T14)&gt;(U$2*$L14*$K14*60)/$F14,(U$2*$L14*$K14*60)/$F14,
IF($D14-SUM($S14:T14)=0,"Z",$D14-SUM($S14:T14)))))</f>
        <v>857.31096774193543</v>
      </c>
      <c r="V14" s="35">
        <f>IF(DATE(YEAR(V$3),MONTH(V$3),DAY(V$3))&lt;DATE(YEAR($Q14),MONTH($Q14),DAY($Q14)),
"X",
IF(DATE(YEAR(V$3),MONTH(V$3),DAY(V$3))=DATE(YEAR($Q14),MONTH($Q14),DAY($Q14)),
IF(((V$2-(TIME(HOUR($Q14),MINUTE($Q14),0)-TIME(HOUR($C$1),MINUTE($C$1),0)))*$L14*$K14*60)/$F14&gt;$D14,
$D14,((V$2-(TIME(HOUR($Q14),MINUTE($Q14),0)-TIME(HOUR($C$1),MINUTE($C$1),0)))*$L14*$K14*60)/$F14),
IF($D14-SUM($S14:U14)&gt;(V$2*$L14*$K14*60)/$F14,(V$2*$L14*$K14*60)/$F14,
IF($D14-SUM($S14:U14)=0,"Z",$D14-SUM($S14:U14)))))</f>
        <v>0</v>
      </c>
      <c r="W14" s="35">
        <f>IF(DATE(YEAR(W$3),MONTH(W$3),DAY(W$3))&lt;DATE(YEAR($Q14),MONTH($Q14),DAY($Q14)),
"X",
IF(DATE(YEAR(W$3),MONTH(W$3),DAY(W$3))=DATE(YEAR($Q14),MONTH($Q14),DAY($Q14)),
IF(((W$2-(TIME(HOUR($Q14),MINUTE($Q14),0)-TIME(HOUR($C$1),MINUTE($C$1),0)))*$L14*$K14*60)/$F14&gt;$D14,
$D14,((W$2-(TIME(HOUR($Q14),MINUTE($Q14),0)-TIME(HOUR($C$1),MINUTE($C$1),0)))*$L14*$K14*60)/$F14),
IF($D14-SUM($S14:V14)&gt;(W$2*$L14*$K14*60)/$F14,(W$2*$L14*$K14*60)/$F14,
IF($D14-SUM($S14:V14)=0,"Z",$D14-SUM($S14:V14)))))</f>
        <v>542.68903225806457</v>
      </c>
      <c r="X14" s="35" t="str">
        <f>IF(DATE(YEAR(X$3),MONTH(X$3),DAY(X$3))&lt;DATE(YEAR($Q14),MONTH($Q14),DAY($Q14)),
"X",
IF(DATE(YEAR(X$3),MONTH(X$3),DAY(X$3))=DATE(YEAR($Q14),MONTH($Q14),DAY($Q14)),
IF(((X$2-(TIME(HOUR($Q14),MINUTE($Q14),0)-TIME(HOUR($C$1),MINUTE($C$1),0)))*$L14*$K14*60)/$F14&gt;$D14,
$D14,((X$2-(TIME(HOUR($Q14),MINUTE($Q14),0)-TIME(HOUR($C$1),MINUTE($C$1),0)))*$L14*$K14*60)/$F14),
IF($D14-SUM($S14:W14)&gt;(X$2*$L14*$K14*60)/$F14,(X$2*$L14*$K14*60)/$F14,
IF($D14-SUM($S14:W14)=0,"Z",$D14-SUM($S14:W14)))))</f>
        <v>Z</v>
      </c>
      <c r="Y14" s="35" t="str">
        <f>IF(DATE(YEAR(Y$3),MONTH(Y$3),DAY(Y$3))&lt;DATE(YEAR($Q14),MONTH($Q14),DAY($Q14)),
"X",
IF(DATE(YEAR(Y$3),MONTH(Y$3),DAY(Y$3))=DATE(YEAR($Q14),MONTH($Q14),DAY($Q14)),
IF(((Y$2-(TIME(HOUR($Q14),MINUTE($Q14),0)-TIME(HOUR($C$1),MINUTE($C$1),0)))*$L14*$K14*60)/$F14&gt;$D14,
$D14,((Y$2-(TIME(HOUR($Q14),MINUTE($Q14),0)-TIME(HOUR($C$1),MINUTE($C$1),0)))*$L14*$K14*60)/$F14),
IF($D14-SUM($S14:X14)&gt;(Y$2*$L14*$K14*60)/$F14,(Y$2*$L14*$K14*60)/$F14,
IF($D14-SUM($S14:X14)=0,"Z",$D14-SUM($S14:X14)))))</f>
        <v>Z</v>
      </c>
      <c r="Z14" s="35" t="str">
        <f>IF(DATE(YEAR(Z$3),MONTH(Z$3),DAY(Z$3))&lt;DATE(YEAR($Q14),MONTH($Q14),DAY($Q14)),
"X",
IF(DATE(YEAR(Z$3),MONTH(Z$3),DAY(Z$3))=DATE(YEAR($Q14),MONTH($Q14),DAY($Q14)),
IF(((Z$2-(TIME(HOUR($Q14),MINUTE($Q14),0)-TIME(HOUR($C$1),MINUTE($C$1),0)))*$L14*$K14*60)/$F14&gt;$D14,
$D14,((Z$2-(TIME(HOUR($Q14),MINUTE($Q14),0)-TIME(HOUR($C$1),MINUTE($C$1),0)))*$L14*$K14*60)/$F14),
IF($D14-SUM($S14:Y14)&gt;(Z$2*$L14*$K14*60)/$F14,(Z$2*$L14*$K14*60)/$F14,
IF($D14-SUM($S14:Y14)=0,"Z",$D14-SUM($S14:Y14)))))</f>
        <v>Z</v>
      </c>
      <c r="AA14" s="35" t="str">
        <f>IF(DATE(YEAR(AA$3),MONTH(AA$3),DAY(AA$3))&lt;DATE(YEAR($Q14),MONTH($Q14),DAY($Q14)),
"X",
IF(DATE(YEAR(AA$3),MONTH(AA$3),DAY(AA$3))=DATE(YEAR($Q14),MONTH($Q14),DAY($Q14)),
IF(((AA$2-(TIME(HOUR($Q14),MINUTE($Q14),0)-TIME(HOUR($C$1),MINUTE($C$1),0)))*$L14*$K14*60)/$F14&gt;$D14,
$D14,((AA$2-(TIME(HOUR($Q14),MINUTE($Q14),0)-TIME(HOUR($C$1),MINUTE($C$1),0)))*$L14*$K14*60)/$F14),
IF($D14-SUM($S14:Z14)&gt;(AA$2*$L14*$K14*60)/$F14,(AA$2*$L14*$K14*60)/$F14,
IF($D14-SUM($S14:Z14)=0,"Z",$D14-SUM($S14:Z14)))))</f>
        <v>Z</v>
      </c>
      <c r="AB14" s="35" t="str">
        <f>IF(DATE(YEAR(AB$3),MONTH(AB$3),DAY(AB$3))&lt;DATE(YEAR($Q14),MONTH($Q14),DAY($Q14)),
"X",
IF(DATE(YEAR(AB$3),MONTH(AB$3),DAY(AB$3))=DATE(YEAR($Q14),MONTH($Q14),DAY($Q14)),
IF(((AB$2-(TIME(HOUR($Q14),MINUTE($Q14),0)-TIME(HOUR($C$1),MINUTE($C$1),0)))*$L14*$K14*60)/$F14&gt;$D14,
$D14,((AB$2-(TIME(HOUR($Q14),MINUTE($Q14),0)-TIME(HOUR($C$1),MINUTE($C$1),0)))*$L14*$K14*60)/$F14),
IF($D14-SUM($S14:AA14)&gt;(AB$2*$L14*$K14*60)/$F14,(AB$2*$L14*$K14*60)/$F14,
IF($D14-SUM($S14:AA14)=0,"Z",$D14-SUM($S14:AA14)))))</f>
        <v>Z</v>
      </c>
      <c r="AC14" s="35" t="str">
        <f>IF(DATE(YEAR(AC$3),MONTH(AC$3),DAY(AC$3))&lt;DATE(YEAR($Q14),MONTH($Q14),DAY($Q14)),
"X",
IF(DATE(YEAR(AC$3),MONTH(AC$3),DAY(AC$3))=DATE(YEAR($Q14),MONTH($Q14),DAY($Q14)),
IF(((AC$2-(TIME(HOUR($Q14),MINUTE($Q14),0)-TIME(HOUR($C$1),MINUTE($C$1),0)))*$L14*$K14*60)/$F14&gt;$D14,
$D14,((AC$2-(TIME(HOUR($Q14),MINUTE($Q14),0)-TIME(HOUR($C$1),MINUTE($C$1),0)))*$L14*$K14*60)/$F14),
IF($D14-SUM($S14:AB14)&gt;(AC$2*$L14*$K14*60)/$F14,(AC$2*$L14*$K14*60)/$F14,
IF($D14-SUM($S14:AB14)=0,"Z",$D14-SUM($S14:AB14)))))</f>
        <v>Z</v>
      </c>
      <c r="AD14" s="35" t="str">
        <f>IF(DATE(YEAR(AD$3),MONTH(AD$3),DAY(AD$3))&lt;DATE(YEAR($Q14),MONTH($Q14),DAY($Q14)),
"X",
IF(DATE(YEAR(AD$3),MONTH(AD$3),DAY(AD$3))=DATE(YEAR($Q14),MONTH($Q14),DAY($Q14)),
IF(((AD$2-(TIME(HOUR($Q14),MINUTE($Q14),0)-TIME(HOUR($C$1),MINUTE($C$1),0)))*$L14*$K14*60)/$F14&gt;$D14,
$D14,((AD$2-(TIME(HOUR($Q14),MINUTE($Q14),0)-TIME(HOUR($C$1),MINUTE($C$1),0)))*$L14*$K14*60)/$F14),
IF($D14-SUM($S14:AC14)&gt;(AD$2*$L14*$K14*60)/$F14,(AD$2*$L14*$K14*60)/$F14,
IF($D14-SUM($S14:AC14)=0,"Z",$D14-SUM($S14:AC14)))))</f>
        <v>Z</v>
      </c>
      <c r="AE14" s="35" t="str">
        <f>IF(DATE(YEAR(AE$3),MONTH(AE$3),DAY(AE$3))&lt;DATE(YEAR($Q14),MONTH($Q14),DAY($Q14)),
"X",
IF(DATE(YEAR(AE$3),MONTH(AE$3),DAY(AE$3))=DATE(YEAR($Q14),MONTH($Q14),DAY($Q14)),
IF(((AE$2-(TIME(HOUR($Q14),MINUTE($Q14),0)-TIME(HOUR($C$1),MINUTE($C$1),0)))*$L14*$K14*60)/$F14&gt;$D14,
$D14,((AE$2-(TIME(HOUR($Q14),MINUTE($Q14),0)-TIME(HOUR($C$1),MINUTE($C$1),0)))*$L14*$K14*60)/$F14),
IF($D14-SUM($S14:AD14)&gt;(AE$2*$L14*$K14*60)/$F14,(AE$2*$L14*$K14*60)/$F14,
IF($D14-SUM($S14:AD14)=0,"Z",$D14-SUM($S14:AD14)))))</f>
        <v>Z</v>
      </c>
      <c r="AF14" s="35" t="str">
        <f>IF(DATE(YEAR(AF$3),MONTH(AF$3),DAY(AF$3))&lt;DATE(YEAR($Q14),MONTH($Q14),DAY($Q14)),
"X",
IF(DATE(YEAR(AF$3),MONTH(AF$3),DAY(AF$3))=DATE(YEAR($Q14),MONTH($Q14),DAY($Q14)),
IF(((AF$2-(TIME(HOUR($Q14),MINUTE($Q14),0)-TIME(HOUR($C$1),MINUTE($C$1),0)))*$L14*$K14*60)/$F14&gt;$D14,
$D14,((AF$2-(TIME(HOUR($Q14),MINUTE($Q14),0)-TIME(HOUR($C$1),MINUTE($C$1),0)))*$L14*$K14*60)/$F14),
IF($D14-SUM($S14:AE14)&gt;(AF$2*$L14*$K14*60)/$F14,(AF$2*$L14*$K14*60)/$F14,
IF($D14-SUM($S14:AE14)=0,"Z",$D14-SUM($S14:AE14)))))</f>
        <v>Z</v>
      </c>
      <c r="AG14" s="35" t="str">
        <f>IF(DATE(YEAR(AG$3),MONTH(AG$3),DAY(AG$3))&lt;DATE(YEAR($Q14),MONTH($Q14),DAY($Q14)),
"X",
IF(DATE(YEAR(AG$3),MONTH(AG$3),DAY(AG$3))=DATE(YEAR($Q14),MONTH($Q14),DAY($Q14)),
IF(((AG$2-(TIME(HOUR($Q14),MINUTE($Q14),0)-TIME(HOUR($C$1),MINUTE($C$1),0)))*$L14*$K14*60)/$F14&gt;$D14,
$D14,((AG$2-(TIME(HOUR($Q14),MINUTE($Q14),0)-TIME(HOUR($C$1),MINUTE($C$1),0)))*$L14*$K14*60)/$F14),
IF($D14-SUM($S14:AF14)&gt;(AG$2*$L14*$K14*60)/$F14,(AG$2*$L14*$K14*60)/$F14,
IF($D14-SUM($S14:AF14)=0,"Z",$D14-SUM($S14:AF14)))))</f>
        <v>Z</v>
      </c>
      <c r="AH14" s="35" t="str">
        <f>IF(DATE(YEAR(AH$3),MONTH(AH$3),DAY(AH$3))&lt;DATE(YEAR($Q14),MONTH($Q14),DAY($Q14)),
"X",
IF(DATE(YEAR(AH$3),MONTH(AH$3),DAY(AH$3))=DATE(YEAR($Q14),MONTH($Q14),DAY($Q14)),
IF(((AH$2-(TIME(HOUR($Q14),MINUTE($Q14),0)-TIME(HOUR($C$1),MINUTE($C$1),0)))*$L14*$K14*60)/$F14&gt;$D14,
$D14,((AH$2-(TIME(HOUR($Q14),MINUTE($Q14),0)-TIME(HOUR($C$1),MINUTE($C$1),0)))*$L14*$K14*60)/$F14),
IF($D14-SUM($S14:AG14)&gt;(AH$2*$L14*$K14*60)/$F14,(AH$2*$L14*$K14*60)/$F14,
IF($D14-SUM($S14:AG14)=0,"Z",$D14-SUM($S14:AG14)))))</f>
        <v>Z</v>
      </c>
      <c r="AI14" s="35" t="str">
        <f>IF(DATE(YEAR(AI$3),MONTH(AI$3),DAY(AI$3))&lt;DATE(YEAR($Q14),MONTH($Q14),DAY($Q14)),
"X",
IF(DATE(YEAR(AI$3),MONTH(AI$3),DAY(AI$3))=DATE(YEAR($Q14),MONTH($Q14),DAY($Q14)),
IF(((AI$2-(TIME(HOUR($Q14),MINUTE($Q14),0)-TIME(HOUR($C$1),MINUTE($C$1),0)))*$L14*$K14*60)/$F14&gt;$D14,
$D14,((AI$2-(TIME(HOUR($Q14),MINUTE($Q14),0)-TIME(HOUR($C$1),MINUTE($C$1),0)))*$L14*$K14*60)/$F14),
IF($D14-SUM($S14:AH14)&gt;(AI$2*$L14*$K14*60)/$F14,(AI$2*$L14*$K14*60)/$F14,
IF($D14-SUM($S14:AH14)=0,"Z",$D14-SUM($S14:AH14)))))</f>
        <v>Z</v>
      </c>
      <c r="AJ14" s="35" t="str">
        <f>IF(DATE(YEAR(AJ$3),MONTH(AJ$3),DAY(AJ$3))&lt;DATE(YEAR($Q14),MONTH($Q14),DAY($Q14)),
"X",
IF(DATE(YEAR(AJ$3),MONTH(AJ$3),DAY(AJ$3))=DATE(YEAR($Q14),MONTH($Q14),DAY($Q14)),
IF(((AJ$2-(TIME(HOUR($Q14),MINUTE($Q14),0)-TIME(HOUR($C$1),MINUTE($C$1),0)))*$L14*$K14*60)/$F14&gt;$D14,
$D14,((AJ$2-(TIME(HOUR($Q14),MINUTE($Q14),0)-TIME(HOUR($C$1),MINUTE($C$1),0)))*$L14*$K14*60)/$F14),
IF($D14-SUM($S14:AI14)&gt;(AJ$2*$L14*$K14*60)/$F14,(AJ$2*$L14*$K14*60)/$F14,
IF($D14-SUM($S14:AI14)=0,"Z",$D14-SUM($S14:AI14)))))</f>
        <v>Z</v>
      </c>
      <c r="AK14" s="35" t="str">
        <f>IF(DATE(YEAR(AK$3),MONTH(AK$3),DAY(AK$3))&lt;DATE(YEAR($Q14),MONTH($Q14),DAY($Q14)),
"X",
IF(DATE(YEAR(AK$3),MONTH(AK$3),DAY(AK$3))=DATE(YEAR($Q14),MONTH($Q14),DAY($Q14)),
IF(((AK$2-(TIME(HOUR($Q14),MINUTE($Q14),0)-TIME(HOUR($C$1),MINUTE($C$1),0)))*$L14*$K14*60)/$F14&gt;$D14,
$D14,((AK$2-(TIME(HOUR($Q14),MINUTE($Q14),0)-TIME(HOUR($C$1),MINUTE($C$1),0)))*$L14*$K14*60)/$F14),
IF($D14-SUM($S14:AJ14)&gt;(AK$2*$L14*$K14*60)/$F14,(AK$2*$L14*$K14*60)/$F14,
IF($D14-SUM($S14:AJ14)=0,"Z",$D14-SUM($S14:AJ14)))))</f>
        <v>Z</v>
      </c>
      <c r="AL14" s="35" t="str">
        <f>IF(DATE(YEAR(AL$3),MONTH(AL$3),DAY(AL$3))&lt;DATE(YEAR($Q14),MONTH($Q14),DAY($Q14)),
"X",
IF(DATE(YEAR(AL$3),MONTH(AL$3),DAY(AL$3))=DATE(YEAR($Q14),MONTH($Q14),DAY($Q14)),
IF(((AL$2-(TIME(HOUR($Q14),MINUTE($Q14),0)-TIME(HOUR($C$1),MINUTE($C$1),0)))*$L14*$K14*60)/$F14&gt;$D14,
$D14,((AL$2-(TIME(HOUR($Q14),MINUTE($Q14),0)-TIME(HOUR($C$1),MINUTE($C$1),0)))*$L14*$K14*60)/$F14),
IF($D14-SUM($S14:AK14)&gt;(AL$2*$L14*$K14*60)/$F14,(AL$2*$L14*$K14*60)/$F14,
IF($D14-SUM($S14:AK14)=0,"Z",$D14-SUM($S14:AK14)))))</f>
        <v>Z</v>
      </c>
      <c r="AM14" s="35" t="str">
        <f>IF(DATE(YEAR(AM$3),MONTH(AM$3),DAY(AM$3))&lt;DATE(YEAR($Q14),MONTH($Q14),DAY($Q14)),
"X",
IF(DATE(YEAR(AM$3),MONTH(AM$3),DAY(AM$3))=DATE(YEAR($Q14),MONTH($Q14),DAY($Q14)),
IF(((AM$2-(TIME(HOUR($Q14),MINUTE($Q14),0)-TIME(HOUR($C$1),MINUTE($C$1),0)))*$L14*$K14*60)/$F14&gt;$D14,
$D14,((AM$2-(TIME(HOUR($Q14),MINUTE($Q14),0)-TIME(HOUR($C$1),MINUTE($C$1),0)))*$L14*$K14*60)/$F14),
IF($D14-SUM($S14:AL14)&gt;(AM$2*$L14*$K14*60)/$F14,(AM$2*$L14*$K14*60)/$F14,
IF($D14-SUM($S14:AL14)=0,"Z",$D14-SUM($S14:AL14)))))</f>
        <v>Z</v>
      </c>
      <c r="AN14" s="35" t="str">
        <f>IF(DATE(YEAR(AN$3),MONTH(AN$3),DAY(AN$3))&lt;DATE(YEAR($Q14),MONTH($Q14),DAY($Q14)),
"X",
IF(DATE(YEAR(AN$3),MONTH(AN$3),DAY(AN$3))=DATE(YEAR($Q14),MONTH($Q14),DAY($Q14)),
IF(((AN$2-(TIME(HOUR($Q14),MINUTE($Q14),0)-TIME(HOUR($C$1),MINUTE($C$1),0)))*$L14*$K14*60)/$F14&gt;$D14,
$D14,((AN$2-(TIME(HOUR($Q14),MINUTE($Q14),0)-TIME(HOUR($C$1),MINUTE($C$1),0)))*$L14*$K14*60)/$F14),
IF($D14-SUM($S14:AM14)&gt;(AN$2*$L14*$K14*60)/$F14,(AN$2*$L14*$K14*60)/$F14,
IF($D14-SUM($S14:AM14)=0,"Z",$D14-SUM($S14:AM14)))))</f>
        <v>Z</v>
      </c>
      <c r="AO14" s="36" t="s">
        <v>85</v>
      </c>
    </row>
    <row r="15" spans="1:41" ht="15" customHeight="1">
      <c r="A15" s="75">
        <v>170032</v>
      </c>
      <c r="B15" s="75" t="s">
        <v>21</v>
      </c>
      <c r="C15" s="75">
        <v>1400</v>
      </c>
      <c r="D15" s="75">
        <v>1400</v>
      </c>
      <c r="E15" s="76">
        <v>44346</v>
      </c>
      <c r="F15" s="75">
        <v>25</v>
      </c>
      <c r="G15" s="62">
        <v>583.33333333333337</v>
      </c>
      <c r="H15" s="43">
        <v>4</v>
      </c>
      <c r="I15" s="26" t="str">
        <f>VLOOKUP(H15,OEE!$A$2:$B$23,2)</f>
        <v>A04</v>
      </c>
      <c r="J15" s="26">
        <f t="shared" si="3"/>
        <v>168</v>
      </c>
      <c r="K15" s="41">
        <f>VLOOKUP(H15,OEE!$A$3:$N$22,14)</f>
        <v>0.76400000000000001</v>
      </c>
      <c r="L15" s="26">
        <f>VLOOKUP(H15,OEE!$A$3:$N$22,3)</f>
        <v>24</v>
      </c>
      <c r="M15" s="42">
        <f t="shared" si="4"/>
        <v>3080.4480000000003</v>
      </c>
      <c r="N15" s="42">
        <f t="shared" si="5"/>
        <v>1000</v>
      </c>
      <c r="O15" s="42">
        <f t="shared" si="6"/>
        <v>2080.4480000000003</v>
      </c>
      <c r="P15" s="25">
        <f t="shared" si="7"/>
        <v>0</v>
      </c>
      <c r="Q15" s="40">
        <f t="shared" si="8"/>
        <v>44338.375</v>
      </c>
      <c r="R15" s="40">
        <f t="shared" ca="1" si="9"/>
        <v>44340.613194444442</v>
      </c>
      <c r="S15" s="16"/>
      <c r="T15" s="16"/>
      <c r="U15" s="35">
        <f>IF(DATE(YEAR(U$3),MONTH(U$3),DAY(U$3))&lt;DATE(YEAR($Q15),MONTH($Q15),DAY($Q15)),
"X",
IF(DATE(YEAR(U$3),MONTH(U$3),DAY(U$3))=DATE(YEAR($Q15),MONTH($Q15),DAY($Q15)),
IF(((U$2-(TIME(HOUR($Q15),MINUTE($Q15),0)-TIME(HOUR($C$1),MINUTE($C$1),0)))*$L15*$K15*60)/$F15&gt;$D15,
$D15,((U$2-(TIME(HOUR($Q15),MINUTE($Q15),0)-TIME(HOUR($C$1),MINUTE($C$1),0)))*$L15*$K15*60)/$F15),
IF($D15-SUM($S15:T15)&gt;(U$2*$L15*$K15*60)/$F15,(U$2*$L15*$K15*60)/$F15,
IF($D15-SUM($S15:T15)=0,"Z",$D15-SUM($S15:T15)))))</f>
        <v>1056.1536000000001</v>
      </c>
      <c r="V15" s="35">
        <f>IF(DATE(YEAR(V$3),MONTH(V$3),DAY(V$3))&lt;DATE(YEAR($Q15),MONTH($Q15),DAY($Q15)),
"X",
IF(DATE(YEAR(V$3),MONTH(V$3),DAY(V$3))=DATE(YEAR($Q15),MONTH($Q15),DAY($Q15)),
IF(((V$2-(TIME(HOUR($Q15),MINUTE($Q15),0)-TIME(HOUR($C$1),MINUTE($C$1),0)))*$L15*$K15*60)/$F15&gt;$D15,
$D15,((V$2-(TIME(HOUR($Q15),MINUTE($Q15),0)-TIME(HOUR($C$1),MINUTE($C$1),0)))*$L15*$K15*60)/$F15),
IF($D15-SUM($S15:U15)&gt;(V$2*$L15*$K15*60)/$F15,(V$2*$L15*$K15*60)/$F15,
IF($D15-SUM($S15:U15)=0,"Z",$D15-SUM($S15:U15)))))</f>
        <v>0</v>
      </c>
      <c r="W15" s="35">
        <f>IF(DATE(YEAR(W$3),MONTH(W$3),DAY(W$3))&lt;DATE(YEAR($Q15),MONTH($Q15),DAY($Q15)),
"X",
IF(DATE(YEAR(W$3),MONTH(W$3),DAY(W$3))=DATE(YEAR($Q15),MONTH($Q15),DAY($Q15)),
IF(((W$2-(TIME(HOUR($Q15),MINUTE($Q15),0)-TIME(HOUR($C$1),MINUTE($C$1),0)))*$L15*$K15*60)/$F15&gt;$D15,
$D15,((W$2-(TIME(HOUR($Q15),MINUTE($Q15),0)-TIME(HOUR($C$1),MINUTE($C$1),0)))*$L15*$K15*60)/$F15),
IF($D15-SUM($S15:V15)&gt;(W$2*$L15*$K15*60)/$F15,(W$2*$L15*$K15*60)/$F15,
IF($D15-SUM($S15:V15)=0,"Z",$D15-SUM($S15:V15)))))</f>
        <v>343.8463999999999</v>
      </c>
      <c r="X15" s="35" t="str">
        <f>IF(DATE(YEAR(X$3),MONTH(X$3),DAY(X$3))&lt;DATE(YEAR($Q15),MONTH($Q15),DAY($Q15)),
"X",
IF(DATE(YEAR(X$3),MONTH(X$3),DAY(X$3))=DATE(YEAR($Q15),MONTH($Q15),DAY($Q15)),
IF(((X$2-(TIME(HOUR($Q15),MINUTE($Q15),0)-TIME(HOUR($C$1),MINUTE($C$1),0)))*$L15*$K15*60)/$F15&gt;$D15,
$D15,((X$2-(TIME(HOUR($Q15),MINUTE($Q15),0)-TIME(HOUR($C$1),MINUTE($C$1),0)))*$L15*$K15*60)/$F15),
IF($D15-SUM($S15:W15)&gt;(X$2*$L15*$K15*60)/$F15,(X$2*$L15*$K15*60)/$F15,
IF($D15-SUM($S15:W15)=0,"Z",$D15-SUM($S15:W15)))))</f>
        <v>Z</v>
      </c>
      <c r="Y15" s="35" t="str">
        <f>IF(DATE(YEAR(Y$3),MONTH(Y$3),DAY(Y$3))&lt;DATE(YEAR($Q15),MONTH($Q15),DAY($Q15)),
"X",
IF(DATE(YEAR(Y$3),MONTH(Y$3),DAY(Y$3))=DATE(YEAR($Q15),MONTH($Q15),DAY($Q15)),
IF(((Y$2-(TIME(HOUR($Q15),MINUTE($Q15),0)-TIME(HOUR($C$1),MINUTE($C$1),0)))*$L15*$K15*60)/$F15&gt;$D15,
$D15,((Y$2-(TIME(HOUR($Q15),MINUTE($Q15),0)-TIME(HOUR($C$1),MINUTE($C$1),0)))*$L15*$K15*60)/$F15),
IF($D15-SUM($S15:X15)&gt;(Y$2*$L15*$K15*60)/$F15,(Y$2*$L15*$K15*60)/$F15,
IF($D15-SUM($S15:X15)=0,"Z",$D15-SUM($S15:X15)))))</f>
        <v>Z</v>
      </c>
      <c r="Z15" s="35" t="str">
        <f>IF(DATE(YEAR(Z$3),MONTH(Z$3),DAY(Z$3))&lt;DATE(YEAR($Q15),MONTH($Q15),DAY($Q15)),
"X",
IF(DATE(YEAR(Z$3),MONTH(Z$3),DAY(Z$3))=DATE(YEAR($Q15),MONTH($Q15),DAY($Q15)),
IF(((Z$2-(TIME(HOUR($Q15),MINUTE($Q15),0)-TIME(HOUR($C$1),MINUTE($C$1),0)))*$L15*$K15*60)/$F15&gt;$D15,
$D15,((Z$2-(TIME(HOUR($Q15),MINUTE($Q15),0)-TIME(HOUR($C$1),MINUTE($C$1),0)))*$L15*$K15*60)/$F15),
IF($D15-SUM($S15:Y15)&gt;(Z$2*$L15*$K15*60)/$F15,(Z$2*$L15*$K15*60)/$F15,
IF($D15-SUM($S15:Y15)=0,"Z",$D15-SUM($S15:Y15)))))</f>
        <v>Z</v>
      </c>
      <c r="AA15" s="35" t="str">
        <f>IF(DATE(YEAR(AA$3),MONTH(AA$3),DAY(AA$3))&lt;DATE(YEAR($Q15),MONTH($Q15),DAY($Q15)),
"X",
IF(DATE(YEAR(AA$3),MONTH(AA$3),DAY(AA$3))=DATE(YEAR($Q15),MONTH($Q15),DAY($Q15)),
IF(((AA$2-(TIME(HOUR($Q15),MINUTE($Q15),0)-TIME(HOUR($C$1),MINUTE($C$1),0)))*$L15*$K15*60)/$F15&gt;$D15,
$D15,((AA$2-(TIME(HOUR($Q15),MINUTE($Q15),0)-TIME(HOUR($C$1),MINUTE($C$1),0)))*$L15*$K15*60)/$F15),
IF($D15-SUM($S15:Z15)&gt;(AA$2*$L15*$K15*60)/$F15,(AA$2*$L15*$K15*60)/$F15,
IF($D15-SUM($S15:Z15)=0,"Z",$D15-SUM($S15:Z15)))))</f>
        <v>Z</v>
      </c>
      <c r="AB15" s="35" t="str">
        <f>IF(DATE(YEAR(AB$3),MONTH(AB$3),DAY(AB$3))&lt;DATE(YEAR($Q15),MONTH($Q15),DAY($Q15)),
"X",
IF(DATE(YEAR(AB$3),MONTH(AB$3),DAY(AB$3))=DATE(YEAR($Q15),MONTH($Q15),DAY($Q15)),
IF(((AB$2-(TIME(HOUR($Q15),MINUTE($Q15),0)-TIME(HOUR($C$1),MINUTE($C$1),0)))*$L15*$K15*60)/$F15&gt;$D15,
$D15,((AB$2-(TIME(HOUR($Q15),MINUTE($Q15),0)-TIME(HOUR($C$1),MINUTE($C$1),0)))*$L15*$K15*60)/$F15),
IF($D15-SUM($S15:AA15)&gt;(AB$2*$L15*$K15*60)/$F15,(AB$2*$L15*$K15*60)/$F15,
IF($D15-SUM($S15:AA15)=0,"Z",$D15-SUM($S15:AA15)))))</f>
        <v>Z</v>
      </c>
      <c r="AC15" s="35" t="str">
        <f>IF(DATE(YEAR(AC$3),MONTH(AC$3),DAY(AC$3))&lt;DATE(YEAR($Q15),MONTH($Q15),DAY($Q15)),
"X",
IF(DATE(YEAR(AC$3),MONTH(AC$3),DAY(AC$3))=DATE(YEAR($Q15),MONTH($Q15),DAY($Q15)),
IF(((AC$2-(TIME(HOUR($Q15),MINUTE($Q15),0)-TIME(HOUR($C$1),MINUTE($C$1),0)))*$L15*$K15*60)/$F15&gt;$D15,
$D15,((AC$2-(TIME(HOUR($Q15),MINUTE($Q15),0)-TIME(HOUR($C$1),MINUTE($C$1),0)))*$L15*$K15*60)/$F15),
IF($D15-SUM($S15:AB15)&gt;(AC$2*$L15*$K15*60)/$F15,(AC$2*$L15*$K15*60)/$F15,
IF($D15-SUM($S15:AB15)=0,"Z",$D15-SUM($S15:AB15)))))</f>
        <v>Z</v>
      </c>
      <c r="AD15" s="35" t="str">
        <f>IF(DATE(YEAR(AD$3),MONTH(AD$3),DAY(AD$3))&lt;DATE(YEAR($Q15),MONTH($Q15),DAY($Q15)),
"X",
IF(DATE(YEAR(AD$3),MONTH(AD$3),DAY(AD$3))=DATE(YEAR($Q15),MONTH($Q15),DAY($Q15)),
IF(((AD$2-(TIME(HOUR($Q15),MINUTE($Q15),0)-TIME(HOUR($C$1),MINUTE($C$1),0)))*$L15*$K15*60)/$F15&gt;$D15,
$D15,((AD$2-(TIME(HOUR($Q15),MINUTE($Q15),0)-TIME(HOUR($C$1),MINUTE($C$1),0)))*$L15*$K15*60)/$F15),
IF($D15-SUM($S15:AC15)&gt;(AD$2*$L15*$K15*60)/$F15,(AD$2*$L15*$K15*60)/$F15,
IF($D15-SUM($S15:AC15)=0,"Z",$D15-SUM($S15:AC15)))))</f>
        <v>Z</v>
      </c>
      <c r="AE15" s="35" t="str">
        <f>IF(DATE(YEAR(AE$3),MONTH(AE$3),DAY(AE$3))&lt;DATE(YEAR($Q15),MONTH($Q15),DAY($Q15)),
"X",
IF(DATE(YEAR(AE$3),MONTH(AE$3),DAY(AE$3))=DATE(YEAR($Q15),MONTH($Q15),DAY($Q15)),
IF(((AE$2-(TIME(HOUR($Q15),MINUTE($Q15),0)-TIME(HOUR($C$1),MINUTE($C$1),0)))*$L15*$K15*60)/$F15&gt;$D15,
$D15,((AE$2-(TIME(HOUR($Q15),MINUTE($Q15),0)-TIME(HOUR($C$1),MINUTE($C$1),0)))*$L15*$K15*60)/$F15),
IF($D15-SUM($S15:AD15)&gt;(AE$2*$L15*$K15*60)/$F15,(AE$2*$L15*$K15*60)/$F15,
IF($D15-SUM($S15:AD15)=0,"Z",$D15-SUM($S15:AD15)))))</f>
        <v>Z</v>
      </c>
      <c r="AF15" s="35" t="str">
        <f>IF(DATE(YEAR(AF$3),MONTH(AF$3),DAY(AF$3))&lt;DATE(YEAR($Q15),MONTH($Q15),DAY($Q15)),
"X",
IF(DATE(YEAR(AF$3),MONTH(AF$3),DAY(AF$3))=DATE(YEAR($Q15),MONTH($Q15),DAY($Q15)),
IF(((AF$2-(TIME(HOUR($Q15),MINUTE($Q15),0)-TIME(HOUR($C$1),MINUTE($C$1),0)))*$L15*$K15*60)/$F15&gt;$D15,
$D15,((AF$2-(TIME(HOUR($Q15),MINUTE($Q15),0)-TIME(HOUR($C$1),MINUTE($C$1),0)))*$L15*$K15*60)/$F15),
IF($D15-SUM($S15:AE15)&gt;(AF$2*$L15*$K15*60)/$F15,(AF$2*$L15*$K15*60)/$F15,
IF($D15-SUM($S15:AE15)=0,"Z",$D15-SUM($S15:AE15)))))</f>
        <v>Z</v>
      </c>
      <c r="AG15" s="35" t="str">
        <f>IF(DATE(YEAR(AG$3),MONTH(AG$3),DAY(AG$3))&lt;DATE(YEAR($Q15),MONTH($Q15),DAY($Q15)),
"X",
IF(DATE(YEAR(AG$3),MONTH(AG$3),DAY(AG$3))=DATE(YEAR($Q15),MONTH($Q15),DAY($Q15)),
IF(((AG$2-(TIME(HOUR($Q15),MINUTE($Q15),0)-TIME(HOUR($C$1),MINUTE($C$1),0)))*$L15*$K15*60)/$F15&gt;$D15,
$D15,((AG$2-(TIME(HOUR($Q15),MINUTE($Q15),0)-TIME(HOUR($C$1),MINUTE($C$1),0)))*$L15*$K15*60)/$F15),
IF($D15-SUM($S15:AF15)&gt;(AG$2*$L15*$K15*60)/$F15,(AG$2*$L15*$K15*60)/$F15,
IF($D15-SUM($S15:AF15)=0,"Z",$D15-SUM($S15:AF15)))))</f>
        <v>Z</v>
      </c>
      <c r="AH15" s="35" t="str">
        <f>IF(DATE(YEAR(AH$3),MONTH(AH$3),DAY(AH$3))&lt;DATE(YEAR($Q15),MONTH($Q15),DAY($Q15)),
"X",
IF(DATE(YEAR(AH$3),MONTH(AH$3),DAY(AH$3))=DATE(YEAR($Q15),MONTH($Q15),DAY($Q15)),
IF(((AH$2-(TIME(HOUR($Q15),MINUTE($Q15),0)-TIME(HOUR($C$1),MINUTE($C$1),0)))*$L15*$K15*60)/$F15&gt;$D15,
$D15,((AH$2-(TIME(HOUR($Q15),MINUTE($Q15),0)-TIME(HOUR($C$1),MINUTE($C$1),0)))*$L15*$K15*60)/$F15),
IF($D15-SUM($S15:AG15)&gt;(AH$2*$L15*$K15*60)/$F15,(AH$2*$L15*$K15*60)/$F15,
IF($D15-SUM($S15:AG15)=0,"Z",$D15-SUM($S15:AG15)))))</f>
        <v>Z</v>
      </c>
      <c r="AI15" s="35" t="str">
        <f>IF(DATE(YEAR(AI$3),MONTH(AI$3),DAY(AI$3))&lt;DATE(YEAR($Q15),MONTH($Q15),DAY($Q15)),
"X",
IF(DATE(YEAR(AI$3),MONTH(AI$3),DAY(AI$3))=DATE(YEAR($Q15),MONTH($Q15),DAY($Q15)),
IF(((AI$2-(TIME(HOUR($Q15),MINUTE($Q15),0)-TIME(HOUR($C$1),MINUTE($C$1),0)))*$L15*$K15*60)/$F15&gt;$D15,
$D15,((AI$2-(TIME(HOUR($Q15),MINUTE($Q15),0)-TIME(HOUR($C$1),MINUTE($C$1),0)))*$L15*$K15*60)/$F15),
IF($D15-SUM($S15:AH15)&gt;(AI$2*$L15*$K15*60)/$F15,(AI$2*$L15*$K15*60)/$F15,
IF($D15-SUM($S15:AH15)=0,"Z",$D15-SUM($S15:AH15)))))</f>
        <v>Z</v>
      </c>
      <c r="AJ15" s="35" t="str">
        <f>IF(DATE(YEAR(AJ$3),MONTH(AJ$3),DAY(AJ$3))&lt;DATE(YEAR($Q15),MONTH($Q15),DAY($Q15)),
"X",
IF(DATE(YEAR(AJ$3),MONTH(AJ$3),DAY(AJ$3))=DATE(YEAR($Q15),MONTH($Q15),DAY($Q15)),
IF(((AJ$2-(TIME(HOUR($Q15),MINUTE($Q15),0)-TIME(HOUR($C$1),MINUTE($C$1),0)))*$L15*$K15*60)/$F15&gt;$D15,
$D15,((AJ$2-(TIME(HOUR($Q15),MINUTE($Q15),0)-TIME(HOUR($C$1),MINUTE($C$1),0)))*$L15*$K15*60)/$F15),
IF($D15-SUM($S15:AI15)&gt;(AJ$2*$L15*$K15*60)/$F15,(AJ$2*$L15*$K15*60)/$F15,
IF($D15-SUM($S15:AI15)=0,"Z",$D15-SUM($S15:AI15)))))</f>
        <v>Z</v>
      </c>
      <c r="AK15" s="35" t="str">
        <f>IF(DATE(YEAR(AK$3),MONTH(AK$3),DAY(AK$3))&lt;DATE(YEAR($Q15),MONTH($Q15),DAY($Q15)),
"X",
IF(DATE(YEAR(AK$3),MONTH(AK$3),DAY(AK$3))=DATE(YEAR($Q15),MONTH($Q15),DAY($Q15)),
IF(((AK$2-(TIME(HOUR($Q15),MINUTE($Q15),0)-TIME(HOUR($C$1),MINUTE($C$1),0)))*$L15*$K15*60)/$F15&gt;$D15,
$D15,((AK$2-(TIME(HOUR($Q15),MINUTE($Q15),0)-TIME(HOUR($C$1),MINUTE($C$1),0)))*$L15*$K15*60)/$F15),
IF($D15-SUM($S15:AJ15)&gt;(AK$2*$L15*$K15*60)/$F15,(AK$2*$L15*$K15*60)/$F15,
IF($D15-SUM($S15:AJ15)=0,"Z",$D15-SUM($S15:AJ15)))))</f>
        <v>Z</v>
      </c>
      <c r="AL15" s="35" t="str">
        <f>IF(DATE(YEAR(AL$3),MONTH(AL$3),DAY(AL$3))&lt;DATE(YEAR($Q15),MONTH($Q15),DAY($Q15)),
"X",
IF(DATE(YEAR(AL$3),MONTH(AL$3),DAY(AL$3))=DATE(YEAR($Q15),MONTH($Q15),DAY($Q15)),
IF(((AL$2-(TIME(HOUR($Q15),MINUTE($Q15),0)-TIME(HOUR($C$1),MINUTE($C$1),0)))*$L15*$K15*60)/$F15&gt;$D15,
$D15,((AL$2-(TIME(HOUR($Q15),MINUTE($Q15),0)-TIME(HOUR($C$1),MINUTE($C$1),0)))*$L15*$K15*60)/$F15),
IF($D15-SUM($S15:AK15)&gt;(AL$2*$L15*$K15*60)/$F15,(AL$2*$L15*$K15*60)/$F15,
IF($D15-SUM($S15:AK15)=0,"Z",$D15-SUM($S15:AK15)))))</f>
        <v>Z</v>
      </c>
      <c r="AM15" s="35" t="str">
        <f>IF(DATE(YEAR(AM$3),MONTH(AM$3),DAY(AM$3))&lt;DATE(YEAR($Q15),MONTH($Q15),DAY($Q15)),
"X",
IF(DATE(YEAR(AM$3),MONTH(AM$3),DAY(AM$3))=DATE(YEAR($Q15),MONTH($Q15),DAY($Q15)),
IF(((AM$2-(TIME(HOUR($Q15),MINUTE($Q15),0)-TIME(HOUR($C$1),MINUTE($C$1),0)))*$L15*$K15*60)/$F15&gt;$D15,
$D15,((AM$2-(TIME(HOUR($Q15),MINUTE($Q15),0)-TIME(HOUR($C$1),MINUTE($C$1),0)))*$L15*$K15*60)/$F15),
IF($D15-SUM($S15:AL15)&gt;(AM$2*$L15*$K15*60)/$F15,(AM$2*$L15*$K15*60)/$F15,
IF($D15-SUM($S15:AL15)=0,"Z",$D15-SUM($S15:AL15)))))</f>
        <v>Z</v>
      </c>
      <c r="AN15" s="35" t="str">
        <f>IF(DATE(YEAR(AN$3),MONTH(AN$3),DAY(AN$3))&lt;DATE(YEAR($Q15),MONTH($Q15),DAY($Q15)),
"X",
IF(DATE(YEAR(AN$3),MONTH(AN$3),DAY(AN$3))=DATE(YEAR($Q15),MONTH($Q15),DAY($Q15)),
IF(((AN$2-(TIME(HOUR($Q15),MINUTE($Q15),0)-TIME(HOUR($C$1),MINUTE($C$1),0)))*$L15*$K15*60)/$F15&gt;$D15,
$D15,((AN$2-(TIME(HOUR($Q15),MINUTE($Q15),0)-TIME(HOUR($C$1),MINUTE($C$1),0)))*$L15*$K15*60)/$F15),
IF($D15-SUM($S15:AM15)&gt;(AN$2*$L15*$K15*60)/$F15,(AN$2*$L15*$K15*60)/$F15,
IF($D15-SUM($S15:AM15)=0,"Z",$D15-SUM($S15:AM15)))))</f>
        <v>Z</v>
      </c>
      <c r="AO15" s="36" t="s">
        <v>85</v>
      </c>
    </row>
    <row r="16" spans="1:41" ht="15" customHeight="1">
      <c r="A16" s="75">
        <v>170033</v>
      </c>
      <c r="B16" s="75" t="s">
        <v>22</v>
      </c>
      <c r="C16" s="75">
        <v>1400</v>
      </c>
      <c r="D16" s="75">
        <v>1000</v>
      </c>
      <c r="E16" s="76">
        <v>44346</v>
      </c>
      <c r="F16" s="75">
        <v>24</v>
      </c>
      <c r="G16" s="62">
        <v>400</v>
      </c>
      <c r="H16" s="43">
        <v>13</v>
      </c>
      <c r="I16" s="26" t="str">
        <f>VLOOKUP(H16,OEE!$A$2:$B$23,2)</f>
        <v>B05</v>
      </c>
      <c r="J16" s="26">
        <f t="shared" si="3"/>
        <v>168</v>
      </c>
      <c r="K16" s="41">
        <f>VLOOKUP(H16,OEE!$A$3:$N$22,14)</f>
        <v>0.75100000000000011</v>
      </c>
      <c r="L16" s="26">
        <f>VLOOKUP(H16,OEE!$A$3:$N$22,3)</f>
        <v>25</v>
      </c>
      <c r="M16" s="42">
        <f t="shared" si="4"/>
        <v>3154.2000000000007</v>
      </c>
      <c r="N16" s="42">
        <f t="shared" si="5"/>
        <v>400</v>
      </c>
      <c r="O16" s="42">
        <f t="shared" si="6"/>
        <v>2754.2000000000007</v>
      </c>
      <c r="P16" s="25">
        <f t="shared" si="7"/>
        <v>0</v>
      </c>
      <c r="Q16" s="40">
        <f t="shared" si="8"/>
        <v>44338.375</v>
      </c>
      <c r="R16" s="40">
        <f t="shared" ca="1" si="9"/>
        <v>44339.069444444445</v>
      </c>
      <c r="S16" s="16"/>
      <c r="T16" s="16"/>
      <c r="U16" s="35">
        <f>IF(DATE(YEAR(U$3),MONTH(U$3),DAY(U$3))&lt;DATE(YEAR($Q16),MONTH($Q16),DAY($Q16)),
"X",
IF(DATE(YEAR(U$3),MONTH(U$3),DAY(U$3))=DATE(YEAR($Q16),MONTH($Q16),DAY($Q16)),
IF(((U$2-(TIME(HOUR($Q16),MINUTE($Q16),0)-TIME(HOUR($C$1),MINUTE($C$1),0)))*$L16*$K16*60)/$F16&gt;$D16,
$D16,((U$2-(TIME(HOUR($Q16),MINUTE($Q16),0)-TIME(HOUR($C$1),MINUTE($C$1),0)))*$L16*$K16*60)/$F16),
IF($D16-SUM($S16:T16)&gt;(U$2*$L16*$K16*60)/$F16,(U$2*$L16*$K16*60)/$F16,
IF($D16-SUM($S16:T16)=0,"Z",$D16-SUM($S16:T16)))))</f>
        <v>1000</v>
      </c>
      <c r="V16" s="35" t="str">
        <f>IF(DATE(YEAR(V$3),MONTH(V$3),DAY(V$3))&lt;DATE(YEAR($Q16),MONTH($Q16),DAY($Q16)),
"X",
IF(DATE(YEAR(V$3),MONTH(V$3),DAY(V$3))=DATE(YEAR($Q16),MONTH($Q16),DAY($Q16)),
IF(((V$2-(TIME(HOUR($Q16),MINUTE($Q16),0)-TIME(HOUR($C$1),MINUTE($C$1),0)))*$L16*$K16*60)/$F16&gt;$D16,
$D16,((V$2-(TIME(HOUR($Q16),MINUTE($Q16),0)-TIME(HOUR($C$1),MINUTE($C$1),0)))*$L16*$K16*60)/$F16),
IF($D16-SUM($S16:U16)&gt;(V$2*$L16*$K16*60)/$F16,(V$2*$L16*$K16*60)/$F16,
IF($D16-SUM($S16:U16)=0,"Z",$D16-SUM($S16:U16)))))</f>
        <v>Z</v>
      </c>
      <c r="W16" s="35" t="str">
        <f>IF(DATE(YEAR(W$3),MONTH(W$3),DAY(W$3))&lt;DATE(YEAR($Q16),MONTH($Q16),DAY($Q16)),
"X",
IF(DATE(YEAR(W$3),MONTH(W$3),DAY(W$3))=DATE(YEAR($Q16),MONTH($Q16),DAY($Q16)),
IF(((W$2-(TIME(HOUR($Q16),MINUTE($Q16),0)-TIME(HOUR($C$1),MINUTE($C$1),0)))*$L16*$K16*60)/$F16&gt;$D16,
$D16,((W$2-(TIME(HOUR($Q16),MINUTE($Q16),0)-TIME(HOUR($C$1),MINUTE($C$1),0)))*$L16*$K16*60)/$F16),
IF($D16-SUM($S16:V16)&gt;(W$2*$L16*$K16*60)/$F16,(W$2*$L16*$K16*60)/$F16,
IF($D16-SUM($S16:V16)=0,"Z",$D16-SUM($S16:V16)))))</f>
        <v>Z</v>
      </c>
      <c r="X16" s="35" t="str">
        <f>IF(DATE(YEAR(X$3),MONTH(X$3),DAY(X$3))&lt;DATE(YEAR($Q16),MONTH($Q16),DAY($Q16)),
"X",
IF(DATE(YEAR(X$3),MONTH(X$3),DAY(X$3))=DATE(YEAR($Q16),MONTH($Q16),DAY($Q16)),
IF(((X$2-(TIME(HOUR($Q16),MINUTE($Q16),0)-TIME(HOUR($C$1),MINUTE($C$1),0)))*$L16*$K16*60)/$F16&gt;$D16,
$D16,((X$2-(TIME(HOUR($Q16),MINUTE($Q16),0)-TIME(HOUR($C$1),MINUTE($C$1),0)))*$L16*$K16*60)/$F16),
IF($D16-SUM($S16:W16)&gt;(X$2*$L16*$K16*60)/$F16,(X$2*$L16*$K16*60)/$F16,
IF($D16-SUM($S16:W16)=0,"Z",$D16-SUM($S16:W16)))))</f>
        <v>Z</v>
      </c>
      <c r="Y16" s="35" t="str">
        <f>IF(DATE(YEAR(Y$3),MONTH(Y$3),DAY(Y$3))&lt;DATE(YEAR($Q16),MONTH($Q16),DAY($Q16)),
"X",
IF(DATE(YEAR(Y$3),MONTH(Y$3),DAY(Y$3))=DATE(YEAR($Q16),MONTH($Q16),DAY($Q16)),
IF(((Y$2-(TIME(HOUR($Q16),MINUTE($Q16),0)-TIME(HOUR($C$1),MINUTE($C$1),0)))*$L16*$K16*60)/$F16&gt;$D16,
$D16,((Y$2-(TIME(HOUR($Q16),MINUTE($Q16),0)-TIME(HOUR($C$1),MINUTE($C$1),0)))*$L16*$K16*60)/$F16),
IF($D16-SUM($S16:X16)&gt;(Y$2*$L16*$K16*60)/$F16,(Y$2*$L16*$K16*60)/$F16,
IF($D16-SUM($S16:X16)=0,"Z",$D16-SUM($S16:X16)))))</f>
        <v>Z</v>
      </c>
      <c r="Z16" s="35" t="str">
        <f>IF(DATE(YEAR(Z$3),MONTH(Z$3),DAY(Z$3))&lt;DATE(YEAR($Q16),MONTH($Q16),DAY($Q16)),
"X",
IF(DATE(YEAR(Z$3),MONTH(Z$3),DAY(Z$3))=DATE(YEAR($Q16),MONTH($Q16),DAY($Q16)),
IF(((Z$2-(TIME(HOUR($Q16),MINUTE($Q16),0)-TIME(HOUR($C$1),MINUTE($C$1),0)))*$L16*$K16*60)/$F16&gt;$D16,
$D16,((Z$2-(TIME(HOUR($Q16),MINUTE($Q16),0)-TIME(HOUR($C$1),MINUTE($C$1),0)))*$L16*$K16*60)/$F16),
IF($D16-SUM($S16:Y16)&gt;(Z$2*$L16*$K16*60)/$F16,(Z$2*$L16*$K16*60)/$F16,
IF($D16-SUM($S16:Y16)=0,"Z",$D16-SUM($S16:Y16)))))</f>
        <v>Z</v>
      </c>
      <c r="AA16" s="35" t="str">
        <f>IF(DATE(YEAR(AA$3),MONTH(AA$3),DAY(AA$3))&lt;DATE(YEAR($Q16),MONTH($Q16),DAY($Q16)),
"X",
IF(DATE(YEAR(AA$3),MONTH(AA$3),DAY(AA$3))=DATE(YEAR($Q16),MONTH($Q16),DAY($Q16)),
IF(((AA$2-(TIME(HOUR($Q16),MINUTE($Q16),0)-TIME(HOUR($C$1),MINUTE($C$1),0)))*$L16*$K16*60)/$F16&gt;$D16,
$D16,((AA$2-(TIME(HOUR($Q16),MINUTE($Q16),0)-TIME(HOUR($C$1),MINUTE($C$1),0)))*$L16*$K16*60)/$F16),
IF($D16-SUM($S16:Z16)&gt;(AA$2*$L16*$K16*60)/$F16,(AA$2*$L16*$K16*60)/$F16,
IF($D16-SUM($S16:Z16)=0,"Z",$D16-SUM($S16:Z16)))))</f>
        <v>Z</v>
      </c>
      <c r="AB16" s="35" t="str">
        <f>IF(DATE(YEAR(AB$3),MONTH(AB$3),DAY(AB$3))&lt;DATE(YEAR($Q16),MONTH($Q16),DAY($Q16)),
"X",
IF(DATE(YEAR(AB$3),MONTH(AB$3),DAY(AB$3))=DATE(YEAR($Q16),MONTH($Q16),DAY($Q16)),
IF(((AB$2-(TIME(HOUR($Q16),MINUTE($Q16),0)-TIME(HOUR($C$1),MINUTE($C$1),0)))*$L16*$K16*60)/$F16&gt;$D16,
$D16,((AB$2-(TIME(HOUR($Q16),MINUTE($Q16),0)-TIME(HOUR($C$1),MINUTE($C$1),0)))*$L16*$K16*60)/$F16),
IF($D16-SUM($S16:AA16)&gt;(AB$2*$L16*$K16*60)/$F16,(AB$2*$L16*$K16*60)/$F16,
IF($D16-SUM($S16:AA16)=0,"Z",$D16-SUM($S16:AA16)))))</f>
        <v>Z</v>
      </c>
      <c r="AC16" s="35" t="str">
        <f>IF(DATE(YEAR(AC$3),MONTH(AC$3),DAY(AC$3))&lt;DATE(YEAR($Q16),MONTH($Q16),DAY($Q16)),
"X",
IF(DATE(YEAR(AC$3),MONTH(AC$3),DAY(AC$3))=DATE(YEAR($Q16),MONTH($Q16),DAY($Q16)),
IF(((AC$2-(TIME(HOUR($Q16),MINUTE($Q16),0)-TIME(HOUR($C$1),MINUTE($C$1),0)))*$L16*$K16*60)/$F16&gt;$D16,
$D16,((AC$2-(TIME(HOUR($Q16),MINUTE($Q16),0)-TIME(HOUR($C$1),MINUTE($C$1),0)))*$L16*$K16*60)/$F16),
IF($D16-SUM($S16:AB16)&gt;(AC$2*$L16*$K16*60)/$F16,(AC$2*$L16*$K16*60)/$F16,
IF($D16-SUM($S16:AB16)=0,"Z",$D16-SUM($S16:AB16)))))</f>
        <v>Z</v>
      </c>
      <c r="AD16" s="35" t="str">
        <f>IF(DATE(YEAR(AD$3),MONTH(AD$3),DAY(AD$3))&lt;DATE(YEAR($Q16),MONTH($Q16),DAY($Q16)),
"X",
IF(DATE(YEAR(AD$3),MONTH(AD$3),DAY(AD$3))=DATE(YEAR($Q16),MONTH($Q16),DAY($Q16)),
IF(((AD$2-(TIME(HOUR($Q16),MINUTE($Q16),0)-TIME(HOUR($C$1),MINUTE($C$1),0)))*$L16*$K16*60)/$F16&gt;$D16,
$D16,((AD$2-(TIME(HOUR($Q16),MINUTE($Q16),0)-TIME(HOUR($C$1),MINUTE($C$1),0)))*$L16*$K16*60)/$F16),
IF($D16-SUM($S16:AC16)&gt;(AD$2*$L16*$K16*60)/$F16,(AD$2*$L16*$K16*60)/$F16,
IF($D16-SUM($S16:AC16)=0,"Z",$D16-SUM($S16:AC16)))))</f>
        <v>Z</v>
      </c>
      <c r="AE16" s="35" t="str">
        <f>IF(DATE(YEAR(AE$3),MONTH(AE$3),DAY(AE$3))&lt;DATE(YEAR($Q16),MONTH($Q16),DAY($Q16)),
"X",
IF(DATE(YEAR(AE$3),MONTH(AE$3),DAY(AE$3))=DATE(YEAR($Q16),MONTH($Q16),DAY($Q16)),
IF(((AE$2-(TIME(HOUR($Q16),MINUTE($Q16),0)-TIME(HOUR($C$1),MINUTE($C$1),0)))*$L16*$K16*60)/$F16&gt;$D16,
$D16,((AE$2-(TIME(HOUR($Q16),MINUTE($Q16),0)-TIME(HOUR($C$1),MINUTE($C$1),0)))*$L16*$K16*60)/$F16),
IF($D16-SUM($S16:AD16)&gt;(AE$2*$L16*$K16*60)/$F16,(AE$2*$L16*$K16*60)/$F16,
IF($D16-SUM($S16:AD16)=0,"Z",$D16-SUM($S16:AD16)))))</f>
        <v>Z</v>
      </c>
      <c r="AF16" s="35" t="str">
        <f>IF(DATE(YEAR(AF$3),MONTH(AF$3),DAY(AF$3))&lt;DATE(YEAR($Q16),MONTH($Q16),DAY($Q16)),
"X",
IF(DATE(YEAR(AF$3),MONTH(AF$3),DAY(AF$3))=DATE(YEAR($Q16),MONTH($Q16),DAY($Q16)),
IF(((AF$2-(TIME(HOUR($Q16),MINUTE($Q16),0)-TIME(HOUR($C$1),MINUTE($C$1),0)))*$L16*$K16*60)/$F16&gt;$D16,
$D16,((AF$2-(TIME(HOUR($Q16),MINUTE($Q16),0)-TIME(HOUR($C$1),MINUTE($C$1),0)))*$L16*$K16*60)/$F16),
IF($D16-SUM($S16:AE16)&gt;(AF$2*$L16*$K16*60)/$F16,(AF$2*$L16*$K16*60)/$F16,
IF($D16-SUM($S16:AE16)=0,"Z",$D16-SUM($S16:AE16)))))</f>
        <v>Z</v>
      </c>
      <c r="AG16" s="35" t="str">
        <f>IF(DATE(YEAR(AG$3),MONTH(AG$3),DAY(AG$3))&lt;DATE(YEAR($Q16),MONTH($Q16),DAY($Q16)),
"X",
IF(DATE(YEAR(AG$3),MONTH(AG$3),DAY(AG$3))=DATE(YEAR($Q16),MONTH($Q16),DAY($Q16)),
IF(((AG$2-(TIME(HOUR($Q16),MINUTE($Q16),0)-TIME(HOUR($C$1),MINUTE($C$1),0)))*$L16*$K16*60)/$F16&gt;$D16,
$D16,((AG$2-(TIME(HOUR($Q16),MINUTE($Q16),0)-TIME(HOUR($C$1),MINUTE($C$1),0)))*$L16*$K16*60)/$F16),
IF($D16-SUM($S16:AF16)&gt;(AG$2*$L16*$K16*60)/$F16,(AG$2*$L16*$K16*60)/$F16,
IF($D16-SUM($S16:AF16)=0,"Z",$D16-SUM($S16:AF16)))))</f>
        <v>Z</v>
      </c>
      <c r="AH16" s="35" t="str">
        <f>IF(DATE(YEAR(AH$3),MONTH(AH$3),DAY(AH$3))&lt;DATE(YEAR($Q16),MONTH($Q16),DAY($Q16)),
"X",
IF(DATE(YEAR(AH$3),MONTH(AH$3),DAY(AH$3))=DATE(YEAR($Q16),MONTH($Q16),DAY($Q16)),
IF(((AH$2-(TIME(HOUR($Q16),MINUTE($Q16),0)-TIME(HOUR($C$1),MINUTE($C$1),0)))*$L16*$K16*60)/$F16&gt;$D16,
$D16,((AH$2-(TIME(HOUR($Q16),MINUTE($Q16),0)-TIME(HOUR($C$1),MINUTE($C$1),0)))*$L16*$K16*60)/$F16),
IF($D16-SUM($S16:AG16)&gt;(AH$2*$L16*$K16*60)/$F16,(AH$2*$L16*$K16*60)/$F16,
IF($D16-SUM($S16:AG16)=0,"Z",$D16-SUM($S16:AG16)))))</f>
        <v>Z</v>
      </c>
      <c r="AI16" s="35" t="str">
        <f>IF(DATE(YEAR(AI$3),MONTH(AI$3),DAY(AI$3))&lt;DATE(YEAR($Q16),MONTH($Q16),DAY($Q16)),
"X",
IF(DATE(YEAR(AI$3),MONTH(AI$3),DAY(AI$3))=DATE(YEAR($Q16),MONTH($Q16),DAY($Q16)),
IF(((AI$2-(TIME(HOUR($Q16),MINUTE($Q16),0)-TIME(HOUR($C$1),MINUTE($C$1),0)))*$L16*$K16*60)/$F16&gt;$D16,
$D16,((AI$2-(TIME(HOUR($Q16),MINUTE($Q16),0)-TIME(HOUR($C$1),MINUTE($C$1),0)))*$L16*$K16*60)/$F16),
IF($D16-SUM($S16:AH16)&gt;(AI$2*$L16*$K16*60)/$F16,(AI$2*$L16*$K16*60)/$F16,
IF($D16-SUM($S16:AH16)=0,"Z",$D16-SUM($S16:AH16)))))</f>
        <v>Z</v>
      </c>
      <c r="AJ16" s="35" t="str">
        <f>IF(DATE(YEAR(AJ$3),MONTH(AJ$3),DAY(AJ$3))&lt;DATE(YEAR($Q16),MONTH($Q16),DAY($Q16)),
"X",
IF(DATE(YEAR(AJ$3),MONTH(AJ$3),DAY(AJ$3))=DATE(YEAR($Q16),MONTH($Q16),DAY($Q16)),
IF(((AJ$2-(TIME(HOUR($Q16),MINUTE($Q16),0)-TIME(HOUR($C$1),MINUTE($C$1),0)))*$L16*$K16*60)/$F16&gt;$D16,
$D16,((AJ$2-(TIME(HOUR($Q16),MINUTE($Q16),0)-TIME(HOUR($C$1),MINUTE($C$1),0)))*$L16*$K16*60)/$F16),
IF($D16-SUM($S16:AI16)&gt;(AJ$2*$L16*$K16*60)/$F16,(AJ$2*$L16*$K16*60)/$F16,
IF($D16-SUM($S16:AI16)=0,"Z",$D16-SUM($S16:AI16)))))</f>
        <v>Z</v>
      </c>
      <c r="AK16" s="35" t="str">
        <f>IF(DATE(YEAR(AK$3),MONTH(AK$3),DAY(AK$3))&lt;DATE(YEAR($Q16),MONTH($Q16),DAY($Q16)),
"X",
IF(DATE(YEAR(AK$3),MONTH(AK$3),DAY(AK$3))=DATE(YEAR($Q16),MONTH($Q16),DAY($Q16)),
IF(((AK$2-(TIME(HOUR($Q16),MINUTE($Q16),0)-TIME(HOUR($C$1),MINUTE($C$1),0)))*$L16*$K16*60)/$F16&gt;$D16,
$D16,((AK$2-(TIME(HOUR($Q16),MINUTE($Q16),0)-TIME(HOUR($C$1),MINUTE($C$1),0)))*$L16*$K16*60)/$F16),
IF($D16-SUM($S16:AJ16)&gt;(AK$2*$L16*$K16*60)/$F16,(AK$2*$L16*$K16*60)/$F16,
IF($D16-SUM($S16:AJ16)=0,"Z",$D16-SUM($S16:AJ16)))))</f>
        <v>Z</v>
      </c>
      <c r="AL16" s="35" t="str">
        <f>IF(DATE(YEAR(AL$3),MONTH(AL$3),DAY(AL$3))&lt;DATE(YEAR($Q16),MONTH($Q16),DAY($Q16)),
"X",
IF(DATE(YEAR(AL$3),MONTH(AL$3),DAY(AL$3))=DATE(YEAR($Q16),MONTH($Q16),DAY($Q16)),
IF(((AL$2-(TIME(HOUR($Q16),MINUTE($Q16),0)-TIME(HOUR($C$1),MINUTE($C$1),0)))*$L16*$K16*60)/$F16&gt;$D16,
$D16,((AL$2-(TIME(HOUR($Q16),MINUTE($Q16),0)-TIME(HOUR($C$1),MINUTE($C$1),0)))*$L16*$K16*60)/$F16),
IF($D16-SUM($S16:AK16)&gt;(AL$2*$L16*$K16*60)/$F16,(AL$2*$L16*$K16*60)/$F16,
IF($D16-SUM($S16:AK16)=0,"Z",$D16-SUM($S16:AK16)))))</f>
        <v>Z</v>
      </c>
      <c r="AM16" s="35" t="str">
        <f>IF(DATE(YEAR(AM$3),MONTH(AM$3),DAY(AM$3))&lt;DATE(YEAR($Q16),MONTH($Q16),DAY($Q16)),
"X",
IF(DATE(YEAR(AM$3),MONTH(AM$3),DAY(AM$3))=DATE(YEAR($Q16),MONTH($Q16),DAY($Q16)),
IF(((AM$2-(TIME(HOUR($Q16),MINUTE($Q16),0)-TIME(HOUR($C$1),MINUTE($C$1),0)))*$L16*$K16*60)/$F16&gt;$D16,
$D16,((AM$2-(TIME(HOUR($Q16),MINUTE($Q16),0)-TIME(HOUR($C$1),MINUTE($C$1),0)))*$L16*$K16*60)/$F16),
IF($D16-SUM($S16:AL16)&gt;(AM$2*$L16*$K16*60)/$F16,(AM$2*$L16*$K16*60)/$F16,
IF($D16-SUM($S16:AL16)=0,"Z",$D16-SUM($S16:AL16)))))</f>
        <v>Z</v>
      </c>
      <c r="AN16" s="35" t="str">
        <f>IF(DATE(YEAR(AN$3),MONTH(AN$3),DAY(AN$3))&lt;DATE(YEAR($Q16),MONTH($Q16),DAY($Q16)),
"X",
IF(DATE(YEAR(AN$3),MONTH(AN$3),DAY(AN$3))=DATE(YEAR($Q16),MONTH($Q16),DAY($Q16)),
IF(((AN$2-(TIME(HOUR($Q16),MINUTE($Q16),0)-TIME(HOUR($C$1),MINUTE($C$1),0)))*$L16*$K16*60)/$F16&gt;$D16,
$D16,((AN$2-(TIME(HOUR($Q16),MINUTE($Q16),0)-TIME(HOUR($C$1),MINUTE($C$1),0)))*$L16*$K16*60)/$F16),
IF($D16-SUM($S16:AM16)&gt;(AN$2*$L16*$K16*60)/$F16,(AN$2*$L16*$K16*60)/$F16,
IF($D16-SUM($S16:AM16)=0,"Z",$D16-SUM($S16:AM16)))))</f>
        <v>Z</v>
      </c>
      <c r="AO16" s="36" t="s">
        <v>85</v>
      </c>
    </row>
    <row r="17" spans="1:41" ht="15" customHeight="1">
      <c r="A17" s="4">
        <v>170034</v>
      </c>
      <c r="B17" s="4" t="s">
        <v>23</v>
      </c>
      <c r="C17" s="4">
        <v>1400</v>
      </c>
      <c r="D17" s="4">
        <v>1000</v>
      </c>
      <c r="E17" s="76">
        <v>44346</v>
      </c>
      <c r="F17" s="4">
        <v>38</v>
      </c>
      <c r="G17" s="5">
        <v>633.33333333333337</v>
      </c>
      <c r="H17" s="43">
        <v>8</v>
      </c>
      <c r="I17" s="26" t="str">
        <f>VLOOKUP(H17,OEE!$A$2:$B$23,2)</f>
        <v>A08</v>
      </c>
      <c r="J17" s="26">
        <f t="shared" si="3"/>
        <v>168</v>
      </c>
      <c r="K17" s="41">
        <f>VLOOKUP(H17,OEE!$A$3:$N$22,14)</f>
        <v>0.88000000000000012</v>
      </c>
      <c r="L17" s="26">
        <f>VLOOKUP(H17,OEE!$A$3:$N$22,3)</f>
        <v>25</v>
      </c>
      <c r="M17" s="42">
        <f t="shared" si="4"/>
        <v>3696.0000000000009</v>
      </c>
      <c r="N17" s="42">
        <f t="shared" si="5"/>
        <v>1793.3333333333335</v>
      </c>
      <c r="O17" s="42">
        <f t="shared" si="6"/>
        <v>1902.6666666666674</v>
      </c>
      <c r="P17" s="25">
        <f t="shared" si="7"/>
        <v>0</v>
      </c>
      <c r="Q17" s="40">
        <f t="shared" si="8"/>
        <v>44338.375</v>
      </c>
      <c r="R17" s="40">
        <f t="shared" ca="1" si="9"/>
        <v>44340.490277777775</v>
      </c>
      <c r="S17" s="16"/>
      <c r="T17" s="16"/>
      <c r="U17" s="35">
        <f>IF(DATE(YEAR(U$3),MONTH(U$3),DAY(U$3))&lt;DATE(YEAR($Q17),MONTH($Q17),DAY($Q17)),
"X",
IF(DATE(YEAR(U$3),MONTH(U$3),DAY(U$3))=DATE(YEAR($Q17),MONTH($Q17),DAY($Q17)),
IF(((U$2-(TIME(HOUR($Q17),MINUTE($Q17),0)-TIME(HOUR($C$1),MINUTE($C$1),0)))*$L17*$K17*60)/$F17&gt;$D17,
$D17,((U$2-(TIME(HOUR($Q17),MINUTE($Q17),0)-TIME(HOUR($C$1),MINUTE($C$1),0)))*$L17*$K17*60)/$F17),
IF($D17-SUM($S17:T17)&gt;(U$2*$L17*$K17*60)/$F17,(U$2*$L17*$K17*60)/$F17,
IF($D17-SUM($S17:T17)=0,"Z",$D17-SUM($S17:T17)))))</f>
        <v>833.68421052631595</v>
      </c>
      <c r="V17" s="35">
        <f>IF(DATE(YEAR(V$3),MONTH(V$3),DAY(V$3))&lt;DATE(YEAR($Q17),MONTH($Q17),DAY($Q17)),
"X",
IF(DATE(YEAR(V$3),MONTH(V$3),DAY(V$3))=DATE(YEAR($Q17),MONTH($Q17),DAY($Q17)),
IF(((V$2-(TIME(HOUR($Q17),MINUTE($Q17),0)-TIME(HOUR($C$1),MINUTE($C$1),0)))*$L17*$K17*60)/$F17&gt;$D17,
$D17,((V$2-(TIME(HOUR($Q17),MINUTE($Q17),0)-TIME(HOUR($C$1),MINUTE($C$1),0)))*$L17*$K17*60)/$F17),
IF($D17-SUM($S17:U17)&gt;(V$2*$L17*$K17*60)/$F17,(V$2*$L17*$K17*60)/$F17,
IF($D17-SUM($S17:U17)=0,"Z",$D17-SUM($S17:U17)))))</f>
        <v>0</v>
      </c>
      <c r="W17" s="35">
        <f>IF(DATE(YEAR(W$3),MONTH(W$3),DAY(W$3))&lt;DATE(YEAR($Q17),MONTH($Q17),DAY($Q17)),
"X",
IF(DATE(YEAR(W$3),MONTH(W$3),DAY(W$3))=DATE(YEAR($Q17),MONTH($Q17),DAY($Q17)),
IF(((W$2-(TIME(HOUR($Q17),MINUTE($Q17),0)-TIME(HOUR($C$1),MINUTE($C$1),0)))*$L17*$K17*60)/$F17&gt;$D17,
$D17,((W$2-(TIME(HOUR($Q17),MINUTE($Q17),0)-TIME(HOUR($C$1),MINUTE($C$1),0)))*$L17*$K17*60)/$F17),
IF($D17-SUM($S17:V17)&gt;(W$2*$L17*$K17*60)/$F17,(W$2*$L17*$K17*60)/$F17,
IF($D17-SUM($S17:V17)=0,"Z",$D17-SUM($S17:V17)))))</f>
        <v>166.31578947368405</v>
      </c>
      <c r="X17" s="35" t="str">
        <f>IF(DATE(YEAR(X$3),MONTH(X$3),DAY(X$3))&lt;DATE(YEAR($Q17),MONTH($Q17),DAY($Q17)),
"X",
IF(DATE(YEAR(X$3),MONTH(X$3),DAY(X$3))=DATE(YEAR($Q17),MONTH($Q17),DAY($Q17)),
IF(((X$2-(TIME(HOUR($Q17),MINUTE($Q17),0)-TIME(HOUR($C$1),MINUTE($C$1),0)))*$L17*$K17*60)/$F17&gt;$D17,
$D17,((X$2-(TIME(HOUR($Q17),MINUTE($Q17),0)-TIME(HOUR($C$1),MINUTE($C$1),0)))*$L17*$K17*60)/$F17),
IF($D17-SUM($S17:W17)&gt;(X$2*$L17*$K17*60)/$F17,(X$2*$L17*$K17*60)/$F17,
IF($D17-SUM($S17:W17)=0,"Z",$D17-SUM($S17:W17)))))</f>
        <v>Z</v>
      </c>
      <c r="Y17" s="35" t="str">
        <f>IF(DATE(YEAR(Y$3),MONTH(Y$3),DAY(Y$3))&lt;DATE(YEAR($Q17),MONTH($Q17),DAY($Q17)),
"X",
IF(DATE(YEAR(Y$3),MONTH(Y$3),DAY(Y$3))=DATE(YEAR($Q17),MONTH($Q17),DAY($Q17)),
IF(((Y$2-(TIME(HOUR($Q17),MINUTE($Q17),0)-TIME(HOUR($C$1),MINUTE($C$1),0)))*$L17*$K17*60)/$F17&gt;$D17,
$D17,((Y$2-(TIME(HOUR($Q17),MINUTE($Q17),0)-TIME(HOUR($C$1),MINUTE($C$1),0)))*$L17*$K17*60)/$F17),
IF($D17-SUM($S17:X17)&gt;(Y$2*$L17*$K17*60)/$F17,(Y$2*$L17*$K17*60)/$F17,
IF($D17-SUM($S17:X17)=0,"Z",$D17-SUM($S17:X17)))))</f>
        <v>Z</v>
      </c>
      <c r="Z17" s="35" t="str">
        <f>IF(DATE(YEAR(Z$3),MONTH(Z$3),DAY(Z$3))&lt;DATE(YEAR($Q17),MONTH($Q17),DAY($Q17)),
"X",
IF(DATE(YEAR(Z$3),MONTH(Z$3),DAY(Z$3))=DATE(YEAR($Q17),MONTH($Q17),DAY($Q17)),
IF(((Z$2-(TIME(HOUR($Q17),MINUTE($Q17),0)-TIME(HOUR($C$1),MINUTE($C$1),0)))*$L17*$K17*60)/$F17&gt;$D17,
$D17,((Z$2-(TIME(HOUR($Q17),MINUTE($Q17),0)-TIME(HOUR($C$1),MINUTE($C$1),0)))*$L17*$K17*60)/$F17),
IF($D17-SUM($S17:Y17)&gt;(Z$2*$L17*$K17*60)/$F17,(Z$2*$L17*$K17*60)/$F17,
IF($D17-SUM($S17:Y17)=0,"Z",$D17-SUM($S17:Y17)))))</f>
        <v>Z</v>
      </c>
      <c r="AA17" s="35" t="str">
        <f>IF(DATE(YEAR(AA$3),MONTH(AA$3),DAY(AA$3))&lt;DATE(YEAR($Q17),MONTH($Q17),DAY($Q17)),
"X",
IF(DATE(YEAR(AA$3),MONTH(AA$3),DAY(AA$3))=DATE(YEAR($Q17),MONTH($Q17),DAY($Q17)),
IF(((AA$2-(TIME(HOUR($Q17),MINUTE($Q17),0)-TIME(HOUR($C$1),MINUTE($C$1),0)))*$L17*$K17*60)/$F17&gt;$D17,
$D17,((AA$2-(TIME(HOUR($Q17),MINUTE($Q17),0)-TIME(HOUR($C$1),MINUTE($C$1),0)))*$L17*$K17*60)/$F17),
IF($D17-SUM($S17:Z17)&gt;(AA$2*$L17*$K17*60)/$F17,(AA$2*$L17*$K17*60)/$F17,
IF($D17-SUM($S17:Z17)=0,"Z",$D17-SUM($S17:Z17)))))</f>
        <v>Z</v>
      </c>
      <c r="AB17" s="35" t="str">
        <f>IF(DATE(YEAR(AB$3),MONTH(AB$3),DAY(AB$3))&lt;DATE(YEAR($Q17),MONTH($Q17),DAY($Q17)),
"X",
IF(DATE(YEAR(AB$3),MONTH(AB$3),DAY(AB$3))=DATE(YEAR($Q17),MONTH($Q17),DAY($Q17)),
IF(((AB$2-(TIME(HOUR($Q17),MINUTE($Q17),0)-TIME(HOUR($C$1),MINUTE($C$1),0)))*$L17*$K17*60)/$F17&gt;$D17,
$D17,((AB$2-(TIME(HOUR($Q17),MINUTE($Q17),0)-TIME(HOUR($C$1),MINUTE($C$1),0)))*$L17*$K17*60)/$F17),
IF($D17-SUM($S17:AA17)&gt;(AB$2*$L17*$K17*60)/$F17,(AB$2*$L17*$K17*60)/$F17,
IF($D17-SUM($S17:AA17)=0,"Z",$D17-SUM($S17:AA17)))))</f>
        <v>Z</v>
      </c>
      <c r="AC17" s="35" t="str">
        <f>IF(DATE(YEAR(AC$3),MONTH(AC$3),DAY(AC$3))&lt;DATE(YEAR($Q17),MONTH($Q17),DAY($Q17)),
"X",
IF(DATE(YEAR(AC$3),MONTH(AC$3),DAY(AC$3))=DATE(YEAR($Q17),MONTH($Q17),DAY($Q17)),
IF(((AC$2-(TIME(HOUR($Q17),MINUTE($Q17),0)-TIME(HOUR($C$1),MINUTE($C$1),0)))*$L17*$K17*60)/$F17&gt;$D17,
$D17,((AC$2-(TIME(HOUR($Q17),MINUTE($Q17),0)-TIME(HOUR($C$1),MINUTE($C$1),0)))*$L17*$K17*60)/$F17),
IF($D17-SUM($S17:AB17)&gt;(AC$2*$L17*$K17*60)/$F17,(AC$2*$L17*$K17*60)/$F17,
IF($D17-SUM($S17:AB17)=0,"Z",$D17-SUM($S17:AB17)))))</f>
        <v>Z</v>
      </c>
      <c r="AD17" s="35" t="str">
        <f>IF(DATE(YEAR(AD$3),MONTH(AD$3),DAY(AD$3))&lt;DATE(YEAR($Q17),MONTH($Q17),DAY($Q17)),
"X",
IF(DATE(YEAR(AD$3),MONTH(AD$3),DAY(AD$3))=DATE(YEAR($Q17),MONTH($Q17),DAY($Q17)),
IF(((AD$2-(TIME(HOUR($Q17),MINUTE($Q17),0)-TIME(HOUR($C$1),MINUTE($C$1),0)))*$L17*$K17*60)/$F17&gt;$D17,
$D17,((AD$2-(TIME(HOUR($Q17),MINUTE($Q17),0)-TIME(HOUR($C$1),MINUTE($C$1),0)))*$L17*$K17*60)/$F17),
IF($D17-SUM($S17:AC17)&gt;(AD$2*$L17*$K17*60)/$F17,(AD$2*$L17*$K17*60)/$F17,
IF($D17-SUM($S17:AC17)=0,"Z",$D17-SUM($S17:AC17)))))</f>
        <v>Z</v>
      </c>
      <c r="AE17" s="35" t="str">
        <f>IF(DATE(YEAR(AE$3),MONTH(AE$3),DAY(AE$3))&lt;DATE(YEAR($Q17),MONTH($Q17),DAY($Q17)),
"X",
IF(DATE(YEAR(AE$3),MONTH(AE$3),DAY(AE$3))=DATE(YEAR($Q17),MONTH($Q17),DAY($Q17)),
IF(((AE$2-(TIME(HOUR($Q17),MINUTE($Q17),0)-TIME(HOUR($C$1),MINUTE($C$1),0)))*$L17*$K17*60)/$F17&gt;$D17,
$D17,((AE$2-(TIME(HOUR($Q17),MINUTE($Q17),0)-TIME(HOUR($C$1),MINUTE($C$1),0)))*$L17*$K17*60)/$F17),
IF($D17-SUM($S17:AD17)&gt;(AE$2*$L17*$K17*60)/$F17,(AE$2*$L17*$K17*60)/$F17,
IF($D17-SUM($S17:AD17)=0,"Z",$D17-SUM($S17:AD17)))))</f>
        <v>Z</v>
      </c>
      <c r="AF17" s="35" t="str">
        <f>IF(DATE(YEAR(AF$3),MONTH(AF$3),DAY(AF$3))&lt;DATE(YEAR($Q17),MONTH($Q17),DAY($Q17)),
"X",
IF(DATE(YEAR(AF$3),MONTH(AF$3),DAY(AF$3))=DATE(YEAR($Q17),MONTH($Q17),DAY($Q17)),
IF(((AF$2-(TIME(HOUR($Q17),MINUTE($Q17),0)-TIME(HOUR($C$1),MINUTE($C$1),0)))*$L17*$K17*60)/$F17&gt;$D17,
$D17,((AF$2-(TIME(HOUR($Q17),MINUTE($Q17),0)-TIME(HOUR($C$1),MINUTE($C$1),0)))*$L17*$K17*60)/$F17),
IF($D17-SUM($S17:AE17)&gt;(AF$2*$L17*$K17*60)/$F17,(AF$2*$L17*$K17*60)/$F17,
IF($D17-SUM($S17:AE17)=0,"Z",$D17-SUM($S17:AE17)))))</f>
        <v>Z</v>
      </c>
      <c r="AG17" s="35" t="str">
        <f>IF(DATE(YEAR(AG$3),MONTH(AG$3),DAY(AG$3))&lt;DATE(YEAR($Q17),MONTH($Q17),DAY($Q17)),
"X",
IF(DATE(YEAR(AG$3),MONTH(AG$3),DAY(AG$3))=DATE(YEAR($Q17),MONTH($Q17),DAY($Q17)),
IF(((AG$2-(TIME(HOUR($Q17),MINUTE($Q17),0)-TIME(HOUR($C$1),MINUTE($C$1),0)))*$L17*$K17*60)/$F17&gt;$D17,
$D17,((AG$2-(TIME(HOUR($Q17),MINUTE($Q17),0)-TIME(HOUR($C$1),MINUTE($C$1),0)))*$L17*$K17*60)/$F17),
IF($D17-SUM($S17:AF17)&gt;(AG$2*$L17*$K17*60)/$F17,(AG$2*$L17*$K17*60)/$F17,
IF($D17-SUM($S17:AF17)=0,"Z",$D17-SUM($S17:AF17)))))</f>
        <v>Z</v>
      </c>
      <c r="AH17" s="35" t="str">
        <f>IF(DATE(YEAR(AH$3),MONTH(AH$3),DAY(AH$3))&lt;DATE(YEAR($Q17),MONTH($Q17),DAY($Q17)),
"X",
IF(DATE(YEAR(AH$3),MONTH(AH$3),DAY(AH$3))=DATE(YEAR($Q17),MONTH($Q17),DAY($Q17)),
IF(((AH$2-(TIME(HOUR($Q17),MINUTE($Q17),0)-TIME(HOUR($C$1),MINUTE($C$1),0)))*$L17*$K17*60)/$F17&gt;$D17,
$D17,((AH$2-(TIME(HOUR($Q17),MINUTE($Q17),0)-TIME(HOUR($C$1),MINUTE($C$1),0)))*$L17*$K17*60)/$F17),
IF($D17-SUM($S17:AG17)&gt;(AH$2*$L17*$K17*60)/$F17,(AH$2*$L17*$K17*60)/$F17,
IF($D17-SUM($S17:AG17)=0,"Z",$D17-SUM($S17:AG17)))))</f>
        <v>Z</v>
      </c>
      <c r="AI17" s="35" t="str">
        <f>IF(DATE(YEAR(AI$3),MONTH(AI$3),DAY(AI$3))&lt;DATE(YEAR($Q17),MONTH($Q17),DAY($Q17)),
"X",
IF(DATE(YEAR(AI$3),MONTH(AI$3),DAY(AI$3))=DATE(YEAR($Q17),MONTH($Q17),DAY($Q17)),
IF(((AI$2-(TIME(HOUR($Q17),MINUTE($Q17),0)-TIME(HOUR($C$1),MINUTE($C$1),0)))*$L17*$K17*60)/$F17&gt;$D17,
$D17,((AI$2-(TIME(HOUR($Q17),MINUTE($Q17),0)-TIME(HOUR($C$1),MINUTE($C$1),0)))*$L17*$K17*60)/$F17),
IF($D17-SUM($S17:AH17)&gt;(AI$2*$L17*$K17*60)/$F17,(AI$2*$L17*$K17*60)/$F17,
IF($D17-SUM($S17:AH17)=0,"Z",$D17-SUM($S17:AH17)))))</f>
        <v>Z</v>
      </c>
      <c r="AJ17" s="35" t="str">
        <f>IF(DATE(YEAR(AJ$3),MONTH(AJ$3),DAY(AJ$3))&lt;DATE(YEAR($Q17),MONTH($Q17),DAY($Q17)),
"X",
IF(DATE(YEAR(AJ$3),MONTH(AJ$3),DAY(AJ$3))=DATE(YEAR($Q17),MONTH($Q17),DAY($Q17)),
IF(((AJ$2-(TIME(HOUR($Q17),MINUTE($Q17),0)-TIME(HOUR($C$1),MINUTE($C$1),0)))*$L17*$K17*60)/$F17&gt;$D17,
$D17,((AJ$2-(TIME(HOUR($Q17),MINUTE($Q17),0)-TIME(HOUR($C$1),MINUTE($C$1),0)))*$L17*$K17*60)/$F17),
IF($D17-SUM($S17:AI17)&gt;(AJ$2*$L17*$K17*60)/$F17,(AJ$2*$L17*$K17*60)/$F17,
IF($D17-SUM($S17:AI17)=0,"Z",$D17-SUM($S17:AI17)))))</f>
        <v>Z</v>
      </c>
      <c r="AK17" s="35" t="str">
        <f>IF(DATE(YEAR(AK$3),MONTH(AK$3),DAY(AK$3))&lt;DATE(YEAR($Q17),MONTH($Q17),DAY($Q17)),
"X",
IF(DATE(YEAR(AK$3),MONTH(AK$3),DAY(AK$3))=DATE(YEAR($Q17),MONTH($Q17),DAY($Q17)),
IF(((AK$2-(TIME(HOUR($Q17),MINUTE($Q17),0)-TIME(HOUR($C$1),MINUTE($C$1),0)))*$L17*$K17*60)/$F17&gt;$D17,
$D17,((AK$2-(TIME(HOUR($Q17),MINUTE($Q17),0)-TIME(HOUR($C$1),MINUTE($C$1),0)))*$L17*$K17*60)/$F17),
IF($D17-SUM($S17:AJ17)&gt;(AK$2*$L17*$K17*60)/$F17,(AK$2*$L17*$K17*60)/$F17,
IF($D17-SUM($S17:AJ17)=0,"Z",$D17-SUM($S17:AJ17)))))</f>
        <v>Z</v>
      </c>
      <c r="AL17" s="35" t="str">
        <f>IF(DATE(YEAR(AL$3),MONTH(AL$3),DAY(AL$3))&lt;DATE(YEAR($Q17),MONTH($Q17),DAY($Q17)),
"X",
IF(DATE(YEAR(AL$3),MONTH(AL$3),DAY(AL$3))=DATE(YEAR($Q17),MONTH($Q17),DAY($Q17)),
IF(((AL$2-(TIME(HOUR($Q17),MINUTE($Q17),0)-TIME(HOUR($C$1),MINUTE($C$1),0)))*$L17*$K17*60)/$F17&gt;$D17,
$D17,((AL$2-(TIME(HOUR($Q17),MINUTE($Q17),0)-TIME(HOUR($C$1),MINUTE($C$1),0)))*$L17*$K17*60)/$F17),
IF($D17-SUM($S17:AK17)&gt;(AL$2*$L17*$K17*60)/$F17,(AL$2*$L17*$K17*60)/$F17,
IF($D17-SUM($S17:AK17)=0,"Z",$D17-SUM($S17:AK17)))))</f>
        <v>Z</v>
      </c>
      <c r="AM17" s="35" t="str">
        <f>IF(DATE(YEAR(AM$3),MONTH(AM$3),DAY(AM$3))&lt;DATE(YEAR($Q17),MONTH($Q17),DAY($Q17)),
"X",
IF(DATE(YEAR(AM$3),MONTH(AM$3),DAY(AM$3))=DATE(YEAR($Q17),MONTH($Q17),DAY($Q17)),
IF(((AM$2-(TIME(HOUR($Q17),MINUTE($Q17),0)-TIME(HOUR($C$1),MINUTE($C$1),0)))*$L17*$K17*60)/$F17&gt;$D17,
$D17,((AM$2-(TIME(HOUR($Q17),MINUTE($Q17),0)-TIME(HOUR($C$1),MINUTE($C$1),0)))*$L17*$K17*60)/$F17),
IF($D17-SUM($S17:AL17)&gt;(AM$2*$L17*$K17*60)/$F17,(AM$2*$L17*$K17*60)/$F17,
IF($D17-SUM($S17:AL17)=0,"Z",$D17-SUM($S17:AL17)))))</f>
        <v>Z</v>
      </c>
      <c r="AN17" s="35" t="str">
        <f>IF(DATE(YEAR(AN$3),MONTH(AN$3),DAY(AN$3))&lt;DATE(YEAR($Q17),MONTH($Q17),DAY($Q17)),
"X",
IF(DATE(YEAR(AN$3),MONTH(AN$3),DAY(AN$3))=DATE(YEAR($Q17),MONTH($Q17),DAY($Q17)),
IF(((AN$2-(TIME(HOUR($Q17),MINUTE($Q17),0)-TIME(HOUR($C$1),MINUTE($C$1),0)))*$L17*$K17*60)/$F17&gt;$D17,
$D17,((AN$2-(TIME(HOUR($Q17),MINUTE($Q17),0)-TIME(HOUR($C$1),MINUTE($C$1),0)))*$L17*$K17*60)/$F17),
IF($D17-SUM($S17:AM17)&gt;(AN$2*$L17*$K17*60)/$F17,(AN$2*$L17*$K17*60)/$F17,
IF($D17-SUM($S17:AM17)=0,"Z",$D17-SUM($S17:AM17)))))</f>
        <v>Z</v>
      </c>
      <c r="AO17" s="36" t="s">
        <v>85</v>
      </c>
    </row>
    <row r="18" spans="1:41" ht="15" customHeight="1">
      <c r="A18" s="4">
        <v>170035</v>
      </c>
      <c r="B18" s="4" t="s">
        <v>10</v>
      </c>
      <c r="C18" s="4">
        <v>1400</v>
      </c>
      <c r="D18" s="4">
        <v>1000</v>
      </c>
      <c r="E18" s="76">
        <v>44346</v>
      </c>
      <c r="F18" s="4">
        <v>30</v>
      </c>
      <c r="G18" s="5">
        <v>500</v>
      </c>
      <c r="H18" s="43">
        <v>21</v>
      </c>
      <c r="I18" s="26" t="str">
        <f>VLOOKUP(H18,OEE!$A$2:$B$23,2)</f>
        <v>D01</v>
      </c>
      <c r="J18" s="26">
        <f t="shared" si="3"/>
        <v>168</v>
      </c>
      <c r="K18" s="41">
        <f>VLOOKUP(H18,OEE!$A$3:$N$22,14)</f>
        <v>0.621</v>
      </c>
      <c r="L18" s="26">
        <f>VLOOKUP(H18,OEE!$A$3:$N$22,3)</f>
        <v>25</v>
      </c>
      <c r="M18" s="42">
        <f t="shared" si="4"/>
        <v>2608.2000000000003</v>
      </c>
      <c r="N18" s="42">
        <f t="shared" si="5"/>
        <v>500</v>
      </c>
      <c r="O18" s="42">
        <f t="shared" si="6"/>
        <v>2108.2000000000003</v>
      </c>
      <c r="P18" s="25">
        <f t="shared" si="7"/>
        <v>0</v>
      </c>
      <c r="Q18" s="40">
        <f t="shared" si="8"/>
        <v>44338.375</v>
      </c>
      <c r="R18" s="40">
        <f t="shared" ca="1" si="9"/>
        <v>44340.551388888889</v>
      </c>
      <c r="U18" s="35">
        <f>IF(DATE(YEAR(U$3),MONTH(U$3),DAY(U$3))&lt;DATE(YEAR($Q18),MONTH($Q18),DAY($Q18)),
"X",
IF(DATE(YEAR(U$3),MONTH(U$3),DAY(U$3))=DATE(YEAR($Q18),MONTH($Q18),DAY($Q18)),
IF(((U$2-(TIME(HOUR($Q18),MINUTE($Q18),0)-TIME(HOUR($C$1),MINUTE($C$1),0)))*$L18*$K18*60)/$F18&gt;$D18,
$D18,((U$2-(TIME(HOUR($Q18),MINUTE($Q18),0)-TIME(HOUR($C$1),MINUTE($C$1),0)))*$L18*$K18*60)/$F18),
IF($D18-SUM($S18:T18)&gt;(U$2*$L18*$K18*60)/$F18,(U$2*$L18*$K18*60)/$F18,
IF($D18-SUM($S18:T18)=0,"Z",$D18-SUM($S18:T18)))))</f>
        <v>745.2</v>
      </c>
      <c r="V18" s="35">
        <f>IF(DATE(YEAR(V$3),MONTH(V$3),DAY(V$3))&lt;DATE(YEAR($Q18),MONTH($Q18),DAY($Q18)),
"X",
IF(DATE(YEAR(V$3),MONTH(V$3),DAY(V$3))=DATE(YEAR($Q18),MONTH($Q18),DAY($Q18)),
IF(((V$2-(TIME(HOUR($Q18),MINUTE($Q18),0)-TIME(HOUR($C$1),MINUTE($C$1),0)))*$L18*$K18*60)/$F18&gt;$D18,
$D18,((V$2-(TIME(HOUR($Q18),MINUTE($Q18),0)-TIME(HOUR($C$1),MINUTE($C$1),0)))*$L18*$K18*60)/$F18),
IF($D18-SUM($S18:U18)&gt;(V$2*$L18*$K18*60)/$F18,(V$2*$L18*$K18*60)/$F18,
IF($D18-SUM($S18:U18)=0,"Z",$D18-SUM($S18:U18)))))</f>
        <v>0</v>
      </c>
      <c r="W18" s="35">
        <f>IF(DATE(YEAR(W$3),MONTH(W$3),DAY(W$3))&lt;DATE(YEAR($Q18),MONTH($Q18),DAY($Q18)),
"X",
IF(DATE(YEAR(W$3),MONTH(W$3),DAY(W$3))=DATE(YEAR($Q18),MONTH($Q18),DAY($Q18)),
IF(((W$2-(TIME(HOUR($Q18),MINUTE($Q18),0)-TIME(HOUR($C$1),MINUTE($C$1),0)))*$L18*$K18*60)/$F18&gt;$D18,
$D18,((W$2-(TIME(HOUR($Q18),MINUTE($Q18),0)-TIME(HOUR($C$1),MINUTE($C$1),0)))*$L18*$K18*60)/$F18),
IF($D18-SUM($S18:V18)&gt;(W$2*$L18*$K18*60)/$F18,(W$2*$L18*$K18*60)/$F18,
IF($D18-SUM($S18:V18)=0,"Z",$D18-SUM($S18:V18)))))</f>
        <v>254.79999999999995</v>
      </c>
      <c r="X18" s="35" t="str">
        <f>IF(DATE(YEAR(X$3),MONTH(X$3),DAY(X$3))&lt;DATE(YEAR($Q18),MONTH($Q18),DAY($Q18)),
"X",
IF(DATE(YEAR(X$3),MONTH(X$3),DAY(X$3))=DATE(YEAR($Q18),MONTH($Q18),DAY($Q18)),
IF(((X$2-(TIME(HOUR($Q18),MINUTE($Q18),0)-TIME(HOUR($C$1),MINUTE($C$1),0)))*$L18*$K18*60)/$F18&gt;$D18,
$D18,((X$2-(TIME(HOUR($Q18),MINUTE($Q18),0)-TIME(HOUR($C$1),MINUTE($C$1),0)))*$L18*$K18*60)/$F18),
IF($D18-SUM($S18:W18)&gt;(X$2*$L18*$K18*60)/$F18,(X$2*$L18*$K18*60)/$F18,
IF($D18-SUM($S18:W18)=0,"Z",$D18-SUM($S18:W18)))))</f>
        <v>Z</v>
      </c>
      <c r="Y18" s="35" t="str">
        <f>IF(DATE(YEAR(Y$3),MONTH(Y$3),DAY(Y$3))&lt;DATE(YEAR($Q18),MONTH($Q18),DAY($Q18)),
"X",
IF(DATE(YEAR(Y$3),MONTH(Y$3),DAY(Y$3))=DATE(YEAR($Q18),MONTH($Q18),DAY($Q18)),
IF(((Y$2-(TIME(HOUR($Q18),MINUTE($Q18),0)-TIME(HOUR($C$1),MINUTE($C$1),0)))*$L18*$K18*60)/$F18&gt;$D18,
$D18,((Y$2-(TIME(HOUR($Q18),MINUTE($Q18),0)-TIME(HOUR($C$1),MINUTE($C$1),0)))*$L18*$K18*60)/$F18),
IF($D18-SUM($S18:X18)&gt;(Y$2*$L18*$K18*60)/$F18,(Y$2*$L18*$K18*60)/$F18,
IF($D18-SUM($S18:X18)=0,"Z",$D18-SUM($S18:X18)))))</f>
        <v>Z</v>
      </c>
      <c r="Z18" s="35" t="str">
        <f>IF(DATE(YEAR(Z$3),MONTH(Z$3),DAY(Z$3))&lt;DATE(YEAR($Q18),MONTH($Q18),DAY($Q18)),
"X",
IF(DATE(YEAR(Z$3),MONTH(Z$3),DAY(Z$3))=DATE(YEAR($Q18),MONTH($Q18),DAY($Q18)),
IF(((Z$2-(TIME(HOUR($Q18),MINUTE($Q18),0)-TIME(HOUR($C$1),MINUTE($C$1),0)))*$L18*$K18*60)/$F18&gt;$D18,
$D18,((Z$2-(TIME(HOUR($Q18),MINUTE($Q18),0)-TIME(HOUR($C$1),MINUTE($C$1),0)))*$L18*$K18*60)/$F18),
IF($D18-SUM($S18:Y18)&gt;(Z$2*$L18*$K18*60)/$F18,(Z$2*$L18*$K18*60)/$F18,
IF($D18-SUM($S18:Y18)=0,"Z",$D18-SUM($S18:Y18)))))</f>
        <v>Z</v>
      </c>
      <c r="AA18" s="35" t="str">
        <f>IF(DATE(YEAR(AA$3),MONTH(AA$3),DAY(AA$3))&lt;DATE(YEAR($Q18),MONTH($Q18),DAY($Q18)),
"X",
IF(DATE(YEAR(AA$3),MONTH(AA$3),DAY(AA$3))=DATE(YEAR($Q18),MONTH($Q18),DAY($Q18)),
IF(((AA$2-(TIME(HOUR($Q18),MINUTE($Q18),0)-TIME(HOUR($C$1),MINUTE($C$1),0)))*$L18*$K18*60)/$F18&gt;$D18,
$D18,((AA$2-(TIME(HOUR($Q18),MINUTE($Q18),0)-TIME(HOUR($C$1),MINUTE($C$1),0)))*$L18*$K18*60)/$F18),
IF($D18-SUM($S18:Z18)&gt;(AA$2*$L18*$K18*60)/$F18,(AA$2*$L18*$K18*60)/$F18,
IF($D18-SUM($S18:Z18)=0,"Z",$D18-SUM($S18:Z18)))))</f>
        <v>Z</v>
      </c>
      <c r="AB18" s="35" t="str">
        <f>IF(DATE(YEAR(AB$3),MONTH(AB$3),DAY(AB$3))&lt;DATE(YEAR($Q18),MONTH($Q18),DAY($Q18)),
"X",
IF(DATE(YEAR(AB$3),MONTH(AB$3),DAY(AB$3))=DATE(YEAR($Q18),MONTH($Q18),DAY($Q18)),
IF(((AB$2-(TIME(HOUR($Q18),MINUTE($Q18),0)-TIME(HOUR($C$1),MINUTE($C$1),0)))*$L18*$K18*60)/$F18&gt;$D18,
$D18,((AB$2-(TIME(HOUR($Q18),MINUTE($Q18),0)-TIME(HOUR($C$1),MINUTE($C$1),0)))*$L18*$K18*60)/$F18),
IF($D18-SUM($S18:AA18)&gt;(AB$2*$L18*$K18*60)/$F18,(AB$2*$L18*$K18*60)/$F18,
IF($D18-SUM($S18:AA18)=0,"Z",$D18-SUM($S18:AA18)))))</f>
        <v>Z</v>
      </c>
      <c r="AC18" s="35" t="str">
        <f>IF(DATE(YEAR(AC$3),MONTH(AC$3),DAY(AC$3))&lt;DATE(YEAR($Q18),MONTH($Q18),DAY($Q18)),
"X",
IF(DATE(YEAR(AC$3),MONTH(AC$3),DAY(AC$3))=DATE(YEAR($Q18),MONTH($Q18),DAY($Q18)),
IF(((AC$2-(TIME(HOUR($Q18),MINUTE($Q18),0)-TIME(HOUR($C$1),MINUTE($C$1),0)))*$L18*$K18*60)/$F18&gt;$D18,
$D18,((AC$2-(TIME(HOUR($Q18),MINUTE($Q18),0)-TIME(HOUR($C$1),MINUTE($C$1),0)))*$L18*$K18*60)/$F18),
IF($D18-SUM($S18:AB18)&gt;(AC$2*$L18*$K18*60)/$F18,(AC$2*$L18*$K18*60)/$F18,
IF($D18-SUM($S18:AB18)=0,"Z",$D18-SUM($S18:AB18)))))</f>
        <v>Z</v>
      </c>
      <c r="AD18" s="35" t="str">
        <f>IF(DATE(YEAR(AD$3),MONTH(AD$3),DAY(AD$3))&lt;DATE(YEAR($Q18),MONTH($Q18),DAY($Q18)),
"X",
IF(DATE(YEAR(AD$3),MONTH(AD$3),DAY(AD$3))=DATE(YEAR($Q18),MONTH($Q18),DAY($Q18)),
IF(((AD$2-(TIME(HOUR($Q18),MINUTE($Q18),0)-TIME(HOUR($C$1),MINUTE($C$1),0)))*$L18*$K18*60)/$F18&gt;$D18,
$D18,((AD$2-(TIME(HOUR($Q18),MINUTE($Q18),0)-TIME(HOUR($C$1),MINUTE($C$1),0)))*$L18*$K18*60)/$F18),
IF($D18-SUM($S18:AC18)&gt;(AD$2*$L18*$K18*60)/$F18,(AD$2*$L18*$K18*60)/$F18,
IF($D18-SUM($S18:AC18)=0,"Z",$D18-SUM($S18:AC18)))))</f>
        <v>Z</v>
      </c>
      <c r="AE18" s="35" t="str">
        <f>IF(DATE(YEAR(AE$3),MONTH(AE$3),DAY(AE$3))&lt;DATE(YEAR($Q18),MONTH($Q18),DAY($Q18)),
"X",
IF(DATE(YEAR(AE$3),MONTH(AE$3),DAY(AE$3))=DATE(YEAR($Q18),MONTH($Q18),DAY($Q18)),
IF(((AE$2-(TIME(HOUR($Q18),MINUTE($Q18),0)-TIME(HOUR($C$1),MINUTE($C$1),0)))*$L18*$K18*60)/$F18&gt;$D18,
$D18,((AE$2-(TIME(HOUR($Q18),MINUTE($Q18),0)-TIME(HOUR($C$1),MINUTE($C$1),0)))*$L18*$K18*60)/$F18),
IF($D18-SUM($S18:AD18)&gt;(AE$2*$L18*$K18*60)/$F18,(AE$2*$L18*$K18*60)/$F18,
IF($D18-SUM($S18:AD18)=0,"Z",$D18-SUM($S18:AD18)))))</f>
        <v>Z</v>
      </c>
      <c r="AF18" s="35" t="str">
        <f>IF(DATE(YEAR(AF$3),MONTH(AF$3),DAY(AF$3))&lt;DATE(YEAR($Q18),MONTH($Q18),DAY($Q18)),
"X",
IF(DATE(YEAR(AF$3),MONTH(AF$3),DAY(AF$3))=DATE(YEAR($Q18),MONTH($Q18),DAY($Q18)),
IF(((AF$2-(TIME(HOUR($Q18),MINUTE($Q18),0)-TIME(HOUR($C$1),MINUTE($C$1),0)))*$L18*$K18*60)/$F18&gt;$D18,
$D18,((AF$2-(TIME(HOUR($Q18),MINUTE($Q18),0)-TIME(HOUR($C$1),MINUTE($C$1),0)))*$L18*$K18*60)/$F18),
IF($D18-SUM($S18:AE18)&gt;(AF$2*$L18*$K18*60)/$F18,(AF$2*$L18*$K18*60)/$F18,
IF($D18-SUM($S18:AE18)=0,"Z",$D18-SUM($S18:AE18)))))</f>
        <v>Z</v>
      </c>
      <c r="AG18" s="35" t="str">
        <f>IF(DATE(YEAR(AG$3),MONTH(AG$3),DAY(AG$3))&lt;DATE(YEAR($Q18),MONTH($Q18),DAY($Q18)),
"X",
IF(DATE(YEAR(AG$3),MONTH(AG$3),DAY(AG$3))=DATE(YEAR($Q18),MONTH($Q18),DAY($Q18)),
IF(((AG$2-(TIME(HOUR($Q18),MINUTE($Q18),0)-TIME(HOUR($C$1),MINUTE($C$1),0)))*$L18*$K18*60)/$F18&gt;$D18,
$D18,((AG$2-(TIME(HOUR($Q18),MINUTE($Q18),0)-TIME(HOUR($C$1),MINUTE($C$1),0)))*$L18*$K18*60)/$F18),
IF($D18-SUM($S18:AF18)&gt;(AG$2*$L18*$K18*60)/$F18,(AG$2*$L18*$K18*60)/$F18,
IF($D18-SUM($S18:AF18)=0,"Z",$D18-SUM($S18:AF18)))))</f>
        <v>Z</v>
      </c>
      <c r="AH18" s="35" t="str">
        <f>IF(DATE(YEAR(AH$3),MONTH(AH$3),DAY(AH$3))&lt;DATE(YEAR($Q18),MONTH($Q18),DAY($Q18)),
"X",
IF(DATE(YEAR(AH$3),MONTH(AH$3),DAY(AH$3))=DATE(YEAR($Q18),MONTH($Q18),DAY($Q18)),
IF(((AH$2-(TIME(HOUR($Q18),MINUTE($Q18),0)-TIME(HOUR($C$1),MINUTE($C$1),0)))*$L18*$K18*60)/$F18&gt;$D18,
$D18,((AH$2-(TIME(HOUR($Q18),MINUTE($Q18),0)-TIME(HOUR($C$1),MINUTE($C$1),0)))*$L18*$K18*60)/$F18),
IF($D18-SUM($S18:AG18)&gt;(AH$2*$L18*$K18*60)/$F18,(AH$2*$L18*$K18*60)/$F18,
IF($D18-SUM($S18:AG18)=0,"Z",$D18-SUM($S18:AG18)))))</f>
        <v>Z</v>
      </c>
      <c r="AI18" s="35" t="str">
        <f>IF(DATE(YEAR(AI$3),MONTH(AI$3),DAY(AI$3))&lt;DATE(YEAR($Q18),MONTH($Q18),DAY($Q18)),
"X",
IF(DATE(YEAR(AI$3),MONTH(AI$3),DAY(AI$3))=DATE(YEAR($Q18),MONTH($Q18),DAY($Q18)),
IF(((AI$2-(TIME(HOUR($Q18),MINUTE($Q18),0)-TIME(HOUR($C$1),MINUTE($C$1),0)))*$L18*$K18*60)/$F18&gt;$D18,
$D18,((AI$2-(TIME(HOUR($Q18),MINUTE($Q18),0)-TIME(HOUR($C$1),MINUTE($C$1),0)))*$L18*$K18*60)/$F18),
IF($D18-SUM($S18:AH18)&gt;(AI$2*$L18*$K18*60)/$F18,(AI$2*$L18*$K18*60)/$F18,
IF($D18-SUM($S18:AH18)=0,"Z",$D18-SUM($S18:AH18)))))</f>
        <v>Z</v>
      </c>
      <c r="AJ18" s="35" t="str">
        <f>IF(DATE(YEAR(AJ$3),MONTH(AJ$3),DAY(AJ$3))&lt;DATE(YEAR($Q18),MONTH($Q18),DAY($Q18)),
"X",
IF(DATE(YEAR(AJ$3),MONTH(AJ$3),DAY(AJ$3))=DATE(YEAR($Q18),MONTH($Q18),DAY($Q18)),
IF(((AJ$2-(TIME(HOUR($Q18),MINUTE($Q18),0)-TIME(HOUR($C$1),MINUTE($C$1),0)))*$L18*$K18*60)/$F18&gt;$D18,
$D18,((AJ$2-(TIME(HOUR($Q18),MINUTE($Q18),0)-TIME(HOUR($C$1),MINUTE($C$1),0)))*$L18*$K18*60)/$F18),
IF($D18-SUM($S18:AI18)&gt;(AJ$2*$L18*$K18*60)/$F18,(AJ$2*$L18*$K18*60)/$F18,
IF($D18-SUM($S18:AI18)=0,"Z",$D18-SUM($S18:AI18)))))</f>
        <v>Z</v>
      </c>
      <c r="AK18" s="35" t="str">
        <f>IF(DATE(YEAR(AK$3),MONTH(AK$3),DAY(AK$3))&lt;DATE(YEAR($Q18),MONTH($Q18),DAY($Q18)),
"X",
IF(DATE(YEAR(AK$3),MONTH(AK$3),DAY(AK$3))=DATE(YEAR($Q18),MONTH($Q18),DAY($Q18)),
IF(((AK$2-(TIME(HOUR($Q18),MINUTE($Q18),0)-TIME(HOUR($C$1),MINUTE($C$1),0)))*$L18*$K18*60)/$F18&gt;$D18,
$D18,((AK$2-(TIME(HOUR($Q18),MINUTE($Q18),0)-TIME(HOUR($C$1),MINUTE($C$1),0)))*$L18*$K18*60)/$F18),
IF($D18-SUM($S18:AJ18)&gt;(AK$2*$L18*$K18*60)/$F18,(AK$2*$L18*$K18*60)/$F18,
IF($D18-SUM($S18:AJ18)=0,"Z",$D18-SUM($S18:AJ18)))))</f>
        <v>Z</v>
      </c>
      <c r="AL18" s="35" t="str">
        <f>IF(DATE(YEAR(AL$3),MONTH(AL$3),DAY(AL$3))&lt;DATE(YEAR($Q18),MONTH($Q18),DAY($Q18)),
"X",
IF(DATE(YEAR(AL$3),MONTH(AL$3),DAY(AL$3))=DATE(YEAR($Q18),MONTH($Q18),DAY($Q18)),
IF(((AL$2-(TIME(HOUR($Q18),MINUTE($Q18),0)-TIME(HOUR($C$1),MINUTE($C$1),0)))*$L18*$K18*60)/$F18&gt;$D18,
$D18,((AL$2-(TIME(HOUR($Q18),MINUTE($Q18),0)-TIME(HOUR($C$1),MINUTE($C$1),0)))*$L18*$K18*60)/$F18),
IF($D18-SUM($S18:AK18)&gt;(AL$2*$L18*$K18*60)/$F18,(AL$2*$L18*$K18*60)/$F18,
IF($D18-SUM($S18:AK18)=0,"Z",$D18-SUM($S18:AK18)))))</f>
        <v>Z</v>
      </c>
      <c r="AM18" s="35" t="str">
        <f>IF(DATE(YEAR(AM$3),MONTH(AM$3),DAY(AM$3))&lt;DATE(YEAR($Q18),MONTH($Q18),DAY($Q18)),
"X",
IF(DATE(YEAR(AM$3),MONTH(AM$3),DAY(AM$3))=DATE(YEAR($Q18),MONTH($Q18),DAY($Q18)),
IF(((AM$2-(TIME(HOUR($Q18),MINUTE($Q18),0)-TIME(HOUR($C$1),MINUTE($C$1),0)))*$L18*$K18*60)/$F18&gt;$D18,
$D18,((AM$2-(TIME(HOUR($Q18),MINUTE($Q18),0)-TIME(HOUR($C$1),MINUTE($C$1),0)))*$L18*$K18*60)/$F18),
IF($D18-SUM($S18:AL18)&gt;(AM$2*$L18*$K18*60)/$F18,(AM$2*$L18*$K18*60)/$F18,
IF($D18-SUM($S18:AL18)=0,"Z",$D18-SUM($S18:AL18)))))</f>
        <v>Z</v>
      </c>
      <c r="AN18" s="35" t="str">
        <f>IF(DATE(YEAR(AN$3),MONTH(AN$3),DAY(AN$3))&lt;DATE(YEAR($Q18),MONTH($Q18),DAY($Q18)),
"X",
IF(DATE(YEAR(AN$3),MONTH(AN$3),DAY(AN$3))=DATE(YEAR($Q18),MONTH($Q18),DAY($Q18)),
IF(((AN$2-(TIME(HOUR($Q18),MINUTE($Q18),0)-TIME(HOUR($C$1),MINUTE($C$1),0)))*$L18*$K18*60)/$F18&gt;$D18,
$D18,((AN$2-(TIME(HOUR($Q18),MINUTE($Q18),0)-TIME(HOUR($C$1),MINUTE($C$1),0)))*$L18*$K18*60)/$F18),
IF($D18-SUM($S18:AM18)&gt;(AN$2*$L18*$K18*60)/$F18,(AN$2*$L18*$K18*60)/$F18,
IF($D18-SUM($S18:AM18)=0,"Z",$D18-SUM($S18:AM18)))))</f>
        <v>Z</v>
      </c>
      <c r="AO18" s="36" t="s">
        <v>85</v>
      </c>
    </row>
    <row r="19" spans="1:41" ht="15" customHeight="1">
      <c r="A19" s="75">
        <v>170036</v>
      </c>
      <c r="B19" s="75" t="s">
        <v>11</v>
      </c>
      <c r="C19" s="75">
        <v>700</v>
      </c>
      <c r="D19" s="75">
        <v>700</v>
      </c>
      <c r="E19" s="76">
        <v>44346</v>
      </c>
      <c r="F19" s="75">
        <v>25</v>
      </c>
      <c r="G19" s="62">
        <v>291.66666666666669</v>
      </c>
      <c r="H19" s="43">
        <v>20</v>
      </c>
      <c r="I19" s="26" t="str">
        <f>VLOOKUP(H19,OEE!$A$2:$B$23,2)</f>
        <v>C04</v>
      </c>
      <c r="J19" s="26">
        <f t="shared" si="3"/>
        <v>168</v>
      </c>
      <c r="K19" s="41">
        <f>VLOOKUP(H19,OEE!$A$3:$N$22,14)</f>
        <v>0.621</v>
      </c>
      <c r="L19" s="26">
        <f>VLOOKUP(H19,OEE!$A$3:$N$22,3)</f>
        <v>25</v>
      </c>
      <c r="M19" s="42">
        <f t="shared" si="4"/>
        <v>2608.2000000000003</v>
      </c>
      <c r="N19" s="42">
        <f t="shared" si="5"/>
        <v>291.66666666666669</v>
      </c>
      <c r="O19" s="42">
        <f t="shared" si="6"/>
        <v>2316.5333333333338</v>
      </c>
      <c r="P19" s="25">
        <f t="shared" si="7"/>
        <v>0</v>
      </c>
      <c r="Q19" s="40">
        <f t="shared" si="8"/>
        <v>44338.375</v>
      </c>
      <c r="R19" s="40">
        <f t="shared" ca="1" si="9"/>
        <v>44338.861111111109</v>
      </c>
      <c r="S19" s="16"/>
      <c r="T19" s="16"/>
      <c r="U19" s="35">
        <f>IF(DATE(YEAR(U$3),MONTH(U$3),DAY(U$3))&lt;DATE(YEAR($Q19),MONTH($Q19),DAY($Q19)),
"X",
IF(DATE(YEAR(U$3),MONTH(U$3),DAY(U$3))=DATE(YEAR($Q19),MONTH($Q19),DAY($Q19)),
IF(((U$2-(TIME(HOUR($Q19),MINUTE($Q19),0)-TIME(HOUR($C$1),MINUTE($C$1),0)))*$L19*$K19*60)/$F19&gt;$D19,
$D19,((U$2-(TIME(HOUR($Q19),MINUTE($Q19),0)-TIME(HOUR($C$1),MINUTE($C$1),0)))*$L19*$K19*60)/$F19),
IF($D19-SUM($S19:T19)&gt;(U$2*$L19*$K19*60)/$F19,(U$2*$L19*$K19*60)/$F19,
IF($D19-SUM($S19:T19)=0,"Z",$D19-SUM($S19:T19)))))</f>
        <v>700</v>
      </c>
      <c r="V19" s="35" t="str">
        <f>IF(DATE(YEAR(V$3),MONTH(V$3),DAY(V$3))&lt;DATE(YEAR($Q19),MONTH($Q19),DAY($Q19)),
"X",
IF(DATE(YEAR(V$3),MONTH(V$3),DAY(V$3))=DATE(YEAR($Q19),MONTH($Q19),DAY($Q19)),
IF(((V$2-(TIME(HOUR($Q19),MINUTE($Q19),0)-TIME(HOUR($C$1),MINUTE($C$1),0)))*$L19*$K19*60)/$F19&gt;$D19,
$D19,((V$2-(TIME(HOUR($Q19),MINUTE($Q19),0)-TIME(HOUR($C$1),MINUTE($C$1),0)))*$L19*$K19*60)/$F19),
IF($D19-SUM($S19:U19)&gt;(V$2*$L19*$K19*60)/$F19,(V$2*$L19*$K19*60)/$F19,
IF($D19-SUM($S19:U19)=0,"Z",$D19-SUM($S19:U19)))))</f>
        <v>Z</v>
      </c>
      <c r="W19" s="35" t="str">
        <f>IF(DATE(YEAR(W$3),MONTH(W$3),DAY(W$3))&lt;DATE(YEAR($Q19),MONTH($Q19),DAY($Q19)),
"X",
IF(DATE(YEAR(W$3),MONTH(W$3),DAY(W$3))=DATE(YEAR($Q19),MONTH($Q19),DAY($Q19)),
IF(((W$2-(TIME(HOUR($Q19),MINUTE($Q19),0)-TIME(HOUR($C$1),MINUTE($C$1),0)))*$L19*$K19*60)/$F19&gt;$D19,
$D19,((W$2-(TIME(HOUR($Q19),MINUTE($Q19),0)-TIME(HOUR($C$1),MINUTE($C$1),0)))*$L19*$K19*60)/$F19),
IF($D19-SUM($S19:V19)&gt;(W$2*$L19*$K19*60)/$F19,(W$2*$L19*$K19*60)/$F19,
IF($D19-SUM($S19:V19)=0,"Z",$D19-SUM($S19:V19)))))</f>
        <v>Z</v>
      </c>
      <c r="X19" s="35" t="str">
        <f>IF(DATE(YEAR(X$3),MONTH(X$3),DAY(X$3))&lt;DATE(YEAR($Q19),MONTH($Q19),DAY($Q19)),
"X",
IF(DATE(YEAR(X$3),MONTH(X$3),DAY(X$3))=DATE(YEAR($Q19),MONTH($Q19),DAY($Q19)),
IF(((X$2-(TIME(HOUR($Q19),MINUTE($Q19),0)-TIME(HOUR($C$1),MINUTE($C$1),0)))*$L19*$K19*60)/$F19&gt;$D19,
$D19,((X$2-(TIME(HOUR($Q19),MINUTE($Q19),0)-TIME(HOUR($C$1),MINUTE($C$1),0)))*$L19*$K19*60)/$F19),
IF($D19-SUM($S19:W19)&gt;(X$2*$L19*$K19*60)/$F19,(X$2*$L19*$K19*60)/$F19,
IF($D19-SUM($S19:W19)=0,"Z",$D19-SUM($S19:W19)))))</f>
        <v>Z</v>
      </c>
      <c r="Y19" s="35" t="str">
        <f>IF(DATE(YEAR(Y$3),MONTH(Y$3),DAY(Y$3))&lt;DATE(YEAR($Q19),MONTH($Q19),DAY($Q19)),
"X",
IF(DATE(YEAR(Y$3),MONTH(Y$3),DAY(Y$3))=DATE(YEAR($Q19),MONTH($Q19),DAY($Q19)),
IF(((Y$2-(TIME(HOUR($Q19),MINUTE($Q19),0)-TIME(HOUR($C$1),MINUTE($C$1),0)))*$L19*$K19*60)/$F19&gt;$D19,
$D19,((Y$2-(TIME(HOUR($Q19),MINUTE($Q19),0)-TIME(HOUR($C$1),MINUTE($C$1),0)))*$L19*$K19*60)/$F19),
IF($D19-SUM($S19:X19)&gt;(Y$2*$L19*$K19*60)/$F19,(Y$2*$L19*$K19*60)/$F19,
IF($D19-SUM($S19:X19)=0,"Z",$D19-SUM($S19:X19)))))</f>
        <v>Z</v>
      </c>
      <c r="Z19" s="35" t="str">
        <f>IF(DATE(YEAR(Z$3),MONTH(Z$3),DAY(Z$3))&lt;DATE(YEAR($Q19),MONTH($Q19),DAY($Q19)),
"X",
IF(DATE(YEAR(Z$3),MONTH(Z$3),DAY(Z$3))=DATE(YEAR($Q19),MONTH($Q19),DAY($Q19)),
IF(((Z$2-(TIME(HOUR($Q19),MINUTE($Q19),0)-TIME(HOUR($C$1),MINUTE($C$1),0)))*$L19*$K19*60)/$F19&gt;$D19,
$D19,((Z$2-(TIME(HOUR($Q19),MINUTE($Q19),0)-TIME(HOUR($C$1),MINUTE($C$1),0)))*$L19*$K19*60)/$F19),
IF($D19-SUM($S19:Y19)&gt;(Z$2*$L19*$K19*60)/$F19,(Z$2*$L19*$K19*60)/$F19,
IF($D19-SUM($S19:Y19)=0,"Z",$D19-SUM($S19:Y19)))))</f>
        <v>Z</v>
      </c>
      <c r="AA19" s="35" t="str">
        <f>IF(DATE(YEAR(AA$3),MONTH(AA$3),DAY(AA$3))&lt;DATE(YEAR($Q19),MONTH($Q19),DAY($Q19)),
"X",
IF(DATE(YEAR(AA$3),MONTH(AA$3),DAY(AA$3))=DATE(YEAR($Q19),MONTH($Q19),DAY($Q19)),
IF(((AA$2-(TIME(HOUR($Q19),MINUTE($Q19),0)-TIME(HOUR($C$1),MINUTE($C$1),0)))*$L19*$K19*60)/$F19&gt;$D19,
$D19,((AA$2-(TIME(HOUR($Q19),MINUTE($Q19),0)-TIME(HOUR($C$1),MINUTE($C$1),0)))*$L19*$K19*60)/$F19),
IF($D19-SUM($S19:Z19)&gt;(AA$2*$L19*$K19*60)/$F19,(AA$2*$L19*$K19*60)/$F19,
IF($D19-SUM($S19:Z19)=0,"Z",$D19-SUM($S19:Z19)))))</f>
        <v>Z</v>
      </c>
      <c r="AB19" s="35" t="str">
        <f>IF(DATE(YEAR(AB$3),MONTH(AB$3),DAY(AB$3))&lt;DATE(YEAR($Q19),MONTH($Q19),DAY($Q19)),
"X",
IF(DATE(YEAR(AB$3),MONTH(AB$3),DAY(AB$3))=DATE(YEAR($Q19),MONTH($Q19),DAY($Q19)),
IF(((AB$2-(TIME(HOUR($Q19),MINUTE($Q19),0)-TIME(HOUR($C$1),MINUTE($C$1),0)))*$L19*$K19*60)/$F19&gt;$D19,
$D19,((AB$2-(TIME(HOUR($Q19),MINUTE($Q19),0)-TIME(HOUR($C$1),MINUTE($C$1),0)))*$L19*$K19*60)/$F19),
IF($D19-SUM($S19:AA19)&gt;(AB$2*$L19*$K19*60)/$F19,(AB$2*$L19*$K19*60)/$F19,
IF($D19-SUM($S19:AA19)=0,"Z",$D19-SUM($S19:AA19)))))</f>
        <v>Z</v>
      </c>
      <c r="AC19" s="35" t="str">
        <f>IF(DATE(YEAR(AC$3),MONTH(AC$3),DAY(AC$3))&lt;DATE(YEAR($Q19),MONTH($Q19),DAY($Q19)),
"X",
IF(DATE(YEAR(AC$3),MONTH(AC$3),DAY(AC$3))=DATE(YEAR($Q19),MONTH($Q19),DAY($Q19)),
IF(((AC$2-(TIME(HOUR($Q19),MINUTE($Q19),0)-TIME(HOUR($C$1),MINUTE($C$1),0)))*$L19*$K19*60)/$F19&gt;$D19,
$D19,((AC$2-(TIME(HOUR($Q19),MINUTE($Q19),0)-TIME(HOUR($C$1),MINUTE($C$1),0)))*$L19*$K19*60)/$F19),
IF($D19-SUM($S19:AB19)&gt;(AC$2*$L19*$K19*60)/$F19,(AC$2*$L19*$K19*60)/$F19,
IF($D19-SUM($S19:AB19)=0,"Z",$D19-SUM($S19:AB19)))))</f>
        <v>Z</v>
      </c>
      <c r="AD19" s="35" t="str">
        <f>IF(DATE(YEAR(AD$3),MONTH(AD$3),DAY(AD$3))&lt;DATE(YEAR($Q19),MONTH($Q19),DAY($Q19)),
"X",
IF(DATE(YEAR(AD$3),MONTH(AD$3),DAY(AD$3))=DATE(YEAR($Q19),MONTH($Q19),DAY($Q19)),
IF(((AD$2-(TIME(HOUR($Q19),MINUTE($Q19),0)-TIME(HOUR($C$1),MINUTE($C$1),0)))*$L19*$K19*60)/$F19&gt;$D19,
$D19,((AD$2-(TIME(HOUR($Q19),MINUTE($Q19),0)-TIME(HOUR($C$1),MINUTE($C$1),0)))*$L19*$K19*60)/$F19),
IF($D19-SUM($S19:AC19)&gt;(AD$2*$L19*$K19*60)/$F19,(AD$2*$L19*$K19*60)/$F19,
IF($D19-SUM($S19:AC19)=0,"Z",$D19-SUM($S19:AC19)))))</f>
        <v>Z</v>
      </c>
      <c r="AE19" s="35" t="str">
        <f>IF(DATE(YEAR(AE$3),MONTH(AE$3),DAY(AE$3))&lt;DATE(YEAR($Q19),MONTH($Q19),DAY($Q19)),
"X",
IF(DATE(YEAR(AE$3),MONTH(AE$3),DAY(AE$3))=DATE(YEAR($Q19),MONTH($Q19),DAY($Q19)),
IF(((AE$2-(TIME(HOUR($Q19),MINUTE($Q19),0)-TIME(HOUR($C$1),MINUTE($C$1),0)))*$L19*$K19*60)/$F19&gt;$D19,
$D19,((AE$2-(TIME(HOUR($Q19),MINUTE($Q19),0)-TIME(HOUR($C$1),MINUTE($C$1),0)))*$L19*$K19*60)/$F19),
IF($D19-SUM($S19:AD19)&gt;(AE$2*$L19*$K19*60)/$F19,(AE$2*$L19*$K19*60)/$F19,
IF($D19-SUM($S19:AD19)=0,"Z",$D19-SUM($S19:AD19)))))</f>
        <v>Z</v>
      </c>
      <c r="AF19" s="35" t="str">
        <f>IF(DATE(YEAR(AF$3),MONTH(AF$3),DAY(AF$3))&lt;DATE(YEAR($Q19),MONTH($Q19),DAY($Q19)),
"X",
IF(DATE(YEAR(AF$3),MONTH(AF$3),DAY(AF$3))=DATE(YEAR($Q19),MONTH($Q19),DAY($Q19)),
IF(((AF$2-(TIME(HOUR($Q19),MINUTE($Q19),0)-TIME(HOUR($C$1),MINUTE($C$1),0)))*$L19*$K19*60)/$F19&gt;$D19,
$D19,((AF$2-(TIME(HOUR($Q19),MINUTE($Q19),0)-TIME(HOUR($C$1),MINUTE($C$1),0)))*$L19*$K19*60)/$F19),
IF($D19-SUM($S19:AE19)&gt;(AF$2*$L19*$K19*60)/$F19,(AF$2*$L19*$K19*60)/$F19,
IF($D19-SUM($S19:AE19)=0,"Z",$D19-SUM($S19:AE19)))))</f>
        <v>Z</v>
      </c>
      <c r="AG19" s="35" t="str">
        <f>IF(DATE(YEAR(AG$3),MONTH(AG$3),DAY(AG$3))&lt;DATE(YEAR($Q19),MONTH($Q19),DAY($Q19)),
"X",
IF(DATE(YEAR(AG$3),MONTH(AG$3),DAY(AG$3))=DATE(YEAR($Q19),MONTH($Q19),DAY($Q19)),
IF(((AG$2-(TIME(HOUR($Q19),MINUTE($Q19),0)-TIME(HOUR($C$1),MINUTE($C$1),0)))*$L19*$K19*60)/$F19&gt;$D19,
$D19,((AG$2-(TIME(HOUR($Q19),MINUTE($Q19),0)-TIME(HOUR($C$1),MINUTE($C$1),0)))*$L19*$K19*60)/$F19),
IF($D19-SUM($S19:AF19)&gt;(AG$2*$L19*$K19*60)/$F19,(AG$2*$L19*$K19*60)/$F19,
IF($D19-SUM($S19:AF19)=0,"Z",$D19-SUM($S19:AF19)))))</f>
        <v>Z</v>
      </c>
      <c r="AH19" s="35" t="str">
        <f>IF(DATE(YEAR(AH$3),MONTH(AH$3),DAY(AH$3))&lt;DATE(YEAR($Q19),MONTH($Q19),DAY($Q19)),
"X",
IF(DATE(YEAR(AH$3),MONTH(AH$3),DAY(AH$3))=DATE(YEAR($Q19),MONTH($Q19),DAY($Q19)),
IF(((AH$2-(TIME(HOUR($Q19),MINUTE($Q19),0)-TIME(HOUR($C$1),MINUTE($C$1),0)))*$L19*$K19*60)/$F19&gt;$D19,
$D19,((AH$2-(TIME(HOUR($Q19),MINUTE($Q19),0)-TIME(HOUR($C$1),MINUTE($C$1),0)))*$L19*$K19*60)/$F19),
IF($D19-SUM($S19:AG19)&gt;(AH$2*$L19*$K19*60)/$F19,(AH$2*$L19*$K19*60)/$F19,
IF($D19-SUM($S19:AG19)=0,"Z",$D19-SUM($S19:AG19)))))</f>
        <v>Z</v>
      </c>
      <c r="AI19" s="35" t="str">
        <f>IF(DATE(YEAR(AI$3),MONTH(AI$3),DAY(AI$3))&lt;DATE(YEAR($Q19),MONTH($Q19),DAY($Q19)),
"X",
IF(DATE(YEAR(AI$3),MONTH(AI$3),DAY(AI$3))=DATE(YEAR($Q19),MONTH($Q19),DAY($Q19)),
IF(((AI$2-(TIME(HOUR($Q19),MINUTE($Q19),0)-TIME(HOUR($C$1),MINUTE($C$1),0)))*$L19*$K19*60)/$F19&gt;$D19,
$D19,((AI$2-(TIME(HOUR($Q19),MINUTE($Q19),0)-TIME(HOUR($C$1),MINUTE($C$1),0)))*$L19*$K19*60)/$F19),
IF($D19-SUM($S19:AH19)&gt;(AI$2*$L19*$K19*60)/$F19,(AI$2*$L19*$K19*60)/$F19,
IF($D19-SUM($S19:AH19)=0,"Z",$D19-SUM($S19:AH19)))))</f>
        <v>Z</v>
      </c>
      <c r="AJ19" s="35" t="str">
        <f>IF(DATE(YEAR(AJ$3),MONTH(AJ$3),DAY(AJ$3))&lt;DATE(YEAR($Q19),MONTH($Q19),DAY($Q19)),
"X",
IF(DATE(YEAR(AJ$3),MONTH(AJ$3),DAY(AJ$3))=DATE(YEAR($Q19),MONTH($Q19),DAY($Q19)),
IF(((AJ$2-(TIME(HOUR($Q19),MINUTE($Q19),0)-TIME(HOUR($C$1),MINUTE($C$1),0)))*$L19*$K19*60)/$F19&gt;$D19,
$D19,((AJ$2-(TIME(HOUR($Q19),MINUTE($Q19),0)-TIME(HOUR($C$1),MINUTE($C$1),0)))*$L19*$K19*60)/$F19),
IF($D19-SUM($S19:AI19)&gt;(AJ$2*$L19*$K19*60)/$F19,(AJ$2*$L19*$K19*60)/$F19,
IF($D19-SUM($S19:AI19)=0,"Z",$D19-SUM($S19:AI19)))))</f>
        <v>Z</v>
      </c>
      <c r="AK19" s="35" t="str">
        <f>IF(DATE(YEAR(AK$3),MONTH(AK$3),DAY(AK$3))&lt;DATE(YEAR($Q19),MONTH($Q19),DAY($Q19)),
"X",
IF(DATE(YEAR(AK$3),MONTH(AK$3),DAY(AK$3))=DATE(YEAR($Q19),MONTH($Q19),DAY($Q19)),
IF(((AK$2-(TIME(HOUR($Q19),MINUTE($Q19),0)-TIME(HOUR($C$1),MINUTE($C$1),0)))*$L19*$K19*60)/$F19&gt;$D19,
$D19,((AK$2-(TIME(HOUR($Q19),MINUTE($Q19),0)-TIME(HOUR($C$1),MINUTE($C$1),0)))*$L19*$K19*60)/$F19),
IF($D19-SUM($S19:AJ19)&gt;(AK$2*$L19*$K19*60)/$F19,(AK$2*$L19*$K19*60)/$F19,
IF($D19-SUM($S19:AJ19)=0,"Z",$D19-SUM($S19:AJ19)))))</f>
        <v>Z</v>
      </c>
      <c r="AL19" s="35" t="str">
        <f>IF(DATE(YEAR(AL$3),MONTH(AL$3),DAY(AL$3))&lt;DATE(YEAR($Q19),MONTH($Q19),DAY($Q19)),
"X",
IF(DATE(YEAR(AL$3),MONTH(AL$3),DAY(AL$3))=DATE(YEAR($Q19),MONTH($Q19),DAY($Q19)),
IF(((AL$2-(TIME(HOUR($Q19),MINUTE($Q19),0)-TIME(HOUR($C$1),MINUTE($C$1),0)))*$L19*$K19*60)/$F19&gt;$D19,
$D19,((AL$2-(TIME(HOUR($Q19),MINUTE($Q19),0)-TIME(HOUR($C$1),MINUTE($C$1),0)))*$L19*$K19*60)/$F19),
IF($D19-SUM($S19:AK19)&gt;(AL$2*$L19*$K19*60)/$F19,(AL$2*$L19*$K19*60)/$F19,
IF($D19-SUM($S19:AK19)=0,"Z",$D19-SUM($S19:AK19)))))</f>
        <v>Z</v>
      </c>
      <c r="AM19" s="35" t="str">
        <f>IF(DATE(YEAR(AM$3),MONTH(AM$3),DAY(AM$3))&lt;DATE(YEAR($Q19),MONTH($Q19),DAY($Q19)),
"X",
IF(DATE(YEAR(AM$3),MONTH(AM$3),DAY(AM$3))=DATE(YEAR($Q19),MONTH($Q19),DAY($Q19)),
IF(((AM$2-(TIME(HOUR($Q19),MINUTE($Q19),0)-TIME(HOUR($C$1),MINUTE($C$1),0)))*$L19*$K19*60)/$F19&gt;$D19,
$D19,((AM$2-(TIME(HOUR($Q19),MINUTE($Q19),0)-TIME(HOUR($C$1),MINUTE($C$1),0)))*$L19*$K19*60)/$F19),
IF($D19-SUM($S19:AL19)&gt;(AM$2*$L19*$K19*60)/$F19,(AM$2*$L19*$K19*60)/$F19,
IF($D19-SUM($S19:AL19)=0,"Z",$D19-SUM($S19:AL19)))))</f>
        <v>Z</v>
      </c>
      <c r="AN19" s="35" t="str">
        <f>IF(DATE(YEAR(AN$3),MONTH(AN$3),DAY(AN$3))&lt;DATE(YEAR($Q19),MONTH($Q19),DAY($Q19)),
"X",
IF(DATE(YEAR(AN$3),MONTH(AN$3),DAY(AN$3))=DATE(YEAR($Q19),MONTH($Q19),DAY($Q19)),
IF(((AN$2-(TIME(HOUR($Q19),MINUTE($Q19),0)-TIME(HOUR($C$1),MINUTE($C$1),0)))*$L19*$K19*60)/$F19&gt;$D19,
$D19,((AN$2-(TIME(HOUR($Q19),MINUTE($Q19),0)-TIME(HOUR($C$1),MINUTE($C$1),0)))*$L19*$K19*60)/$F19),
IF($D19-SUM($S19:AM19)&gt;(AN$2*$L19*$K19*60)/$F19,(AN$2*$L19*$K19*60)/$F19,
IF($D19-SUM($S19:AM19)=0,"Z",$D19-SUM($S19:AM19)))))</f>
        <v>Z</v>
      </c>
      <c r="AO19" s="36" t="s">
        <v>85</v>
      </c>
    </row>
    <row r="20" spans="1:41" ht="15" customHeight="1">
      <c r="A20" s="75">
        <v>170037</v>
      </c>
      <c r="B20" s="75" t="s">
        <v>6</v>
      </c>
      <c r="C20" s="75">
        <v>1000</v>
      </c>
      <c r="D20" s="75">
        <v>1000</v>
      </c>
      <c r="E20" s="76">
        <v>44346</v>
      </c>
      <c r="F20" s="75">
        <v>24</v>
      </c>
      <c r="G20" s="62">
        <v>400</v>
      </c>
      <c r="H20" s="43">
        <v>14</v>
      </c>
      <c r="I20" s="26" t="str">
        <f>VLOOKUP(H20,OEE!$A$2:$B$23,2)</f>
        <v>B06</v>
      </c>
      <c r="J20" s="26">
        <f t="shared" si="3"/>
        <v>168</v>
      </c>
      <c r="K20" s="41">
        <f>VLOOKUP(H20,OEE!$A$3:$N$22,14)</f>
        <v>0.78899999999999992</v>
      </c>
      <c r="L20" s="26">
        <f>VLOOKUP(H20,OEE!$A$3:$N$22,3)</f>
        <v>26</v>
      </c>
      <c r="M20" s="42">
        <f t="shared" si="4"/>
        <v>3446.3519999999999</v>
      </c>
      <c r="N20" s="42">
        <f t="shared" si="5"/>
        <v>400</v>
      </c>
      <c r="O20" s="42">
        <f t="shared" si="6"/>
        <v>3046.3519999999999</v>
      </c>
      <c r="P20" s="25">
        <f t="shared" si="7"/>
        <v>0</v>
      </c>
      <c r="Q20" s="40">
        <f t="shared" si="8"/>
        <v>44338.375</v>
      </c>
      <c r="R20" s="40">
        <f t="shared" ca="1" si="9"/>
        <v>44339.069444444445</v>
      </c>
      <c r="S20" s="16"/>
      <c r="T20" s="16"/>
      <c r="U20" s="35">
        <f>IF(DATE(YEAR(U$3),MONTH(U$3),DAY(U$3))&lt;DATE(YEAR($Q20),MONTH($Q20),DAY($Q20)),
"X",
IF(DATE(YEAR(U$3),MONTH(U$3),DAY(U$3))=DATE(YEAR($Q20),MONTH($Q20),DAY($Q20)),
IF(((U$2-(TIME(HOUR($Q20),MINUTE($Q20),0)-TIME(HOUR($C$1),MINUTE($C$1),0)))*$L20*$K20*60)/$F20&gt;$D20,
$D20,((U$2-(TIME(HOUR($Q20),MINUTE($Q20),0)-TIME(HOUR($C$1),MINUTE($C$1),0)))*$L20*$K20*60)/$F20),
IF($D20-SUM($S20:T20)&gt;(U$2*$L20*$K20*60)/$F20,(U$2*$L20*$K20*60)/$F20,
IF($D20-SUM($S20:T20)=0,"Z",$D20-SUM($S20:T20)))))</f>
        <v>1000</v>
      </c>
      <c r="V20" s="35" t="str">
        <f>IF(DATE(YEAR(V$3),MONTH(V$3),DAY(V$3))&lt;DATE(YEAR($Q20),MONTH($Q20),DAY($Q20)),
"X",
IF(DATE(YEAR(V$3),MONTH(V$3),DAY(V$3))=DATE(YEAR($Q20),MONTH($Q20),DAY($Q20)),
IF(((V$2-(TIME(HOUR($Q20),MINUTE($Q20),0)-TIME(HOUR($C$1),MINUTE($C$1),0)))*$L20*$K20*60)/$F20&gt;$D20,
$D20,((V$2-(TIME(HOUR($Q20),MINUTE($Q20),0)-TIME(HOUR($C$1),MINUTE($C$1),0)))*$L20*$K20*60)/$F20),
IF($D20-SUM($S20:U20)&gt;(V$2*$L20*$K20*60)/$F20,(V$2*$L20*$K20*60)/$F20,
IF($D20-SUM($S20:U20)=0,"Z",$D20-SUM($S20:U20)))))</f>
        <v>Z</v>
      </c>
      <c r="W20" s="35" t="str">
        <f>IF(DATE(YEAR(W$3),MONTH(W$3),DAY(W$3))&lt;DATE(YEAR($Q20),MONTH($Q20),DAY($Q20)),
"X",
IF(DATE(YEAR(W$3),MONTH(W$3),DAY(W$3))=DATE(YEAR($Q20),MONTH($Q20),DAY($Q20)),
IF(((W$2-(TIME(HOUR($Q20),MINUTE($Q20),0)-TIME(HOUR($C$1),MINUTE($C$1),0)))*$L20*$K20*60)/$F20&gt;$D20,
$D20,((W$2-(TIME(HOUR($Q20),MINUTE($Q20),0)-TIME(HOUR($C$1),MINUTE($C$1),0)))*$L20*$K20*60)/$F20),
IF($D20-SUM($S20:V20)&gt;(W$2*$L20*$K20*60)/$F20,(W$2*$L20*$K20*60)/$F20,
IF($D20-SUM($S20:V20)=0,"Z",$D20-SUM($S20:V20)))))</f>
        <v>Z</v>
      </c>
      <c r="X20" s="35" t="str">
        <f>IF(DATE(YEAR(X$3),MONTH(X$3),DAY(X$3))&lt;DATE(YEAR($Q20),MONTH($Q20),DAY($Q20)),
"X",
IF(DATE(YEAR(X$3),MONTH(X$3),DAY(X$3))=DATE(YEAR($Q20),MONTH($Q20),DAY($Q20)),
IF(((X$2-(TIME(HOUR($Q20),MINUTE($Q20),0)-TIME(HOUR($C$1),MINUTE($C$1),0)))*$L20*$K20*60)/$F20&gt;$D20,
$D20,((X$2-(TIME(HOUR($Q20),MINUTE($Q20),0)-TIME(HOUR($C$1),MINUTE($C$1),0)))*$L20*$K20*60)/$F20),
IF($D20-SUM($S20:W20)&gt;(X$2*$L20*$K20*60)/$F20,(X$2*$L20*$K20*60)/$F20,
IF($D20-SUM($S20:W20)=0,"Z",$D20-SUM($S20:W20)))))</f>
        <v>Z</v>
      </c>
      <c r="Y20" s="35" t="str">
        <f>IF(DATE(YEAR(Y$3),MONTH(Y$3),DAY(Y$3))&lt;DATE(YEAR($Q20),MONTH($Q20),DAY($Q20)),
"X",
IF(DATE(YEAR(Y$3),MONTH(Y$3),DAY(Y$3))=DATE(YEAR($Q20),MONTH($Q20),DAY($Q20)),
IF(((Y$2-(TIME(HOUR($Q20),MINUTE($Q20),0)-TIME(HOUR($C$1),MINUTE($C$1),0)))*$L20*$K20*60)/$F20&gt;$D20,
$D20,((Y$2-(TIME(HOUR($Q20),MINUTE($Q20),0)-TIME(HOUR($C$1),MINUTE($C$1),0)))*$L20*$K20*60)/$F20),
IF($D20-SUM($S20:X20)&gt;(Y$2*$L20*$K20*60)/$F20,(Y$2*$L20*$K20*60)/$F20,
IF($D20-SUM($S20:X20)=0,"Z",$D20-SUM($S20:X20)))))</f>
        <v>Z</v>
      </c>
      <c r="Z20" s="35" t="str">
        <f>IF(DATE(YEAR(Z$3),MONTH(Z$3),DAY(Z$3))&lt;DATE(YEAR($Q20),MONTH($Q20),DAY($Q20)),
"X",
IF(DATE(YEAR(Z$3),MONTH(Z$3),DAY(Z$3))=DATE(YEAR($Q20),MONTH($Q20),DAY($Q20)),
IF(((Z$2-(TIME(HOUR($Q20),MINUTE($Q20),0)-TIME(HOUR($C$1),MINUTE($C$1),0)))*$L20*$K20*60)/$F20&gt;$D20,
$D20,((Z$2-(TIME(HOUR($Q20),MINUTE($Q20),0)-TIME(HOUR($C$1),MINUTE($C$1),0)))*$L20*$K20*60)/$F20),
IF($D20-SUM($S20:Y20)&gt;(Z$2*$L20*$K20*60)/$F20,(Z$2*$L20*$K20*60)/$F20,
IF($D20-SUM($S20:Y20)=0,"Z",$D20-SUM($S20:Y20)))))</f>
        <v>Z</v>
      </c>
      <c r="AA20" s="35" t="str">
        <f>IF(DATE(YEAR(AA$3),MONTH(AA$3),DAY(AA$3))&lt;DATE(YEAR($Q20),MONTH($Q20),DAY($Q20)),
"X",
IF(DATE(YEAR(AA$3),MONTH(AA$3),DAY(AA$3))=DATE(YEAR($Q20),MONTH($Q20),DAY($Q20)),
IF(((AA$2-(TIME(HOUR($Q20),MINUTE($Q20),0)-TIME(HOUR($C$1),MINUTE($C$1),0)))*$L20*$K20*60)/$F20&gt;$D20,
$D20,((AA$2-(TIME(HOUR($Q20),MINUTE($Q20),0)-TIME(HOUR($C$1),MINUTE($C$1),0)))*$L20*$K20*60)/$F20),
IF($D20-SUM($S20:Z20)&gt;(AA$2*$L20*$K20*60)/$F20,(AA$2*$L20*$K20*60)/$F20,
IF($D20-SUM($S20:Z20)=0,"Z",$D20-SUM($S20:Z20)))))</f>
        <v>Z</v>
      </c>
      <c r="AB20" s="35" t="str">
        <f>IF(DATE(YEAR(AB$3),MONTH(AB$3),DAY(AB$3))&lt;DATE(YEAR($Q20),MONTH($Q20),DAY($Q20)),
"X",
IF(DATE(YEAR(AB$3),MONTH(AB$3),DAY(AB$3))=DATE(YEAR($Q20),MONTH($Q20),DAY($Q20)),
IF(((AB$2-(TIME(HOUR($Q20),MINUTE($Q20),0)-TIME(HOUR($C$1),MINUTE($C$1),0)))*$L20*$K20*60)/$F20&gt;$D20,
$D20,((AB$2-(TIME(HOUR($Q20),MINUTE($Q20),0)-TIME(HOUR($C$1),MINUTE($C$1),0)))*$L20*$K20*60)/$F20),
IF($D20-SUM($S20:AA20)&gt;(AB$2*$L20*$K20*60)/$F20,(AB$2*$L20*$K20*60)/$F20,
IF($D20-SUM($S20:AA20)=0,"Z",$D20-SUM($S20:AA20)))))</f>
        <v>Z</v>
      </c>
      <c r="AC20" s="35" t="str">
        <f>IF(DATE(YEAR(AC$3),MONTH(AC$3),DAY(AC$3))&lt;DATE(YEAR($Q20),MONTH($Q20),DAY($Q20)),
"X",
IF(DATE(YEAR(AC$3),MONTH(AC$3),DAY(AC$3))=DATE(YEAR($Q20),MONTH($Q20),DAY($Q20)),
IF(((AC$2-(TIME(HOUR($Q20),MINUTE($Q20),0)-TIME(HOUR($C$1),MINUTE($C$1),0)))*$L20*$K20*60)/$F20&gt;$D20,
$D20,((AC$2-(TIME(HOUR($Q20),MINUTE($Q20),0)-TIME(HOUR($C$1),MINUTE($C$1),0)))*$L20*$K20*60)/$F20),
IF($D20-SUM($S20:AB20)&gt;(AC$2*$L20*$K20*60)/$F20,(AC$2*$L20*$K20*60)/$F20,
IF($D20-SUM($S20:AB20)=0,"Z",$D20-SUM($S20:AB20)))))</f>
        <v>Z</v>
      </c>
      <c r="AD20" s="35" t="str">
        <f>IF(DATE(YEAR(AD$3),MONTH(AD$3),DAY(AD$3))&lt;DATE(YEAR($Q20),MONTH($Q20),DAY($Q20)),
"X",
IF(DATE(YEAR(AD$3),MONTH(AD$3),DAY(AD$3))=DATE(YEAR($Q20),MONTH($Q20),DAY($Q20)),
IF(((AD$2-(TIME(HOUR($Q20),MINUTE($Q20),0)-TIME(HOUR($C$1),MINUTE($C$1),0)))*$L20*$K20*60)/$F20&gt;$D20,
$D20,((AD$2-(TIME(HOUR($Q20),MINUTE($Q20),0)-TIME(HOUR($C$1),MINUTE($C$1),0)))*$L20*$K20*60)/$F20),
IF($D20-SUM($S20:AC20)&gt;(AD$2*$L20*$K20*60)/$F20,(AD$2*$L20*$K20*60)/$F20,
IF($D20-SUM($S20:AC20)=0,"Z",$D20-SUM($S20:AC20)))))</f>
        <v>Z</v>
      </c>
      <c r="AE20" s="35" t="str">
        <f>IF(DATE(YEAR(AE$3),MONTH(AE$3),DAY(AE$3))&lt;DATE(YEAR($Q20),MONTH($Q20),DAY($Q20)),
"X",
IF(DATE(YEAR(AE$3),MONTH(AE$3),DAY(AE$3))=DATE(YEAR($Q20),MONTH($Q20),DAY($Q20)),
IF(((AE$2-(TIME(HOUR($Q20),MINUTE($Q20),0)-TIME(HOUR($C$1),MINUTE($C$1),0)))*$L20*$K20*60)/$F20&gt;$D20,
$D20,((AE$2-(TIME(HOUR($Q20),MINUTE($Q20),0)-TIME(HOUR($C$1),MINUTE($C$1),0)))*$L20*$K20*60)/$F20),
IF($D20-SUM($S20:AD20)&gt;(AE$2*$L20*$K20*60)/$F20,(AE$2*$L20*$K20*60)/$F20,
IF($D20-SUM($S20:AD20)=0,"Z",$D20-SUM($S20:AD20)))))</f>
        <v>Z</v>
      </c>
      <c r="AF20" s="35" t="str">
        <f>IF(DATE(YEAR(AF$3),MONTH(AF$3),DAY(AF$3))&lt;DATE(YEAR($Q20),MONTH($Q20),DAY($Q20)),
"X",
IF(DATE(YEAR(AF$3),MONTH(AF$3),DAY(AF$3))=DATE(YEAR($Q20),MONTH($Q20),DAY($Q20)),
IF(((AF$2-(TIME(HOUR($Q20),MINUTE($Q20),0)-TIME(HOUR($C$1),MINUTE($C$1),0)))*$L20*$K20*60)/$F20&gt;$D20,
$D20,((AF$2-(TIME(HOUR($Q20),MINUTE($Q20),0)-TIME(HOUR($C$1),MINUTE($C$1),0)))*$L20*$K20*60)/$F20),
IF($D20-SUM($S20:AE20)&gt;(AF$2*$L20*$K20*60)/$F20,(AF$2*$L20*$K20*60)/$F20,
IF($D20-SUM($S20:AE20)=0,"Z",$D20-SUM($S20:AE20)))))</f>
        <v>Z</v>
      </c>
      <c r="AG20" s="35" t="str">
        <f>IF(DATE(YEAR(AG$3),MONTH(AG$3),DAY(AG$3))&lt;DATE(YEAR($Q20),MONTH($Q20),DAY($Q20)),
"X",
IF(DATE(YEAR(AG$3),MONTH(AG$3),DAY(AG$3))=DATE(YEAR($Q20),MONTH($Q20),DAY($Q20)),
IF(((AG$2-(TIME(HOUR($Q20),MINUTE($Q20),0)-TIME(HOUR($C$1),MINUTE($C$1),0)))*$L20*$K20*60)/$F20&gt;$D20,
$D20,((AG$2-(TIME(HOUR($Q20),MINUTE($Q20),0)-TIME(HOUR($C$1),MINUTE($C$1),0)))*$L20*$K20*60)/$F20),
IF($D20-SUM($S20:AF20)&gt;(AG$2*$L20*$K20*60)/$F20,(AG$2*$L20*$K20*60)/$F20,
IF($D20-SUM($S20:AF20)=0,"Z",$D20-SUM($S20:AF20)))))</f>
        <v>Z</v>
      </c>
      <c r="AH20" s="35" t="str">
        <f>IF(DATE(YEAR(AH$3),MONTH(AH$3),DAY(AH$3))&lt;DATE(YEAR($Q20),MONTH($Q20),DAY($Q20)),
"X",
IF(DATE(YEAR(AH$3),MONTH(AH$3),DAY(AH$3))=DATE(YEAR($Q20),MONTH($Q20),DAY($Q20)),
IF(((AH$2-(TIME(HOUR($Q20),MINUTE($Q20),0)-TIME(HOUR($C$1),MINUTE($C$1),0)))*$L20*$K20*60)/$F20&gt;$D20,
$D20,((AH$2-(TIME(HOUR($Q20),MINUTE($Q20),0)-TIME(HOUR($C$1),MINUTE($C$1),0)))*$L20*$K20*60)/$F20),
IF($D20-SUM($S20:AG20)&gt;(AH$2*$L20*$K20*60)/$F20,(AH$2*$L20*$K20*60)/$F20,
IF($D20-SUM($S20:AG20)=0,"Z",$D20-SUM($S20:AG20)))))</f>
        <v>Z</v>
      </c>
      <c r="AI20" s="35" t="str">
        <f>IF(DATE(YEAR(AI$3),MONTH(AI$3),DAY(AI$3))&lt;DATE(YEAR($Q20),MONTH($Q20),DAY($Q20)),
"X",
IF(DATE(YEAR(AI$3),MONTH(AI$3),DAY(AI$3))=DATE(YEAR($Q20),MONTH($Q20),DAY($Q20)),
IF(((AI$2-(TIME(HOUR($Q20),MINUTE($Q20),0)-TIME(HOUR($C$1),MINUTE($C$1),0)))*$L20*$K20*60)/$F20&gt;$D20,
$D20,((AI$2-(TIME(HOUR($Q20),MINUTE($Q20),0)-TIME(HOUR($C$1),MINUTE($C$1),0)))*$L20*$K20*60)/$F20),
IF($D20-SUM($S20:AH20)&gt;(AI$2*$L20*$K20*60)/$F20,(AI$2*$L20*$K20*60)/$F20,
IF($D20-SUM($S20:AH20)=0,"Z",$D20-SUM($S20:AH20)))))</f>
        <v>Z</v>
      </c>
      <c r="AJ20" s="35" t="str">
        <f>IF(DATE(YEAR(AJ$3),MONTH(AJ$3),DAY(AJ$3))&lt;DATE(YEAR($Q20),MONTH($Q20),DAY($Q20)),
"X",
IF(DATE(YEAR(AJ$3),MONTH(AJ$3),DAY(AJ$3))=DATE(YEAR($Q20),MONTH($Q20),DAY($Q20)),
IF(((AJ$2-(TIME(HOUR($Q20),MINUTE($Q20),0)-TIME(HOUR($C$1),MINUTE($C$1),0)))*$L20*$K20*60)/$F20&gt;$D20,
$D20,((AJ$2-(TIME(HOUR($Q20),MINUTE($Q20),0)-TIME(HOUR($C$1),MINUTE($C$1),0)))*$L20*$K20*60)/$F20),
IF($D20-SUM($S20:AI20)&gt;(AJ$2*$L20*$K20*60)/$F20,(AJ$2*$L20*$K20*60)/$F20,
IF($D20-SUM($S20:AI20)=0,"Z",$D20-SUM($S20:AI20)))))</f>
        <v>Z</v>
      </c>
      <c r="AK20" s="35" t="str">
        <f>IF(DATE(YEAR(AK$3),MONTH(AK$3),DAY(AK$3))&lt;DATE(YEAR($Q20),MONTH($Q20),DAY($Q20)),
"X",
IF(DATE(YEAR(AK$3),MONTH(AK$3),DAY(AK$3))=DATE(YEAR($Q20),MONTH($Q20),DAY($Q20)),
IF(((AK$2-(TIME(HOUR($Q20),MINUTE($Q20),0)-TIME(HOUR($C$1),MINUTE($C$1),0)))*$L20*$K20*60)/$F20&gt;$D20,
$D20,((AK$2-(TIME(HOUR($Q20),MINUTE($Q20),0)-TIME(HOUR($C$1),MINUTE($C$1),0)))*$L20*$K20*60)/$F20),
IF($D20-SUM($S20:AJ20)&gt;(AK$2*$L20*$K20*60)/$F20,(AK$2*$L20*$K20*60)/$F20,
IF($D20-SUM($S20:AJ20)=0,"Z",$D20-SUM($S20:AJ20)))))</f>
        <v>Z</v>
      </c>
      <c r="AL20" s="35" t="str">
        <f>IF(DATE(YEAR(AL$3),MONTH(AL$3),DAY(AL$3))&lt;DATE(YEAR($Q20),MONTH($Q20),DAY($Q20)),
"X",
IF(DATE(YEAR(AL$3),MONTH(AL$3),DAY(AL$3))=DATE(YEAR($Q20),MONTH($Q20),DAY($Q20)),
IF(((AL$2-(TIME(HOUR($Q20),MINUTE($Q20),0)-TIME(HOUR($C$1),MINUTE($C$1),0)))*$L20*$K20*60)/$F20&gt;$D20,
$D20,((AL$2-(TIME(HOUR($Q20),MINUTE($Q20),0)-TIME(HOUR($C$1),MINUTE($C$1),0)))*$L20*$K20*60)/$F20),
IF($D20-SUM($S20:AK20)&gt;(AL$2*$L20*$K20*60)/$F20,(AL$2*$L20*$K20*60)/$F20,
IF($D20-SUM($S20:AK20)=0,"Z",$D20-SUM($S20:AK20)))))</f>
        <v>Z</v>
      </c>
      <c r="AM20" s="35" t="str">
        <f>IF(DATE(YEAR(AM$3),MONTH(AM$3),DAY(AM$3))&lt;DATE(YEAR($Q20),MONTH($Q20),DAY($Q20)),
"X",
IF(DATE(YEAR(AM$3),MONTH(AM$3),DAY(AM$3))=DATE(YEAR($Q20),MONTH($Q20),DAY($Q20)),
IF(((AM$2-(TIME(HOUR($Q20),MINUTE($Q20),0)-TIME(HOUR($C$1),MINUTE($C$1),0)))*$L20*$K20*60)/$F20&gt;$D20,
$D20,((AM$2-(TIME(HOUR($Q20),MINUTE($Q20),0)-TIME(HOUR($C$1),MINUTE($C$1),0)))*$L20*$K20*60)/$F20),
IF($D20-SUM($S20:AL20)&gt;(AM$2*$L20*$K20*60)/$F20,(AM$2*$L20*$K20*60)/$F20,
IF($D20-SUM($S20:AL20)=0,"Z",$D20-SUM($S20:AL20)))))</f>
        <v>Z</v>
      </c>
      <c r="AN20" s="35" t="str">
        <f>IF(DATE(YEAR(AN$3),MONTH(AN$3),DAY(AN$3))&lt;DATE(YEAR($Q20),MONTH($Q20),DAY($Q20)),
"X",
IF(DATE(YEAR(AN$3),MONTH(AN$3),DAY(AN$3))=DATE(YEAR($Q20),MONTH($Q20),DAY($Q20)),
IF(((AN$2-(TIME(HOUR($Q20),MINUTE($Q20),0)-TIME(HOUR($C$1),MINUTE($C$1),0)))*$L20*$K20*60)/$F20&gt;$D20,
$D20,((AN$2-(TIME(HOUR($Q20),MINUTE($Q20),0)-TIME(HOUR($C$1),MINUTE($C$1),0)))*$L20*$K20*60)/$F20),
IF($D20-SUM($S20:AM20)&gt;(AN$2*$L20*$K20*60)/$F20,(AN$2*$L20*$K20*60)/$F20,
IF($D20-SUM($S20:AM20)=0,"Z",$D20-SUM($S20:AM20)))))</f>
        <v>Z</v>
      </c>
      <c r="AO20" s="36" t="s">
        <v>85</v>
      </c>
    </row>
    <row r="21" spans="1:41" ht="15" customHeight="1">
      <c r="A21" s="75">
        <v>170038</v>
      </c>
      <c r="B21" s="75" t="s">
        <v>6</v>
      </c>
      <c r="C21" s="75">
        <v>1400</v>
      </c>
      <c r="D21" s="75">
        <v>1000</v>
      </c>
      <c r="E21" s="76">
        <v>44346</v>
      </c>
      <c r="F21" s="75">
        <v>24</v>
      </c>
      <c r="G21" s="62">
        <v>400</v>
      </c>
      <c r="H21" s="43">
        <v>11</v>
      </c>
      <c r="I21" s="26" t="str">
        <f>VLOOKUP(H21,OEE!$A$2:$B$23,2)</f>
        <v>B03</v>
      </c>
      <c r="J21" s="26">
        <f t="shared" si="3"/>
        <v>168</v>
      </c>
      <c r="K21" s="41">
        <f>VLOOKUP(H21,OEE!$A$3:$N$22,14)</f>
        <v>0.72599999999999998</v>
      </c>
      <c r="L21" s="26">
        <f>VLOOKUP(H21,OEE!$A$3:$N$22,3)</f>
        <v>25</v>
      </c>
      <c r="M21" s="42">
        <f t="shared" si="4"/>
        <v>3049.2</v>
      </c>
      <c r="N21" s="42">
        <f t="shared" si="5"/>
        <v>400</v>
      </c>
      <c r="O21" s="42">
        <f t="shared" si="6"/>
        <v>2649.2</v>
      </c>
      <c r="P21" s="25">
        <f t="shared" si="7"/>
        <v>0</v>
      </c>
      <c r="Q21" s="40">
        <f t="shared" si="8"/>
        <v>44338.375</v>
      </c>
      <c r="R21" s="40">
        <f t="shared" ca="1" si="9"/>
        <v>44339.069444444445</v>
      </c>
      <c r="S21" s="16"/>
      <c r="T21" s="16"/>
      <c r="U21" s="35">
        <f>IF(DATE(YEAR(U$3),MONTH(U$3),DAY(U$3))&lt;DATE(YEAR($Q21),MONTH($Q21),DAY($Q21)),
"X",
IF(DATE(YEAR(U$3),MONTH(U$3),DAY(U$3))=DATE(YEAR($Q21),MONTH($Q21),DAY($Q21)),
IF(((U$2-(TIME(HOUR($Q21),MINUTE($Q21),0)-TIME(HOUR($C$1),MINUTE($C$1),0)))*$L21*$K21*60)/$F21&gt;$D21,
$D21,((U$2-(TIME(HOUR($Q21),MINUTE($Q21),0)-TIME(HOUR($C$1),MINUTE($C$1),0)))*$L21*$K21*60)/$F21),
IF($D21-SUM($S21:T21)&gt;(U$2*$L21*$K21*60)/$F21,(U$2*$L21*$K21*60)/$F21,
IF($D21-SUM($S21:T21)=0,"Z",$D21-SUM($S21:T21)))))</f>
        <v>1000</v>
      </c>
      <c r="V21" s="35" t="str">
        <f>IF(DATE(YEAR(V$3),MONTH(V$3),DAY(V$3))&lt;DATE(YEAR($Q21),MONTH($Q21),DAY($Q21)),
"X",
IF(DATE(YEAR(V$3),MONTH(V$3),DAY(V$3))=DATE(YEAR($Q21),MONTH($Q21),DAY($Q21)),
IF(((V$2-(TIME(HOUR($Q21),MINUTE($Q21),0)-TIME(HOUR($C$1),MINUTE($C$1),0)))*$L21*$K21*60)/$F21&gt;$D21,
$D21,((V$2-(TIME(HOUR($Q21),MINUTE($Q21),0)-TIME(HOUR($C$1),MINUTE($C$1),0)))*$L21*$K21*60)/$F21),
IF($D21-SUM($S21:U21)&gt;(V$2*$L21*$K21*60)/$F21,(V$2*$L21*$K21*60)/$F21,
IF($D21-SUM($S21:U21)=0,"Z",$D21-SUM($S21:U21)))))</f>
        <v>Z</v>
      </c>
      <c r="W21" s="35" t="str">
        <f>IF(DATE(YEAR(W$3),MONTH(W$3),DAY(W$3))&lt;DATE(YEAR($Q21),MONTH($Q21),DAY($Q21)),
"X",
IF(DATE(YEAR(W$3),MONTH(W$3),DAY(W$3))=DATE(YEAR($Q21),MONTH($Q21),DAY($Q21)),
IF(((W$2-(TIME(HOUR($Q21),MINUTE($Q21),0)-TIME(HOUR($C$1),MINUTE($C$1),0)))*$L21*$K21*60)/$F21&gt;$D21,
$D21,((W$2-(TIME(HOUR($Q21),MINUTE($Q21),0)-TIME(HOUR($C$1),MINUTE($C$1),0)))*$L21*$K21*60)/$F21),
IF($D21-SUM($S21:V21)&gt;(W$2*$L21*$K21*60)/$F21,(W$2*$L21*$K21*60)/$F21,
IF($D21-SUM($S21:V21)=0,"Z",$D21-SUM($S21:V21)))))</f>
        <v>Z</v>
      </c>
      <c r="X21" s="35" t="str">
        <f>IF(DATE(YEAR(X$3),MONTH(X$3),DAY(X$3))&lt;DATE(YEAR($Q21),MONTH($Q21),DAY($Q21)),
"X",
IF(DATE(YEAR(X$3),MONTH(X$3),DAY(X$3))=DATE(YEAR($Q21),MONTH($Q21),DAY($Q21)),
IF(((X$2-(TIME(HOUR($Q21),MINUTE($Q21),0)-TIME(HOUR($C$1),MINUTE($C$1),0)))*$L21*$K21*60)/$F21&gt;$D21,
$D21,((X$2-(TIME(HOUR($Q21),MINUTE($Q21),0)-TIME(HOUR($C$1),MINUTE($C$1),0)))*$L21*$K21*60)/$F21),
IF($D21-SUM($S21:W21)&gt;(X$2*$L21*$K21*60)/$F21,(X$2*$L21*$K21*60)/$F21,
IF($D21-SUM($S21:W21)=0,"Z",$D21-SUM($S21:W21)))))</f>
        <v>Z</v>
      </c>
      <c r="Y21" s="35" t="str">
        <f>IF(DATE(YEAR(Y$3),MONTH(Y$3),DAY(Y$3))&lt;DATE(YEAR($Q21),MONTH($Q21),DAY($Q21)),
"X",
IF(DATE(YEAR(Y$3),MONTH(Y$3),DAY(Y$3))=DATE(YEAR($Q21),MONTH($Q21),DAY($Q21)),
IF(((Y$2-(TIME(HOUR($Q21),MINUTE($Q21),0)-TIME(HOUR($C$1),MINUTE($C$1),0)))*$L21*$K21*60)/$F21&gt;$D21,
$D21,((Y$2-(TIME(HOUR($Q21),MINUTE($Q21),0)-TIME(HOUR($C$1),MINUTE($C$1),0)))*$L21*$K21*60)/$F21),
IF($D21-SUM($S21:X21)&gt;(Y$2*$L21*$K21*60)/$F21,(Y$2*$L21*$K21*60)/$F21,
IF($D21-SUM($S21:X21)=0,"Z",$D21-SUM($S21:X21)))))</f>
        <v>Z</v>
      </c>
      <c r="Z21" s="35" t="str">
        <f>IF(DATE(YEAR(Z$3),MONTH(Z$3),DAY(Z$3))&lt;DATE(YEAR($Q21),MONTH($Q21),DAY($Q21)),
"X",
IF(DATE(YEAR(Z$3),MONTH(Z$3),DAY(Z$3))=DATE(YEAR($Q21),MONTH($Q21),DAY($Q21)),
IF(((Z$2-(TIME(HOUR($Q21),MINUTE($Q21),0)-TIME(HOUR($C$1),MINUTE($C$1),0)))*$L21*$K21*60)/$F21&gt;$D21,
$D21,((Z$2-(TIME(HOUR($Q21),MINUTE($Q21),0)-TIME(HOUR($C$1),MINUTE($C$1),0)))*$L21*$K21*60)/$F21),
IF($D21-SUM($S21:Y21)&gt;(Z$2*$L21*$K21*60)/$F21,(Z$2*$L21*$K21*60)/$F21,
IF($D21-SUM($S21:Y21)=0,"Z",$D21-SUM($S21:Y21)))))</f>
        <v>Z</v>
      </c>
      <c r="AA21" s="35" t="str">
        <f>IF(DATE(YEAR(AA$3),MONTH(AA$3),DAY(AA$3))&lt;DATE(YEAR($Q21),MONTH($Q21),DAY($Q21)),
"X",
IF(DATE(YEAR(AA$3),MONTH(AA$3),DAY(AA$3))=DATE(YEAR($Q21),MONTH($Q21),DAY($Q21)),
IF(((AA$2-(TIME(HOUR($Q21),MINUTE($Q21),0)-TIME(HOUR($C$1),MINUTE($C$1),0)))*$L21*$K21*60)/$F21&gt;$D21,
$D21,((AA$2-(TIME(HOUR($Q21),MINUTE($Q21),0)-TIME(HOUR($C$1),MINUTE($C$1),0)))*$L21*$K21*60)/$F21),
IF($D21-SUM($S21:Z21)&gt;(AA$2*$L21*$K21*60)/$F21,(AA$2*$L21*$K21*60)/$F21,
IF($D21-SUM($S21:Z21)=0,"Z",$D21-SUM($S21:Z21)))))</f>
        <v>Z</v>
      </c>
      <c r="AB21" s="35" t="str">
        <f>IF(DATE(YEAR(AB$3),MONTH(AB$3),DAY(AB$3))&lt;DATE(YEAR($Q21),MONTH($Q21),DAY($Q21)),
"X",
IF(DATE(YEAR(AB$3),MONTH(AB$3),DAY(AB$3))=DATE(YEAR($Q21),MONTH($Q21),DAY($Q21)),
IF(((AB$2-(TIME(HOUR($Q21),MINUTE($Q21),0)-TIME(HOUR($C$1),MINUTE($C$1),0)))*$L21*$K21*60)/$F21&gt;$D21,
$D21,((AB$2-(TIME(HOUR($Q21),MINUTE($Q21),0)-TIME(HOUR($C$1),MINUTE($C$1),0)))*$L21*$K21*60)/$F21),
IF($D21-SUM($S21:AA21)&gt;(AB$2*$L21*$K21*60)/$F21,(AB$2*$L21*$K21*60)/$F21,
IF($D21-SUM($S21:AA21)=0,"Z",$D21-SUM($S21:AA21)))))</f>
        <v>Z</v>
      </c>
      <c r="AC21" s="35" t="str">
        <f>IF(DATE(YEAR(AC$3),MONTH(AC$3),DAY(AC$3))&lt;DATE(YEAR($Q21),MONTH($Q21),DAY($Q21)),
"X",
IF(DATE(YEAR(AC$3),MONTH(AC$3),DAY(AC$3))=DATE(YEAR($Q21),MONTH($Q21),DAY($Q21)),
IF(((AC$2-(TIME(HOUR($Q21),MINUTE($Q21),0)-TIME(HOUR($C$1),MINUTE($C$1),0)))*$L21*$K21*60)/$F21&gt;$D21,
$D21,((AC$2-(TIME(HOUR($Q21),MINUTE($Q21),0)-TIME(HOUR($C$1),MINUTE($C$1),0)))*$L21*$K21*60)/$F21),
IF($D21-SUM($S21:AB21)&gt;(AC$2*$L21*$K21*60)/$F21,(AC$2*$L21*$K21*60)/$F21,
IF($D21-SUM($S21:AB21)=0,"Z",$D21-SUM($S21:AB21)))))</f>
        <v>Z</v>
      </c>
      <c r="AD21" s="35" t="str">
        <f>IF(DATE(YEAR(AD$3),MONTH(AD$3),DAY(AD$3))&lt;DATE(YEAR($Q21),MONTH($Q21),DAY($Q21)),
"X",
IF(DATE(YEAR(AD$3),MONTH(AD$3),DAY(AD$3))=DATE(YEAR($Q21),MONTH($Q21),DAY($Q21)),
IF(((AD$2-(TIME(HOUR($Q21),MINUTE($Q21),0)-TIME(HOUR($C$1),MINUTE($C$1),0)))*$L21*$K21*60)/$F21&gt;$D21,
$D21,((AD$2-(TIME(HOUR($Q21),MINUTE($Q21),0)-TIME(HOUR($C$1),MINUTE($C$1),0)))*$L21*$K21*60)/$F21),
IF($D21-SUM($S21:AC21)&gt;(AD$2*$L21*$K21*60)/$F21,(AD$2*$L21*$K21*60)/$F21,
IF($D21-SUM($S21:AC21)=0,"Z",$D21-SUM($S21:AC21)))))</f>
        <v>Z</v>
      </c>
      <c r="AE21" s="35" t="str">
        <f>IF(DATE(YEAR(AE$3),MONTH(AE$3),DAY(AE$3))&lt;DATE(YEAR($Q21),MONTH($Q21),DAY($Q21)),
"X",
IF(DATE(YEAR(AE$3),MONTH(AE$3),DAY(AE$3))=DATE(YEAR($Q21),MONTH($Q21),DAY($Q21)),
IF(((AE$2-(TIME(HOUR($Q21),MINUTE($Q21),0)-TIME(HOUR($C$1),MINUTE($C$1),0)))*$L21*$K21*60)/$F21&gt;$D21,
$D21,((AE$2-(TIME(HOUR($Q21),MINUTE($Q21),0)-TIME(HOUR($C$1),MINUTE($C$1),0)))*$L21*$K21*60)/$F21),
IF($D21-SUM($S21:AD21)&gt;(AE$2*$L21*$K21*60)/$F21,(AE$2*$L21*$K21*60)/$F21,
IF($D21-SUM($S21:AD21)=0,"Z",$D21-SUM($S21:AD21)))))</f>
        <v>Z</v>
      </c>
      <c r="AF21" s="35" t="str">
        <f>IF(DATE(YEAR(AF$3),MONTH(AF$3),DAY(AF$3))&lt;DATE(YEAR($Q21),MONTH($Q21),DAY($Q21)),
"X",
IF(DATE(YEAR(AF$3),MONTH(AF$3),DAY(AF$3))=DATE(YEAR($Q21),MONTH($Q21),DAY($Q21)),
IF(((AF$2-(TIME(HOUR($Q21),MINUTE($Q21),0)-TIME(HOUR($C$1),MINUTE($C$1),0)))*$L21*$K21*60)/$F21&gt;$D21,
$D21,((AF$2-(TIME(HOUR($Q21),MINUTE($Q21),0)-TIME(HOUR($C$1),MINUTE($C$1),0)))*$L21*$K21*60)/$F21),
IF($D21-SUM($S21:AE21)&gt;(AF$2*$L21*$K21*60)/$F21,(AF$2*$L21*$K21*60)/$F21,
IF($D21-SUM($S21:AE21)=0,"Z",$D21-SUM($S21:AE21)))))</f>
        <v>Z</v>
      </c>
      <c r="AG21" s="35" t="str">
        <f>IF(DATE(YEAR(AG$3),MONTH(AG$3),DAY(AG$3))&lt;DATE(YEAR($Q21),MONTH($Q21),DAY($Q21)),
"X",
IF(DATE(YEAR(AG$3),MONTH(AG$3),DAY(AG$3))=DATE(YEAR($Q21),MONTH($Q21),DAY($Q21)),
IF(((AG$2-(TIME(HOUR($Q21),MINUTE($Q21),0)-TIME(HOUR($C$1),MINUTE($C$1),0)))*$L21*$K21*60)/$F21&gt;$D21,
$D21,((AG$2-(TIME(HOUR($Q21),MINUTE($Q21),0)-TIME(HOUR($C$1),MINUTE($C$1),0)))*$L21*$K21*60)/$F21),
IF($D21-SUM($S21:AF21)&gt;(AG$2*$L21*$K21*60)/$F21,(AG$2*$L21*$K21*60)/$F21,
IF($D21-SUM($S21:AF21)=0,"Z",$D21-SUM($S21:AF21)))))</f>
        <v>Z</v>
      </c>
      <c r="AH21" s="35" t="str">
        <f>IF(DATE(YEAR(AH$3),MONTH(AH$3),DAY(AH$3))&lt;DATE(YEAR($Q21),MONTH($Q21),DAY($Q21)),
"X",
IF(DATE(YEAR(AH$3),MONTH(AH$3),DAY(AH$3))=DATE(YEAR($Q21),MONTH($Q21),DAY($Q21)),
IF(((AH$2-(TIME(HOUR($Q21),MINUTE($Q21),0)-TIME(HOUR($C$1),MINUTE($C$1),0)))*$L21*$K21*60)/$F21&gt;$D21,
$D21,((AH$2-(TIME(HOUR($Q21),MINUTE($Q21),0)-TIME(HOUR($C$1),MINUTE($C$1),0)))*$L21*$K21*60)/$F21),
IF($D21-SUM($S21:AG21)&gt;(AH$2*$L21*$K21*60)/$F21,(AH$2*$L21*$K21*60)/$F21,
IF($D21-SUM($S21:AG21)=0,"Z",$D21-SUM($S21:AG21)))))</f>
        <v>Z</v>
      </c>
      <c r="AI21" s="35" t="str">
        <f>IF(DATE(YEAR(AI$3),MONTH(AI$3),DAY(AI$3))&lt;DATE(YEAR($Q21),MONTH($Q21),DAY($Q21)),
"X",
IF(DATE(YEAR(AI$3),MONTH(AI$3),DAY(AI$3))=DATE(YEAR($Q21),MONTH($Q21),DAY($Q21)),
IF(((AI$2-(TIME(HOUR($Q21),MINUTE($Q21),0)-TIME(HOUR($C$1),MINUTE($C$1),0)))*$L21*$K21*60)/$F21&gt;$D21,
$D21,((AI$2-(TIME(HOUR($Q21),MINUTE($Q21),0)-TIME(HOUR($C$1),MINUTE($C$1),0)))*$L21*$K21*60)/$F21),
IF($D21-SUM($S21:AH21)&gt;(AI$2*$L21*$K21*60)/$F21,(AI$2*$L21*$K21*60)/$F21,
IF($D21-SUM($S21:AH21)=0,"Z",$D21-SUM($S21:AH21)))))</f>
        <v>Z</v>
      </c>
      <c r="AJ21" s="35" t="str">
        <f>IF(DATE(YEAR(AJ$3),MONTH(AJ$3),DAY(AJ$3))&lt;DATE(YEAR($Q21),MONTH($Q21),DAY($Q21)),
"X",
IF(DATE(YEAR(AJ$3),MONTH(AJ$3),DAY(AJ$3))=DATE(YEAR($Q21),MONTH($Q21),DAY($Q21)),
IF(((AJ$2-(TIME(HOUR($Q21),MINUTE($Q21),0)-TIME(HOUR($C$1),MINUTE($C$1),0)))*$L21*$K21*60)/$F21&gt;$D21,
$D21,((AJ$2-(TIME(HOUR($Q21),MINUTE($Q21),0)-TIME(HOUR($C$1),MINUTE($C$1),0)))*$L21*$K21*60)/$F21),
IF($D21-SUM($S21:AI21)&gt;(AJ$2*$L21*$K21*60)/$F21,(AJ$2*$L21*$K21*60)/$F21,
IF($D21-SUM($S21:AI21)=0,"Z",$D21-SUM($S21:AI21)))))</f>
        <v>Z</v>
      </c>
      <c r="AK21" s="35" t="str">
        <f>IF(DATE(YEAR(AK$3),MONTH(AK$3),DAY(AK$3))&lt;DATE(YEAR($Q21),MONTH($Q21),DAY($Q21)),
"X",
IF(DATE(YEAR(AK$3),MONTH(AK$3),DAY(AK$3))=DATE(YEAR($Q21),MONTH($Q21),DAY($Q21)),
IF(((AK$2-(TIME(HOUR($Q21),MINUTE($Q21),0)-TIME(HOUR($C$1),MINUTE($C$1),0)))*$L21*$K21*60)/$F21&gt;$D21,
$D21,((AK$2-(TIME(HOUR($Q21),MINUTE($Q21),0)-TIME(HOUR($C$1),MINUTE($C$1),0)))*$L21*$K21*60)/$F21),
IF($D21-SUM($S21:AJ21)&gt;(AK$2*$L21*$K21*60)/$F21,(AK$2*$L21*$K21*60)/$F21,
IF($D21-SUM($S21:AJ21)=0,"Z",$D21-SUM($S21:AJ21)))))</f>
        <v>Z</v>
      </c>
      <c r="AL21" s="35" t="str">
        <f>IF(DATE(YEAR(AL$3),MONTH(AL$3),DAY(AL$3))&lt;DATE(YEAR($Q21),MONTH($Q21),DAY($Q21)),
"X",
IF(DATE(YEAR(AL$3),MONTH(AL$3),DAY(AL$3))=DATE(YEAR($Q21),MONTH($Q21),DAY($Q21)),
IF(((AL$2-(TIME(HOUR($Q21),MINUTE($Q21),0)-TIME(HOUR($C$1),MINUTE($C$1),0)))*$L21*$K21*60)/$F21&gt;$D21,
$D21,((AL$2-(TIME(HOUR($Q21),MINUTE($Q21),0)-TIME(HOUR($C$1),MINUTE($C$1),0)))*$L21*$K21*60)/$F21),
IF($D21-SUM($S21:AK21)&gt;(AL$2*$L21*$K21*60)/$F21,(AL$2*$L21*$K21*60)/$F21,
IF($D21-SUM($S21:AK21)=0,"Z",$D21-SUM($S21:AK21)))))</f>
        <v>Z</v>
      </c>
      <c r="AM21" s="35" t="str">
        <f>IF(DATE(YEAR(AM$3),MONTH(AM$3),DAY(AM$3))&lt;DATE(YEAR($Q21),MONTH($Q21),DAY($Q21)),
"X",
IF(DATE(YEAR(AM$3),MONTH(AM$3),DAY(AM$3))=DATE(YEAR($Q21),MONTH($Q21),DAY($Q21)),
IF(((AM$2-(TIME(HOUR($Q21),MINUTE($Q21),0)-TIME(HOUR($C$1),MINUTE($C$1),0)))*$L21*$K21*60)/$F21&gt;$D21,
$D21,((AM$2-(TIME(HOUR($Q21),MINUTE($Q21),0)-TIME(HOUR($C$1),MINUTE($C$1),0)))*$L21*$K21*60)/$F21),
IF($D21-SUM($S21:AL21)&gt;(AM$2*$L21*$K21*60)/$F21,(AM$2*$L21*$K21*60)/$F21,
IF($D21-SUM($S21:AL21)=0,"Z",$D21-SUM($S21:AL21)))))</f>
        <v>Z</v>
      </c>
      <c r="AN21" s="35" t="str">
        <f>IF(DATE(YEAR(AN$3),MONTH(AN$3),DAY(AN$3))&lt;DATE(YEAR($Q21),MONTH($Q21),DAY($Q21)),
"X",
IF(DATE(YEAR(AN$3),MONTH(AN$3),DAY(AN$3))=DATE(YEAR($Q21),MONTH($Q21),DAY($Q21)),
IF(((AN$2-(TIME(HOUR($Q21),MINUTE($Q21),0)-TIME(HOUR($C$1),MINUTE($C$1),0)))*$L21*$K21*60)/$F21&gt;$D21,
$D21,((AN$2-(TIME(HOUR($Q21),MINUTE($Q21),0)-TIME(HOUR($C$1),MINUTE($C$1),0)))*$L21*$K21*60)/$F21),
IF($D21-SUM($S21:AM21)&gt;(AN$2*$L21*$K21*60)/$F21,(AN$2*$L21*$K21*60)/$F21,
IF($D21-SUM($S21:AM21)=0,"Z",$D21-SUM($S21:AM21)))))</f>
        <v>Z</v>
      </c>
      <c r="AO21" s="36" t="s">
        <v>85</v>
      </c>
    </row>
    <row r="22" spans="1:41" ht="15" customHeight="1">
      <c r="A22" s="75">
        <v>170039</v>
      </c>
      <c r="B22" s="75" t="s">
        <v>6</v>
      </c>
      <c r="C22" s="75">
        <v>700</v>
      </c>
      <c r="D22" s="75">
        <v>700</v>
      </c>
      <c r="E22" s="76">
        <v>44346</v>
      </c>
      <c r="F22" s="75">
        <v>24</v>
      </c>
      <c r="G22" s="62">
        <v>280</v>
      </c>
      <c r="H22" s="43">
        <v>10</v>
      </c>
      <c r="I22" s="26" t="str">
        <f>VLOOKUP(H22,OEE!$A$2:$B$23,2)</f>
        <v>B02</v>
      </c>
      <c r="J22" s="26">
        <f t="shared" si="3"/>
        <v>168</v>
      </c>
      <c r="K22" s="41">
        <f>VLOOKUP(H22,OEE!$A$3:$N$22,14)</f>
        <v>0.72299999999999998</v>
      </c>
      <c r="L22" s="26">
        <f>VLOOKUP(H22,OEE!$A$3:$N$22,3)</f>
        <v>25</v>
      </c>
      <c r="M22" s="42">
        <f t="shared" si="4"/>
        <v>3036.6</v>
      </c>
      <c r="N22" s="42">
        <f t="shared" si="5"/>
        <v>280</v>
      </c>
      <c r="O22" s="42">
        <f t="shared" si="6"/>
        <v>2756.6</v>
      </c>
      <c r="P22" s="25">
        <f t="shared" si="7"/>
        <v>0</v>
      </c>
      <c r="Q22" s="40">
        <f t="shared" si="8"/>
        <v>44338.375</v>
      </c>
      <c r="R22" s="40">
        <f t="shared" ca="1" si="9"/>
        <v>44338.861111111109</v>
      </c>
      <c r="S22" s="16"/>
      <c r="T22" s="16"/>
      <c r="U22" s="35">
        <f>IF(DATE(YEAR(U$3),MONTH(U$3),DAY(U$3))&lt;DATE(YEAR($Q22),MONTH($Q22),DAY($Q22)),
"X",
IF(DATE(YEAR(U$3),MONTH(U$3),DAY(U$3))=DATE(YEAR($Q22),MONTH($Q22),DAY($Q22)),
IF(((U$2-(TIME(HOUR($Q22),MINUTE($Q22),0)-TIME(HOUR($C$1),MINUTE($C$1),0)))*$L22*$K22*60)/$F22&gt;$D22,
$D22,((U$2-(TIME(HOUR($Q22),MINUTE($Q22),0)-TIME(HOUR($C$1),MINUTE($C$1),0)))*$L22*$K22*60)/$F22),
IF($D22-SUM($S22:T22)&gt;(U$2*$L22*$K22*60)/$F22,(U$2*$L22*$K22*60)/$F22,
IF($D22-SUM($S22:T22)=0,"Z",$D22-SUM($S22:T22)))))</f>
        <v>700</v>
      </c>
      <c r="V22" s="35" t="str">
        <f>IF(DATE(YEAR(V$3),MONTH(V$3),DAY(V$3))&lt;DATE(YEAR($Q22),MONTH($Q22),DAY($Q22)),
"X",
IF(DATE(YEAR(V$3),MONTH(V$3),DAY(V$3))=DATE(YEAR($Q22),MONTH($Q22),DAY($Q22)),
IF(((V$2-(TIME(HOUR($Q22),MINUTE($Q22),0)-TIME(HOUR($C$1),MINUTE($C$1),0)))*$L22*$K22*60)/$F22&gt;$D22,
$D22,((V$2-(TIME(HOUR($Q22),MINUTE($Q22),0)-TIME(HOUR($C$1),MINUTE($C$1),0)))*$L22*$K22*60)/$F22),
IF($D22-SUM($S22:U22)&gt;(V$2*$L22*$K22*60)/$F22,(V$2*$L22*$K22*60)/$F22,
IF($D22-SUM($S22:U22)=0,"Z",$D22-SUM($S22:U22)))))</f>
        <v>Z</v>
      </c>
      <c r="W22" s="35" t="str">
        <f>IF(DATE(YEAR(W$3),MONTH(W$3),DAY(W$3))&lt;DATE(YEAR($Q22),MONTH($Q22),DAY($Q22)),
"X",
IF(DATE(YEAR(W$3),MONTH(W$3),DAY(W$3))=DATE(YEAR($Q22),MONTH($Q22),DAY($Q22)),
IF(((W$2-(TIME(HOUR($Q22),MINUTE($Q22),0)-TIME(HOUR($C$1),MINUTE($C$1),0)))*$L22*$K22*60)/$F22&gt;$D22,
$D22,((W$2-(TIME(HOUR($Q22),MINUTE($Q22),0)-TIME(HOUR($C$1),MINUTE($C$1),0)))*$L22*$K22*60)/$F22),
IF($D22-SUM($S22:V22)&gt;(W$2*$L22*$K22*60)/$F22,(W$2*$L22*$K22*60)/$F22,
IF($D22-SUM($S22:V22)=0,"Z",$D22-SUM($S22:V22)))))</f>
        <v>Z</v>
      </c>
      <c r="X22" s="35" t="str">
        <f>IF(DATE(YEAR(X$3),MONTH(X$3),DAY(X$3))&lt;DATE(YEAR($Q22),MONTH($Q22),DAY($Q22)),
"X",
IF(DATE(YEAR(X$3),MONTH(X$3),DAY(X$3))=DATE(YEAR($Q22),MONTH($Q22),DAY($Q22)),
IF(((X$2-(TIME(HOUR($Q22),MINUTE($Q22),0)-TIME(HOUR($C$1),MINUTE($C$1),0)))*$L22*$K22*60)/$F22&gt;$D22,
$D22,((X$2-(TIME(HOUR($Q22),MINUTE($Q22),0)-TIME(HOUR($C$1),MINUTE($C$1),0)))*$L22*$K22*60)/$F22),
IF($D22-SUM($S22:W22)&gt;(X$2*$L22*$K22*60)/$F22,(X$2*$L22*$K22*60)/$F22,
IF($D22-SUM($S22:W22)=0,"Z",$D22-SUM($S22:W22)))))</f>
        <v>Z</v>
      </c>
      <c r="Y22" s="35" t="str">
        <f>IF(DATE(YEAR(Y$3),MONTH(Y$3),DAY(Y$3))&lt;DATE(YEAR($Q22),MONTH($Q22),DAY($Q22)),
"X",
IF(DATE(YEAR(Y$3),MONTH(Y$3),DAY(Y$3))=DATE(YEAR($Q22),MONTH($Q22),DAY($Q22)),
IF(((Y$2-(TIME(HOUR($Q22),MINUTE($Q22),0)-TIME(HOUR($C$1),MINUTE($C$1),0)))*$L22*$K22*60)/$F22&gt;$D22,
$D22,((Y$2-(TIME(HOUR($Q22),MINUTE($Q22),0)-TIME(HOUR($C$1),MINUTE($C$1),0)))*$L22*$K22*60)/$F22),
IF($D22-SUM($S22:X22)&gt;(Y$2*$L22*$K22*60)/$F22,(Y$2*$L22*$K22*60)/$F22,
IF($D22-SUM($S22:X22)=0,"Z",$D22-SUM($S22:X22)))))</f>
        <v>Z</v>
      </c>
      <c r="Z22" s="35" t="str">
        <f>IF(DATE(YEAR(Z$3),MONTH(Z$3),DAY(Z$3))&lt;DATE(YEAR($Q22),MONTH($Q22),DAY($Q22)),
"X",
IF(DATE(YEAR(Z$3),MONTH(Z$3),DAY(Z$3))=DATE(YEAR($Q22),MONTH($Q22),DAY($Q22)),
IF(((Z$2-(TIME(HOUR($Q22),MINUTE($Q22),0)-TIME(HOUR($C$1),MINUTE($C$1),0)))*$L22*$K22*60)/$F22&gt;$D22,
$D22,((Z$2-(TIME(HOUR($Q22),MINUTE($Q22),0)-TIME(HOUR($C$1),MINUTE($C$1),0)))*$L22*$K22*60)/$F22),
IF($D22-SUM($S22:Y22)&gt;(Z$2*$L22*$K22*60)/$F22,(Z$2*$L22*$K22*60)/$F22,
IF($D22-SUM($S22:Y22)=0,"Z",$D22-SUM($S22:Y22)))))</f>
        <v>Z</v>
      </c>
      <c r="AA22" s="35" t="str">
        <f>IF(DATE(YEAR(AA$3),MONTH(AA$3),DAY(AA$3))&lt;DATE(YEAR($Q22),MONTH($Q22),DAY($Q22)),
"X",
IF(DATE(YEAR(AA$3),MONTH(AA$3),DAY(AA$3))=DATE(YEAR($Q22),MONTH($Q22),DAY($Q22)),
IF(((AA$2-(TIME(HOUR($Q22),MINUTE($Q22),0)-TIME(HOUR($C$1),MINUTE($C$1),0)))*$L22*$K22*60)/$F22&gt;$D22,
$D22,((AA$2-(TIME(HOUR($Q22),MINUTE($Q22),0)-TIME(HOUR($C$1),MINUTE($C$1),0)))*$L22*$K22*60)/$F22),
IF($D22-SUM($S22:Z22)&gt;(AA$2*$L22*$K22*60)/$F22,(AA$2*$L22*$K22*60)/$F22,
IF($D22-SUM($S22:Z22)=0,"Z",$D22-SUM($S22:Z22)))))</f>
        <v>Z</v>
      </c>
      <c r="AB22" s="35" t="str">
        <f>IF(DATE(YEAR(AB$3),MONTH(AB$3),DAY(AB$3))&lt;DATE(YEAR($Q22),MONTH($Q22),DAY($Q22)),
"X",
IF(DATE(YEAR(AB$3),MONTH(AB$3),DAY(AB$3))=DATE(YEAR($Q22),MONTH($Q22),DAY($Q22)),
IF(((AB$2-(TIME(HOUR($Q22),MINUTE($Q22),0)-TIME(HOUR($C$1),MINUTE($C$1),0)))*$L22*$K22*60)/$F22&gt;$D22,
$D22,((AB$2-(TIME(HOUR($Q22),MINUTE($Q22),0)-TIME(HOUR($C$1),MINUTE($C$1),0)))*$L22*$K22*60)/$F22),
IF($D22-SUM($S22:AA22)&gt;(AB$2*$L22*$K22*60)/$F22,(AB$2*$L22*$K22*60)/$F22,
IF($D22-SUM($S22:AA22)=0,"Z",$D22-SUM($S22:AA22)))))</f>
        <v>Z</v>
      </c>
      <c r="AC22" s="35" t="str">
        <f>IF(DATE(YEAR(AC$3),MONTH(AC$3),DAY(AC$3))&lt;DATE(YEAR($Q22),MONTH($Q22),DAY($Q22)),
"X",
IF(DATE(YEAR(AC$3),MONTH(AC$3),DAY(AC$3))=DATE(YEAR($Q22),MONTH($Q22),DAY($Q22)),
IF(((AC$2-(TIME(HOUR($Q22),MINUTE($Q22),0)-TIME(HOUR($C$1),MINUTE($C$1),0)))*$L22*$K22*60)/$F22&gt;$D22,
$D22,((AC$2-(TIME(HOUR($Q22),MINUTE($Q22),0)-TIME(HOUR($C$1),MINUTE($C$1),0)))*$L22*$K22*60)/$F22),
IF($D22-SUM($S22:AB22)&gt;(AC$2*$L22*$K22*60)/$F22,(AC$2*$L22*$K22*60)/$F22,
IF($D22-SUM($S22:AB22)=0,"Z",$D22-SUM($S22:AB22)))))</f>
        <v>Z</v>
      </c>
      <c r="AD22" s="35" t="str">
        <f>IF(DATE(YEAR(AD$3),MONTH(AD$3),DAY(AD$3))&lt;DATE(YEAR($Q22),MONTH($Q22),DAY($Q22)),
"X",
IF(DATE(YEAR(AD$3),MONTH(AD$3),DAY(AD$3))=DATE(YEAR($Q22),MONTH($Q22),DAY($Q22)),
IF(((AD$2-(TIME(HOUR($Q22),MINUTE($Q22),0)-TIME(HOUR($C$1),MINUTE($C$1),0)))*$L22*$K22*60)/$F22&gt;$D22,
$D22,((AD$2-(TIME(HOUR($Q22),MINUTE($Q22),0)-TIME(HOUR($C$1),MINUTE($C$1),0)))*$L22*$K22*60)/$F22),
IF($D22-SUM($S22:AC22)&gt;(AD$2*$L22*$K22*60)/$F22,(AD$2*$L22*$K22*60)/$F22,
IF($D22-SUM($S22:AC22)=0,"Z",$D22-SUM($S22:AC22)))))</f>
        <v>Z</v>
      </c>
      <c r="AE22" s="35" t="str">
        <f>IF(DATE(YEAR(AE$3),MONTH(AE$3),DAY(AE$3))&lt;DATE(YEAR($Q22),MONTH($Q22),DAY($Q22)),
"X",
IF(DATE(YEAR(AE$3),MONTH(AE$3),DAY(AE$3))=DATE(YEAR($Q22),MONTH($Q22),DAY($Q22)),
IF(((AE$2-(TIME(HOUR($Q22),MINUTE($Q22),0)-TIME(HOUR($C$1),MINUTE($C$1),0)))*$L22*$K22*60)/$F22&gt;$D22,
$D22,((AE$2-(TIME(HOUR($Q22),MINUTE($Q22),0)-TIME(HOUR($C$1),MINUTE($C$1),0)))*$L22*$K22*60)/$F22),
IF($D22-SUM($S22:AD22)&gt;(AE$2*$L22*$K22*60)/$F22,(AE$2*$L22*$K22*60)/$F22,
IF($D22-SUM($S22:AD22)=0,"Z",$D22-SUM($S22:AD22)))))</f>
        <v>Z</v>
      </c>
      <c r="AF22" s="35" t="str">
        <f>IF(DATE(YEAR(AF$3),MONTH(AF$3),DAY(AF$3))&lt;DATE(YEAR($Q22),MONTH($Q22),DAY($Q22)),
"X",
IF(DATE(YEAR(AF$3),MONTH(AF$3),DAY(AF$3))=DATE(YEAR($Q22),MONTH($Q22),DAY($Q22)),
IF(((AF$2-(TIME(HOUR($Q22),MINUTE($Q22),0)-TIME(HOUR($C$1),MINUTE($C$1),0)))*$L22*$K22*60)/$F22&gt;$D22,
$D22,((AF$2-(TIME(HOUR($Q22),MINUTE($Q22),0)-TIME(HOUR($C$1),MINUTE($C$1),0)))*$L22*$K22*60)/$F22),
IF($D22-SUM($S22:AE22)&gt;(AF$2*$L22*$K22*60)/$F22,(AF$2*$L22*$K22*60)/$F22,
IF($D22-SUM($S22:AE22)=0,"Z",$D22-SUM($S22:AE22)))))</f>
        <v>Z</v>
      </c>
      <c r="AG22" s="35" t="str">
        <f>IF(DATE(YEAR(AG$3),MONTH(AG$3),DAY(AG$3))&lt;DATE(YEAR($Q22),MONTH($Q22),DAY($Q22)),
"X",
IF(DATE(YEAR(AG$3),MONTH(AG$3),DAY(AG$3))=DATE(YEAR($Q22),MONTH($Q22),DAY($Q22)),
IF(((AG$2-(TIME(HOUR($Q22),MINUTE($Q22),0)-TIME(HOUR($C$1),MINUTE($C$1),0)))*$L22*$K22*60)/$F22&gt;$D22,
$D22,((AG$2-(TIME(HOUR($Q22),MINUTE($Q22),0)-TIME(HOUR($C$1),MINUTE($C$1),0)))*$L22*$K22*60)/$F22),
IF($D22-SUM($S22:AF22)&gt;(AG$2*$L22*$K22*60)/$F22,(AG$2*$L22*$K22*60)/$F22,
IF($D22-SUM($S22:AF22)=0,"Z",$D22-SUM($S22:AF22)))))</f>
        <v>Z</v>
      </c>
      <c r="AH22" s="35" t="str">
        <f>IF(DATE(YEAR(AH$3),MONTH(AH$3),DAY(AH$3))&lt;DATE(YEAR($Q22),MONTH($Q22),DAY($Q22)),
"X",
IF(DATE(YEAR(AH$3),MONTH(AH$3),DAY(AH$3))=DATE(YEAR($Q22),MONTH($Q22),DAY($Q22)),
IF(((AH$2-(TIME(HOUR($Q22),MINUTE($Q22),0)-TIME(HOUR($C$1),MINUTE($C$1),0)))*$L22*$K22*60)/$F22&gt;$D22,
$D22,((AH$2-(TIME(HOUR($Q22),MINUTE($Q22),0)-TIME(HOUR($C$1),MINUTE($C$1),0)))*$L22*$K22*60)/$F22),
IF($D22-SUM($S22:AG22)&gt;(AH$2*$L22*$K22*60)/$F22,(AH$2*$L22*$K22*60)/$F22,
IF($D22-SUM($S22:AG22)=0,"Z",$D22-SUM($S22:AG22)))))</f>
        <v>Z</v>
      </c>
      <c r="AI22" s="35" t="str">
        <f>IF(DATE(YEAR(AI$3),MONTH(AI$3),DAY(AI$3))&lt;DATE(YEAR($Q22),MONTH($Q22),DAY($Q22)),
"X",
IF(DATE(YEAR(AI$3),MONTH(AI$3),DAY(AI$3))=DATE(YEAR($Q22),MONTH($Q22),DAY($Q22)),
IF(((AI$2-(TIME(HOUR($Q22),MINUTE($Q22),0)-TIME(HOUR($C$1),MINUTE($C$1),0)))*$L22*$K22*60)/$F22&gt;$D22,
$D22,((AI$2-(TIME(HOUR($Q22),MINUTE($Q22),0)-TIME(HOUR($C$1),MINUTE($C$1),0)))*$L22*$K22*60)/$F22),
IF($D22-SUM($S22:AH22)&gt;(AI$2*$L22*$K22*60)/$F22,(AI$2*$L22*$K22*60)/$F22,
IF($D22-SUM($S22:AH22)=0,"Z",$D22-SUM($S22:AH22)))))</f>
        <v>Z</v>
      </c>
      <c r="AJ22" s="35" t="str">
        <f>IF(DATE(YEAR(AJ$3),MONTH(AJ$3),DAY(AJ$3))&lt;DATE(YEAR($Q22),MONTH($Q22),DAY($Q22)),
"X",
IF(DATE(YEAR(AJ$3),MONTH(AJ$3),DAY(AJ$3))=DATE(YEAR($Q22),MONTH($Q22),DAY($Q22)),
IF(((AJ$2-(TIME(HOUR($Q22),MINUTE($Q22),0)-TIME(HOUR($C$1),MINUTE($C$1),0)))*$L22*$K22*60)/$F22&gt;$D22,
$D22,((AJ$2-(TIME(HOUR($Q22),MINUTE($Q22),0)-TIME(HOUR($C$1),MINUTE($C$1),0)))*$L22*$K22*60)/$F22),
IF($D22-SUM($S22:AI22)&gt;(AJ$2*$L22*$K22*60)/$F22,(AJ$2*$L22*$K22*60)/$F22,
IF($D22-SUM($S22:AI22)=0,"Z",$D22-SUM($S22:AI22)))))</f>
        <v>Z</v>
      </c>
      <c r="AK22" s="35" t="str">
        <f>IF(DATE(YEAR(AK$3),MONTH(AK$3),DAY(AK$3))&lt;DATE(YEAR($Q22),MONTH($Q22),DAY($Q22)),
"X",
IF(DATE(YEAR(AK$3),MONTH(AK$3),DAY(AK$3))=DATE(YEAR($Q22),MONTH($Q22),DAY($Q22)),
IF(((AK$2-(TIME(HOUR($Q22),MINUTE($Q22),0)-TIME(HOUR($C$1),MINUTE($C$1),0)))*$L22*$K22*60)/$F22&gt;$D22,
$D22,((AK$2-(TIME(HOUR($Q22),MINUTE($Q22),0)-TIME(HOUR($C$1),MINUTE($C$1),0)))*$L22*$K22*60)/$F22),
IF($D22-SUM($S22:AJ22)&gt;(AK$2*$L22*$K22*60)/$F22,(AK$2*$L22*$K22*60)/$F22,
IF($D22-SUM($S22:AJ22)=0,"Z",$D22-SUM($S22:AJ22)))))</f>
        <v>Z</v>
      </c>
      <c r="AL22" s="35" t="str">
        <f>IF(DATE(YEAR(AL$3),MONTH(AL$3),DAY(AL$3))&lt;DATE(YEAR($Q22),MONTH($Q22),DAY($Q22)),
"X",
IF(DATE(YEAR(AL$3),MONTH(AL$3),DAY(AL$3))=DATE(YEAR($Q22),MONTH($Q22),DAY($Q22)),
IF(((AL$2-(TIME(HOUR($Q22),MINUTE($Q22),0)-TIME(HOUR($C$1),MINUTE($C$1),0)))*$L22*$K22*60)/$F22&gt;$D22,
$D22,((AL$2-(TIME(HOUR($Q22),MINUTE($Q22),0)-TIME(HOUR($C$1),MINUTE($C$1),0)))*$L22*$K22*60)/$F22),
IF($D22-SUM($S22:AK22)&gt;(AL$2*$L22*$K22*60)/$F22,(AL$2*$L22*$K22*60)/$F22,
IF($D22-SUM($S22:AK22)=0,"Z",$D22-SUM($S22:AK22)))))</f>
        <v>Z</v>
      </c>
      <c r="AM22" s="35" t="str">
        <f>IF(DATE(YEAR(AM$3),MONTH(AM$3),DAY(AM$3))&lt;DATE(YEAR($Q22),MONTH($Q22),DAY($Q22)),
"X",
IF(DATE(YEAR(AM$3),MONTH(AM$3),DAY(AM$3))=DATE(YEAR($Q22),MONTH($Q22),DAY($Q22)),
IF(((AM$2-(TIME(HOUR($Q22),MINUTE($Q22),0)-TIME(HOUR($C$1),MINUTE($C$1),0)))*$L22*$K22*60)/$F22&gt;$D22,
$D22,((AM$2-(TIME(HOUR($Q22),MINUTE($Q22),0)-TIME(HOUR($C$1),MINUTE($C$1),0)))*$L22*$K22*60)/$F22),
IF($D22-SUM($S22:AL22)&gt;(AM$2*$L22*$K22*60)/$F22,(AM$2*$L22*$K22*60)/$F22,
IF($D22-SUM($S22:AL22)=0,"Z",$D22-SUM($S22:AL22)))))</f>
        <v>Z</v>
      </c>
      <c r="AN22" s="35" t="str">
        <f>IF(DATE(YEAR(AN$3),MONTH(AN$3),DAY(AN$3))&lt;DATE(YEAR($Q22),MONTH($Q22),DAY($Q22)),
"X",
IF(DATE(YEAR(AN$3),MONTH(AN$3),DAY(AN$3))=DATE(YEAR($Q22),MONTH($Q22),DAY($Q22)),
IF(((AN$2-(TIME(HOUR($Q22),MINUTE($Q22),0)-TIME(HOUR($C$1),MINUTE($C$1),0)))*$L22*$K22*60)/$F22&gt;$D22,
$D22,((AN$2-(TIME(HOUR($Q22),MINUTE($Q22),0)-TIME(HOUR($C$1),MINUTE($C$1),0)))*$L22*$K22*60)/$F22),
IF($D22-SUM($S22:AM22)&gt;(AN$2*$L22*$K22*60)/$F22,(AN$2*$L22*$K22*60)/$F22,
IF($D22-SUM($S22:AM22)=0,"Z",$D22-SUM($S22:AM22)))))</f>
        <v>Z</v>
      </c>
      <c r="AO22" s="36" t="s">
        <v>85</v>
      </c>
    </row>
    <row r="23" spans="1:41" ht="15" customHeight="1">
      <c r="A23" s="75">
        <v>170040</v>
      </c>
      <c r="B23" s="75" t="s">
        <v>8</v>
      </c>
      <c r="C23" s="75">
        <v>1400</v>
      </c>
      <c r="D23" s="75">
        <v>1400</v>
      </c>
      <c r="E23" s="76">
        <v>44346</v>
      </c>
      <c r="F23" s="75">
        <v>25</v>
      </c>
      <c r="G23" s="62">
        <v>583.33333333333337</v>
      </c>
      <c r="H23" s="43">
        <v>9</v>
      </c>
      <c r="I23" s="26" t="str">
        <f>VLOOKUP(H23,OEE!$A$2:$B$23,2)</f>
        <v>B01</v>
      </c>
      <c r="J23" s="26">
        <f t="shared" si="3"/>
        <v>168</v>
      </c>
      <c r="K23" s="41">
        <f>VLOOKUP(H23,OEE!$A$3:$N$22,14)</f>
        <v>0.67400000000000015</v>
      </c>
      <c r="L23" s="26">
        <f>VLOOKUP(H23,OEE!$A$3:$N$22,3)</f>
        <v>24</v>
      </c>
      <c r="M23" s="42">
        <f t="shared" si="4"/>
        <v>2717.5680000000007</v>
      </c>
      <c r="N23" s="42">
        <f t="shared" si="5"/>
        <v>583.33333333333337</v>
      </c>
      <c r="O23" s="42">
        <f t="shared" si="6"/>
        <v>2134.2346666666672</v>
      </c>
      <c r="P23" s="25">
        <f t="shared" si="7"/>
        <v>0</v>
      </c>
      <c r="Q23" s="40">
        <f t="shared" si="8"/>
        <v>44338.375</v>
      </c>
      <c r="R23" s="40">
        <f t="shared" ca="1" si="9"/>
        <v>44340.7</v>
      </c>
      <c r="S23" s="16"/>
      <c r="T23" s="16"/>
      <c r="U23" s="35">
        <f>IF(DATE(YEAR(U$3),MONTH(U$3),DAY(U$3))&lt;DATE(YEAR($Q23),MONTH($Q23),DAY($Q23)),
"X",
IF(DATE(YEAR(U$3),MONTH(U$3),DAY(U$3))=DATE(YEAR($Q23),MONTH($Q23),DAY($Q23)),
IF(((U$2-(TIME(HOUR($Q23),MINUTE($Q23),0)-TIME(HOUR($C$1),MINUTE($C$1),0)))*$L23*$K23*60)/$F23&gt;$D23,
$D23,((U$2-(TIME(HOUR($Q23),MINUTE($Q23),0)-TIME(HOUR($C$1),MINUTE($C$1),0)))*$L23*$K23*60)/$F23),
IF($D23-SUM($S23:T23)&gt;(U$2*$L23*$K23*60)/$F23,(U$2*$L23*$K23*60)/$F23,
IF($D23-SUM($S23:T23)=0,"Z",$D23-SUM($S23:T23)))))</f>
        <v>931.73760000000027</v>
      </c>
      <c r="V23" s="35">
        <f>IF(DATE(YEAR(V$3),MONTH(V$3),DAY(V$3))&lt;DATE(YEAR($Q23),MONTH($Q23),DAY($Q23)),
"X",
IF(DATE(YEAR(V$3),MONTH(V$3),DAY(V$3))=DATE(YEAR($Q23),MONTH($Q23),DAY($Q23)),
IF(((V$2-(TIME(HOUR($Q23),MINUTE($Q23),0)-TIME(HOUR($C$1),MINUTE($C$1),0)))*$L23*$K23*60)/$F23&gt;$D23,
$D23,((V$2-(TIME(HOUR($Q23),MINUTE($Q23),0)-TIME(HOUR($C$1),MINUTE($C$1),0)))*$L23*$K23*60)/$F23),
IF($D23-SUM($S23:U23)&gt;(V$2*$L23*$K23*60)/$F23,(V$2*$L23*$K23*60)/$F23,
IF($D23-SUM($S23:U23)=0,"Z",$D23-SUM($S23:U23)))))</f>
        <v>0</v>
      </c>
      <c r="W23" s="35">
        <f>IF(DATE(YEAR(W$3),MONTH(W$3),DAY(W$3))&lt;DATE(YEAR($Q23),MONTH($Q23),DAY($Q23)),
"X",
IF(DATE(YEAR(W$3),MONTH(W$3),DAY(W$3))=DATE(YEAR($Q23),MONTH($Q23),DAY($Q23)),
IF(((W$2-(TIME(HOUR($Q23),MINUTE($Q23),0)-TIME(HOUR($C$1),MINUTE($C$1),0)))*$L23*$K23*60)/$F23&gt;$D23,
$D23,((W$2-(TIME(HOUR($Q23),MINUTE($Q23),0)-TIME(HOUR($C$1),MINUTE($C$1),0)))*$L23*$K23*60)/$F23),
IF($D23-SUM($S23:V23)&gt;(W$2*$L23*$K23*60)/$F23,(W$2*$L23*$K23*60)/$F23,
IF($D23-SUM($S23:V23)=0,"Z",$D23-SUM($S23:V23)))))</f>
        <v>468.26239999999973</v>
      </c>
      <c r="X23" s="35" t="str">
        <f>IF(DATE(YEAR(X$3),MONTH(X$3),DAY(X$3))&lt;DATE(YEAR($Q23),MONTH($Q23),DAY($Q23)),
"X",
IF(DATE(YEAR(X$3),MONTH(X$3),DAY(X$3))=DATE(YEAR($Q23),MONTH($Q23),DAY($Q23)),
IF(((X$2-(TIME(HOUR($Q23),MINUTE($Q23),0)-TIME(HOUR($C$1),MINUTE($C$1),0)))*$L23*$K23*60)/$F23&gt;$D23,
$D23,((X$2-(TIME(HOUR($Q23),MINUTE($Q23),0)-TIME(HOUR($C$1),MINUTE($C$1),0)))*$L23*$K23*60)/$F23),
IF($D23-SUM($S23:W23)&gt;(X$2*$L23*$K23*60)/$F23,(X$2*$L23*$K23*60)/$F23,
IF($D23-SUM($S23:W23)=0,"Z",$D23-SUM($S23:W23)))))</f>
        <v>Z</v>
      </c>
      <c r="Y23" s="35" t="str">
        <f>IF(DATE(YEAR(Y$3),MONTH(Y$3),DAY(Y$3))&lt;DATE(YEAR($Q23),MONTH($Q23),DAY($Q23)),
"X",
IF(DATE(YEAR(Y$3),MONTH(Y$3),DAY(Y$3))=DATE(YEAR($Q23),MONTH($Q23),DAY($Q23)),
IF(((Y$2-(TIME(HOUR($Q23),MINUTE($Q23),0)-TIME(HOUR($C$1),MINUTE($C$1),0)))*$L23*$K23*60)/$F23&gt;$D23,
$D23,((Y$2-(TIME(HOUR($Q23),MINUTE($Q23),0)-TIME(HOUR($C$1),MINUTE($C$1),0)))*$L23*$K23*60)/$F23),
IF($D23-SUM($S23:X23)&gt;(Y$2*$L23*$K23*60)/$F23,(Y$2*$L23*$K23*60)/$F23,
IF($D23-SUM($S23:X23)=0,"Z",$D23-SUM($S23:X23)))))</f>
        <v>Z</v>
      </c>
      <c r="Z23" s="35" t="str">
        <f>IF(DATE(YEAR(Z$3),MONTH(Z$3),DAY(Z$3))&lt;DATE(YEAR($Q23),MONTH($Q23),DAY($Q23)),
"X",
IF(DATE(YEAR(Z$3),MONTH(Z$3),DAY(Z$3))=DATE(YEAR($Q23),MONTH($Q23),DAY($Q23)),
IF(((Z$2-(TIME(HOUR($Q23),MINUTE($Q23),0)-TIME(HOUR($C$1),MINUTE($C$1),0)))*$L23*$K23*60)/$F23&gt;$D23,
$D23,((Z$2-(TIME(HOUR($Q23),MINUTE($Q23),0)-TIME(HOUR($C$1),MINUTE($C$1),0)))*$L23*$K23*60)/$F23),
IF($D23-SUM($S23:Y23)&gt;(Z$2*$L23*$K23*60)/$F23,(Z$2*$L23*$K23*60)/$F23,
IF($D23-SUM($S23:Y23)=0,"Z",$D23-SUM($S23:Y23)))))</f>
        <v>Z</v>
      </c>
      <c r="AA23" s="35" t="str">
        <f>IF(DATE(YEAR(AA$3),MONTH(AA$3),DAY(AA$3))&lt;DATE(YEAR($Q23),MONTH($Q23),DAY($Q23)),
"X",
IF(DATE(YEAR(AA$3),MONTH(AA$3),DAY(AA$3))=DATE(YEAR($Q23),MONTH($Q23),DAY($Q23)),
IF(((AA$2-(TIME(HOUR($Q23),MINUTE($Q23),0)-TIME(HOUR($C$1),MINUTE($C$1),0)))*$L23*$K23*60)/$F23&gt;$D23,
$D23,((AA$2-(TIME(HOUR($Q23),MINUTE($Q23),0)-TIME(HOUR($C$1),MINUTE($C$1),0)))*$L23*$K23*60)/$F23),
IF($D23-SUM($S23:Z23)&gt;(AA$2*$L23*$K23*60)/$F23,(AA$2*$L23*$K23*60)/$F23,
IF($D23-SUM($S23:Z23)=0,"Z",$D23-SUM($S23:Z23)))))</f>
        <v>Z</v>
      </c>
      <c r="AB23" s="35" t="str">
        <f>IF(DATE(YEAR(AB$3),MONTH(AB$3),DAY(AB$3))&lt;DATE(YEAR($Q23),MONTH($Q23),DAY($Q23)),
"X",
IF(DATE(YEAR(AB$3),MONTH(AB$3),DAY(AB$3))=DATE(YEAR($Q23),MONTH($Q23),DAY($Q23)),
IF(((AB$2-(TIME(HOUR($Q23),MINUTE($Q23),0)-TIME(HOUR($C$1),MINUTE($C$1),0)))*$L23*$K23*60)/$F23&gt;$D23,
$D23,((AB$2-(TIME(HOUR($Q23),MINUTE($Q23),0)-TIME(HOUR($C$1),MINUTE($C$1),0)))*$L23*$K23*60)/$F23),
IF($D23-SUM($S23:AA23)&gt;(AB$2*$L23*$K23*60)/$F23,(AB$2*$L23*$K23*60)/$F23,
IF($D23-SUM($S23:AA23)=0,"Z",$D23-SUM($S23:AA23)))))</f>
        <v>Z</v>
      </c>
      <c r="AC23" s="35" t="str">
        <f>IF(DATE(YEAR(AC$3),MONTH(AC$3),DAY(AC$3))&lt;DATE(YEAR($Q23),MONTH($Q23),DAY($Q23)),
"X",
IF(DATE(YEAR(AC$3),MONTH(AC$3),DAY(AC$3))=DATE(YEAR($Q23),MONTH($Q23),DAY($Q23)),
IF(((AC$2-(TIME(HOUR($Q23),MINUTE($Q23),0)-TIME(HOUR($C$1),MINUTE($C$1),0)))*$L23*$K23*60)/$F23&gt;$D23,
$D23,((AC$2-(TIME(HOUR($Q23),MINUTE($Q23),0)-TIME(HOUR($C$1),MINUTE($C$1),0)))*$L23*$K23*60)/$F23),
IF($D23-SUM($S23:AB23)&gt;(AC$2*$L23*$K23*60)/$F23,(AC$2*$L23*$K23*60)/$F23,
IF($D23-SUM($S23:AB23)=0,"Z",$D23-SUM($S23:AB23)))))</f>
        <v>Z</v>
      </c>
      <c r="AD23" s="35" t="str">
        <f>IF(DATE(YEAR(AD$3),MONTH(AD$3),DAY(AD$3))&lt;DATE(YEAR($Q23),MONTH($Q23),DAY($Q23)),
"X",
IF(DATE(YEAR(AD$3),MONTH(AD$3),DAY(AD$3))=DATE(YEAR($Q23),MONTH($Q23),DAY($Q23)),
IF(((AD$2-(TIME(HOUR($Q23),MINUTE($Q23),0)-TIME(HOUR($C$1),MINUTE($C$1),0)))*$L23*$K23*60)/$F23&gt;$D23,
$D23,((AD$2-(TIME(HOUR($Q23),MINUTE($Q23),0)-TIME(HOUR($C$1),MINUTE($C$1),0)))*$L23*$K23*60)/$F23),
IF($D23-SUM($S23:AC23)&gt;(AD$2*$L23*$K23*60)/$F23,(AD$2*$L23*$K23*60)/$F23,
IF($D23-SUM($S23:AC23)=0,"Z",$D23-SUM($S23:AC23)))))</f>
        <v>Z</v>
      </c>
      <c r="AE23" s="35" t="str">
        <f>IF(DATE(YEAR(AE$3),MONTH(AE$3),DAY(AE$3))&lt;DATE(YEAR($Q23),MONTH($Q23),DAY($Q23)),
"X",
IF(DATE(YEAR(AE$3),MONTH(AE$3),DAY(AE$3))=DATE(YEAR($Q23),MONTH($Q23),DAY($Q23)),
IF(((AE$2-(TIME(HOUR($Q23),MINUTE($Q23),0)-TIME(HOUR($C$1),MINUTE($C$1),0)))*$L23*$K23*60)/$F23&gt;$D23,
$D23,((AE$2-(TIME(HOUR($Q23),MINUTE($Q23),0)-TIME(HOUR($C$1),MINUTE($C$1),0)))*$L23*$K23*60)/$F23),
IF($D23-SUM($S23:AD23)&gt;(AE$2*$L23*$K23*60)/$F23,(AE$2*$L23*$K23*60)/$F23,
IF($D23-SUM($S23:AD23)=0,"Z",$D23-SUM($S23:AD23)))))</f>
        <v>Z</v>
      </c>
      <c r="AF23" s="35" t="str">
        <f>IF(DATE(YEAR(AF$3),MONTH(AF$3),DAY(AF$3))&lt;DATE(YEAR($Q23),MONTH($Q23),DAY($Q23)),
"X",
IF(DATE(YEAR(AF$3),MONTH(AF$3),DAY(AF$3))=DATE(YEAR($Q23),MONTH($Q23),DAY($Q23)),
IF(((AF$2-(TIME(HOUR($Q23),MINUTE($Q23),0)-TIME(HOUR($C$1),MINUTE($C$1),0)))*$L23*$K23*60)/$F23&gt;$D23,
$D23,((AF$2-(TIME(HOUR($Q23),MINUTE($Q23),0)-TIME(HOUR($C$1),MINUTE($C$1),0)))*$L23*$K23*60)/$F23),
IF($D23-SUM($S23:AE23)&gt;(AF$2*$L23*$K23*60)/$F23,(AF$2*$L23*$K23*60)/$F23,
IF($D23-SUM($S23:AE23)=0,"Z",$D23-SUM($S23:AE23)))))</f>
        <v>Z</v>
      </c>
      <c r="AG23" s="35" t="str">
        <f>IF(DATE(YEAR(AG$3),MONTH(AG$3),DAY(AG$3))&lt;DATE(YEAR($Q23),MONTH($Q23),DAY($Q23)),
"X",
IF(DATE(YEAR(AG$3),MONTH(AG$3),DAY(AG$3))=DATE(YEAR($Q23),MONTH($Q23),DAY($Q23)),
IF(((AG$2-(TIME(HOUR($Q23),MINUTE($Q23),0)-TIME(HOUR($C$1),MINUTE($C$1),0)))*$L23*$K23*60)/$F23&gt;$D23,
$D23,((AG$2-(TIME(HOUR($Q23),MINUTE($Q23),0)-TIME(HOUR($C$1),MINUTE($C$1),0)))*$L23*$K23*60)/$F23),
IF($D23-SUM($S23:AF23)&gt;(AG$2*$L23*$K23*60)/$F23,(AG$2*$L23*$K23*60)/$F23,
IF($D23-SUM($S23:AF23)=0,"Z",$D23-SUM($S23:AF23)))))</f>
        <v>Z</v>
      </c>
      <c r="AH23" s="35" t="str">
        <f>IF(DATE(YEAR(AH$3),MONTH(AH$3),DAY(AH$3))&lt;DATE(YEAR($Q23),MONTH($Q23),DAY($Q23)),
"X",
IF(DATE(YEAR(AH$3),MONTH(AH$3),DAY(AH$3))=DATE(YEAR($Q23),MONTH($Q23),DAY($Q23)),
IF(((AH$2-(TIME(HOUR($Q23),MINUTE($Q23),0)-TIME(HOUR($C$1),MINUTE($C$1),0)))*$L23*$K23*60)/$F23&gt;$D23,
$D23,((AH$2-(TIME(HOUR($Q23),MINUTE($Q23),0)-TIME(HOUR($C$1),MINUTE($C$1),0)))*$L23*$K23*60)/$F23),
IF($D23-SUM($S23:AG23)&gt;(AH$2*$L23*$K23*60)/$F23,(AH$2*$L23*$K23*60)/$F23,
IF($D23-SUM($S23:AG23)=0,"Z",$D23-SUM($S23:AG23)))))</f>
        <v>Z</v>
      </c>
      <c r="AI23" s="35" t="str">
        <f>IF(DATE(YEAR(AI$3),MONTH(AI$3),DAY(AI$3))&lt;DATE(YEAR($Q23),MONTH($Q23),DAY($Q23)),
"X",
IF(DATE(YEAR(AI$3),MONTH(AI$3),DAY(AI$3))=DATE(YEAR($Q23),MONTH($Q23),DAY($Q23)),
IF(((AI$2-(TIME(HOUR($Q23),MINUTE($Q23),0)-TIME(HOUR($C$1),MINUTE($C$1),0)))*$L23*$K23*60)/$F23&gt;$D23,
$D23,((AI$2-(TIME(HOUR($Q23),MINUTE($Q23),0)-TIME(HOUR($C$1),MINUTE($C$1),0)))*$L23*$K23*60)/$F23),
IF($D23-SUM($S23:AH23)&gt;(AI$2*$L23*$K23*60)/$F23,(AI$2*$L23*$K23*60)/$F23,
IF($D23-SUM($S23:AH23)=0,"Z",$D23-SUM($S23:AH23)))))</f>
        <v>Z</v>
      </c>
      <c r="AJ23" s="35" t="str">
        <f>IF(DATE(YEAR(AJ$3),MONTH(AJ$3),DAY(AJ$3))&lt;DATE(YEAR($Q23),MONTH($Q23),DAY($Q23)),
"X",
IF(DATE(YEAR(AJ$3),MONTH(AJ$3),DAY(AJ$3))=DATE(YEAR($Q23),MONTH($Q23),DAY($Q23)),
IF(((AJ$2-(TIME(HOUR($Q23),MINUTE($Q23),0)-TIME(HOUR($C$1),MINUTE($C$1),0)))*$L23*$K23*60)/$F23&gt;$D23,
$D23,((AJ$2-(TIME(HOUR($Q23),MINUTE($Q23),0)-TIME(HOUR($C$1),MINUTE($C$1),0)))*$L23*$K23*60)/$F23),
IF($D23-SUM($S23:AI23)&gt;(AJ$2*$L23*$K23*60)/$F23,(AJ$2*$L23*$K23*60)/$F23,
IF($D23-SUM($S23:AI23)=0,"Z",$D23-SUM($S23:AI23)))))</f>
        <v>Z</v>
      </c>
      <c r="AK23" s="35" t="str">
        <f>IF(DATE(YEAR(AK$3),MONTH(AK$3),DAY(AK$3))&lt;DATE(YEAR($Q23),MONTH($Q23),DAY($Q23)),
"X",
IF(DATE(YEAR(AK$3),MONTH(AK$3),DAY(AK$3))=DATE(YEAR($Q23),MONTH($Q23),DAY($Q23)),
IF(((AK$2-(TIME(HOUR($Q23),MINUTE($Q23),0)-TIME(HOUR($C$1),MINUTE($C$1),0)))*$L23*$K23*60)/$F23&gt;$D23,
$D23,((AK$2-(TIME(HOUR($Q23),MINUTE($Q23),0)-TIME(HOUR($C$1),MINUTE($C$1),0)))*$L23*$K23*60)/$F23),
IF($D23-SUM($S23:AJ23)&gt;(AK$2*$L23*$K23*60)/$F23,(AK$2*$L23*$K23*60)/$F23,
IF($D23-SUM($S23:AJ23)=0,"Z",$D23-SUM($S23:AJ23)))))</f>
        <v>Z</v>
      </c>
      <c r="AL23" s="35" t="str">
        <f>IF(DATE(YEAR(AL$3),MONTH(AL$3),DAY(AL$3))&lt;DATE(YEAR($Q23),MONTH($Q23),DAY($Q23)),
"X",
IF(DATE(YEAR(AL$3),MONTH(AL$3),DAY(AL$3))=DATE(YEAR($Q23),MONTH($Q23),DAY($Q23)),
IF(((AL$2-(TIME(HOUR($Q23),MINUTE($Q23),0)-TIME(HOUR($C$1),MINUTE($C$1),0)))*$L23*$K23*60)/$F23&gt;$D23,
$D23,((AL$2-(TIME(HOUR($Q23),MINUTE($Q23),0)-TIME(HOUR($C$1),MINUTE($C$1),0)))*$L23*$K23*60)/$F23),
IF($D23-SUM($S23:AK23)&gt;(AL$2*$L23*$K23*60)/$F23,(AL$2*$L23*$K23*60)/$F23,
IF($D23-SUM($S23:AK23)=0,"Z",$D23-SUM($S23:AK23)))))</f>
        <v>Z</v>
      </c>
      <c r="AM23" s="35" t="str">
        <f>IF(DATE(YEAR(AM$3),MONTH(AM$3),DAY(AM$3))&lt;DATE(YEAR($Q23),MONTH($Q23),DAY($Q23)),
"X",
IF(DATE(YEAR(AM$3),MONTH(AM$3),DAY(AM$3))=DATE(YEAR($Q23),MONTH($Q23),DAY($Q23)),
IF(((AM$2-(TIME(HOUR($Q23),MINUTE($Q23),0)-TIME(HOUR($C$1),MINUTE($C$1),0)))*$L23*$K23*60)/$F23&gt;$D23,
$D23,((AM$2-(TIME(HOUR($Q23),MINUTE($Q23),0)-TIME(HOUR($C$1),MINUTE($C$1),0)))*$L23*$K23*60)/$F23),
IF($D23-SUM($S23:AL23)&gt;(AM$2*$L23*$K23*60)/$F23,(AM$2*$L23*$K23*60)/$F23,
IF($D23-SUM($S23:AL23)=0,"Z",$D23-SUM($S23:AL23)))))</f>
        <v>Z</v>
      </c>
      <c r="AN23" s="35" t="str">
        <f>IF(DATE(YEAR(AN$3),MONTH(AN$3),DAY(AN$3))&lt;DATE(YEAR($Q23),MONTH($Q23),DAY($Q23)),
"X",
IF(DATE(YEAR(AN$3),MONTH(AN$3),DAY(AN$3))=DATE(YEAR($Q23),MONTH($Q23),DAY($Q23)),
IF(((AN$2-(TIME(HOUR($Q23),MINUTE($Q23),0)-TIME(HOUR($C$1),MINUTE($C$1),0)))*$L23*$K23*60)/$F23&gt;$D23,
$D23,((AN$2-(TIME(HOUR($Q23),MINUTE($Q23),0)-TIME(HOUR($C$1),MINUTE($C$1),0)))*$L23*$K23*60)/$F23),
IF($D23-SUM($S23:AM23)&gt;(AN$2*$L23*$K23*60)/$F23,(AN$2*$L23*$K23*60)/$F23,
IF($D23-SUM($S23:AM23)=0,"Z",$D23-SUM($S23:AM23)))))</f>
        <v>Z</v>
      </c>
      <c r="AO23" s="36" t="s">
        <v>85</v>
      </c>
    </row>
    <row r="24" spans="1:41" ht="15" customHeight="1">
      <c r="A24" s="43"/>
      <c r="B24" s="43"/>
      <c r="C24" s="43"/>
      <c r="D24" s="43"/>
      <c r="E24" s="44"/>
      <c r="F24" s="43"/>
      <c r="G24" s="62"/>
      <c r="H24" s="43">
        <v>16</v>
      </c>
      <c r="I24" s="26" t="str">
        <f>VLOOKUP(H24,OEE!$A$2:$B$23,2)</f>
        <v>B08</v>
      </c>
      <c r="J24" s="26">
        <f t="shared" si="3"/>
        <v>0</v>
      </c>
      <c r="K24" s="41">
        <f>VLOOKUP(H24,OEE!$A$3:$N$22,14)</f>
        <v>0.76900000000000002</v>
      </c>
      <c r="L24" s="26">
        <f>VLOOKUP(H24,OEE!$A$3:$N$22,3)</f>
        <v>24</v>
      </c>
      <c r="M24" s="42">
        <f t="shared" si="4"/>
        <v>0</v>
      </c>
      <c r="N24" s="42">
        <f t="shared" si="5"/>
        <v>0</v>
      </c>
      <c r="O24" s="42">
        <f t="shared" si="6"/>
        <v>0</v>
      </c>
      <c r="P24" s="25">
        <f t="shared" si="7"/>
        <v>0</v>
      </c>
      <c r="Q24" s="40">
        <f t="shared" si="8"/>
        <v>44338.375</v>
      </c>
      <c r="R24" s="40" t="e">
        <f t="shared" ca="1" si="9"/>
        <v>#DIV/0!</v>
      </c>
      <c r="U24" s="35" t="e">
        <f>IF(DATE(YEAR(U$3),MONTH(U$3),DAY(U$3))&lt;DATE(YEAR($Q24),MONTH($Q24),DAY($Q24)),
"X",
IF(DATE(YEAR(U$3),MONTH(U$3),DAY(U$3))=DATE(YEAR($Q24),MONTH($Q24),DAY($Q24)),
IF(((U$2-(TIME(HOUR($Q24),MINUTE($Q24),0)-TIME(HOUR($C$1),MINUTE($C$1),0)))*$L24*$K24*60)/$F24&gt;$D24,
$D24,((U$2-(TIME(HOUR($Q24),MINUTE($Q24),0)-TIME(HOUR($C$1),MINUTE($C$1),0)))*$L24*$K24*60)/$F24),
IF($D24-SUM($S24:T24)&gt;(U$2*$L24*$K24*60)/$F24,(U$2*$L24*$K24*60)/$F24,
IF($D24-SUM($S24:T24)=0,"Z",$D24-SUM($S24:T24)))))</f>
        <v>#DIV/0!</v>
      </c>
      <c r="V24" s="35" t="e">
        <f>IF(DATE(YEAR(V$3),MONTH(V$3),DAY(V$3))&lt;DATE(YEAR($Q24),MONTH($Q24),DAY($Q24)),
"X",
IF(DATE(YEAR(V$3),MONTH(V$3),DAY(V$3))=DATE(YEAR($Q24),MONTH($Q24),DAY($Q24)),
IF(((V$2-(TIME(HOUR($Q24),MINUTE($Q24),0)-TIME(HOUR($C$1),MINUTE($C$1),0)))*$L24*$K24*60)/$F24&gt;$D24,
$D24,((V$2-(TIME(HOUR($Q24),MINUTE($Q24),0)-TIME(HOUR($C$1),MINUTE($C$1),0)))*$L24*$K24*60)/$F24),
IF($D24-SUM($S24:U24)&gt;(V$2*$L24*$K24*60)/$F24,(V$2*$L24*$K24*60)/$F24,
IF($D24-SUM($S24:U24)=0,"Z",$D24-SUM($S24:U24)))))</f>
        <v>#DIV/0!</v>
      </c>
      <c r="W24" s="35" t="e">
        <f>IF(DATE(YEAR(W$3),MONTH(W$3),DAY(W$3))&lt;DATE(YEAR($Q24),MONTH($Q24),DAY($Q24)),
"X",
IF(DATE(YEAR(W$3),MONTH(W$3),DAY(W$3))=DATE(YEAR($Q24),MONTH($Q24),DAY($Q24)),
IF(((W$2-(TIME(HOUR($Q24),MINUTE($Q24),0)-TIME(HOUR($C$1),MINUTE($C$1),0)))*$L24*$K24*60)/$F24&gt;$D24,
$D24,((W$2-(TIME(HOUR($Q24),MINUTE($Q24),0)-TIME(HOUR($C$1),MINUTE($C$1),0)))*$L24*$K24*60)/$F24),
IF($D24-SUM($S24:V24)&gt;(W$2*$L24*$K24*60)/$F24,(W$2*$L24*$K24*60)/$F24,
IF($D24-SUM($S24:V24)=0,"Z",$D24-SUM($S24:V24)))))</f>
        <v>#DIV/0!</v>
      </c>
      <c r="X24" s="35" t="e">
        <f>IF(DATE(YEAR(X$3),MONTH(X$3),DAY(X$3))&lt;DATE(YEAR($Q24),MONTH($Q24),DAY($Q24)),
"X",
IF(DATE(YEAR(X$3),MONTH(X$3),DAY(X$3))=DATE(YEAR($Q24),MONTH($Q24),DAY($Q24)),
IF(((X$2-(TIME(HOUR($Q24),MINUTE($Q24),0)-TIME(HOUR($C$1),MINUTE($C$1),0)))*$L24*$K24*60)/$F24&gt;$D24,
$D24,((X$2-(TIME(HOUR($Q24),MINUTE($Q24),0)-TIME(HOUR($C$1),MINUTE($C$1),0)))*$L24*$K24*60)/$F24),
IF($D24-SUM($S24:W24)&gt;(X$2*$L24*$K24*60)/$F24,(X$2*$L24*$K24*60)/$F24,
IF($D24-SUM($S24:W24)=0,"Z",$D24-SUM($S24:W24)))))</f>
        <v>#DIV/0!</v>
      </c>
      <c r="Y24" s="35" t="e">
        <f>IF(DATE(YEAR(Y$3),MONTH(Y$3),DAY(Y$3))&lt;DATE(YEAR($Q24),MONTH($Q24),DAY($Q24)),
"X",
IF(DATE(YEAR(Y$3),MONTH(Y$3),DAY(Y$3))=DATE(YEAR($Q24),MONTH($Q24),DAY($Q24)),
IF(((Y$2-(TIME(HOUR($Q24),MINUTE($Q24),0)-TIME(HOUR($C$1),MINUTE($C$1),0)))*$L24*$K24*60)/$F24&gt;$D24,
$D24,((Y$2-(TIME(HOUR($Q24),MINUTE($Q24),0)-TIME(HOUR($C$1),MINUTE($C$1),0)))*$L24*$K24*60)/$F24),
IF($D24-SUM($S24:X24)&gt;(Y$2*$L24*$K24*60)/$F24,(Y$2*$L24*$K24*60)/$F24,
IF($D24-SUM($S24:X24)=0,"Z",$D24-SUM($S24:X24)))))</f>
        <v>#DIV/0!</v>
      </c>
      <c r="Z24" s="35" t="e">
        <f>IF(DATE(YEAR(Z$3),MONTH(Z$3),DAY(Z$3))&lt;DATE(YEAR($Q24),MONTH($Q24),DAY($Q24)),
"X",
IF(DATE(YEAR(Z$3),MONTH(Z$3),DAY(Z$3))=DATE(YEAR($Q24),MONTH($Q24),DAY($Q24)),
IF(((Z$2-(TIME(HOUR($Q24),MINUTE($Q24),0)-TIME(HOUR($C$1),MINUTE($C$1),0)))*$L24*$K24*60)/$F24&gt;$D24,
$D24,((Z$2-(TIME(HOUR($Q24),MINUTE($Q24),0)-TIME(HOUR($C$1),MINUTE($C$1),0)))*$L24*$K24*60)/$F24),
IF($D24-SUM($S24:Y24)&gt;(Z$2*$L24*$K24*60)/$F24,(Z$2*$L24*$K24*60)/$F24,
IF($D24-SUM($S24:Y24)=0,"Z",$D24-SUM($S24:Y24)))))</f>
        <v>#DIV/0!</v>
      </c>
      <c r="AA24" s="35" t="e">
        <f>IF(DATE(YEAR(AA$3),MONTH(AA$3),DAY(AA$3))&lt;DATE(YEAR($Q24),MONTH($Q24),DAY($Q24)),
"X",
IF(DATE(YEAR(AA$3),MONTH(AA$3),DAY(AA$3))=DATE(YEAR($Q24),MONTH($Q24),DAY($Q24)),
IF(((AA$2-(TIME(HOUR($Q24),MINUTE($Q24),0)-TIME(HOUR($C$1),MINUTE($C$1),0)))*$L24*$K24*60)/$F24&gt;$D24,
$D24,((AA$2-(TIME(HOUR($Q24),MINUTE($Q24),0)-TIME(HOUR($C$1),MINUTE($C$1),0)))*$L24*$K24*60)/$F24),
IF($D24-SUM($S24:Z24)&gt;(AA$2*$L24*$K24*60)/$F24,(AA$2*$L24*$K24*60)/$F24,
IF($D24-SUM($S24:Z24)=0,"Z",$D24-SUM($S24:Z24)))))</f>
        <v>#DIV/0!</v>
      </c>
      <c r="AB24" s="35" t="e">
        <f>IF(DATE(YEAR(AB$3),MONTH(AB$3),DAY(AB$3))&lt;DATE(YEAR($Q24),MONTH($Q24),DAY($Q24)),
"X",
IF(DATE(YEAR(AB$3),MONTH(AB$3),DAY(AB$3))=DATE(YEAR($Q24),MONTH($Q24),DAY($Q24)),
IF(((AB$2-(TIME(HOUR($Q24),MINUTE($Q24),0)-TIME(HOUR($C$1),MINUTE($C$1),0)))*$L24*$K24*60)/$F24&gt;$D24,
$D24,((AB$2-(TIME(HOUR($Q24),MINUTE($Q24),0)-TIME(HOUR($C$1),MINUTE($C$1),0)))*$L24*$K24*60)/$F24),
IF($D24-SUM($S24:AA24)&gt;(AB$2*$L24*$K24*60)/$F24,(AB$2*$L24*$K24*60)/$F24,
IF($D24-SUM($S24:AA24)=0,"Z",$D24-SUM($S24:AA24)))))</f>
        <v>#DIV/0!</v>
      </c>
      <c r="AC24" s="35" t="e">
        <f>IF(DATE(YEAR(AC$3),MONTH(AC$3),DAY(AC$3))&lt;DATE(YEAR($Q24),MONTH($Q24),DAY($Q24)),
"X",
IF(DATE(YEAR(AC$3),MONTH(AC$3),DAY(AC$3))=DATE(YEAR($Q24),MONTH($Q24),DAY($Q24)),
IF(((AC$2-(TIME(HOUR($Q24),MINUTE($Q24),0)-TIME(HOUR($C$1),MINUTE($C$1),0)))*$L24*$K24*60)/$F24&gt;$D24,
$D24,((AC$2-(TIME(HOUR($Q24),MINUTE($Q24),0)-TIME(HOUR($C$1),MINUTE($C$1),0)))*$L24*$K24*60)/$F24),
IF($D24-SUM($S24:AB24)&gt;(AC$2*$L24*$K24*60)/$F24,(AC$2*$L24*$K24*60)/$F24,
IF($D24-SUM($S24:AB24)=0,"Z",$D24-SUM($S24:AB24)))))</f>
        <v>#DIV/0!</v>
      </c>
      <c r="AD24" s="35" t="e">
        <f>IF(DATE(YEAR(AD$3),MONTH(AD$3),DAY(AD$3))&lt;DATE(YEAR($Q24),MONTH($Q24),DAY($Q24)),
"X",
IF(DATE(YEAR(AD$3),MONTH(AD$3),DAY(AD$3))=DATE(YEAR($Q24),MONTH($Q24),DAY($Q24)),
IF(((AD$2-(TIME(HOUR($Q24),MINUTE($Q24),0)-TIME(HOUR($C$1),MINUTE($C$1),0)))*$L24*$K24*60)/$F24&gt;$D24,
$D24,((AD$2-(TIME(HOUR($Q24),MINUTE($Q24),0)-TIME(HOUR($C$1),MINUTE($C$1),0)))*$L24*$K24*60)/$F24),
IF($D24-SUM($S24:AC24)&gt;(AD$2*$L24*$K24*60)/$F24,(AD$2*$L24*$K24*60)/$F24,
IF($D24-SUM($S24:AC24)=0,"Z",$D24-SUM($S24:AC24)))))</f>
        <v>#DIV/0!</v>
      </c>
      <c r="AE24" s="35" t="e">
        <f>IF(DATE(YEAR(AE$3),MONTH(AE$3),DAY(AE$3))&lt;DATE(YEAR($Q24),MONTH($Q24),DAY($Q24)),
"X",
IF(DATE(YEAR(AE$3),MONTH(AE$3),DAY(AE$3))=DATE(YEAR($Q24),MONTH($Q24),DAY($Q24)),
IF(((AE$2-(TIME(HOUR($Q24),MINUTE($Q24),0)-TIME(HOUR($C$1),MINUTE($C$1),0)))*$L24*$K24*60)/$F24&gt;$D24,
$D24,((AE$2-(TIME(HOUR($Q24),MINUTE($Q24),0)-TIME(HOUR($C$1),MINUTE($C$1),0)))*$L24*$K24*60)/$F24),
IF($D24-SUM($S24:AD24)&gt;(AE$2*$L24*$K24*60)/$F24,(AE$2*$L24*$K24*60)/$F24,
IF($D24-SUM($S24:AD24)=0,"Z",$D24-SUM($S24:AD24)))))</f>
        <v>#DIV/0!</v>
      </c>
      <c r="AF24" s="35" t="e">
        <f>IF(DATE(YEAR(AF$3),MONTH(AF$3),DAY(AF$3))&lt;DATE(YEAR($Q24),MONTH($Q24),DAY($Q24)),
"X",
IF(DATE(YEAR(AF$3),MONTH(AF$3),DAY(AF$3))=DATE(YEAR($Q24),MONTH($Q24),DAY($Q24)),
IF(((AF$2-(TIME(HOUR($Q24),MINUTE($Q24),0)-TIME(HOUR($C$1),MINUTE($C$1),0)))*$L24*$K24*60)/$F24&gt;$D24,
$D24,((AF$2-(TIME(HOUR($Q24),MINUTE($Q24),0)-TIME(HOUR($C$1),MINUTE($C$1),0)))*$L24*$K24*60)/$F24),
IF($D24-SUM($S24:AE24)&gt;(AF$2*$L24*$K24*60)/$F24,(AF$2*$L24*$K24*60)/$F24,
IF($D24-SUM($S24:AE24)=0,"Z",$D24-SUM($S24:AE24)))))</f>
        <v>#DIV/0!</v>
      </c>
      <c r="AG24" s="35" t="e">
        <f>IF(DATE(YEAR(AG$3),MONTH(AG$3),DAY(AG$3))&lt;DATE(YEAR($Q24),MONTH($Q24),DAY($Q24)),
"X",
IF(DATE(YEAR(AG$3),MONTH(AG$3),DAY(AG$3))=DATE(YEAR($Q24),MONTH($Q24),DAY($Q24)),
IF(((AG$2-(TIME(HOUR($Q24),MINUTE($Q24),0)-TIME(HOUR($C$1),MINUTE($C$1),0)))*$L24*$K24*60)/$F24&gt;$D24,
$D24,((AG$2-(TIME(HOUR($Q24),MINUTE($Q24),0)-TIME(HOUR($C$1),MINUTE($C$1),0)))*$L24*$K24*60)/$F24),
IF($D24-SUM($S24:AF24)&gt;(AG$2*$L24*$K24*60)/$F24,(AG$2*$L24*$K24*60)/$F24,
IF($D24-SUM($S24:AF24)=0,"Z",$D24-SUM($S24:AF24)))))</f>
        <v>#DIV/0!</v>
      </c>
      <c r="AH24" s="35" t="e">
        <f>IF(DATE(YEAR(AH$3),MONTH(AH$3),DAY(AH$3))&lt;DATE(YEAR($Q24),MONTH($Q24),DAY($Q24)),
"X",
IF(DATE(YEAR(AH$3),MONTH(AH$3),DAY(AH$3))=DATE(YEAR($Q24),MONTH($Q24),DAY($Q24)),
IF(((AH$2-(TIME(HOUR($Q24),MINUTE($Q24),0)-TIME(HOUR($C$1),MINUTE($C$1),0)))*$L24*$K24*60)/$F24&gt;$D24,
$D24,((AH$2-(TIME(HOUR($Q24),MINUTE($Q24),0)-TIME(HOUR($C$1),MINUTE($C$1),0)))*$L24*$K24*60)/$F24),
IF($D24-SUM($S24:AG24)&gt;(AH$2*$L24*$K24*60)/$F24,(AH$2*$L24*$K24*60)/$F24,
IF($D24-SUM($S24:AG24)=0,"Z",$D24-SUM($S24:AG24)))))</f>
        <v>#DIV/0!</v>
      </c>
      <c r="AI24" s="35" t="e">
        <f>IF(DATE(YEAR(AI$3),MONTH(AI$3),DAY(AI$3))&lt;DATE(YEAR($Q24),MONTH($Q24),DAY($Q24)),
"X",
IF(DATE(YEAR(AI$3),MONTH(AI$3),DAY(AI$3))=DATE(YEAR($Q24),MONTH($Q24),DAY($Q24)),
IF(((AI$2-(TIME(HOUR($Q24),MINUTE($Q24),0)-TIME(HOUR($C$1),MINUTE($C$1),0)))*$L24*$K24*60)/$F24&gt;$D24,
$D24,((AI$2-(TIME(HOUR($Q24),MINUTE($Q24),0)-TIME(HOUR($C$1),MINUTE($C$1),0)))*$L24*$K24*60)/$F24),
IF($D24-SUM($S24:AH24)&gt;(AI$2*$L24*$K24*60)/$F24,(AI$2*$L24*$K24*60)/$F24,
IF($D24-SUM($S24:AH24)=0,"Z",$D24-SUM($S24:AH24)))))</f>
        <v>#DIV/0!</v>
      </c>
      <c r="AJ24" s="35" t="e">
        <f>IF(DATE(YEAR(AJ$3),MONTH(AJ$3),DAY(AJ$3))&lt;DATE(YEAR($Q24),MONTH($Q24),DAY($Q24)),
"X",
IF(DATE(YEAR(AJ$3),MONTH(AJ$3),DAY(AJ$3))=DATE(YEAR($Q24),MONTH($Q24),DAY($Q24)),
IF(((AJ$2-(TIME(HOUR($Q24),MINUTE($Q24),0)-TIME(HOUR($C$1),MINUTE($C$1),0)))*$L24*$K24*60)/$F24&gt;$D24,
$D24,((AJ$2-(TIME(HOUR($Q24),MINUTE($Q24),0)-TIME(HOUR($C$1),MINUTE($C$1),0)))*$L24*$K24*60)/$F24),
IF($D24-SUM($S24:AI24)&gt;(AJ$2*$L24*$K24*60)/$F24,(AJ$2*$L24*$K24*60)/$F24,
IF($D24-SUM($S24:AI24)=0,"Z",$D24-SUM($S24:AI24)))))</f>
        <v>#DIV/0!</v>
      </c>
      <c r="AK24" s="35" t="e">
        <f>IF(DATE(YEAR(AK$3),MONTH(AK$3),DAY(AK$3))&lt;DATE(YEAR($Q24),MONTH($Q24),DAY($Q24)),
"X",
IF(DATE(YEAR(AK$3),MONTH(AK$3),DAY(AK$3))=DATE(YEAR($Q24),MONTH($Q24),DAY($Q24)),
IF(((AK$2-(TIME(HOUR($Q24),MINUTE($Q24),0)-TIME(HOUR($C$1),MINUTE($C$1),0)))*$L24*$K24*60)/$F24&gt;$D24,
$D24,((AK$2-(TIME(HOUR($Q24),MINUTE($Q24),0)-TIME(HOUR($C$1),MINUTE($C$1),0)))*$L24*$K24*60)/$F24),
IF($D24-SUM($S24:AJ24)&gt;(AK$2*$L24*$K24*60)/$F24,(AK$2*$L24*$K24*60)/$F24,
IF($D24-SUM($S24:AJ24)=0,"Z",$D24-SUM($S24:AJ24)))))</f>
        <v>#DIV/0!</v>
      </c>
      <c r="AL24" s="35" t="e">
        <f>IF(DATE(YEAR(AL$3),MONTH(AL$3),DAY(AL$3))&lt;DATE(YEAR($Q24),MONTH($Q24),DAY($Q24)),
"X",
IF(DATE(YEAR(AL$3),MONTH(AL$3),DAY(AL$3))=DATE(YEAR($Q24),MONTH($Q24),DAY($Q24)),
IF(((AL$2-(TIME(HOUR($Q24),MINUTE($Q24),0)-TIME(HOUR($C$1),MINUTE($C$1),0)))*$L24*$K24*60)/$F24&gt;$D24,
$D24,((AL$2-(TIME(HOUR($Q24),MINUTE($Q24),0)-TIME(HOUR($C$1),MINUTE($C$1),0)))*$L24*$K24*60)/$F24),
IF($D24-SUM($S24:AK24)&gt;(AL$2*$L24*$K24*60)/$F24,(AL$2*$L24*$K24*60)/$F24,
IF($D24-SUM($S24:AK24)=0,"Z",$D24-SUM($S24:AK24)))))</f>
        <v>#DIV/0!</v>
      </c>
      <c r="AM24" s="35" t="e">
        <f>IF(DATE(YEAR(AM$3),MONTH(AM$3),DAY(AM$3))&lt;DATE(YEAR($Q24),MONTH($Q24),DAY($Q24)),
"X",
IF(DATE(YEAR(AM$3),MONTH(AM$3),DAY(AM$3))=DATE(YEAR($Q24),MONTH($Q24),DAY($Q24)),
IF(((AM$2-(TIME(HOUR($Q24),MINUTE($Q24),0)-TIME(HOUR($C$1),MINUTE($C$1),0)))*$L24*$K24*60)/$F24&gt;$D24,
$D24,((AM$2-(TIME(HOUR($Q24),MINUTE($Q24),0)-TIME(HOUR($C$1),MINUTE($C$1),0)))*$L24*$K24*60)/$F24),
IF($D24-SUM($S24:AL24)&gt;(AM$2*$L24*$K24*60)/$F24,(AM$2*$L24*$K24*60)/$F24,
IF($D24-SUM($S24:AL24)=0,"Z",$D24-SUM($S24:AL24)))))</f>
        <v>#DIV/0!</v>
      </c>
      <c r="AN24" s="35" t="e">
        <f>IF(DATE(YEAR(AN$3),MONTH(AN$3),DAY(AN$3))&lt;DATE(YEAR($Q24),MONTH($Q24),DAY($Q24)),
"X",
IF(DATE(YEAR(AN$3),MONTH(AN$3),DAY(AN$3))=DATE(YEAR($Q24),MONTH($Q24),DAY($Q24)),
IF(((AN$2-(TIME(HOUR($Q24),MINUTE($Q24),0)-TIME(HOUR($C$1),MINUTE($C$1),0)))*$L24*$K24*60)/$F24&gt;$D24,
$D24,((AN$2-(TIME(HOUR($Q24),MINUTE($Q24),0)-TIME(HOUR($C$1),MINUTE($C$1),0)))*$L24*$K24*60)/$F24),
IF($D24-SUM($S24:AM24)&gt;(AN$2*$L24*$K24*60)/$F24,(AN$2*$L24*$K24*60)/$F24,
IF($D24-SUM($S24:AM24)=0,"Z",$D24-SUM($S24:AM24)))))</f>
        <v>#DIV/0!</v>
      </c>
      <c r="AO24" s="36" t="s">
        <v>85</v>
      </c>
    </row>
    <row r="25" spans="1:41" ht="15" customHeight="1">
      <c r="A25" s="43"/>
      <c r="B25" s="43"/>
      <c r="C25" s="43"/>
      <c r="D25" s="43"/>
      <c r="E25" s="44"/>
      <c r="F25" s="43"/>
      <c r="G25" s="62"/>
      <c r="H25" s="43">
        <v>3</v>
      </c>
      <c r="I25" s="26" t="str">
        <f>VLOOKUP(H25,OEE!$A$2:$B$23,2)</f>
        <v>A03</v>
      </c>
      <c r="J25" s="26">
        <f t="shared" si="3"/>
        <v>0</v>
      </c>
      <c r="K25" s="41">
        <f>VLOOKUP(H25,OEE!$A$3:$N$22,14)</f>
        <v>0.75900000000000012</v>
      </c>
      <c r="L25" s="26">
        <f>VLOOKUP(H25,OEE!$A$3:$N$22,3)</f>
        <v>26</v>
      </c>
      <c r="M25" s="42">
        <f t="shared" si="4"/>
        <v>0</v>
      </c>
      <c r="N25" s="42">
        <f t="shared" si="5"/>
        <v>0</v>
      </c>
      <c r="O25" s="42">
        <f t="shared" si="6"/>
        <v>0</v>
      </c>
      <c r="P25" s="25">
        <f t="shared" si="7"/>
        <v>0</v>
      </c>
      <c r="Q25" s="40">
        <f t="shared" si="8"/>
        <v>44338.375</v>
      </c>
      <c r="R25" s="40" t="e">
        <f t="shared" ca="1" si="9"/>
        <v>#DIV/0!</v>
      </c>
      <c r="U25" s="35" t="e">
        <f>IF(DATE(YEAR(U$3),MONTH(U$3),DAY(U$3))&lt;DATE(YEAR($Q25),MONTH($Q25),DAY($Q25)),
"X",
IF(DATE(YEAR(U$3),MONTH(U$3),DAY(U$3))=DATE(YEAR($Q25),MONTH($Q25),DAY($Q25)),
IF(((U$2-(TIME(HOUR($Q25),MINUTE($Q25),0)-TIME(HOUR($C$1),MINUTE($C$1),0)))*$L25*$K25*60)/$F25&gt;$D25,
$D25,((U$2-(TIME(HOUR($Q25),MINUTE($Q25),0)-TIME(HOUR($C$1),MINUTE($C$1),0)))*$L25*$K25*60)/$F25),
IF($D25-SUM($S25:T25)&gt;(U$2*$L25*$K25*60)/$F25,(U$2*$L25*$K25*60)/$F25,
IF($D25-SUM($S25:T25)=0,"Z",$D25-SUM($S25:T25)))))</f>
        <v>#DIV/0!</v>
      </c>
      <c r="V25" s="35" t="e">
        <f>IF(DATE(YEAR(V$3),MONTH(V$3),DAY(V$3))&lt;DATE(YEAR($Q25),MONTH($Q25),DAY($Q25)),
"X",
IF(DATE(YEAR(V$3),MONTH(V$3),DAY(V$3))=DATE(YEAR($Q25),MONTH($Q25),DAY($Q25)),
IF(((V$2-(TIME(HOUR($Q25),MINUTE($Q25),0)-TIME(HOUR($C$1),MINUTE($C$1),0)))*$L25*$K25*60)/$F25&gt;$D25,
$D25,((V$2-(TIME(HOUR($Q25),MINUTE($Q25),0)-TIME(HOUR($C$1),MINUTE($C$1),0)))*$L25*$K25*60)/$F25),
IF($D25-SUM($S25:U25)&gt;(V$2*$L25*$K25*60)/$F25,(V$2*$L25*$K25*60)/$F25,
IF($D25-SUM($S25:U25)=0,"Z",$D25-SUM($S25:U25)))))</f>
        <v>#DIV/0!</v>
      </c>
      <c r="W25" s="35" t="e">
        <f>IF(DATE(YEAR(W$3),MONTH(W$3),DAY(W$3))&lt;DATE(YEAR($Q25),MONTH($Q25),DAY($Q25)),
"X",
IF(DATE(YEAR(W$3),MONTH(W$3),DAY(W$3))=DATE(YEAR($Q25),MONTH($Q25),DAY($Q25)),
IF(((W$2-(TIME(HOUR($Q25),MINUTE($Q25),0)-TIME(HOUR($C$1),MINUTE($C$1),0)))*$L25*$K25*60)/$F25&gt;$D25,
$D25,((W$2-(TIME(HOUR($Q25),MINUTE($Q25),0)-TIME(HOUR($C$1),MINUTE($C$1),0)))*$L25*$K25*60)/$F25),
IF($D25-SUM($S25:V25)&gt;(W$2*$L25*$K25*60)/$F25,(W$2*$L25*$K25*60)/$F25,
IF($D25-SUM($S25:V25)=0,"Z",$D25-SUM($S25:V25)))))</f>
        <v>#DIV/0!</v>
      </c>
      <c r="X25" s="35" t="e">
        <f>IF(DATE(YEAR(X$3),MONTH(X$3),DAY(X$3))&lt;DATE(YEAR($Q25),MONTH($Q25),DAY($Q25)),
"X",
IF(DATE(YEAR(X$3),MONTH(X$3),DAY(X$3))=DATE(YEAR($Q25),MONTH($Q25),DAY($Q25)),
IF(((X$2-(TIME(HOUR($Q25),MINUTE($Q25),0)-TIME(HOUR($C$1),MINUTE($C$1),0)))*$L25*$K25*60)/$F25&gt;$D25,
$D25,((X$2-(TIME(HOUR($Q25),MINUTE($Q25),0)-TIME(HOUR($C$1),MINUTE($C$1),0)))*$L25*$K25*60)/$F25),
IF($D25-SUM($S25:W25)&gt;(X$2*$L25*$K25*60)/$F25,(X$2*$L25*$K25*60)/$F25,
IF($D25-SUM($S25:W25)=0,"Z",$D25-SUM($S25:W25)))))</f>
        <v>#DIV/0!</v>
      </c>
      <c r="Y25" s="35" t="e">
        <f>IF(DATE(YEAR(Y$3),MONTH(Y$3),DAY(Y$3))&lt;DATE(YEAR($Q25),MONTH($Q25),DAY($Q25)),
"X",
IF(DATE(YEAR(Y$3),MONTH(Y$3),DAY(Y$3))=DATE(YEAR($Q25),MONTH($Q25),DAY($Q25)),
IF(((Y$2-(TIME(HOUR($Q25),MINUTE($Q25),0)-TIME(HOUR($C$1),MINUTE($C$1),0)))*$L25*$K25*60)/$F25&gt;$D25,
$D25,((Y$2-(TIME(HOUR($Q25),MINUTE($Q25),0)-TIME(HOUR($C$1),MINUTE($C$1),0)))*$L25*$K25*60)/$F25),
IF($D25-SUM($S25:X25)&gt;(Y$2*$L25*$K25*60)/$F25,(Y$2*$L25*$K25*60)/$F25,
IF($D25-SUM($S25:X25)=0,"Z",$D25-SUM($S25:X25)))))</f>
        <v>#DIV/0!</v>
      </c>
      <c r="Z25" s="35" t="e">
        <f>IF(DATE(YEAR(Z$3),MONTH(Z$3),DAY(Z$3))&lt;DATE(YEAR($Q25),MONTH($Q25),DAY($Q25)),
"X",
IF(DATE(YEAR(Z$3),MONTH(Z$3),DAY(Z$3))=DATE(YEAR($Q25),MONTH($Q25),DAY($Q25)),
IF(((Z$2-(TIME(HOUR($Q25),MINUTE($Q25),0)-TIME(HOUR($C$1),MINUTE($C$1),0)))*$L25*$K25*60)/$F25&gt;$D25,
$D25,((Z$2-(TIME(HOUR($Q25),MINUTE($Q25),0)-TIME(HOUR($C$1),MINUTE($C$1),0)))*$L25*$K25*60)/$F25),
IF($D25-SUM($S25:Y25)&gt;(Z$2*$L25*$K25*60)/$F25,(Z$2*$L25*$K25*60)/$F25,
IF($D25-SUM($S25:Y25)=0,"Z",$D25-SUM($S25:Y25)))))</f>
        <v>#DIV/0!</v>
      </c>
      <c r="AA25" s="35" t="e">
        <f>IF(DATE(YEAR(AA$3),MONTH(AA$3),DAY(AA$3))&lt;DATE(YEAR($Q25),MONTH($Q25),DAY($Q25)),
"X",
IF(DATE(YEAR(AA$3),MONTH(AA$3),DAY(AA$3))=DATE(YEAR($Q25),MONTH($Q25),DAY($Q25)),
IF(((AA$2-(TIME(HOUR($Q25),MINUTE($Q25),0)-TIME(HOUR($C$1),MINUTE($C$1),0)))*$L25*$K25*60)/$F25&gt;$D25,
$D25,((AA$2-(TIME(HOUR($Q25),MINUTE($Q25),0)-TIME(HOUR($C$1),MINUTE($C$1),0)))*$L25*$K25*60)/$F25),
IF($D25-SUM($S25:Z25)&gt;(AA$2*$L25*$K25*60)/$F25,(AA$2*$L25*$K25*60)/$F25,
IF($D25-SUM($S25:Z25)=0,"Z",$D25-SUM($S25:Z25)))))</f>
        <v>#DIV/0!</v>
      </c>
      <c r="AB25" s="35" t="e">
        <f>IF(DATE(YEAR(AB$3),MONTH(AB$3),DAY(AB$3))&lt;DATE(YEAR($Q25),MONTH($Q25),DAY($Q25)),
"X",
IF(DATE(YEAR(AB$3),MONTH(AB$3),DAY(AB$3))=DATE(YEAR($Q25),MONTH($Q25),DAY($Q25)),
IF(((AB$2-(TIME(HOUR($Q25),MINUTE($Q25),0)-TIME(HOUR($C$1),MINUTE($C$1),0)))*$L25*$K25*60)/$F25&gt;$D25,
$D25,((AB$2-(TIME(HOUR($Q25),MINUTE($Q25),0)-TIME(HOUR($C$1),MINUTE($C$1),0)))*$L25*$K25*60)/$F25),
IF($D25-SUM($S25:AA25)&gt;(AB$2*$L25*$K25*60)/$F25,(AB$2*$L25*$K25*60)/$F25,
IF($D25-SUM($S25:AA25)=0,"Z",$D25-SUM($S25:AA25)))))</f>
        <v>#DIV/0!</v>
      </c>
      <c r="AC25" s="35" t="e">
        <f>IF(DATE(YEAR(AC$3),MONTH(AC$3),DAY(AC$3))&lt;DATE(YEAR($Q25),MONTH($Q25),DAY($Q25)),
"X",
IF(DATE(YEAR(AC$3),MONTH(AC$3),DAY(AC$3))=DATE(YEAR($Q25),MONTH($Q25),DAY($Q25)),
IF(((AC$2-(TIME(HOUR($Q25),MINUTE($Q25),0)-TIME(HOUR($C$1),MINUTE($C$1),0)))*$L25*$K25*60)/$F25&gt;$D25,
$D25,((AC$2-(TIME(HOUR($Q25),MINUTE($Q25),0)-TIME(HOUR($C$1),MINUTE($C$1),0)))*$L25*$K25*60)/$F25),
IF($D25-SUM($S25:AB25)&gt;(AC$2*$L25*$K25*60)/$F25,(AC$2*$L25*$K25*60)/$F25,
IF($D25-SUM($S25:AB25)=0,"Z",$D25-SUM($S25:AB25)))))</f>
        <v>#DIV/0!</v>
      </c>
      <c r="AD25" s="35" t="e">
        <f>IF(DATE(YEAR(AD$3),MONTH(AD$3),DAY(AD$3))&lt;DATE(YEAR($Q25),MONTH($Q25),DAY($Q25)),
"X",
IF(DATE(YEAR(AD$3),MONTH(AD$3),DAY(AD$3))=DATE(YEAR($Q25),MONTH($Q25),DAY($Q25)),
IF(((AD$2-(TIME(HOUR($Q25),MINUTE($Q25),0)-TIME(HOUR($C$1),MINUTE($C$1),0)))*$L25*$K25*60)/$F25&gt;$D25,
$D25,((AD$2-(TIME(HOUR($Q25),MINUTE($Q25),0)-TIME(HOUR($C$1),MINUTE($C$1),0)))*$L25*$K25*60)/$F25),
IF($D25-SUM($S25:AC25)&gt;(AD$2*$L25*$K25*60)/$F25,(AD$2*$L25*$K25*60)/$F25,
IF($D25-SUM($S25:AC25)=0,"Z",$D25-SUM($S25:AC25)))))</f>
        <v>#DIV/0!</v>
      </c>
      <c r="AE25" s="35" t="e">
        <f>IF(DATE(YEAR(AE$3),MONTH(AE$3),DAY(AE$3))&lt;DATE(YEAR($Q25),MONTH($Q25),DAY($Q25)),
"X",
IF(DATE(YEAR(AE$3),MONTH(AE$3),DAY(AE$3))=DATE(YEAR($Q25),MONTH($Q25),DAY($Q25)),
IF(((AE$2-(TIME(HOUR($Q25),MINUTE($Q25),0)-TIME(HOUR($C$1),MINUTE($C$1),0)))*$L25*$K25*60)/$F25&gt;$D25,
$D25,((AE$2-(TIME(HOUR($Q25),MINUTE($Q25),0)-TIME(HOUR($C$1),MINUTE($C$1),0)))*$L25*$K25*60)/$F25),
IF($D25-SUM($S25:AD25)&gt;(AE$2*$L25*$K25*60)/$F25,(AE$2*$L25*$K25*60)/$F25,
IF($D25-SUM($S25:AD25)=0,"Z",$D25-SUM($S25:AD25)))))</f>
        <v>#DIV/0!</v>
      </c>
      <c r="AF25" s="35" t="e">
        <f>IF(DATE(YEAR(AF$3),MONTH(AF$3),DAY(AF$3))&lt;DATE(YEAR($Q25),MONTH($Q25),DAY($Q25)),
"X",
IF(DATE(YEAR(AF$3),MONTH(AF$3),DAY(AF$3))=DATE(YEAR($Q25),MONTH($Q25),DAY($Q25)),
IF(((AF$2-(TIME(HOUR($Q25),MINUTE($Q25),0)-TIME(HOUR($C$1),MINUTE($C$1),0)))*$L25*$K25*60)/$F25&gt;$D25,
$D25,((AF$2-(TIME(HOUR($Q25),MINUTE($Q25),0)-TIME(HOUR($C$1),MINUTE($C$1),0)))*$L25*$K25*60)/$F25),
IF($D25-SUM($S25:AE25)&gt;(AF$2*$L25*$K25*60)/$F25,(AF$2*$L25*$K25*60)/$F25,
IF($D25-SUM($S25:AE25)=0,"Z",$D25-SUM($S25:AE25)))))</f>
        <v>#DIV/0!</v>
      </c>
      <c r="AG25" s="35" t="e">
        <f>IF(DATE(YEAR(AG$3),MONTH(AG$3),DAY(AG$3))&lt;DATE(YEAR($Q25),MONTH($Q25),DAY($Q25)),
"X",
IF(DATE(YEAR(AG$3),MONTH(AG$3),DAY(AG$3))=DATE(YEAR($Q25),MONTH($Q25),DAY($Q25)),
IF(((AG$2-(TIME(HOUR($Q25),MINUTE($Q25),0)-TIME(HOUR($C$1),MINUTE($C$1),0)))*$L25*$K25*60)/$F25&gt;$D25,
$D25,((AG$2-(TIME(HOUR($Q25),MINUTE($Q25),0)-TIME(HOUR($C$1),MINUTE($C$1),0)))*$L25*$K25*60)/$F25),
IF($D25-SUM($S25:AF25)&gt;(AG$2*$L25*$K25*60)/$F25,(AG$2*$L25*$K25*60)/$F25,
IF($D25-SUM($S25:AF25)=0,"Z",$D25-SUM($S25:AF25)))))</f>
        <v>#DIV/0!</v>
      </c>
      <c r="AH25" s="35" t="e">
        <f>IF(DATE(YEAR(AH$3),MONTH(AH$3),DAY(AH$3))&lt;DATE(YEAR($Q25),MONTH($Q25),DAY($Q25)),
"X",
IF(DATE(YEAR(AH$3),MONTH(AH$3),DAY(AH$3))=DATE(YEAR($Q25),MONTH($Q25),DAY($Q25)),
IF(((AH$2-(TIME(HOUR($Q25),MINUTE($Q25),0)-TIME(HOUR($C$1),MINUTE($C$1),0)))*$L25*$K25*60)/$F25&gt;$D25,
$D25,((AH$2-(TIME(HOUR($Q25),MINUTE($Q25),0)-TIME(HOUR($C$1),MINUTE($C$1),0)))*$L25*$K25*60)/$F25),
IF($D25-SUM($S25:AG25)&gt;(AH$2*$L25*$K25*60)/$F25,(AH$2*$L25*$K25*60)/$F25,
IF($D25-SUM($S25:AG25)=0,"Z",$D25-SUM($S25:AG25)))))</f>
        <v>#DIV/0!</v>
      </c>
      <c r="AI25" s="35" t="e">
        <f>IF(DATE(YEAR(AI$3),MONTH(AI$3),DAY(AI$3))&lt;DATE(YEAR($Q25),MONTH($Q25),DAY($Q25)),
"X",
IF(DATE(YEAR(AI$3),MONTH(AI$3),DAY(AI$3))=DATE(YEAR($Q25),MONTH($Q25),DAY($Q25)),
IF(((AI$2-(TIME(HOUR($Q25),MINUTE($Q25),0)-TIME(HOUR($C$1),MINUTE($C$1),0)))*$L25*$K25*60)/$F25&gt;$D25,
$D25,((AI$2-(TIME(HOUR($Q25),MINUTE($Q25),0)-TIME(HOUR($C$1),MINUTE($C$1),0)))*$L25*$K25*60)/$F25),
IF($D25-SUM($S25:AH25)&gt;(AI$2*$L25*$K25*60)/$F25,(AI$2*$L25*$K25*60)/$F25,
IF($D25-SUM($S25:AH25)=0,"Z",$D25-SUM($S25:AH25)))))</f>
        <v>#DIV/0!</v>
      </c>
      <c r="AJ25" s="35" t="e">
        <f>IF(DATE(YEAR(AJ$3),MONTH(AJ$3),DAY(AJ$3))&lt;DATE(YEAR($Q25),MONTH($Q25),DAY($Q25)),
"X",
IF(DATE(YEAR(AJ$3),MONTH(AJ$3),DAY(AJ$3))=DATE(YEAR($Q25),MONTH($Q25),DAY($Q25)),
IF(((AJ$2-(TIME(HOUR($Q25),MINUTE($Q25),0)-TIME(HOUR($C$1),MINUTE($C$1),0)))*$L25*$K25*60)/$F25&gt;$D25,
$D25,((AJ$2-(TIME(HOUR($Q25),MINUTE($Q25),0)-TIME(HOUR($C$1),MINUTE($C$1),0)))*$L25*$K25*60)/$F25),
IF($D25-SUM($S25:AI25)&gt;(AJ$2*$L25*$K25*60)/$F25,(AJ$2*$L25*$K25*60)/$F25,
IF($D25-SUM($S25:AI25)=0,"Z",$D25-SUM($S25:AI25)))))</f>
        <v>#DIV/0!</v>
      </c>
      <c r="AK25" s="35" t="e">
        <f>IF(DATE(YEAR(AK$3),MONTH(AK$3),DAY(AK$3))&lt;DATE(YEAR($Q25),MONTH($Q25),DAY($Q25)),
"X",
IF(DATE(YEAR(AK$3),MONTH(AK$3),DAY(AK$3))=DATE(YEAR($Q25),MONTH($Q25),DAY($Q25)),
IF(((AK$2-(TIME(HOUR($Q25),MINUTE($Q25),0)-TIME(HOUR($C$1),MINUTE($C$1),0)))*$L25*$K25*60)/$F25&gt;$D25,
$D25,((AK$2-(TIME(HOUR($Q25),MINUTE($Q25),0)-TIME(HOUR($C$1),MINUTE($C$1),0)))*$L25*$K25*60)/$F25),
IF($D25-SUM($S25:AJ25)&gt;(AK$2*$L25*$K25*60)/$F25,(AK$2*$L25*$K25*60)/$F25,
IF($D25-SUM($S25:AJ25)=0,"Z",$D25-SUM($S25:AJ25)))))</f>
        <v>#DIV/0!</v>
      </c>
      <c r="AL25" s="35" t="e">
        <f>IF(DATE(YEAR(AL$3),MONTH(AL$3),DAY(AL$3))&lt;DATE(YEAR($Q25),MONTH($Q25),DAY($Q25)),
"X",
IF(DATE(YEAR(AL$3),MONTH(AL$3),DAY(AL$3))=DATE(YEAR($Q25),MONTH($Q25),DAY($Q25)),
IF(((AL$2-(TIME(HOUR($Q25),MINUTE($Q25),0)-TIME(HOUR($C$1),MINUTE($C$1),0)))*$L25*$K25*60)/$F25&gt;$D25,
$D25,((AL$2-(TIME(HOUR($Q25),MINUTE($Q25),0)-TIME(HOUR($C$1),MINUTE($C$1),0)))*$L25*$K25*60)/$F25),
IF($D25-SUM($S25:AK25)&gt;(AL$2*$L25*$K25*60)/$F25,(AL$2*$L25*$K25*60)/$F25,
IF($D25-SUM($S25:AK25)=0,"Z",$D25-SUM($S25:AK25)))))</f>
        <v>#DIV/0!</v>
      </c>
      <c r="AM25" s="35" t="e">
        <f>IF(DATE(YEAR(AM$3),MONTH(AM$3),DAY(AM$3))&lt;DATE(YEAR($Q25),MONTH($Q25),DAY($Q25)),
"X",
IF(DATE(YEAR(AM$3),MONTH(AM$3),DAY(AM$3))=DATE(YEAR($Q25),MONTH($Q25),DAY($Q25)),
IF(((AM$2-(TIME(HOUR($Q25),MINUTE($Q25),0)-TIME(HOUR($C$1),MINUTE($C$1),0)))*$L25*$K25*60)/$F25&gt;$D25,
$D25,((AM$2-(TIME(HOUR($Q25),MINUTE($Q25),0)-TIME(HOUR($C$1),MINUTE($C$1),0)))*$L25*$K25*60)/$F25),
IF($D25-SUM($S25:AL25)&gt;(AM$2*$L25*$K25*60)/$F25,(AM$2*$L25*$K25*60)/$F25,
IF($D25-SUM($S25:AL25)=0,"Z",$D25-SUM($S25:AL25)))))</f>
        <v>#DIV/0!</v>
      </c>
      <c r="AN25" s="35" t="e">
        <f>IF(DATE(YEAR(AN$3),MONTH(AN$3),DAY(AN$3))&lt;DATE(YEAR($Q25),MONTH($Q25),DAY($Q25)),
"X",
IF(DATE(YEAR(AN$3),MONTH(AN$3),DAY(AN$3))=DATE(YEAR($Q25),MONTH($Q25),DAY($Q25)),
IF(((AN$2-(TIME(HOUR($Q25),MINUTE($Q25),0)-TIME(HOUR($C$1),MINUTE($C$1),0)))*$L25*$K25*60)/$F25&gt;$D25,
$D25,((AN$2-(TIME(HOUR($Q25),MINUTE($Q25),0)-TIME(HOUR($C$1),MINUTE($C$1),0)))*$L25*$K25*60)/$F25),
IF($D25-SUM($S25:AM25)&gt;(AN$2*$L25*$K25*60)/$F25,(AN$2*$L25*$K25*60)/$F25,
IF($D25-SUM($S25:AM25)=0,"Z",$D25-SUM($S25:AM25)))))</f>
        <v>#DIV/0!</v>
      </c>
      <c r="AO25" s="36" t="s">
        <v>85</v>
      </c>
    </row>
    <row r="26" spans="1:41" ht="15" customHeight="1">
      <c r="A26" s="43"/>
      <c r="B26" s="43"/>
      <c r="C26" s="43"/>
      <c r="D26" s="43"/>
      <c r="E26" s="44"/>
      <c r="F26" s="43"/>
      <c r="G26" s="62"/>
      <c r="H26" s="43">
        <v>16</v>
      </c>
      <c r="I26" s="26" t="str">
        <f>VLOOKUP(H26,OEE!$A$2:$B$23,2)</f>
        <v>B08</v>
      </c>
      <c r="J26" s="26">
        <f t="shared" si="3"/>
        <v>0</v>
      </c>
      <c r="K26" s="41">
        <f>VLOOKUP(H26,OEE!$A$3:$N$22,14)</f>
        <v>0.76900000000000002</v>
      </c>
      <c r="L26" s="26">
        <f>VLOOKUP(H26,OEE!$A$3:$N$22,3)</f>
        <v>24</v>
      </c>
      <c r="M26" s="42">
        <f t="shared" si="4"/>
        <v>0</v>
      </c>
      <c r="N26" s="42">
        <f t="shared" si="5"/>
        <v>0</v>
      </c>
      <c r="O26" s="42">
        <f t="shared" si="6"/>
        <v>0</v>
      </c>
      <c r="P26" s="25">
        <f t="shared" si="7"/>
        <v>0</v>
      </c>
      <c r="Q26" s="40">
        <f t="shared" si="8"/>
        <v>44338.375</v>
      </c>
      <c r="R26" s="40" t="e">
        <f t="shared" ca="1" si="9"/>
        <v>#DIV/0!</v>
      </c>
      <c r="S26" s="16"/>
      <c r="T26" s="16"/>
      <c r="U26" s="35" t="e">
        <f>IF(DATE(YEAR(U$3),MONTH(U$3),DAY(U$3))&lt;DATE(YEAR($Q26),MONTH($Q26),DAY($Q26)),
"X",
IF(DATE(YEAR(U$3),MONTH(U$3),DAY(U$3))=DATE(YEAR($Q26),MONTH($Q26),DAY($Q26)),
IF(((U$2-(TIME(HOUR($Q26),MINUTE($Q26),0)-TIME(HOUR($C$1),MINUTE($C$1),0)))*$L26*$K26*60)/$F26&gt;$D26,
$D26,((U$2-(TIME(HOUR($Q26),MINUTE($Q26),0)-TIME(HOUR($C$1),MINUTE($C$1),0)))*$L26*$K26*60)/$F26),
IF($D26-SUM($S26:T26)&gt;(U$2*$L26*$K26*60)/$F26,(U$2*$L26*$K26*60)/$F26,
IF($D26-SUM($S26:T26)=0,"Z",$D26-SUM($S26:T26)))))</f>
        <v>#DIV/0!</v>
      </c>
      <c r="V26" s="35" t="e">
        <f>IF(DATE(YEAR(V$3),MONTH(V$3),DAY(V$3))&lt;DATE(YEAR($Q26),MONTH($Q26),DAY($Q26)),
"X",
IF(DATE(YEAR(V$3),MONTH(V$3),DAY(V$3))=DATE(YEAR($Q26),MONTH($Q26),DAY($Q26)),
IF(((V$2-(TIME(HOUR($Q26),MINUTE($Q26),0)-TIME(HOUR($C$1),MINUTE($C$1),0)))*$L26*$K26*60)/$F26&gt;$D26,
$D26,((V$2-(TIME(HOUR($Q26),MINUTE($Q26),0)-TIME(HOUR($C$1),MINUTE($C$1),0)))*$L26*$K26*60)/$F26),
IF($D26-SUM($S26:U26)&gt;(V$2*$L26*$K26*60)/$F26,(V$2*$L26*$K26*60)/$F26,
IF($D26-SUM($S26:U26)=0,"Z",$D26-SUM($S26:U26)))))</f>
        <v>#DIV/0!</v>
      </c>
      <c r="W26" s="35" t="e">
        <f>IF(DATE(YEAR(W$3),MONTH(W$3),DAY(W$3))&lt;DATE(YEAR($Q26),MONTH($Q26),DAY($Q26)),
"X",
IF(DATE(YEAR(W$3),MONTH(W$3),DAY(W$3))=DATE(YEAR($Q26),MONTH($Q26),DAY($Q26)),
IF(((W$2-(TIME(HOUR($Q26),MINUTE($Q26),0)-TIME(HOUR($C$1),MINUTE($C$1),0)))*$L26*$K26*60)/$F26&gt;$D26,
$D26,((W$2-(TIME(HOUR($Q26),MINUTE($Q26),0)-TIME(HOUR($C$1),MINUTE($C$1),0)))*$L26*$K26*60)/$F26),
IF($D26-SUM($S26:V26)&gt;(W$2*$L26*$K26*60)/$F26,(W$2*$L26*$K26*60)/$F26,
IF($D26-SUM($S26:V26)=0,"Z",$D26-SUM($S26:V26)))))</f>
        <v>#DIV/0!</v>
      </c>
      <c r="X26" s="35" t="e">
        <f>IF(DATE(YEAR(X$3),MONTH(X$3),DAY(X$3))&lt;DATE(YEAR($Q26),MONTH($Q26),DAY($Q26)),
"X",
IF(DATE(YEAR(X$3),MONTH(X$3),DAY(X$3))=DATE(YEAR($Q26),MONTH($Q26),DAY($Q26)),
IF(((X$2-(TIME(HOUR($Q26),MINUTE($Q26),0)-TIME(HOUR($C$1),MINUTE($C$1),0)))*$L26*$K26*60)/$F26&gt;$D26,
$D26,((X$2-(TIME(HOUR($Q26),MINUTE($Q26),0)-TIME(HOUR($C$1),MINUTE($C$1),0)))*$L26*$K26*60)/$F26),
IF($D26-SUM($S26:W26)&gt;(X$2*$L26*$K26*60)/$F26,(X$2*$L26*$K26*60)/$F26,
IF($D26-SUM($S26:W26)=0,"Z",$D26-SUM($S26:W26)))))</f>
        <v>#DIV/0!</v>
      </c>
      <c r="Y26" s="35" t="e">
        <f>IF(DATE(YEAR(Y$3),MONTH(Y$3),DAY(Y$3))&lt;DATE(YEAR($Q26),MONTH($Q26),DAY($Q26)),
"X",
IF(DATE(YEAR(Y$3),MONTH(Y$3),DAY(Y$3))=DATE(YEAR($Q26),MONTH($Q26),DAY($Q26)),
IF(((Y$2-(TIME(HOUR($Q26),MINUTE($Q26),0)-TIME(HOUR($C$1),MINUTE($C$1),0)))*$L26*$K26*60)/$F26&gt;$D26,
$D26,((Y$2-(TIME(HOUR($Q26),MINUTE($Q26),0)-TIME(HOUR($C$1),MINUTE($C$1),0)))*$L26*$K26*60)/$F26),
IF($D26-SUM($S26:X26)&gt;(Y$2*$L26*$K26*60)/$F26,(Y$2*$L26*$K26*60)/$F26,
IF($D26-SUM($S26:X26)=0,"Z",$D26-SUM($S26:X26)))))</f>
        <v>#DIV/0!</v>
      </c>
      <c r="Z26" s="35" t="e">
        <f>IF(DATE(YEAR(Z$3),MONTH(Z$3),DAY(Z$3))&lt;DATE(YEAR($Q26),MONTH($Q26),DAY($Q26)),
"X",
IF(DATE(YEAR(Z$3),MONTH(Z$3),DAY(Z$3))=DATE(YEAR($Q26),MONTH($Q26),DAY($Q26)),
IF(((Z$2-(TIME(HOUR($Q26),MINUTE($Q26),0)-TIME(HOUR($C$1),MINUTE($C$1),0)))*$L26*$K26*60)/$F26&gt;$D26,
$D26,((Z$2-(TIME(HOUR($Q26),MINUTE($Q26),0)-TIME(HOUR($C$1),MINUTE($C$1),0)))*$L26*$K26*60)/$F26),
IF($D26-SUM($S26:Y26)&gt;(Z$2*$L26*$K26*60)/$F26,(Z$2*$L26*$K26*60)/$F26,
IF($D26-SUM($S26:Y26)=0,"Z",$D26-SUM($S26:Y26)))))</f>
        <v>#DIV/0!</v>
      </c>
      <c r="AA26" s="35" t="e">
        <f>IF(DATE(YEAR(AA$3),MONTH(AA$3),DAY(AA$3))&lt;DATE(YEAR($Q26),MONTH($Q26),DAY($Q26)),
"X",
IF(DATE(YEAR(AA$3),MONTH(AA$3),DAY(AA$3))=DATE(YEAR($Q26),MONTH($Q26),DAY($Q26)),
IF(((AA$2-(TIME(HOUR($Q26),MINUTE($Q26),0)-TIME(HOUR($C$1),MINUTE($C$1),0)))*$L26*$K26*60)/$F26&gt;$D26,
$D26,((AA$2-(TIME(HOUR($Q26),MINUTE($Q26),0)-TIME(HOUR($C$1),MINUTE($C$1),0)))*$L26*$K26*60)/$F26),
IF($D26-SUM($S26:Z26)&gt;(AA$2*$L26*$K26*60)/$F26,(AA$2*$L26*$K26*60)/$F26,
IF($D26-SUM($S26:Z26)=0,"Z",$D26-SUM($S26:Z26)))))</f>
        <v>#DIV/0!</v>
      </c>
      <c r="AB26" s="35" t="e">
        <f>IF(DATE(YEAR(AB$3),MONTH(AB$3),DAY(AB$3))&lt;DATE(YEAR($Q26),MONTH($Q26),DAY($Q26)),
"X",
IF(DATE(YEAR(AB$3),MONTH(AB$3),DAY(AB$3))=DATE(YEAR($Q26),MONTH($Q26),DAY($Q26)),
IF(((AB$2-(TIME(HOUR($Q26),MINUTE($Q26),0)-TIME(HOUR($C$1),MINUTE($C$1),0)))*$L26*$K26*60)/$F26&gt;$D26,
$D26,((AB$2-(TIME(HOUR($Q26),MINUTE($Q26),0)-TIME(HOUR($C$1),MINUTE($C$1),0)))*$L26*$K26*60)/$F26),
IF($D26-SUM($S26:AA26)&gt;(AB$2*$L26*$K26*60)/$F26,(AB$2*$L26*$K26*60)/$F26,
IF($D26-SUM($S26:AA26)=0,"Z",$D26-SUM($S26:AA26)))))</f>
        <v>#DIV/0!</v>
      </c>
      <c r="AC26" s="35" t="e">
        <f>IF(DATE(YEAR(AC$3),MONTH(AC$3),DAY(AC$3))&lt;DATE(YEAR($Q26),MONTH($Q26),DAY($Q26)),
"X",
IF(DATE(YEAR(AC$3),MONTH(AC$3),DAY(AC$3))=DATE(YEAR($Q26),MONTH($Q26),DAY($Q26)),
IF(((AC$2-(TIME(HOUR($Q26),MINUTE($Q26),0)-TIME(HOUR($C$1),MINUTE($C$1),0)))*$L26*$K26*60)/$F26&gt;$D26,
$D26,((AC$2-(TIME(HOUR($Q26),MINUTE($Q26),0)-TIME(HOUR($C$1),MINUTE($C$1),0)))*$L26*$K26*60)/$F26),
IF($D26-SUM($S26:AB26)&gt;(AC$2*$L26*$K26*60)/$F26,(AC$2*$L26*$K26*60)/$F26,
IF($D26-SUM($S26:AB26)=0,"Z",$D26-SUM($S26:AB26)))))</f>
        <v>#DIV/0!</v>
      </c>
      <c r="AD26" s="35" t="e">
        <f>IF(DATE(YEAR(AD$3),MONTH(AD$3),DAY(AD$3))&lt;DATE(YEAR($Q26),MONTH($Q26),DAY($Q26)),
"X",
IF(DATE(YEAR(AD$3),MONTH(AD$3),DAY(AD$3))=DATE(YEAR($Q26),MONTH($Q26),DAY($Q26)),
IF(((AD$2-(TIME(HOUR($Q26),MINUTE($Q26),0)-TIME(HOUR($C$1),MINUTE($C$1),0)))*$L26*$K26*60)/$F26&gt;$D26,
$D26,((AD$2-(TIME(HOUR($Q26),MINUTE($Q26),0)-TIME(HOUR($C$1),MINUTE($C$1),0)))*$L26*$K26*60)/$F26),
IF($D26-SUM($S26:AC26)&gt;(AD$2*$L26*$K26*60)/$F26,(AD$2*$L26*$K26*60)/$F26,
IF($D26-SUM($S26:AC26)=0,"Z",$D26-SUM($S26:AC26)))))</f>
        <v>#DIV/0!</v>
      </c>
      <c r="AE26" s="35" t="e">
        <f>IF(DATE(YEAR(AE$3),MONTH(AE$3),DAY(AE$3))&lt;DATE(YEAR($Q26),MONTH($Q26),DAY($Q26)),
"X",
IF(DATE(YEAR(AE$3),MONTH(AE$3),DAY(AE$3))=DATE(YEAR($Q26),MONTH($Q26),DAY($Q26)),
IF(((AE$2-(TIME(HOUR($Q26),MINUTE($Q26),0)-TIME(HOUR($C$1),MINUTE($C$1),0)))*$L26*$K26*60)/$F26&gt;$D26,
$D26,((AE$2-(TIME(HOUR($Q26),MINUTE($Q26),0)-TIME(HOUR($C$1),MINUTE($C$1),0)))*$L26*$K26*60)/$F26),
IF($D26-SUM($S26:AD26)&gt;(AE$2*$L26*$K26*60)/$F26,(AE$2*$L26*$K26*60)/$F26,
IF($D26-SUM($S26:AD26)=0,"Z",$D26-SUM($S26:AD26)))))</f>
        <v>#DIV/0!</v>
      </c>
      <c r="AF26" s="35" t="e">
        <f>IF(DATE(YEAR(AF$3),MONTH(AF$3),DAY(AF$3))&lt;DATE(YEAR($Q26),MONTH($Q26),DAY($Q26)),
"X",
IF(DATE(YEAR(AF$3),MONTH(AF$3),DAY(AF$3))=DATE(YEAR($Q26),MONTH($Q26),DAY($Q26)),
IF(((AF$2-(TIME(HOUR($Q26),MINUTE($Q26),0)-TIME(HOUR($C$1),MINUTE($C$1),0)))*$L26*$K26*60)/$F26&gt;$D26,
$D26,((AF$2-(TIME(HOUR($Q26),MINUTE($Q26),0)-TIME(HOUR($C$1),MINUTE($C$1),0)))*$L26*$K26*60)/$F26),
IF($D26-SUM($S26:AE26)&gt;(AF$2*$L26*$K26*60)/$F26,(AF$2*$L26*$K26*60)/$F26,
IF($D26-SUM($S26:AE26)=0,"Z",$D26-SUM($S26:AE26)))))</f>
        <v>#DIV/0!</v>
      </c>
      <c r="AG26" s="35" t="e">
        <f>IF(DATE(YEAR(AG$3),MONTH(AG$3),DAY(AG$3))&lt;DATE(YEAR($Q26),MONTH($Q26),DAY($Q26)),
"X",
IF(DATE(YEAR(AG$3),MONTH(AG$3),DAY(AG$3))=DATE(YEAR($Q26),MONTH($Q26),DAY($Q26)),
IF(((AG$2-(TIME(HOUR($Q26),MINUTE($Q26),0)-TIME(HOUR($C$1),MINUTE($C$1),0)))*$L26*$K26*60)/$F26&gt;$D26,
$D26,((AG$2-(TIME(HOUR($Q26),MINUTE($Q26),0)-TIME(HOUR($C$1),MINUTE($C$1),0)))*$L26*$K26*60)/$F26),
IF($D26-SUM($S26:AF26)&gt;(AG$2*$L26*$K26*60)/$F26,(AG$2*$L26*$K26*60)/$F26,
IF($D26-SUM($S26:AF26)=0,"Z",$D26-SUM($S26:AF26)))))</f>
        <v>#DIV/0!</v>
      </c>
      <c r="AH26" s="35" t="e">
        <f>IF(DATE(YEAR(AH$3),MONTH(AH$3),DAY(AH$3))&lt;DATE(YEAR($Q26),MONTH($Q26),DAY($Q26)),
"X",
IF(DATE(YEAR(AH$3),MONTH(AH$3),DAY(AH$3))=DATE(YEAR($Q26),MONTH($Q26),DAY($Q26)),
IF(((AH$2-(TIME(HOUR($Q26),MINUTE($Q26),0)-TIME(HOUR($C$1),MINUTE($C$1),0)))*$L26*$K26*60)/$F26&gt;$D26,
$D26,((AH$2-(TIME(HOUR($Q26),MINUTE($Q26),0)-TIME(HOUR($C$1),MINUTE($C$1),0)))*$L26*$K26*60)/$F26),
IF($D26-SUM($S26:AG26)&gt;(AH$2*$L26*$K26*60)/$F26,(AH$2*$L26*$K26*60)/$F26,
IF($D26-SUM($S26:AG26)=0,"Z",$D26-SUM($S26:AG26)))))</f>
        <v>#DIV/0!</v>
      </c>
      <c r="AI26" s="35" t="e">
        <f>IF(DATE(YEAR(AI$3),MONTH(AI$3),DAY(AI$3))&lt;DATE(YEAR($Q26),MONTH($Q26),DAY($Q26)),
"X",
IF(DATE(YEAR(AI$3),MONTH(AI$3),DAY(AI$3))=DATE(YEAR($Q26),MONTH($Q26),DAY($Q26)),
IF(((AI$2-(TIME(HOUR($Q26),MINUTE($Q26),0)-TIME(HOUR($C$1),MINUTE($C$1),0)))*$L26*$K26*60)/$F26&gt;$D26,
$D26,((AI$2-(TIME(HOUR($Q26),MINUTE($Q26),0)-TIME(HOUR($C$1),MINUTE($C$1),0)))*$L26*$K26*60)/$F26),
IF($D26-SUM($S26:AH26)&gt;(AI$2*$L26*$K26*60)/$F26,(AI$2*$L26*$K26*60)/$F26,
IF($D26-SUM($S26:AH26)=0,"Z",$D26-SUM($S26:AH26)))))</f>
        <v>#DIV/0!</v>
      </c>
      <c r="AJ26" s="35" t="e">
        <f>IF(DATE(YEAR(AJ$3),MONTH(AJ$3),DAY(AJ$3))&lt;DATE(YEAR($Q26),MONTH($Q26),DAY($Q26)),
"X",
IF(DATE(YEAR(AJ$3),MONTH(AJ$3),DAY(AJ$3))=DATE(YEAR($Q26),MONTH($Q26),DAY($Q26)),
IF(((AJ$2-(TIME(HOUR($Q26),MINUTE($Q26),0)-TIME(HOUR($C$1),MINUTE($C$1),0)))*$L26*$K26*60)/$F26&gt;$D26,
$D26,((AJ$2-(TIME(HOUR($Q26),MINUTE($Q26),0)-TIME(HOUR($C$1),MINUTE($C$1),0)))*$L26*$K26*60)/$F26),
IF($D26-SUM($S26:AI26)&gt;(AJ$2*$L26*$K26*60)/$F26,(AJ$2*$L26*$K26*60)/$F26,
IF($D26-SUM($S26:AI26)=0,"Z",$D26-SUM($S26:AI26)))))</f>
        <v>#DIV/0!</v>
      </c>
      <c r="AK26" s="35" t="e">
        <f>IF(DATE(YEAR(AK$3),MONTH(AK$3),DAY(AK$3))&lt;DATE(YEAR($Q26),MONTH($Q26),DAY($Q26)),
"X",
IF(DATE(YEAR(AK$3),MONTH(AK$3),DAY(AK$3))=DATE(YEAR($Q26),MONTH($Q26),DAY($Q26)),
IF(((AK$2-(TIME(HOUR($Q26),MINUTE($Q26),0)-TIME(HOUR($C$1),MINUTE($C$1),0)))*$L26*$K26*60)/$F26&gt;$D26,
$D26,((AK$2-(TIME(HOUR($Q26),MINUTE($Q26),0)-TIME(HOUR($C$1),MINUTE($C$1),0)))*$L26*$K26*60)/$F26),
IF($D26-SUM($S26:AJ26)&gt;(AK$2*$L26*$K26*60)/$F26,(AK$2*$L26*$K26*60)/$F26,
IF($D26-SUM($S26:AJ26)=0,"Z",$D26-SUM($S26:AJ26)))))</f>
        <v>#DIV/0!</v>
      </c>
      <c r="AL26" s="35" t="e">
        <f>IF(DATE(YEAR(AL$3),MONTH(AL$3),DAY(AL$3))&lt;DATE(YEAR($Q26),MONTH($Q26),DAY($Q26)),
"X",
IF(DATE(YEAR(AL$3),MONTH(AL$3),DAY(AL$3))=DATE(YEAR($Q26),MONTH($Q26),DAY($Q26)),
IF(((AL$2-(TIME(HOUR($Q26),MINUTE($Q26),0)-TIME(HOUR($C$1),MINUTE($C$1),0)))*$L26*$K26*60)/$F26&gt;$D26,
$D26,((AL$2-(TIME(HOUR($Q26),MINUTE($Q26),0)-TIME(HOUR($C$1),MINUTE($C$1),0)))*$L26*$K26*60)/$F26),
IF($D26-SUM($S26:AK26)&gt;(AL$2*$L26*$K26*60)/$F26,(AL$2*$L26*$K26*60)/$F26,
IF($D26-SUM($S26:AK26)=0,"Z",$D26-SUM($S26:AK26)))))</f>
        <v>#DIV/0!</v>
      </c>
      <c r="AM26" s="35" t="e">
        <f>IF(DATE(YEAR(AM$3),MONTH(AM$3),DAY(AM$3))&lt;DATE(YEAR($Q26),MONTH($Q26),DAY($Q26)),
"X",
IF(DATE(YEAR(AM$3),MONTH(AM$3),DAY(AM$3))=DATE(YEAR($Q26),MONTH($Q26),DAY($Q26)),
IF(((AM$2-(TIME(HOUR($Q26),MINUTE($Q26),0)-TIME(HOUR($C$1),MINUTE($C$1),0)))*$L26*$K26*60)/$F26&gt;$D26,
$D26,((AM$2-(TIME(HOUR($Q26),MINUTE($Q26),0)-TIME(HOUR($C$1),MINUTE($C$1),0)))*$L26*$K26*60)/$F26),
IF($D26-SUM($S26:AL26)&gt;(AM$2*$L26*$K26*60)/$F26,(AM$2*$L26*$K26*60)/$F26,
IF($D26-SUM($S26:AL26)=0,"Z",$D26-SUM($S26:AL26)))))</f>
        <v>#DIV/0!</v>
      </c>
      <c r="AN26" s="35" t="e">
        <f>IF(DATE(YEAR(AN$3),MONTH(AN$3),DAY(AN$3))&lt;DATE(YEAR($Q26),MONTH($Q26),DAY($Q26)),
"X",
IF(DATE(YEAR(AN$3),MONTH(AN$3),DAY(AN$3))=DATE(YEAR($Q26),MONTH($Q26),DAY($Q26)),
IF(((AN$2-(TIME(HOUR($Q26),MINUTE($Q26),0)-TIME(HOUR($C$1),MINUTE($C$1),0)))*$L26*$K26*60)/$F26&gt;$D26,
$D26,((AN$2-(TIME(HOUR($Q26),MINUTE($Q26),0)-TIME(HOUR($C$1),MINUTE($C$1),0)))*$L26*$K26*60)/$F26),
IF($D26-SUM($S26:AM26)&gt;(AN$2*$L26*$K26*60)/$F26,(AN$2*$L26*$K26*60)/$F26,
IF($D26-SUM($S26:AM26)=0,"Z",$D26-SUM($S26:AM26)))))</f>
        <v>#DIV/0!</v>
      </c>
      <c r="AO26" s="36" t="s">
        <v>85</v>
      </c>
    </row>
    <row r="27" spans="1:41" ht="15" customHeight="1">
      <c r="A27" s="43"/>
      <c r="B27" s="43"/>
      <c r="C27" s="43"/>
      <c r="D27" s="43"/>
      <c r="E27" s="44"/>
      <c r="F27" s="43"/>
      <c r="G27" s="62"/>
      <c r="H27" s="43">
        <v>2</v>
      </c>
      <c r="I27" s="26" t="str">
        <f>VLOOKUP(H27,OEE!$A$2:$B$23,2)</f>
        <v>A02</v>
      </c>
      <c r="J27" s="26">
        <f t="shared" si="3"/>
        <v>0</v>
      </c>
      <c r="K27" s="41">
        <f>VLOOKUP(H27,OEE!$A$3:$N$22,14)</f>
        <v>0.77099999999999991</v>
      </c>
      <c r="L27" s="26">
        <f>VLOOKUP(H27,OEE!$A$3:$N$22,3)</f>
        <v>24</v>
      </c>
      <c r="M27" s="42">
        <f t="shared" si="4"/>
        <v>0</v>
      </c>
      <c r="N27" s="42">
        <f t="shared" si="5"/>
        <v>0</v>
      </c>
      <c r="O27" s="42">
        <f t="shared" si="6"/>
        <v>0</v>
      </c>
      <c r="P27" s="25">
        <f t="shared" si="7"/>
        <v>0</v>
      </c>
      <c r="Q27" s="40">
        <f t="shared" si="8"/>
        <v>44338.375</v>
      </c>
      <c r="R27" s="40" t="e">
        <f t="shared" ca="1" si="9"/>
        <v>#DIV/0!</v>
      </c>
      <c r="S27" s="16"/>
      <c r="T27" s="16"/>
      <c r="U27" s="35" t="e">
        <f>IF(DATE(YEAR(U$3),MONTH(U$3),DAY(U$3))&lt;DATE(YEAR($Q27),MONTH($Q27),DAY($Q27)),
"X",
IF(DATE(YEAR(U$3),MONTH(U$3),DAY(U$3))=DATE(YEAR($Q27),MONTH($Q27),DAY($Q27)),
IF(((U$2-(TIME(HOUR($Q27),MINUTE($Q27),0)-TIME(HOUR($C$1),MINUTE($C$1),0)))*$L27*$K27*60)/$F27&gt;$D27,
$D27,((U$2-(TIME(HOUR($Q27),MINUTE($Q27),0)-TIME(HOUR($C$1),MINUTE($C$1),0)))*$L27*$K27*60)/$F27),
IF($D27-SUM($S27:T27)&gt;(U$2*$L27*$K27*60)/$F27,(U$2*$L27*$K27*60)/$F27,
IF($D27-SUM($S27:T27)=0,"Z",$D27-SUM($S27:T27)))))</f>
        <v>#DIV/0!</v>
      </c>
      <c r="V27" s="35" t="e">
        <f>IF(DATE(YEAR(V$3),MONTH(V$3),DAY(V$3))&lt;DATE(YEAR($Q27),MONTH($Q27),DAY($Q27)),
"X",
IF(DATE(YEAR(V$3),MONTH(V$3),DAY(V$3))=DATE(YEAR($Q27),MONTH($Q27),DAY($Q27)),
IF(((V$2-(TIME(HOUR($Q27),MINUTE($Q27),0)-TIME(HOUR($C$1),MINUTE($C$1),0)))*$L27*$K27*60)/$F27&gt;$D27,
$D27,((V$2-(TIME(HOUR($Q27),MINUTE($Q27),0)-TIME(HOUR($C$1),MINUTE($C$1),0)))*$L27*$K27*60)/$F27),
IF($D27-SUM($S27:U27)&gt;(V$2*$L27*$K27*60)/$F27,(V$2*$L27*$K27*60)/$F27,
IF($D27-SUM($S27:U27)=0,"Z",$D27-SUM($S27:U27)))))</f>
        <v>#DIV/0!</v>
      </c>
      <c r="W27" s="35" t="e">
        <f>IF(DATE(YEAR(W$3),MONTH(W$3),DAY(W$3))&lt;DATE(YEAR($Q27),MONTH($Q27),DAY($Q27)),
"X",
IF(DATE(YEAR(W$3),MONTH(W$3),DAY(W$3))=DATE(YEAR($Q27),MONTH($Q27),DAY($Q27)),
IF(((W$2-(TIME(HOUR($Q27),MINUTE($Q27),0)-TIME(HOUR($C$1),MINUTE($C$1),0)))*$L27*$K27*60)/$F27&gt;$D27,
$D27,((W$2-(TIME(HOUR($Q27),MINUTE($Q27),0)-TIME(HOUR($C$1),MINUTE($C$1),0)))*$L27*$K27*60)/$F27),
IF($D27-SUM($S27:V27)&gt;(W$2*$L27*$K27*60)/$F27,(W$2*$L27*$K27*60)/$F27,
IF($D27-SUM($S27:V27)=0,"Z",$D27-SUM($S27:V27)))))</f>
        <v>#DIV/0!</v>
      </c>
      <c r="X27" s="35" t="e">
        <f>IF(DATE(YEAR(X$3),MONTH(X$3),DAY(X$3))&lt;DATE(YEAR($Q27),MONTH($Q27),DAY($Q27)),
"X",
IF(DATE(YEAR(X$3),MONTH(X$3),DAY(X$3))=DATE(YEAR($Q27),MONTH($Q27),DAY($Q27)),
IF(((X$2-(TIME(HOUR($Q27),MINUTE($Q27),0)-TIME(HOUR($C$1),MINUTE($C$1),0)))*$L27*$K27*60)/$F27&gt;$D27,
$D27,((X$2-(TIME(HOUR($Q27),MINUTE($Q27),0)-TIME(HOUR($C$1),MINUTE($C$1),0)))*$L27*$K27*60)/$F27),
IF($D27-SUM($S27:W27)&gt;(X$2*$L27*$K27*60)/$F27,(X$2*$L27*$K27*60)/$F27,
IF($D27-SUM($S27:W27)=0,"Z",$D27-SUM($S27:W27)))))</f>
        <v>#DIV/0!</v>
      </c>
      <c r="Y27" s="35" t="e">
        <f>IF(DATE(YEAR(Y$3),MONTH(Y$3),DAY(Y$3))&lt;DATE(YEAR($Q27),MONTH($Q27),DAY($Q27)),
"X",
IF(DATE(YEAR(Y$3),MONTH(Y$3),DAY(Y$3))=DATE(YEAR($Q27),MONTH($Q27),DAY($Q27)),
IF(((Y$2-(TIME(HOUR($Q27),MINUTE($Q27),0)-TIME(HOUR($C$1),MINUTE($C$1),0)))*$L27*$K27*60)/$F27&gt;$D27,
$D27,((Y$2-(TIME(HOUR($Q27),MINUTE($Q27),0)-TIME(HOUR($C$1),MINUTE($C$1),0)))*$L27*$K27*60)/$F27),
IF($D27-SUM($S27:X27)&gt;(Y$2*$L27*$K27*60)/$F27,(Y$2*$L27*$K27*60)/$F27,
IF($D27-SUM($S27:X27)=0,"Z",$D27-SUM($S27:X27)))))</f>
        <v>#DIV/0!</v>
      </c>
      <c r="Z27" s="35" t="e">
        <f>IF(DATE(YEAR(Z$3),MONTH(Z$3),DAY(Z$3))&lt;DATE(YEAR($Q27),MONTH($Q27),DAY($Q27)),
"X",
IF(DATE(YEAR(Z$3),MONTH(Z$3),DAY(Z$3))=DATE(YEAR($Q27),MONTH($Q27),DAY($Q27)),
IF(((Z$2-(TIME(HOUR($Q27),MINUTE($Q27),0)-TIME(HOUR($C$1),MINUTE($C$1),0)))*$L27*$K27*60)/$F27&gt;$D27,
$D27,((Z$2-(TIME(HOUR($Q27),MINUTE($Q27),0)-TIME(HOUR($C$1),MINUTE($C$1),0)))*$L27*$K27*60)/$F27),
IF($D27-SUM($S27:Y27)&gt;(Z$2*$L27*$K27*60)/$F27,(Z$2*$L27*$K27*60)/$F27,
IF($D27-SUM($S27:Y27)=0,"Z",$D27-SUM($S27:Y27)))))</f>
        <v>#DIV/0!</v>
      </c>
      <c r="AA27" s="35" t="e">
        <f>IF(DATE(YEAR(AA$3),MONTH(AA$3),DAY(AA$3))&lt;DATE(YEAR($Q27),MONTH($Q27),DAY($Q27)),
"X",
IF(DATE(YEAR(AA$3),MONTH(AA$3),DAY(AA$3))=DATE(YEAR($Q27),MONTH($Q27),DAY($Q27)),
IF(((AA$2-(TIME(HOUR($Q27),MINUTE($Q27),0)-TIME(HOUR($C$1),MINUTE($C$1),0)))*$L27*$K27*60)/$F27&gt;$D27,
$D27,((AA$2-(TIME(HOUR($Q27),MINUTE($Q27),0)-TIME(HOUR($C$1),MINUTE($C$1),0)))*$L27*$K27*60)/$F27),
IF($D27-SUM($S27:Z27)&gt;(AA$2*$L27*$K27*60)/$F27,(AA$2*$L27*$K27*60)/$F27,
IF($D27-SUM($S27:Z27)=0,"Z",$D27-SUM($S27:Z27)))))</f>
        <v>#DIV/0!</v>
      </c>
      <c r="AB27" s="35" t="e">
        <f>IF(DATE(YEAR(AB$3),MONTH(AB$3),DAY(AB$3))&lt;DATE(YEAR($Q27),MONTH($Q27),DAY($Q27)),
"X",
IF(DATE(YEAR(AB$3),MONTH(AB$3),DAY(AB$3))=DATE(YEAR($Q27),MONTH($Q27),DAY($Q27)),
IF(((AB$2-(TIME(HOUR($Q27),MINUTE($Q27),0)-TIME(HOUR($C$1),MINUTE($C$1),0)))*$L27*$K27*60)/$F27&gt;$D27,
$D27,((AB$2-(TIME(HOUR($Q27),MINUTE($Q27),0)-TIME(HOUR($C$1),MINUTE($C$1),0)))*$L27*$K27*60)/$F27),
IF($D27-SUM($S27:AA27)&gt;(AB$2*$L27*$K27*60)/$F27,(AB$2*$L27*$K27*60)/$F27,
IF($D27-SUM($S27:AA27)=0,"Z",$D27-SUM($S27:AA27)))))</f>
        <v>#DIV/0!</v>
      </c>
      <c r="AC27" s="35" t="e">
        <f>IF(DATE(YEAR(AC$3),MONTH(AC$3),DAY(AC$3))&lt;DATE(YEAR($Q27),MONTH($Q27),DAY($Q27)),
"X",
IF(DATE(YEAR(AC$3),MONTH(AC$3),DAY(AC$3))=DATE(YEAR($Q27),MONTH($Q27),DAY($Q27)),
IF(((AC$2-(TIME(HOUR($Q27),MINUTE($Q27),0)-TIME(HOUR($C$1),MINUTE($C$1),0)))*$L27*$K27*60)/$F27&gt;$D27,
$D27,((AC$2-(TIME(HOUR($Q27),MINUTE($Q27),0)-TIME(HOUR($C$1),MINUTE($C$1),0)))*$L27*$K27*60)/$F27),
IF($D27-SUM($S27:AB27)&gt;(AC$2*$L27*$K27*60)/$F27,(AC$2*$L27*$K27*60)/$F27,
IF($D27-SUM($S27:AB27)=0,"Z",$D27-SUM($S27:AB27)))))</f>
        <v>#DIV/0!</v>
      </c>
      <c r="AD27" s="35" t="e">
        <f>IF(DATE(YEAR(AD$3),MONTH(AD$3),DAY(AD$3))&lt;DATE(YEAR($Q27),MONTH($Q27),DAY($Q27)),
"X",
IF(DATE(YEAR(AD$3),MONTH(AD$3),DAY(AD$3))=DATE(YEAR($Q27),MONTH($Q27),DAY($Q27)),
IF(((AD$2-(TIME(HOUR($Q27),MINUTE($Q27),0)-TIME(HOUR($C$1),MINUTE($C$1),0)))*$L27*$K27*60)/$F27&gt;$D27,
$D27,((AD$2-(TIME(HOUR($Q27),MINUTE($Q27),0)-TIME(HOUR($C$1),MINUTE($C$1),0)))*$L27*$K27*60)/$F27),
IF($D27-SUM($S27:AC27)&gt;(AD$2*$L27*$K27*60)/$F27,(AD$2*$L27*$K27*60)/$F27,
IF($D27-SUM($S27:AC27)=0,"Z",$D27-SUM($S27:AC27)))))</f>
        <v>#DIV/0!</v>
      </c>
      <c r="AE27" s="35" t="e">
        <f>IF(DATE(YEAR(AE$3),MONTH(AE$3),DAY(AE$3))&lt;DATE(YEAR($Q27),MONTH($Q27),DAY($Q27)),
"X",
IF(DATE(YEAR(AE$3),MONTH(AE$3),DAY(AE$3))=DATE(YEAR($Q27),MONTH($Q27),DAY($Q27)),
IF(((AE$2-(TIME(HOUR($Q27),MINUTE($Q27),0)-TIME(HOUR($C$1),MINUTE($C$1),0)))*$L27*$K27*60)/$F27&gt;$D27,
$D27,((AE$2-(TIME(HOUR($Q27),MINUTE($Q27),0)-TIME(HOUR($C$1),MINUTE($C$1),0)))*$L27*$K27*60)/$F27),
IF($D27-SUM($S27:AD27)&gt;(AE$2*$L27*$K27*60)/$F27,(AE$2*$L27*$K27*60)/$F27,
IF($D27-SUM($S27:AD27)=0,"Z",$D27-SUM($S27:AD27)))))</f>
        <v>#DIV/0!</v>
      </c>
      <c r="AF27" s="35" t="e">
        <f>IF(DATE(YEAR(AF$3),MONTH(AF$3),DAY(AF$3))&lt;DATE(YEAR($Q27),MONTH($Q27),DAY($Q27)),
"X",
IF(DATE(YEAR(AF$3),MONTH(AF$3),DAY(AF$3))=DATE(YEAR($Q27),MONTH($Q27),DAY($Q27)),
IF(((AF$2-(TIME(HOUR($Q27),MINUTE($Q27),0)-TIME(HOUR($C$1),MINUTE($C$1),0)))*$L27*$K27*60)/$F27&gt;$D27,
$D27,((AF$2-(TIME(HOUR($Q27),MINUTE($Q27),0)-TIME(HOUR($C$1),MINUTE($C$1),0)))*$L27*$K27*60)/$F27),
IF($D27-SUM($S27:AE27)&gt;(AF$2*$L27*$K27*60)/$F27,(AF$2*$L27*$K27*60)/$F27,
IF($D27-SUM($S27:AE27)=0,"Z",$D27-SUM($S27:AE27)))))</f>
        <v>#DIV/0!</v>
      </c>
      <c r="AG27" s="35" t="e">
        <f>IF(DATE(YEAR(AG$3),MONTH(AG$3),DAY(AG$3))&lt;DATE(YEAR($Q27),MONTH($Q27),DAY($Q27)),
"X",
IF(DATE(YEAR(AG$3),MONTH(AG$3),DAY(AG$3))=DATE(YEAR($Q27),MONTH($Q27),DAY($Q27)),
IF(((AG$2-(TIME(HOUR($Q27),MINUTE($Q27),0)-TIME(HOUR($C$1),MINUTE($C$1),0)))*$L27*$K27*60)/$F27&gt;$D27,
$D27,((AG$2-(TIME(HOUR($Q27),MINUTE($Q27),0)-TIME(HOUR($C$1),MINUTE($C$1),0)))*$L27*$K27*60)/$F27),
IF($D27-SUM($S27:AF27)&gt;(AG$2*$L27*$K27*60)/$F27,(AG$2*$L27*$K27*60)/$F27,
IF($D27-SUM($S27:AF27)=0,"Z",$D27-SUM($S27:AF27)))))</f>
        <v>#DIV/0!</v>
      </c>
      <c r="AH27" s="35" t="e">
        <f>IF(DATE(YEAR(AH$3),MONTH(AH$3),DAY(AH$3))&lt;DATE(YEAR($Q27),MONTH($Q27),DAY($Q27)),
"X",
IF(DATE(YEAR(AH$3),MONTH(AH$3),DAY(AH$3))=DATE(YEAR($Q27),MONTH($Q27),DAY($Q27)),
IF(((AH$2-(TIME(HOUR($Q27),MINUTE($Q27),0)-TIME(HOUR($C$1),MINUTE($C$1),0)))*$L27*$K27*60)/$F27&gt;$D27,
$D27,((AH$2-(TIME(HOUR($Q27),MINUTE($Q27),0)-TIME(HOUR($C$1),MINUTE($C$1),0)))*$L27*$K27*60)/$F27),
IF($D27-SUM($S27:AG27)&gt;(AH$2*$L27*$K27*60)/$F27,(AH$2*$L27*$K27*60)/$F27,
IF($D27-SUM($S27:AG27)=0,"Z",$D27-SUM($S27:AG27)))))</f>
        <v>#DIV/0!</v>
      </c>
      <c r="AI27" s="35" t="e">
        <f>IF(DATE(YEAR(AI$3),MONTH(AI$3),DAY(AI$3))&lt;DATE(YEAR($Q27),MONTH($Q27),DAY($Q27)),
"X",
IF(DATE(YEAR(AI$3),MONTH(AI$3),DAY(AI$3))=DATE(YEAR($Q27),MONTH($Q27),DAY($Q27)),
IF(((AI$2-(TIME(HOUR($Q27),MINUTE($Q27),0)-TIME(HOUR($C$1),MINUTE($C$1),0)))*$L27*$K27*60)/$F27&gt;$D27,
$D27,((AI$2-(TIME(HOUR($Q27),MINUTE($Q27),0)-TIME(HOUR($C$1),MINUTE($C$1),0)))*$L27*$K27*60)/$F27),
IF($D27-SUM($S27:AH27)&gt;(AI$2*$L27*$K27*60)/$F27,(AI$2*$L27*$K27*60)/$F27,
IF($D27-SUM($S27:AH27)=0,"Z",$D27-SUM($S27:AH27)))))</f>
        <v>#DIV/0!</v>
      </c>
      <c r="AJ27" s="35" t="e">
        <f>IF(DATE(YEAR(AJ$3),MONTH(AJ$3),DAY(AJ$3))&lt;DATE(YEAR($Q27),MONTH($Q27),DAY($Q27)),
"X",
IF(DATE(YEAR(AJ$3),MONTH(AJ$3),DAY(AJ$3))=DATE(YEAR($Q27),MONTH($Q27),DAY($Q27)),
IF(((AJ$2-(TIME(HOUR($Q27),MINUTE($Q27),0)-TIME(HOUR($C$1),MINUTE($C$1),0)))*$L27*$K27*60)/$F27&gt;$D27,
$D27,((AJ$2-(TIME(HOUR($Q27),MINUTE($Q27),0)-TIME(HOUR($C$1),MINUTE($C$1),0)))*$L27*$K27*60)/$F27),
IF($D27-SUM($S27:AI27)&gt;(AJ$2*$L27*$K27*60)/$F27,(AJ$2*$L27*$K27*60)/$F27,
IF($D27-SUM($S27:AI27)=0,"Z",$D27-SUM($S27:AI27)))))</f>
        <v>#DIV/0!</v>
      </c>
      <c r="AK27" s="35" t="e">
        <f>IF(DATE(YEAR(AK$3),MONTH(AK$3),DAY(AK$3))&lt;DATE(YEAR($Q27),MONTH($Q27),DAY($Q27)),
"X",
IF(DATE(YEAR(AK$3),MONTH(AK$3),DAY(AK$3))=DATE(YEAR($Q27),MONTH($Q27),DAY($Q27)),
IF(((AK$2-(TIME(HOUR($Q27),MINUTE($Q27),0)-TIME(HOUR($C$1),MINUTE($C$1),0)))*$L27*$K27*60)/$F27&gt;$D27,
$D27,((AK$2-(TIME(HOUR($Q27),MINUTE($Q27),0)-TIME(HOUR($C$1),MINUTE($C$1),0)))*$L27*$K27*60)/$F27),
IF($D27-SUM($S27:AJ27)&gt;(AK$2*$L27*$K27*60)/$F27,(AK$2*$L27*$K27*60)/$F27,
IF($D27-SUM($S27:AJ27)=0,"Z",$D27-SUM($S27:AJ27)))))</f>
        <v>#DIV/0!</v>
      </c>
      <c r="AL27" s="35" t="e">
        <f>IF(DATE(YEAR(AL$3),MONTH(AL$3),DAY(AL$3))&lt;DATE(YEAR($Q27),MONTH($Q27),DAY($Q27)),
"X",
IF(DATE(YEAR(AL$3),MONTH(AL$3),DAY(AL$3))=DATE(YEAR($Q27),MONTH($Q27),DAY($Q27)),
IF(((AL$2-(TIME(HOUR($Q27),MINUTE($Q27),0)-TIME(HOUR($C$1),MINUTE($C$1),0)))*$L27*$K27*60)/$F27&gt;$D27,
$D27,((AL$2-(TIME(HOUR($Q27),MINUTE($Q27),0)-TIME(HOUR($C$1),MINUTE($C$1),0)))*$L27*$K27*60)/$F27),
IF($D27-SUM($S27:AK27)&gt;(AL$2*$L27*$K27*60)/$F27,(AL$2*$L27*$K27*60)/$F27,
IF($D27-SUM($S27:AK27)=0,"Z",$D27-SUM($S27:AK27)))))</f>
        <v>#DIV/0!</v>
      </c>
      <c r="AM27" s="35" t="e">
        <f>IF(DATE(YEAR(AM$3),MONTH(AM$3),DAY(AM$3))&lt;DATE(YEAR($Q27),MONTH($Q27),DAY($Q27)),
"X",
IF(DATE(YEAR(AM$3),MONTH(AM$3),DAY(AM$3))=DATE(YEAR($Q27),MONTH($Q27),DAY($Q27)),
IF(((AM$2-(TIME(HOUR($Q27),MINUTE($Q27),0)-TIME(HOUR($C$1),MINUTE($C$1),0)))*$L27*$K27*60)/$F27&gt;$D27,
$D27,((AM$2-(TIME(HOUR($Q27),MINUTE($Q27),0)-TIME(HOUR($C$1),MINUTE($C$1),0)))*$L27*$K27*60)/$F27),
IF($D27-SUM($S27:AL27)&gt;(AM$2*$L27*$K27*60)/$F27,(AM$2*$L27*$K27*60)/$F27,
IF($D27-SUM($S27:AL27)=0,"Z",$D27-SUM($S27:AL27)))))</f>
        <v>#DIV/0!</v>
      </c>
      <c r="AN27" s="35" t="e">
        <f>IF(DATE(YEAR(AN$3),MONTH(AN$3),DAY(AN$3))&lt;DATE(YEAR($Q27),MONTH($Q27),DAY($Q27)),
"X",
IF(DATE(YEAR(AN$3),MONTH(AN$3),DAY(AN$3))=DATE(YEAR($Q27),MONTH($Q27),DAY($Q27)),
IF(((AN$2-(TIME(HOUR($Q27),MINUTE($Q27),0)-TIME(HOUR($C$1),MINUTE($C$1),0)))*$L27*$K27*60)/$F27&gt;$D27,
$D27,((AN$2-(TIME(HOUR($Q27),MINUTE($Q27),0)-TIME(HOUR($C$1),MINUTE($C$1),0)))*$L27*$K27*60)/$F27),
IF($D27-SUM($S27:AM27)&gt;(AN$2*$L27*$K27*60)/$F27,(AN$2*$L27*$K27*60)/$F27,
IF($D27-SUM($S27:AM27)=0,"Z",$D27-SUM($S27:AM27)))))</f>
        <v>#DIV/0!</v>
      </c>
      <c r="AO27" s="36" t="s">
        <v>85</v>
      </c>
    </row>
    <row r="28" spans="1:41" ht="15" customHeight="1">
      <c r="A28" s="4"/>
      <c r="B28" s="4"/>
      <c r="C28" s="4"/>
      <c r="D28" s="4"/>
      <c r="E28" s="2"/>
      <c r="F28" s="4"/>
      <c r="G28" s="5"/>
      <c r="H28" s="43">
        <v>9</v>
      </c>
      <c r="I28" s="26" t="str">
        <f>VLOOKUP(H28,OEE!$A$2:$B$23,2)</f>
        <v>B01</v>
      </c>
      <c r="J28" s="26">
        <f t="shared" si="3"/>
        <v>0</v>
      </c>
      <c r="K28" s="41">
        <f>VLOOKUP(H28,OEE!$A$3:$N$22,14)</f>
        <v>0.67400000000000015</v>
      </c>
      <c r="L28" s="26">
        <f>VLOOKUP(H28,OEE!$A$3:$N$22,3)</f>
        <v>24</v>
      </c>
      <c r="M28" s="42">
        <f t="shared" si="4"/>
        <v>0</v>
      </c>
      <c r="N28" s="42">
        <f t="shared" si="5"/>
        <v>0</v>
      </c>
      <c r="O28" s="42">
        <f t="shared" si="6"/>
        <v>0</v>
      </c>
      <c r="P28" s="25">
        <f t="shared" si="7"/>
        <v>0</v>
      </c>
      <c r="Q28" s="40">
        <f t="shared" si="8"/>
        <v>44338.375</v>
      </c>
      <c r="R28" s="40" t="e">
        <f t="shared" ca="1" si="9"/>
        <v>#DIV/0!</v>
      </c>
      <c r="S28" s="16"/>
      <c r="T28" s="16"/>
      <c r="U28" s="35" t="e">
        <f>IF(DATE(YEAR(U$3),MONTH(U$3),DAY(U$3))&lt;DATE(YEAR($Q28),MONTH($Q28),DAY($Q28)),
"X",
IF(DATE(YEAR(U$3),MONTH(U$3),DAY(U$3))=DATE(YEAR($Q28),MONTH($Q28),DAY($Q28)),
IF(((U$2-(TIME(HOUR($Q28),MINUTE($Q28),0)-TIME(HOUR($C$1),MINUTE($C$1),0)))*$L28*$K28*60)/$F28&gt;$D28,
$D28,((U$2-(TIME(HOUR($Q28),MINUTE($Q28),0)-TIME(HOUR($C$1),MINUTE($C$1),0)))*$L28*$K28*60)/$F28),
IF($D28-SUM($S28:T28)&gt;(U$2*$L28*$K28*60)/$F28,(U$2*$L28*$K28*60)/$F28,
IF($D28-SUM($S28:T28)=0,"Z",$D28-SUM($S28:T28)))))</f>
        <v>#DIV/0!</v>
      </c>
      <c r="V28" s="35" t="e">
        <f>IF(DATE(YEAR(V$3),MONTH(V$3),DAY(V$3))&lt;DATE(YEAR($Q28),MONTH($Q28),DAY($Q28)),
"X",
IF(DATE(YEAR(V$3),MONTH(V$3),DAY(V$3))=DATE(YEAR($Q28),MONTH($Q28),DAY($Q28)),
IF(((V$2-(TIME(HOUR($Q28),MINUTE($Q28),0)-TIME(HOUR($C$1),MINUTE($C$1),0)))*$L28*$K28*60)/$F28&gt;$D28,
$D28,((V$2-(TIME(HOUR($Q28),MINUTE($Q28),0)-TIME(HOUR($C$1),MINUTE($C$1),0)))*$L28*$K28*60)/$F28),
IF($D28-SUM($S28:U28)&gt;(V$2*$L28*$K28*60)/$F28,(V$2*$L28*$K28*60)/$F28,
IF($D28-SUM($S28:U28)=0,"Z",$D28-SUM($S28:U28)))))</f>
        <v>#DIV/0!</v>
      </c>
      <c r="W28" s="35" t="e">
        <f>IF(DATE(YEAR(W$3),MONTH(W$3),DAY(W$3))&lt;DATE(YEAR($Q28),MONTH($Q28),DAY($Q28)),
"X",
IF(DATE(YEAR(W$3),MONTH(W$3),DAY(W$3))=DATE(YEAR($Q28),MONTH($Q28),DAY($Q28)),
IF(((W$2-(TIME(HOUR($Q28),MINUTE($Q28),0)-TIME(HOUR($C$1),MINUTE($C$1),0)))*$L28*$K28*60)/$F28&gt;$D28,
$D28,((W$2-(TIME(HOUR($Q28),MINUTE($Q28),0)-TIME(HOUR($C$1),MINUTE($C$1),0)))*$L28*$K28*60)/$F28),
IF($D28-SUM($S28:V28)&gt;(W$2*$L28*$K28*60)/$F28,(W$2*$L28*$K28*60)/$F28,
IF($D28-SUM($S28:V28)=0,"Z",$D28-SUM($S28:V28)))))</f>
        <v>#DIV/0!</v>
      </c>
      <c r="X28" s="35" t="e">
        <f>IF(DATE(YEAR(X$3),MONTH(X$3),DAY(X$3))&lt;DATE(YEAR($Q28),MONTH($Q28),DAY($Q28)),
"X",
IF(DATE(YEAR(X$3),MONTH(X$3),DAY(X$3))=DATE(YEAR($Q28),MONTH($Q28),DAY($Q28)),
IF(((X$2-(TIME(HOUR($Q28),MINUTE($Q28),0)-TIME(HOUR($C$1),MINUTE($C$1),0)))*$L28*$K28*60)/$F28&gt;$D28,
$D28,((X$2-(TIME(HOUR($Q28),MINUTE($Q28),0)-TIME(HOUR($C$1),MINUTE($C$1),0)))*$L28*$K28*60)/$F28),
IF($D28-SUM($S28:W28)&gt;(X$2*$L28*$K28*60)/$F28,(X$2*$L28*$K28*60)/$F28,
IF($D28-SUM($S28:W28)=0,"Z",$D28-SUM($S28:W28)))))</f>
        <v>#DIV/0!</v>
      </c>
      <c r="Y28" s="35" t="e">
        <f>IF(DATE(YEAR(Y$3),MONTH(Y$3),DAY(Y$3))&lt;DATE(YEAR($Q28),MONTH($Q28),DAY($Q28)),
"X",
IF(DATE(YEAR(Y$3),MONTH(Y$3),DAY(Y$3))=DATE(YEAR($Q28),MONTH($Q28),DAY($Q28)),
IF(((Y$2-(TIME(HOUR($Q28),MINUTE($Q28),0)-TIME(HOUR($C$1),MINUTE($C$1),0)))*$L28*$K28*60)/$F28&gt;$D28,
$D28,((Y$2-(TIME(HOUR($Q28),MINUTE($Q28),0)-TIME(HOUR($C$1),MINUTE($C$1),0)))*$L28*$K28*60)/$F28),
IF($D28-SUM($S28:X28)&gt;(Y$2*$L28*$K28*60)/$F28,(Y$2*$L28*$K28*60)/$F28,
IF($D28-SUM($S28:X28)=0,"Z",$D28-SUM($S28:X28)))))</f>
        <v>#DIV/0!</v>
      </c>
      <c r="Z28" s="35" t="e">
        <f>IF(DATE(YEAR(Z$3),MONTH(Z$3),DAY(Z$3))&lt;DATE(YEAR($Q28),MONTH($Q28),DAY($Q28)),
"X",
IF(DATE(YEAR(Z$3),MONTH(Z$3),DAY(Z$3))=DATE(YEAR($Q28),MONTH($Q28),DAY($Q28)),
IF(((Z$2-(TIME(HOUR($Q28),MINUTE($Q28),0)-TIME(HOUR($C$1),MINUTE($C$1),0)))*$L28*$K28*60)/$F28&gt;$D28,
$D28,((Z$2-(TIME(HOUR($Q28),MINUTE($Q28),0)-TIME(HOUR($C$1),MINUTE($C$1),0)))*$L28*$K28*60)/$F28),
IF($D28-SUM($S28:Y28)&gt;(Z$2*$L28*$K28*60)/$F28,(Z$2*$L28*$K28*60)/$F28,
IF($D28-SUM($S28:Y28)=0,"Z",$D28-SUM($S28:Y28)))))</f>
        <v>#DIV/0!</v>
      </c>
      <c r="AA28" s="35" t="e">
        <f>IF(DATE(YEAR(AA$3),MONTH(AA$3),DAY(AA$3))&lt;DATE(YEAR($Q28),MONTH($Q28),DAY($Q28)),
"X",
IF(DATE(YEAR(AA$3),MONTH(AA$3),DAY(AA$3))=DATE(YEAR($Q28),MONTH($Q28),DAY($Q28)),
IF(((AA$2-(TIME(HOUR($Q28),MINUTE($Q28),0)-TIME(HOUR($C$1),MINUTE($C$1),0)))*$L28*$K28*60)/$F28&gt;$D28,
$D28,((AA$2-(TIME(HOUR($Q28),MINUTE($Q28),0)-TIME(HOUR($C$1),MINUTE($C$1),0)))*$L28*$K28*60)/$F28),
IF($D28-SUM($S28:Z28)&gt;(AA$2*$L28*$K28*60)/$F28,(AA$2*$L28*$K28*60)/$F28,
IF($D28-SUM($S28:Z28)=0,"Z",$D28-SUM($S28:Z28)))))</f>
        <v>#DIV/0!</v>
      </c>
      <c r="AB28" s="35" t="e">
        <f>IF(DATE(YEAR(AB$3),MONTH(AB$3),DAY(AB$3))&lt;DATE(YEAR($Q28),MONTH($Q28),DAY($Q28)),
"X",
IF(DATE(YEAR(AB$3),MONTH(AB$3),DAY(AB$3))=DATE(YEAR($Q28),MONTH($Q28),DAY($Q28)),
IF(((AB$2-(TIME(HOUR($Q28),MINUTE($Q28),0)-TIME(HOUR($C$1),MINUTE($C$1),0)))*$L28*$K28*60)/$F28&gt;$D28,
$D28,((AB$2-(TIME(HOUR($Q28),MINUTE($Q28),0)-TIME(HOUR($C$1),MINUTE($C$1),0)))*$L28*$K28*60)/$F28),
IF($D28-SUM($S28:AA28)&gt;(AB$2*$L28*$K28*60)/$F28,(AB$2*$L28*$K28*60)/$F28,
IF($D28-SUM($S28:AA28)=0,"Z",$D28-SUM($S28:AA28)))))</f>
        <v>#DIV/0!</v>
      </c>
      <c r="AC28" s="35" t="e">
        <f>IF(DATE(YEAR(AC$3),MONTH(AC$3),DAY(AC$3))&lt;DATE(YEAR($Q28),MONTH($Q28),DAY($Q28)),
"X",
IF(DATE(YEAR(AC$3),MONTH(AC$3),DAY(AC$3))=DATE(YEAR($Q28),MONTH($Q28),DAY($Q28)),
IF(((AC$2-(TIME(HOUR($Q28),MINUTE($Q28),0)-TIME(HOUR($C$1),MINUTE($C$1),0)))*$L28*$K28*60)/$F28&gt;$D28,
$D28,((AC$2-(TIME(HOUR($Q28),MINUTE($Q28),0)-TIME(HOUR($C$1),MINUTE($C$1),0)))*$L28*$K28*60)/$F28),
IF($D28-SUM($S28:AB28)&gt;(AC$2*$L28*$K28*60)/$F28,(AC$2*$L28*$K28*60)/$F28,
IF($D28-SUM($S28:AB28)=0,"Z",$D28-SUM($S28:AB28)))))</f>
        <v>#DIV/0!</v>
      </c>
      <c r="AD28" s="35" t="e">
        <f>IF(DATE(YEAR(AD$3),MONTH(AD$3),DAY(AD$3))&lt;DATE(YEAR($Q28),MONTH($Q28),DAY($Q28)),
"X",
IF(DATE(YEAR(AD$3),MONTH(AD$3),DAY(AD$3))=DATE(YEAR($Q28),MONTH($Q28),DAY($Q28)),
IF(((AD$2-(TIME(HOUR($Q28),MINUTE($Q28),0)-TIME(HOUR($C$1),MINUTE($C$1),0)))*$L28*$K28*60)/$F28&gt;$D28,
$D28,((AD$2-(TIME(HOUR($Q28),MINUTE($Q28),0)-TIME(HOUR($C$1),MINUTE($C$1),0)))*$L28*$K28*60)/$F28),
IF($D28-SUM($S28:AC28)&gt;(AD$2*$L28*$K28*60)/$F28,(AD$2*$L28*$K28*60)/$F28,
IF($D28-SUM($S28:AC28)=0,"Z",$D28-SUM($S28:AC28)))))</f>
        <v>#DIV/0!</v>
      </c>
      <c r="AE28" s="35" t="e">
        <f>IF(DATE(YEAR(AE$3),MONTH(AE$3),DAY(AE$3))&lt;DATE(YEAR($Q28),MONTH($Q28),DAY($Q28)),
"X",
IF(DATE(YEAR(AE$3),MONTH(AE$3),DAY(AE$3))=DATE(YEAR($Q28),MONTH($Q28),DAY($Q28)),
IF(((AE$2-(TIME(HOUR($Q28),MINUTE($Q28),0)-TIME(HOUR($C$1),MINUTE($C$1),0)))*$L28*$K28*60)/$F28&gt;$D28,
$D28,((AE$2-(TIME(HOUR($Q28),MINUTE($Q28),0)-TIME(HOUR($C$1),MINUTE($C$1),0)))*$L28*$K28*60)/$F28),
IF($D28-SUM($S28:AD28)&gt;(AE$2*$L28*$K28*60)/$F28,(AE$2*$L28*$K28*60)/$F28,
IF($D28-SUM($S28:AD28)=0,"Z",$D28-SUM($S28:AD28)))))</f>
        <v>#DIV/0!</v>
      </c>
      <c r="AF28" s="35" t="e">
        <f>IF(DATE(YEAR(AF$3),MONTH(AF$3),DAY(AF$3))&lt;DATE(YEAR($Q28),MONTH($Q28),DAY($Q28)),
"X",
IF(DATE(YEAR(AF$3),MONTH(AF$3),DAY(AF$3))=DATE(YEAR($Q28),MONTH($Q28),DAY($Q28)),
IF(((AF$2-(TIME(HOUR($Q28),MINUTE($Q28),0)-TIME(HOUR($C$1),MINUTE($C$1),0)))*$L28*$K28*60)/$F28&gt;$D28,
$D28,((AF$2-(TIME(HOUR($Q28),MINUTE($Q28),0)-TIME(HOUR($C$1),MINUTE($C$1),0)))*$L28*$K28*60)/$F28),
IF($D28-SUM($S28:AE28)&gt;(AF$2*$L28*$K28*60)/$F28,(AF$2*$L28*$K28*60)/$F28,
IF($D28-SUM($S28:AE28)=0,"Z",$D28-SUM($S28:AE28)))))</f>
        <v>#DIV/0!</v>
      </c>
      <c r="AG28" s="35" t="e">
        <f>IF(DATE(YEAR(AG$3),MONTH(AG$3),DAY(AG$3))&lt;DATE(YEAR($Q28),MONTH($Q28),DAY($Q28)),
"X",
IF(DATE(YEAR(AG$3),MONTH(AG$3),DAY(AG$3))=DATE(YEAR($Q28),MONTH($Q28),DAY($Q28)),
IF(((AG$2-(TIME(HOUR($Q28),MINUTE($Q28),0)-TIME(HOUR($C$1),MINUTE($C$1),0)))*$L28*$K28*60)/$F28&gt;$D28,
$D28,((AG$2-(TIME(HOUR($Q28),MINUTE($Q28),0)-TIME(HOUR($C$1),MINUTE($C$1),0)))*$L28*$K28*60)/$F28),
IF($D28-SUM($S28:AF28)&gt;(AG$2*$L28*$K28*60)/$F28,(AG$2*$L28*$K28*60)/$F28,
IF($D28-SUM($S28:AF28)=0,"Z",$D28-SUM($S28:AF28)))))</f>
        <v>#DIV/0!</v>
      </c>
      <c r="AH28" s="35" t="e">
        <f>IF(DATE(YEAR(AH$3),MONTH(AH$3),DAY(AH$3))&lt;DATE(YEAR($Q28),MONTH($Q28),DAY($Q28)),
"X",
IF(DATE(YEAR(AH$3),MONTH(AH$3),DAY(AH$3))=DATE(YEAR($Q28),MONTH($Q28),DAY($Q28)),
IF(((AH$2-(TIME(HOUR($Q28),MINUTE($Q28),0)-TIME(HOUR($C$1),MINUTE($C$1),0)))*$L28*$K28*60)/$F28&gt;$D28,
$D28,((AH$2-(TIME(HOUR($Q28),MINUTE($Q28),0)-TIME(HOUR($C$1),MINUTE($C$1),0)))*$L28*$K28*60)/$F28),
IF($D28-SUM($S28:AG28)&gt;(AH$2*$L28*$K28*60)/$F28,(AH$2*$L28*$K28*60)/$F28,
IF($D28-SUM($S28:AG28)=0,"Z",$D28-SUM($S28:AG28)))))</f>
        <v>#DIV/0!</v>
      </c>
      <c r="AI28" s="35" t="e">
        <f>IF(DATE(YEAR(AI$3),MONTH(AI$3),DAY(AI$3))&lt;DATE(YEAR($Q28),MONTH($Q28),DAY($Q28)),
"X",
IF(DATE(YEAR(AI$3),MONTH(AI$3),DAY(AI$3))=DATE(YEAR($Q28),MONTH($Q28),DAY($Q28)),
IF(((AI$2-(TIME(HOUR($Q28),MINUTE($Q28),0)-TIME(HOUR($C$1),MINUTE($C$1),0)))*$L28*$K28*60)/$F28&gt;$D28,
$D28,((AI$2-(TIME(HOUR($Q28),MINUTE($Q28),0)-TIME(HOUR($C$1),MINUTE($C$1),0)))*$L28*$K28*60)/$F28),
IF($D28-SUM($S28:AH28)&gt;(AI$2*$L28*$K28*60)/$F28,(AI$2*$L28*$K28*60)/$F28,
IF($D28-SUM($S28:AH28)=0,"Z",$D28-SUM($S28:AH28)))))</f>
        <v>#DIV/0!</v>
      </c>
      <c r="AJ28" s="35" t="e">
        <f>IF(DATE(YEAR(AJ$3),MONTH(AJ$3),DAY(AJ$3))&lt;DATE(YEAR($Q28),MONTH($Q28),DAY($Q28)),
"X",
IF(DATE(YEAR(AJ$3),MONTH(AJ$3),DAY(AJ$3))=DATE(YEAR($Q28),MONTH($Q28),DAY($Q28)),
IF(((AJ$2-(TIME(HOUR($Q28),MINUTE($Q28),0)-TIME(HOUR($C$1),MINUTE($C$1),0)))*$L28*$K28*60)/$F28&gt;$D28,
$D28,((AJ$2-(TIME(HOUR($Q28),MINUTE($Q28),0)-TIME(HOUR($C$1),MINUTE($C$1),0)))*$L28*$K28*60)/$F28),
IF($D28-SUM($S28:AI28)&gt;(AJ$2*$L28*$K28*60)/$F28,(AJ$2*$L28*$K28*60)/$F28,
IF($D28-SUM($S28:AI28)=0,"Z",$D28-SUM($S28:AI28)))))</f>
        <v>#DIV/0!</v>
      </c>
      <c r="AK28" s="35" t="e">
        <f>IF(DATE(YEAR(AK$3),MONTH(AK$3),DAY(AK$3))&lt;DATE(YEAR($Q28),MONTH($Q28),DAY($Q28)),
"X",
IF(DATE(YEAR(AK$3),MONTH(AK$3),DAY(AK$3))=DATE(YEAR($Q28),MONTH($Q28),DAY($Q28)),
IF(((AK$2-(TIME(HOUR($Q28),MINUTE($Q28),0)-TIME(HOUR($C$1),MINUTE($C$1),0)))*$L28*$K28*60)/$F28&gt;$D28,
$D28,((AK$2-(TIME(HOUR($Q28),MINUTE($Q28),0)-TIME(HOUR($C$1),MINUTE($C$1),0)))*$L28*$K28*60)/$F28),
IF($D28-SUM($S28:AJ28)&gt;(AK$2*$L28*$K28*60)/$F28,(AK$2*$L28*$K28*60)/$F28,
IF($D28-SUM($S28:AJ28)=0,"Z",$D28-SUM($S28:AJ28)))))</f>
        <v>#DIV/0!</v>
      </c>
      <c r="AL28" s="35" t="e">
        <f>IF(DATE(YEAR(AL$3),MONTH(AL$3),DAY(AL$3))&lt;DATE(YEAR($Q28),MONTH($Q28),DAY($Q28)),
"X",
IF(DATE(YEAR(AL$3),MONTH(AL$3),DAY(AL$3))=DATE(YEAR($Q28),MONTH($Q28),DAY($Q28)),
IF(((AL$2-(TIME(HOUR($Q28),MINUTE($Q28),0)-TIME(HOUR($C$1),MINUTE($C$1),0)))*$L28*$K28*60)/$F28&gt;$D28,
$D28,((AL$2-(TIME(HOUR($Q28),MINUTE($Q28),0)-TIME(HOUR($C$1),MINUTE($C$1),0)))*$L28*$K28*60)/$F28),
IF($D28-SUM($S28:AK28)&gt;(AL$2*$L28*$K28*60)/$F28,(AL$2*$L28*$K28*60)/$F28,
IF($D28-SUM($S28:AK28)=0,"Z",$D28-SUM($S28:AK28)))))</f>
        <v>#DIV/0!</v>
      </c>
      <c r="AM28" s="35" t="e">
        <f>IF(DATE(YEAR(AM$3),MONTH(AM$3),DAY(AM$3))&lt;DATE(YEAR($Q28),MONTH($Q28),DAY($Q28)),
"X",
IF(DATE(YEAR(AM$3),MONTH(AM$3),DAY(AM$3))=DATE(YEAR($Q28),MONTH($Q28),DAY($Q28)),
IF(((AM$2-(TIME(HOUR($Q28),MINUTE($Q28),0)-TIME(HOUR($C$1),MINUTE($C$1),0)))*$L28*$K28*60)/$F28&gt;$D28,
$D28,((AM$2-(TIME(HOUR($Q28),MINUTE($Q28),0)-TIME(HOUR($C$1),MINUTE($C$1),0)))*$L28*$K28*60)/$F28),
IF($D28-SUM($S28:AL28)&gt;(AM$2*$L28*$K28*60)/$F28,(AM$2*$L28*$K28*60)/$F28,
IF($D28-SUM($S28:AL28)=0,"Z",$D28-SUM($S28:AL28)))))</f>
        <v>#DIV/0!</v>
      </c>
      <c r="AN28" s="35" t="e">
        <f>IF(DATE(YEAR(AN$3),MONTH(AN$3),DAY(AN$3))&lt;DATE(YEAR($Q28),MONTH($Q28),DAY($Q28)),
"X",
IF(DATE(YEAR(AN$3),MONTH(AN$3),DAY(AN$3))=DATE(YEAR($Q28),MONTH($Q28),DAY($Q28)),
IF(((AN$2-(TIME(HOUR($Q28),MINUTE($Q28),0)-TIME(HOUR($C$1),MINUTE($C$1),0)))*$L28*$K28*60)/$F28&gt;$D28,
$D28,((AN$2-(TIME(HOUR($Q28),MINUTE($Q28),0)-TIME(HOUR($C$1),MINUTE($C$1),0)))*$L28*$K28*60)/$F28),
IF($D28-SUM($S28:AM28)&gt;(AN$2*$L28*$K28*60)/$F28,(AN$2*$L28*$K28*60)/$F28,
IF($D28-SUM($S28:AM28)=0,"Z",$D28-SUM($S28:AM28)))))</f>
        <v>#DIV/0!</v>
      </c>
      <c r="AO28" s="36" t="s">
        <v>85</v>
      </c>
    </row>
    <row r="29" spans="1:41" ht="15" customHeight="1">
      <c r="A29" s="43"/>
      <c r="B29" s="43"/>
      <c r="C29" s="43"/>
      <c r="D29" s="43"/>
      <c r="E29" s="44"/>
      <c r="F29" s="43"/>
      <c r="G29" s="62"/>
      <c r="H29" s="43">
        <v>12</v>
      </c>
      <c r="I29" s="26" t="str">
        <f>VLOOKUP(H29,OEE!$A$2:$B$23,2)</f>
        <v>B04</v>
      </c>
      <c r="J29" s="26">
        <f t="shared" si="3"/>
        <v>0</v>
      </c>
      <c r="K29" s="41">
        <f>VLOOKUP(H29,OEE!$A$3:$N$22,14)</f>
        <v>0.72299999999999998</v>
      </c>
      <c r="L29" s="26">
        <f>VLOOKUP(H29,OEE!$A$3:$N$22,3)</f>
        <v>25</v>
      </c>
      <c r="M29" s="42">
        <f t="shared" si="4"/>
        <v>0</v>
      </c>
      <c r="N29" s="42">
        <f t="shared" si="5"/>
        <v>0</v>
      </c>
      <c r="O29" s="42">
        <f t="shared" si="6"/>
        <v>0</v>
      </c>
      <c r="P29" s="25">
        <f t="shared" si="7"/>
        <v>0</v>
      </c>
      <c r="Q29" s="40">
        <f t="shared" si="8"/>
        <v>44338.375</v>
      </c>
      <c r="R29" s="40" t="e">
        <f t="shared" ca="1" si="9"/>
        <v>#DIV/0!</v>
      </c>
      <c r="S29" s="16"/>
      <c r="T29" s="16"/>
      <c r="U29" s="35" t="e">
        <f>IF(DATE(YEAR(U$3),MONTH(U$3),DAY(U$3))&lt;DATE(YEAR($Q29),MONTH($Q29),DAY($Q29)),
"X",
IF(DATE(YEAR(U$3),MONTH(U$3),DAY(U$3))=DATE(YEAR($Q29),MONTH($Q29),DAY($Q29)),
IF(((U$2-(TIME(HOUR($Q29),MINUTE($Q29),0)-TIME(HOUR($C$1),MINUTE($C$1),0)))*$L29*$K29*60)/$F29&gt;$D29,
$D29,((U$2-(TIME(HOUR($Q29),MINUTE($Q29),0)-TIME(HOUR($C$1),MINUTE($C$1),0)))*$L29*$K29*60)/$F29),
IF($D29-SUM($S29:T29)&gt;(U$2*$L29*$K29*60)/$F29,(U$2*$L29*$K29*60)/$F29,
IF($D29-SUM($S29:T29)=0,"Z",$D29-SUM($S29:T29)))))</f>
        <v>#DIV/0!</v>
      </c>
      <c r="V29" s="35" t="e">
        <f>IF(DATE(YEAR(V$3),MONTH(V$3),DAY(V$3))&lt;DATE(YEAR($Q29),MONTH($Q29),DAY($Q29)),
"X",
IF(DATE(YEAR(V$3),MONTH(V$3),DAY(V$3))=DATE(YEAR($Q29),MONTH($Q29),DAY($Q29)),
IF(((V$2-(TIME(HOUR($Q29),MINUTE($Q29),0)-TIME(HOUR($C$1),MINUTE($C$1),0)))*$L29*$K29*60)/$F29&gt;$D29,
$D29,((V$2-(TIME(HOUR($Q29),MINUTE($Q29),0)-TIME(HOUR($C$1),MINUTE($C$1),0)))*$L29*$K29*60)/$F29),
IF($D29-SUM($S29:U29)&gt;(V$2*$L29*$K29*60)/$F29,(V$2*$L29*$K29*60)/$F29,
IF($D29-SUM($S29:U29)=0,"Z",$D29-SUM($S29:U29)))))</f>
        <v>#DIV/0!</v>
      </c>
      <c r="W29" s="35" t="e">
        <f>IF(DATE(YEAR(W$3),MONTH(W$3),DAY(W$3))&lt;DATE(YEAR($Q29),MONTH($Q29),DAY($Q29)),
"X",
IF(DATE(YEAR(W$3),MONTH(W$3),DAY(W$3))=DATE(YEAR($Q29),MONTH($Q29),DAY($Q29)),
IF(((W$2-(TIME(HOUR($Q29),MINUTE($Q29),0)-TIME(HOUR($C$1),MINUTE($C$1),0)))*$L29*$K29*60)/$F29&gt;$D29,
$D29,((W$2-(TIME(HOUR($Q29),MINUTE($Q29),0)-TIME(HOUR($C$1),MINUTE($C$1),0)))*$L29*$K29*60)/$F29),
IF($D29-SUM($S29:V29)&gt;(W$2*$L29*$K29*60)/$F29,(W$2*$L29*$K29*60)/$F29,
IF($D29-SUM($S29:V29)=0,"Z",$D29-SUM($S29:V29)))))</f>
        <v>#DIV/0!</v>
      </c>
      <c r="X29" s="35" t="e">
        <f>IF(DATE(YEAR(X$3),MONTH(X$3),DAY(X$3))&lt;DATE(YEAR($Q29),MONTH($Q29),DAY($Q29)),
"X",
IF(DATE(YEAR(X$3),MONTH(X$3),DAY(X$3))=DATE(YEAR($Q29),MONTH($Q29),DAY($Q29)),
IF(((X$2-(TIME(HOUR($Q29),MINUTE($Q29),0)-TIME(HOUR($C$1),MINUTE($C$1),0)))*$L29*$K29*60)/$F29&gt;$D29,
$D29,((X$2-(TIME(HOUR($Q29),MINUTE($Q29),0)-TIME(HOUR($C$1),MINUTE($C$1),0)))*$L29*$K29*60)/$F29),
IF($D29-SUM($S29:W29)&gt;(X$2*$L29*$K29*60)/$F29,(X$2*$L29*$K29*60)/$F29,
IF($D29-SUM($S29:W29)=0,"Z",$D29-SUM($S29:W29)))))</f>
        <v>#DIV/0!</v>
      </c>
      <c r="Y29" s="35" t="e">
        <f>IF(DATE(YEAR(Y$3),MONTH(Y$3),DAY(Y$3))&lt;DATE(YEAR($Q29),MONTH($Q29),DAY($Q29)),
"X",
IF(DATE(YEAR(Y$3),MONTH(Y$3),DAY(Y$3))=DATE(YEAR($Q29),MONTH($Q29),DAY($Q29)),
IF(((Y$2-(TIME(HOUR($Q29),MINUTE($Q29),0)-TIME(HOUR($C$1),MINUTE($C$1),0)))*$L29*$K29*60)/$F29&gt;$D29,
$D29,((Y$2-(TIME(HOUR($Q29),MINUTE($Q29),0)-TIME(HOUR($C$1),MINUTE($C$1),0)))*$L29*$K29*60)/$F29),
IF($D29-SUM($S29:X29)&gt;(Y$2*$L29*$K29*60)/$F29,(Y$2*$L29*$K29*60)/$F29,
IF($D29-SUM($S29:X29)=0,"Z",$D29-SUM($S29:X29)))))</f>
        <v>#DIV/0!</v>
      </c>
      <c r="Z29" s="35" t="e">
        <f>IF(DATE(YEAR(Z$3),MONTH(Z$3),DAY(Z$3))&lt;DATE(YEAR($Q29),MONTH($Q29),DAY($Q29)),
"X",
IF(DATE(YEAR(Z$3),MONTH(Z$3),DAY(Z$3))=DATE(YEAR($Q29),MONTH($Q29),DAY($Q29)),
IF(((Z$2-(TIME(HOUR($Q29),MINUTE($Q29),0)-TIME(HOUR($C$1),MINUTE($C$1),0)))*$L29*$K29*60)/$F29&gt;$D29,
$D29,((Z$2-(TIME(HOUR($Q29),MINUTE($Q29),0)-TIME(HOUR($C$1),MINUTE($C$1),0)))*$L29*$K29*60)/$F29),
IF($D29-SUM($S29:Y29)&gt;(Z$2*$L29*$K29*60)/$F29,(Z$2*$L29*$K29*60)/$F29,
IF($D29-SUM($S29:Y29)=0,"Z",$D29-SUM($S29:Y29)))))</f>
        <v>#DIV/0!</v>
      </c>
      <c r="AA29" s="35" t="e">
        <f>IF(DATE(YEAR(AA$3),MONTH(AA$3),DAY(AA$3))&lt;DATE(YEAR($Q29),MONTH($Q29),DAY($Q29)),
"X",
IF(DATE(YEAR(AA$3),MONTH(AA$3),DAY(AA$3))=DATE(YEAR($Q29),MONTH($Q29),DAY($Q29)),
IF(((AA$2-(TIME(HOUR($Q29),MINUTE($Q29),0)-TIME(HOUR($C$1),MINUTE($C$1),0)))*$L29*$K29*60)/$F29&gt;$D29,
$D29,((AA$2-(TIME(HOUR($Q29),MINUTE($Q29),0)-TIME(HOUR($C$1),MINUTE($C$1),0)))*$L29*$K29*60)/$F29),
IF($D29-SUM($S29:Z29)&gt;(AA$2*$L29*$K29*60)/$F29,(AA$2*$L29*$K29*60)/$F29,
IF($D29-SUM($S29:Z29)=0,"Z",$D29-SUM($S29:Z29)))))</f>
        <v>#DIV/0!</v>
      </c>
      <c r="AB29" s="35" t="e">
        <f>IF(DATE(YEAR(AB$3),MONTH(AB$3),DAY(AB$3))&lt;DATE(YEAR($Q29),MONTH($Q29),DAY($Q29)),
"X",
IF(DATE(YEAR(AB$3),MONTH(AB$3),DAY(AB$3))=DATE(YEAR($Q29),MONTH($Q29),DAY($Q29)),
IF(((AB$2-(TIME(HOUR($Q29),MINUTE($Q29),0)-TIME(HOUR($C$1),MINUTE($C$1),0)))*$L29*$K29*60)/$F29&gt;$D29,
$D29,((AB$2-(TIME(HOUR($Q29),MINUTE($Q29),0)-TIME(HOUR($C$1),MINUTE($C$1),0)))*$L29*$K29*60)/$F29),
IF($D29-SUM($S29:AA29)&gt;(AB$2*$L29*$K29*60)/$F29,(AB$2*$L29*$K29*60)/$F29,
IF($D29-SUM($S29:AA29)=0,"Z",$D29-SUM($S29:AA29)))))</f>
        <v>#DIV/0!</v>
      </c>
      <c r="AC29" s="35" t="e">
        <f>IF(DATE(YEAR(AC$3),MONTH(AC$3),DAY(AC$3))&lt;DATE(YEAR($Q29),MONTH($Q29),DAY($Q29)),
"X",
IF(DATE(YEAR(AC$3),MONTH(AC$3),DAY(AC$3))=DATE(YEAR($Q29),MONTH($Q29),DAY($Q29)),
IF(((AC$2-(TIME(HOUR($Q29),MINUTE($Q29),0)-TIME(HOUR($C$1),MINUTE($C$1),0)))*$L29*$K29*60)/$F29&gt;$D29,
$D29,((AC$2-(TIME(HOUR($Q29),MINUTE($Q29),0)-TIME(HOUR($C$1),MINUTE($C$1),0)))*$L29*$K29*60)/$F29),
IF($D29-SUM($S29:AB29)&gt;(AC$2*$L29*$K29*60)/$F29,(AC$2*$L29*$K29*60)/$F29,
IF($D29-SUM($S29:AB29)=0,"Z",$D29-SUM($S29:AB29)))))</f>
        <v>#DIV/0!</v>
      </c>
      <c r="AD29" s="35" t="e">
        <f>IF(DATE(YEAR(AD$3),MONTH(AD$3),DAY(AD$3))&lt;DATE(YEAR($Q29),MONTH($Q29),DAY($Q29)),
"X",
IF(DATE(YEAR(AD$3),MONTH(AD$3),DAY(AD$3))=DATE(YEAR($Q29),MONTH($Q29),DAY($Q29)),
IF(((AD$2-(TIME(HOUR($Q29),MINUTE($Q29),0)-TIME(HOUR($C$1),MINUTE($C$1),0)))*$L29*$K29*60)/$F29&gt;$D29,
$D29,((AD$2-(TIME(HOUR($Q29),MINUTE($Q29),0)-TIME(HOUR($C$1),MINUTE($C$1),0)))*$L29*$K29*60)/$F29),
IF($D29-SUM($S29:AC29)&gt;(AD$2*$L29*$K29*60)/$F29,(AD$2*$L29*$K29*60)/$F29,
IF($D29-SUM($S29:AC29)=0,"Z",$D29-SUM($S29:AC29)))))</f>
        <v>#DIV/0!</v>
      </c>
      <c r="AE29" s="35" t="e">
        <f>IF(DATE(YEAR(AE$3),MONTH(AE$3),DAY(AE$3))&lt;DATE(YEAR($Q29),MONTH($Q29),DAY($Q29)),
"X",
IF(DATE(YEAR(AE$3),MONTH(AE$3),DAY(AE$3))=DATE(YEAR($Q29),MONTH($Q29),DAY($Q29)),
IF(((AE$2-(TIME(HOUR($Q29),MINUTE($Q29),0)-TIME(HOUR($C$1),MINUTE($C$1),0)))*$L29*$K29*60)/$F29&gt;$D29,
$D29,((AE$2-(TIME(HOUR($Q29),MINUTE($Q29),0)-TIME(HOUR($C$1),MINUTE($C$1),0)))*$L29*$K29*60)/$F29),
IF($D29-SUM($S29:AD29)&gt;(AE$2*$L29*$K29*60)/$F29,(AE$2*$L29*$K29*60)/$F29,
IF($D29-SUM($S29:AD29)=0,"Z",$D29-SUM($S29:AD29)))))</f>
        <v>#DIV/0!</v>
      </c>
      <c r="AF29" s="35" t="e">
        <f>IF(DATE(YEAR(AF$3),MONTH(AF$3),DAY(AF$3))&lt;DATE(YEAR($Q29),MONTH($Q29),DAY($Q29)),
"X",
IF(DATE(YEAR(AF$3),MONTH(AF$3),DAY(AF$3))=DATE(YEAR($Q29),MONTH($Q29),DAY($Q29)),
IF(((AF$2-(TIME(HOUR($Q29),MINUTE($Q29),0)-TIME(HOUR($C$1),MINUTE($C$1),0)))*$L29*$K29*60)/$F29&gt;$D29,
$D29,((AF$2-(TIME(HOUR($Q29),MINUTE($Q29),0)-TIME(HOUR($C$1),MINUTE($C$1),0)))*$L29*$K29*60)/$F29),
IF($D29-SUM($S29:AE29)&gt;(AF$2*$L29*$K29*60)/$F29,(AF$2*$L29*$K29*60)/$F29,
IF($D29-SUM($S29:AE29)=0,"Z",$D29-SUM($S29:AE29)))))</f>
        <v>#DIV/0!</v>
      </c>
      <c r="AG29" s="35" t="e">
        <f>IF(DATE(YEAR(AG$3),MONTH(AG$3),DAY(AG$3))&lt;DATE(YEAR($Q29),MONTH($Q29),DAY($Q29)),
"X",
IF(DATE(YEAR(AG$3),MONTH(AG$3),DAY(AG$3))=DATE(YEAR($Q29),MONTH($Q29),DAY($Q29)),
IF(((AG$2-(TIME(HOUR($Q29),MINUTE($Q29),0)-TIME(HOUR($C$1),MINUTE($C$1),0)))*$L29*$K29*60)/$F29&gt;$D29,
$D29,((AG$2-(TIME(HOUR($Q29),MINUTE($Q29),0)-TIME(HOUR($C$1),MINUTE($C$1),0)))*$L29*$K29*60)/$F29),
IF($D29-SUM($S29:AF29)&gt;(AG$2*$L29*$K29*60)/$F29,(AG$2*$L29*$K29*60)/$F29,
IF($D29-SUM($S29:AF29)=0,"Z",$D29-SUM($S29:AF29)))))</f>
        <v>#DIV/0!</v>
      </c>
      <c r="AH29" s="35" t="e">
        <f>IF(DATE(YEAR(AH$3),MONTH(AH$3),DAY(AH$3))&lt;DATE(YEAR($Q29),MONTH($Q29),DAY($Q29)),
"X",
IF(DATE(YEAR(AH$3),MONTH(AH$3),DAY(AH$3))=DATE(YEAR($Q29),MONTH($Q29),DAY($Q29)),
IF(((AH$2-(TIME(HOUR($Q29),MINUTE($Q29),0)-TIME(HOUR($C$1),MINUTE($C$1),0)))*$L29*$K29*60)/$F29&gt;$D29,
$D29,((AH$2-(TIME(HOUR($Q29),MINUTE($Q29),0)-TIME(HOUR($C$1),MINUTE($C$1),0)))*$L29*$K29*60)/$F29),
IF($D29-SUM($S29:AG29)&gt;(AH$2*$L29*$K29*60)/$F29,(AH$2*$L29*$K29*60)/$F29,
IF($D29-SUM($S29:AG29)=0,"Z",$D29-SUM($S29:AG29)))))</f>
        <v>#DIV/0!</v>
      </c>
      <c r="AI29" s="35" t="e">
        <f>IF(DATE(YEAR(AI$3),MONTH(AI$3),DAY(AI$3))&lt;DATE(YEAR($Q29),MONTH($Q29),DAY($Q29)),
"X",
IF(DATE(YEAR(AI$3),MONTH(AI$3),DAY(AI$3))=DATE(YEAR($Q29),MONTH($Q29),DAY($Q29)),
IF(((AI$2-(TIME(HOUR($Q29),MINUTE($Q29),0)-TIME(HOUR($C$1),MINUTE($C$1),0)))*$L29*$K29*60)/$F29&gt;$D29,
$D29,((AI$2-(TIME(HOUR($Q29),MINUTE($Q29),0)-TIME(HOUR($C$1),MINUTE($C$1),0)))*$L29*$K29*60)/$F29),
IF($D29-SUM($S29:AH29)&gt;(AI$2*$L29*$K29*60)/$F29,(AI$2*$L29*$K29*60)/$F29,
IF($D29-SUM($S29:AH29)=0,"Z",$D29-SUM($S29:AH29)))))</f>
        <v>#DIV/0!</v>
      </c>
      <c r="AJ29" s="35" t="e">
        <f>IF(DATE(YEAR(AJ$3),MONTH(AJ$3),DAY(AJ$3))&lt;DATE(YEAR($Q29),MONTH($Q29),DAY($Q29)),
"X",
IF(DATE(YEAR(AJ$3),MONTH(AJ$3),DAY(AJ$3))=DATE(YEAR($Q29),MONTH($Q29),DAY($Q29)),
IF(((AJ$2-(TIME(HOUR($Q29),MINUTE($Q29),0)-TIME(HOUR($C$1),MINUTE($C$1),0)))*$L29*$K29*60)/$F29&gt;$D29,
$D29,((AJ$2-(TIME(HOUR($Q29),MINUTE($Q29),0)-TIME(HOUR($C$1),MINUTE($C$1),0)))*$L29*$K29*60)/$F29),
IF($D29-SUM($S29:AI29)&gt;(AJ$2*$L29*$K29*60)/$F29,(AJ$2*$L29*$K29*60)/$F29,
IF($D29-SUM($S29:AI29)=0,"Z",$D29-SUM($S29:AI29)))))</f>
        <v>#DIV/0!</v>
      </c>
      <c r="AK29" s="35" t="e">
        <f>IF(DATE(YEAR(AK$3),MONTH(AK$3),DAY(AK$3))&lt;DATE(YEAR($Q29),MONTH($Q29),DAY($Q29)),
"X",
IF(DATE(YEAR(AK$3),MONTH(AK$3),DAY(AK$3))=DATE(YEAR($Q29),MONTH($Q29),DAY($Q29)),
IF(((AK$2-(TIME(HOUR($Q29),MINUTE($Q29),0)-TIME(HOUR($C$1),MINUTE($C$1),0)))*$L29*$K29*60)/$F29&gt;$D29,
$D29,((AK$2-(TIME(HOUR($Q29),MINUTE($Q29),0)-TIME(HOUR($C$1),MINUTE($C$1),0)))*$L29*$K29*60)/$F29),
IF($D29-SUM($S29:AJ29)&gt;(AK$2*$L29*$K29*60)/$F29,(AK$2*$L29*$K29*60)/$F29,
IF($D29-SUM($S29:AJ29)=0,"Z",$D29-SUM($S29:AJ29)))))</f>
        <v>#DIV/0!</v>
      </c>
      <c r="AL29" s="35" t="e">
        <f>IF(DATE(YEAR(AL$3),MONTH(AL$3),DAY(AL$3))&lt;DATE(YEAR($Q29),MONTH($Q29),DAY($Q29)),
"X",
IF(DATE(YEAR(AL$3),MONTH(AL$3),DAY(AL$3))=DATE(YEAR($Q29),MONTH($Q29),DAY($Q29)),
IF(((AL$2-(TIME(HOUR($Q29),MINUTE($Q29),0)-TIME(HOUR($C$1),MINUTE($C$1),0)))*$L29*$K29*60)/$F29&gt;$D29,
$D29,((AL$2-(TIME(HOUR($Q29),MINUTE($Q29),0)-TIME(HOUR($C$1),MINUTE($C$1),0)))*$L29*$K29*60)/$F29),
IF($D29-SUM($S29:AK29)&gt;(AL$2*$L29*$K29*60)/$F29,(AL$2*$L29*$K29*60)/$F29,
IF($D29-SUM($S29:AK29)=0,"Z",$D29-SUM($S29:AK29)))))</f>
        <v>#DIV/0!</v>
      </c>
      <c r="AM29" s="35" t="e">
        <f>IF(DATE(YEAR(AM$3),MONTH(AM$3),DAY(AM$3))&lt;DATE(YEAR($Q29),MONTH($Q29),DAY($Q29)),
"X",
IF(DATE(YEAR(AM$3),MONTH(AM$3),DAY(AM$3))=DATE(YEAR($Q29),MONTH($Q29),DAY($Q29)),
IF(((AM$2-(TIME(HOUR($Q29),MINUTE($Q29),0)-TIME(HOUR($C$1),MINUTE($C$1),0)))*$L29*$K29*60)/$F29&gt;$D29,
$D29,((AM$2-(TIME(HOUR($Q29),MINUTE($Q29),0)-TIME(HOUR($C$1),MINUTE($C$1),0)))*$L29*$K29*60)/$F29),
IF($D29-SUM($S29:AL29)&gt;(AM$2*$L29*$K29*60)/$F29,(AM$2*$L29*$K29*60)/$F29,
IF($D29-SUM($S29:AL29)=0,"Z",$D29-SUM($S29:AL29)))))</f>
        <v>#DIV/0!</v>
      </c>
      <c r="AN29" s="35" t="e">
        <f>IF(DATE(YEAR(AN$3),MONTH(AN$3),DAY(AN$3))&lt;DATE(YEAR($Q29),MONTH($Q29),DAY($Q29)),
"X",
IF(DATE(YEAR(AN$3),MONTH(AN$3),DAY(AN$3))=DATE(YEAR($Q29),MONTH($Q29),DAY($Q29)),
IF(((AN$2-(TIME(HOUR($Q29),MINUTE($Q29),0)-TIME(HOUR($C$1),MINUTE($C$1),0)))*$L29*$K29*60)/$F29&gt;$D29,
$D29,((AN$2-(TIME(HOUR($Q29),MINUTE($Q29),0)-TIME(HOUR($C$1),MINUTE($C$1),0)))*$L29*$K29*60)/$F29),
IF($D29-SUM($S29:AM29)&gt;(AN$2*$L29*$K29*60)/$F29,(AN$2*$L29*$K29*60)/$F29,
IF($D29-SUM($S29:AM29)=0,"Z",$D29-SUM($S29:AM29)))))</f>
        <v>#DIV/0!</v>
      </c>
      <c r="AO29" s="36" t="s">
        <v>85</v>
      </c>
    </row>
    <row r="30" spans="1:41">
      <c r="A30" s="43"/>
      <c r="B30" s="43"/>
      <c r="C30" s="43"/>
      <c r="D30" s="43"/>
      <c r="E30" s="44"/>
      <c r="F30" s="43"/>
      <c r="G30" s="62"/>
      <c r="H30" s="43">
        <v>7</v>
      </c>
      <c r="I30" s="26" t="str">
        <f>VLOOKUP(H30,OEE!$A$2:$B$23,2)</f>
        <v>A07</v>
      </c>
      <c r="J30" s="26">
        <f t="shared" si="3"/>
        <v>0</v>
      </c>
      <c r="K30" s="41">
        <f>VLOOKUP(H30,OEE!$A$3:$N$22,14)</f>
        <v>0.82799999999999996</v>
      </c>
      <c r="L30" s="26">
        <f>VLOOKUP(H30,OEE!$A$3:$N$22,3)</f>
        <v>27</v>
      </c>
      <c r="M30" s="42">
        <f t="shared" si="4"/>
        <v>0</v>
      </c>
      <c r="N30" s="42">
        <f t="shared" si="5"/>
        <v>0</v>
      </c>
      <c r="O30" s="42">
        <f t="shared" si="6"/>
        <v>0</v>
      </c>
      <c r="P30" s="25">
        <f t="shared" si="7"/>
        <v>0</v>
      </c>
      <c r="Q30" s="40">
        <f t="shared" si="8"/>
        <v>44338.375</v>
      </c>
      <c r="R30" s="40" t="e">
        <f t="shared" ca="1" si="9"/>
        <v>#DIV/0!</v>
      </c>
      <c r="S30" s="16"/>
      <c r="T30" s="16"/>
      <c r="U30" s="35" t="e">
        <f>IF(DATE(YEAR(U$3),MONTH(U$3),DAY(U$3))&lt;DATE(YEAR($Q30),MONTH($Q30),DAY($Q30)),
"X",
IF(DATE(YEAR(U$3),MONTH(U$3),DAY(U$3))=DATE(YEAR($Q30),MONTH($Q30),DAY($Q30)),
IF(((U$2-(TIME(HOUR($Q30),MINUTE($Q30),0)-TIME(HOUR($C$1),MINUTE($C$1),0)))*$L30*$K30*60)/$F30&gt;$D30,
$D30,((U$2-(TIME(HOUR($Q30),MINUTE($Q30),0)-TIME(HOUR($C$1),MINUTE($C$1),0)))*$L30*$K30*60)/$F30),
IF($D30-SUM($S30:T30)&gt;(U$2*$L30*$K30*60)/$F30,(U$2*$L30*$K30*60)/$F30,
IF($D30-SUM($S30:T30)=0,"Z",$D30-SUM($S30:T30)))))</f>
        <v>#DIV/0!</v>
      </c>
      <c r="V30" s="35" t="e">
        <f>IF(DATE(YEAR(V$3),MONTH(V$3),DAY(V$3))&lt;DATE(YEAR($Q30),MONTH($Q30),DAY($Q30)),
"X",
IF(DATE(YEAR(V$3),MONTH(V$3),DAY(V$3))=DATE(YEAR($Q30),MONTH($Q30),DAY($Q30)),
IF(((V$2-(TIME(HOUR($Q30),MINUTE($Q30),0)-TIME(HOUR($C$1),MINUTE($C$1),0)))*$L30*$K30*60)/$F30&gt;$D30,
$D30,((V$2-(TIME(HOUR($Q30),MINUTE($Q30),0)-TIME(HOUR($C$1),MINUTE($C$1),0)))*$L30*$K30*60)/$F30),
IF($D30-SUM($S30:U30)&gt;(V$2*$L30*$K30*60)/$F30,(V$2*$L30*$K30*60)/$F30,
IF($D30-SUM($S30:U30)=0,"Z",$D30-SUM($S30:U30)))))</f>
        <v>#DIV/0!</v>
      </c>
      <c r="W30" s="35" t="e">
        <f>IF(DATE(YEAR(W$3),MONTH(W$3),DAY(W$3))&lt;DATE(YEAR($Q30),MONTH($Q30),DAY($Q30)),
"X",
IF(DATE(YEAR(W$3),MONTH(W$3),DAY(W$3))=DATE(YEAR($Q30),MONTH($Q30),DAY($Q30)),
IF(((W$2-(TIME(HOUR($Q30),MINUTE($Q30),0)-TIME(HOUR($C$1),MINUTE($C$1),0)))*$L30*$K30*60)/$F30&gt;$D30,
$D30,((W$2-(TIME(HOUR($Q30),MINUTE($Q30),0)-TIME(HOUR($C$1),MINUTE($C$1),0)))*$L30*$K30*60)/$F30),
IF($D30-SUM($S30:V30)&gt;(W$2*$L30*$K30*60)/$F30,(W$2*$L30*$K30*60)/$F30,
IF($D30-SUM($S30:V30)=0,"Z",$D30-SUM($S30:V30)))))</f>
        <v>#DIV/0!</v>
      </c>
      <c r="X30" s="35" t="e">
        <f>IF(DATE(YEAR(X$3),MONTH(X$3),DAY(X$3))&lt;DATE(YEAR($Q30),MONTH($Q30),DAY($Q30)),
"X",
IF(DATE(YEAR(X$3),MONTH(X$3),DAY(X$3))=DATE(YEAR($Q30),MONTH($Q30),DAY($Q30)),
IF(((X$2-(TIME(HOUR($Q30),MINUTE($Q30),0)-TIME(HOUR($C$1),MINUTE($C$1),0)))*$L30*$K30*60)/$F30&gt;$D30,
$D30,((X$2-(TIME(HOUR($Q30),MINUTE($Q30),0)-TIME(HOUR($C$1),MINUTE($C$1),0)))*$L30*$K30*60)/$F30),
IF($D30-SUM($S30:W30)&gt;(X$2*$L30*$K30*60)/$F30,(X$2*$L30*$K30*60)/$F30,
IF($D30-SUM($S30:W30)=0,"Z",$D30-SUM($S30:W30)))))</f>
        <v>#DIV/0!</v>
      </c>
      <c r="Y30" s="35" t="e">
        <f>IF(DATE(YEAR(Y$3),MONTH(Y$3),DAY(Y$3))&lt;DATE(YEAR($Q30),MONTH($Q30),DAY($Q30)),
"X",
IF(DATE(YEAR(Y$3),MONTH(Y$3),DAY(Y$3))=DATE(YEAR($Q30),MONTH($Q30),DAY($Q30)),
IF(((Y$2-(TIME(HOUR($Q30),MINUTE($Q30),0)-TIME(HOUR($C$1),MINUTE($C$1),0)))*$L30*$K30*60)/$F30&gt;$D30,
$D30,((Y$2-(TIME(HOUR($Q30),MINUTE($Q30),0)-TIME(HOUR($C$1),MINUTE($C$1),0)))*$L30*$K30*60)/$F30),
IF($D30-SUM($S30:X30)&gt;(Y$2*$L30*$K30*60)/$F30,(Y$2*$L30*$K30*60)/$F30,
IF($D30-SUM($S30:X30)=0,"Z",$D30-SUM($S30:X30)))))</f>
        <v>#DIV/0!</v>
      </c>
      <c r="Z30" s="35" t="e">
        <f>IF(DATE(YEAR(Z$3),MONTH(Z$3),DAY(Z$3))&lt;DATE(YEAR($Q30),MONTH($Q30),DAY($Q30)),
"X",
IF(DATE(YEAR(Z$3),MONTH(Z$3),DAY(Z$3))=DATE(YEAR($Q30),MONTH($Q30),DAY($Q30)),
IF(((Z$2-(TIME(HOUR($Q30),MINUTE($Q30),0)-TIME(HOUR($C$1),MINUTE($C$1),0)))*$L30*$K30*60)/$F30&gt;$D30,
$D30,((Z$2-(TIME(HOUR($Q30),MINUTE($Q30),0)-TIME(HOUR($C$1),MINUTE($C$1),0)))*$L30*$K30*60)/$F30),
IF($D30-SUM($S30:Y30)&gt;(Z$2*$L30*$K30*60)/$F30,(Z$2*$L30*$K30*60)/$F30,
IF($D30-SUM($S30:Y30)=0,"Z",$D30-SUM($S30:Y30)))))</f>
        <v>#DIV/0!</v>
      </c>
      <c r="AA30" s="35" t="e">
        <f>IF(DATE(YEAR(AA$3),MONTH(AA$3),DAY(AA$3))&lt;DATE(YEAR($Q30),MONTH($Q30),DAY($Q30)),
"X",
IF(DATE(YEAR(AA$3),MONTH(AA$3),DAY(AA$3))=DATE(YEAR($Q30),MONTH($Q30),DAY($Q30)),
IF(((AA$2-(TIME(HOUR($Q30),MINUTE($Q30),0)-TIME(HOUR($C$1),MINUTE($C$1),0)))*$L30*$K30*60)/$F30&gt;$D30,
$D30,((AA$2-(TIME(HOUR($Q30),MINUTE($Q30),0)-TIME(HOUR($C$1),MINUTE($C$1),0)))*$L30*$K30*60)/$F30),
IF($D30-SUM($S30:Z30)&gt;(AA$2*$L30*$K30*60)/$F30,(AA$2*$L30*$K30*60)/$F30,
IF($D30-SUM($S30:Z30)=0,"Z",$D30-SUM($S30:Z30)))))</f>
        <v>#DIV/0!</v>
      </c>
      <c r="AB30" s="35" t="e">
        <f>IF(DATE(YEAR(AB$3),MONTH(AB$3),DAY(AB$3))&lt;DATE(YEAR($Q30),MONTH($Q30),DAY($Q30)),
"X",
IF(DATE(YEAR(AB$3),MONTH(AB$3),DAY(AB$3))=DATE(YEAR($Q30),MONTH($Q30),DAY($Q30)),
IF(((AB$2-(TIME(HOUR($Q30),MINUTE($Q30),0)-TIME(HOUR($C$1),MINUTE($C$1),0)))*$L30*$K30*60)/$F30&gt;$D30,
$D30,((AB$2-(TIME(HOUR($Q30),MINUTE($Q30),0)-TIME(HOUR($C$1),MINUTE($C$1),0)))*$L30*$K30*60)/$F30),
IF($D30-SUM($S30:AA30)&gt;(AB$2*$L30*$K30*60)/$F30,(AB$2*$L30*$K30*60)/$F30,
IF($D30-SUM($S30:AA30)=0,"Z",$D30-SUM($S30:AA30)))))</f>
        <v>#DIV/0!</v>
      </c>
      <c r="AC30" s="35" t="e">
        <f>IF(DATE(YEAR(AC$3),MONTH(AC$3),DAY(AC$3))&lt;DATE(YEAR($Q30),MONTH($Q30),DAY($Q30)),
"X",
IF(DATE(YEAR(AC$3),MONTH(AC$3),DAY(AC$3))=DATE(YEAR($Q30),MONTH($Q30),DAY($Q30)),
IF(((AC$2-(TIME(HOUR($Q30),MINUTE($Q30),0)-TIME(HOUR($C$1),MINUTE($C$1),0)))*$L30*$K30*60)/$F30&gt;$D30,
$D30,((AC$2-(TIME(HOUR($Q30),MINUTE($Q30),0)-TIME(HOUR($C$1),MINUTE($C$1),0)))*$L30*$K30*60)/$F30),
IF($D30-SUM($S30:AB30)&gt;(AC$2*$L30*$K30*60)/$F30,(AC$2*$L30*$K30*60)/$F30,
IF($D30-SUM($S30:AB30)=0,"Z",$D30-SUM($S30:AB30)))))</f>
        <v>#DIV/0!</v>
      </c>
      <c r="AD30" s="35" t="e">
        <f>IF(DATE(YEAR(AD$3),MONTH(AD$3),DAY(AD$3))&lt;DATE(YEAR($Q30),MONTH($Q30),DAY($Q30)),
"X",
IF(DATE(YEAR(AD$3),MONTH(AD$3),DAY(AD$3))=DATE(YEAR($Q30),MONTH($Q30),DAY($Q30)),
IF(((AD$2-(TIME(HOUR($Q30),MINUTE($Q30),0)-TIME(HOUR($C$1),MINUTE($C$1),0)))*$L30*$K30*60)/$F30&gt;$D30,
$D30,((AD$2-(TIME(HOUR($Q30),MINUTE($Q30),0)-TIME(HOUR($C$1),MINUTE($C$1),0)))*$L30*$K30*60)/$F30),
IF($D30-SUM($S30:AC30)&gt;(AD$2*$L30*$K30*60)/$F30,(AD$2*$L30*$K30*60)/$F30,
IF($D30-SUM($S30:AC30)=0,"Z",$D30-SUM($S30:AC30)))))</f>
        <v>#DIV/0!</v>
      </c>
      <c r="AE30" s="35" t="e">
        <f>IF(DATE(YEAR(AE$3),MONTH(AE$3),DAY(AE$3))&lt;DATE(YEAR($Q30),MONTH($Q30),DAY($Q30)),
"X",
IF(DATE(YEAR(AE$3),MONTH(AE$3),DAY(AE$3))=DATE(YEAR($Q30),MONTH($Q30),DAY($Q30)),
IF(((AE$2-(TIME(HOUR($Q30),MINUTE($Q30),0)-TIME(HOUR($C$1),MINUTE($C$1),0)))*$L30*$K30*60)/$F30&gt;$D30,
$D30,((AE$2-(TIME(HOUR($Q30),MINUTE($Q30),0)-TIME(HOUR($C$1),MINUTE($C$1),0)))*$L30*$K30*60)/$F30),
IF($D30-SUM($S30:AD30)&gt;(AE$2*$L30*$K30*60)/$F30,(AE$2*$L30*$K30*60)/$F30,
IF($D30-SUM($S30:AD30)=0,"Z",$D30-SUM($S30:AD30)))))</f>
        <v>#DIV/0!</v>
      </c>
      <c r="AF30" s="35" t="e">
        <f>IF(DATE(YEAR(AF$3),MONTH(AF$3),DAY(AF$3))&lt;DATE(YEAR($Q30),MONTH($Q30),DAY($Q30)),
"X",
IF(DATE(YEAR(AF$3),MONTH(AF$3),DAY(AF$3))=DATE(YEAR($Q30),MONTH($Q30),DAY($Q30)),
IF(((AF$2-(TIME(HOUR($Q30),MINUTE($Q30),0)-TIME(HOUR($C$1),MINUTE($C$1),0)))*$L30*$K30*60)/$F30&gt;$D30,
$D30,((AF$2-(TIME(HOUR($Q30),MINUTE($Q30),0)-TIME(HOUR($C$1),MINUTE($C$1),0)))*$L30*$K30*60)/$F30),
IF($D30-SUM($S30:AE30)&gt;(AF$2*$L30*$K30*60)/$F30,(AF$2*$L30*$K30*60)/$F30,
IF($D30-SUM($S30:AE30)=0,"Z",$D30-SUM($S30:AE30)))))</f>
        <v>#DIV/0!</v>
      </c>
      <c r="AG30" s="35" t="e">
        <f>IF(DATE(YEAR(AG$3),MONTH(AG$3),DAY(AG$3))&lt;DATE(YEAR($Q30),MONTH($Q30),DAY($Q30)),
"X",
IF(DATE(YEAR(AG$3),MONTH(AG$3),DAY(AG$3))=DATE(YEAR($Q30),MONTH($Q30),DAY($Q30)),
IF(((AG$2-(TIME(HOUR($Q30),MINUTE($Q30),0)-TIME(HOUR($C$1),MINUTE($C$1),0)))*$L30*$K30*60)/$F30&gt;$D30,
$D30,((AG$2-(TIME(HOUR($Q30),MINUTE($Q30),0)-TIME(HOUR($C$1),MINUTE($C$1),0)))*$L30*$K30*60)/$F30),
IF($D30-SUM($S30:AF30)&gt;(AG$2*$L30*$K30*60)/$F30,(AG$2*$L30*$K30*60)/$F30,
IF($D30-SUM($S30:AF30)=0,"Z",$D30-SUM($S30:AF30)))))</f>
        <v>#DIV/0!</v>
      </c>
      <c r="AH30" s="35" t="e">
        <f>IF(DATE(YEAR(AH$3),MONTH(AH$3),DAY(AH$3))&lt;DATE(YEAR($Q30),MONTH($Q30),DAY($Q30)),
"X",
IF(DATE(YEAR(AH$3),MONTH(AH$3),DAY(AH$3))=DATE(YEAR($Q30),MONTH($Q30),DAY($Q30)),
IF(((AH$2-(TIME(HOUR($Q30),MINUTE($Q30),0)-TIME(HOUR($C$1),MINUTE($C$1),0)))*$L30*$K30*60)/$F30&gt;$D30,
$D30,((AH$2-(TIME(HOUR($Q30),MINUTE($Q30),0)-TIME(HOUR($C$1),MINUTE($C$1),0)))*$L30*$K30*60)/$F30),
IF($D30-SUM($S30:AG30)&gt;(AH$2*$L30*$K30*60)/$F30,(AH$2*$L30*$K30*60)/$F30,
IF($D30-SUM($S30:AG30)=0,"Z",$D30-SUM($S30:AG30)))))</f>
        <v>#DIV/0!</v>
      </c>
      <c r="AI30" s="35" t="e">
        <f>IF(DATE(YEAR(AI$3),MONTH(AI$3),DAY(AI$3))&lt;DATE(YEAR($Q30),MONTH($Q30),DAY($Q30)),
"X",
IF(DATE(YEAR(AI$3),MONTH(AI$3),DAY(AI$3))=DATE(YEAR($Q30),MONTH($Q30),DAY($Q30)),
IF(((AI$2-(TIME(HOUR($Q30),MINUTE($Q30),0)-TIME(HOUR($C$1),MINUTE($C$1),0)))*$L30*$K30*60)/$F30&gt;$D30,
$D30,((AI$2-(TIME(HOUR($Q30),MINUTE($Q30),0)-TIME(HOUR($C$1),MINUTE($C$1),0)))*$L30*$K30*60)/$F30),
IF($D30-SUM($S30:AH30)&gt;(AI$2*$L30*$K30*60)/$F30,(AI$2*$L30*$K30*60)/$F30,
IF($D30-SUM($S30:AH30)=0,"Z",$D30-SUM($S30:AH30)))))</f>
        <v>#DIV/0!</v>
      </c>
      <c r="AJ30" s="35" t="e">
        <f>IF(DATE(YEAR(AJ$3),MONTH(AJ$3),DAY(AJ$3))&lt;DATE(YEAR($Q30),MONTH($Q30),DAY($Q30)),
"X",
IF(DATE(YEAR(AJ$3),MONTH(AJ$3),DAY(AJ$3))=DATE(YEAR($Q30),MONTH($Q30),DAY($Q30)),
IF(((AJ$2-(TIME(HOUR($Q30),MINUTE($Q30),0)-TIME(HOUR($C$1),MINUTE($C$1),0)))*$L30*$K30*60)/$F30&gt;$D30,
$D30,((AJ$2-(TIME(HOUR($Q30),MINUTE($Q30),0)-TIME(HOUR($C$1),MINUTE($C$1),0)))*$L30*$K30*60)/$F30),
IF($D30-SUM($S30:AI30)&gt;(AJ$2*$L30*$K30*60)/$F30,(AJ$2*$L30*$K30*60)/$F30,
IF($D30-SUM($S30:AI30)=0,"Z",$D30-SUM($S30:AI30)))))</f>
        <v>#DIV/0!</v>
      </c>
      <c r="AK30" s="35" t="e">
        <f>IF(DATE(YEAR(AK$3),MONTH(AK$3),DAY(AK$3))&lt;DATE(YEAR($Q30),MONTH($Q30),DAY($Q30)),
"X",
IF(DATE(YEAR(AK$3),MONTH(AK$3),DAY(AK$3))=DATE(YEAR($Q30),MONTH($Q30),DAY($Q30)),
IF(((AK$2-(TIME(HOUR($Q30),MINUTE($Q30),0)-TIME(HOUR($C$1),MINUTE($C$1),0)))*$L30*$K30*60)/$F30&gt;$D30,
$D30,((AK$2-(TIME(HOUR($Q30),MINUTE($Q30),0)-TIME(HOUR($C$1),MINUTE($C$1),0)))*$L30*$K30*60)/$F30),
IF($D30-SUM($S30:AJ30)&gt;(AK$2*$L30*$K30*60)/$F30,(AK$2*$L30*$K30*60)/$F30,
IF($D30-SUM($S30:AJ30)=0,"Z",$D30-SUM($S30:AJ30)))))</f>
        <v>#DIV/0!</v>
      </c>
      <c r="AL30" s="35" t="e">
        <f>IF(DATE(YEAR(AL$3),MONTH(AL$3),DAY(AL$3))&lt;DATE(YEAR($Q30),MONTH($Q30),DAY($Q30)),
"X",
IF(DATE(YEAR(AL$3),MONTH(AL$3),DAY(AL$3))=DATE(YEAR($Q30),MONTH($Q30),DAY($Q30)),
IF(((AL$2-(TIME(HOUR($Q30),MINUTE($Q30),0)-TIME(HOUR($C$1),MINUTE($C$1),0)))*$L30*$K30*60)/$F30&gt;$D30,
$D30,((AL$2-(TIME(HOUR($Q30),MINUTE($Q30),0)-TIME(HOUR($C$1),MINUTE($C$1),0)))*$L30*$K30*60)/$F30),
IF($D30-SUM($S30:AK30)&gt;(AL$2*$L30*$K30*60)/$F30,(AL$2*$L30*$K30*60)/$F30,
IF($D30-SUM($S30:AK30)=0,"Z",$D30-SUM($S30:AK30)))))</f>
        <v>#DIV/0!</v>
      </c>
      <c r="AM30" s="35" t="e">
        <f>IF(DATE(YEAR(AM$3),MONTH(AM$3),DAY(AM$3))&lt;DATE(YEAR($Q30),MONTH($Q30),DAY($Q30)),
"X",
IF(DATE(YEAR(AM$3),MONTH(AM$3),DAY(AM$3))=DATE(YEAR($Q30),MONTH($Q30),DAY($Q30)),
IF(((AM$2-(TIME(HOUR($Q30),MINUTE($Q30),0)-TIME(HOUR($C$1),MINUTE($C$1),0)))*$L30*$K30*60)/$F30&gt;$D30,
$D30,((AM$2-(TIME(HOUR($Q30),MINUTE($Q30),0)-TIME(HOUR($C$1),MINUTE($C$1),0)))*$L30*$K30*60)/$F30),
IF($D30-SUM($S30:AL30)&gt;(AM$2*$L30*$K30*60)/$F30,(AM$2*$L30*$K30*60)/$F30,
IF($D30-SUM($S30:AL30)=0,"Z",$D30-SUM($S30:AL30)))))</f>
        <v>#DIV/0!</v>
      </c>
      <c r="AN30" s="35" t="e">
        <f>IF(DATE(YEAR(AN$3),MONTH(AN$3),DAY(AN$3))&lt;DATE(YEAR($Q30),MONTH($Q30),DAY($Q30)),
"X",
IF(DATE(YEAR(AN$3),MONTH(AN$3),DAY(AN$3))=DATE(YEAR($Q30),MONTH($Q30),DAY($Q30)),
IF(((AN$2-(TIME(HOUR($Q30),MINUTE($Q30),0)-TIME(HOUR($C$1),MINUTE($C$1),0)))*$L30*$K30*60)/$F30&gt;$D30,
$D30,((AN$2-(TIME(HOUR($Q30),MINUTE($Q30),0)-TIME(HOUR($C$1),MINUTE($C$1),0)))*$L30*$K30*60)/$F30),
IF($D30-SUM($S30:AM30)&gt;(AN$2*$L30*$K30*60)/$F30,(AN$2*$L30*$K30*60)/$F30,
IF($D30-SUM($S30:AM30)=0,"Z",$D30-SUM($S30:AM30)))))</f>
        <v>#DIV/0!</v>
      </c>
      <c r="AO30" s="36" t="s">
        <v>85</v>
      </c>
    </row>
    <row r="31" spans="1:41" ht="15" customHeight="1">
      <c r="A31" s="4"/>
      <c r="B31" s="4"/>
      <c r="C31" s="4"/>
      <c r="D31" s="4"/>
      <c r="E31" s="2"/>
      <c r="F31" s="4"/>
      <c r="G31" s="5"/>
      <c r="H31" s="43">
        <v>7</v>
      </c>
      <c r="I31" s="26" t="str">
        <f>VLOOKUP(H31,OEE!$A$2:$B$23,2)</f>
        <v>A07</v>
      </c>
      <c r="J31" s="26">
        <f t="shared" si="3"/>
        <v>0</v>
      </c>
      <c r="K31" s="41">
        <f>VLOOKUP(H31,OEE!$A$3:$N$22,14)</f>
        <v>0.82799999999999996</v>
      </c>
      <c r="L31" s="26">
        <f>VLOOKUP(H31,OEE!$A$3:$N$22,3)</f>
        <v>27</v>
      </c>
      <c r="M31" s="42">
        <f t="shared" si="4"/>
        <v>0</v>
      </c>
      <c r="N31" s="42">
        <f t="shared" si="5"/>
        <v>0</v>
      </c>
      <c r="O31" s="42">
        <f t="shared" si="6"/>
        <v>0</v>
      </c>
      <c r="P31" s="25">
        <f t="shared" si="7"/>
        <v>0</v>
      </c>
      <c r="Q31" s="40" t="e">
        <f t="shared" ca="1" si="8"/>
        <v>#DIV/0!</v>
      </c>
      <c r="R31" s="40" t="e">
        <f t="shared" ca="1" si="9"/>
        <v>#DIV/0!</v>
      </c>
      <c r="S31" s="16"/>
      <c r="T31" s="16"/>
      <c r="U31" s="35" t="e">
        <f ca="1">IF(DATE(YEAR(U$3),MONTH(U$3),DAY(U$3))&lt;DATE(YEAR($Q31),MONTH($Q31),DAY($Q31)),
"X",
IF(DATE(YEAR(U$3),MONTH(U$3),DAY(U$3))=DATE(YEAR($Q31),MONTH($Q31),DAY($Q31)),
IF(((U$2-(TIME(HOUR($Q31),MINUTE($Q31),0)-TIME(HOUR($C$1),MINUTE($C$1),0)))*$L31*$K31*60)/$F31&gt;$D31,
$D31,((U$2-(TIME(HOUR($Q31),MINUTE($Q31),0)-TIME(HOUR($C$1),MINUTE($C$1),0)))*$L31*$K31*60)/$F31),
IF($D31-SUM($S31:T31)&gt;(U$2*$L31*$K31*60)/$F31,(U$2*$L31*$K31*60)/$F31,
IF($D31-SUM($S31:T31)=0,"Z",$D31-SUM($S31:T31)))))</f>
        <v>#DIV/0!</v>
      </c>
      <c r="V31" s="35" t="e">
        <f ca="1">IF(DATE(YEAR(V$3),MONTH(V$3),DAY(V$3))&lt;DATE(YEAR($Q31),MONTH($Q31),DAY($Q31)),
"X",
IF(DATE(YEAR(V$3),MONTH(V$3),DAY(V$3))=DATE(YEAR($Q31),MONTH($Q31),DAY($Q31)),
IF(((V$2-(TIME(HOUR($Q31),MINUTE($Q31),0)-TIME(HOUR($C$1),MINUTE($C$1),0)))*$L31*$K31*60)/$F31&gt;$D31,
$D31,((V$2-(TIME(HOUR($Q31),MINUTE($Q31),0)-TIME(HOUR($C$1),MINUTE($C$1),0)))*$L31*$K31*60)/$F31),
IF($D31-SUM($S31:U31)&gt;(V$2*$L31*$K31*60)/$F31,(V$2*$L31*$K31*60)/$F31,
IF($D31-SUM($S31:U31)=0,"Z",$D31-SUM($S31:U31)))))</f>
        <v>#DIV/0!</v>
      </c>
      <c r="W31" s="35" t="e">
        <f ca="1">IF(DATE(YEAR(W$3),MONTH(W$3),DAY(W$3))&lt;DATE(YEAR($Q31),MONTH($Q31),DAY($Q31)),
"X",
IF(DATE(YEAR(W$3),MONTH(W$3),DAY(W$3))=DATE(YEAR($Q31),MONTH($Q31),DAY($Q31)),
IF(((W$2-(TIME(HOUR($Q31),MINUTE($Q31),0)-TIME(HOUR($C$1),MINUTE($C$1),0)))*$L31*$K31*60)/$F31&gt;$D31,
$D31,((W$2-(TIME(HOUR($Q31),MINUTE($Q31),0)-TIME(HOUR($C$1),MINUTE($C$1),0)))*$L31*$K31*60)/$F31),
IF($D31-SUM($S31:V31)&gt;(W$2*$L31*$K31*60)/$F31,(W$2*$L31*$K31*60)/$F31,
IF($D31-SUM($S31:V31)=0,"Z",$D31-SUM($S31:V31)))))</f>
        <v>#DIV/0!</v>
      </c>
      <c r="X31" s="35" t="e">
        <f ca="1">IF(DATE(YEAR(X$3),MONTH(X$3),DAY(X$3))&lt;DATE(YEAR($Q31),MONTH($Q31),DAY($Q31)),
"X",
IF(DATE(YEAR(X$3),MONTH(X$3),DAY(X$3))=DATE(YEAR($Q31),MONTH($Q31),DAY($Q31)),
IF(((X$2-(TIME(HOUR($Q31),MINUTE($Q31),0)-TIME(HOUR($C$1),MINUTE($C$1),0)))*$L31*$K31*60)/$F31&gt;$D31,
$D31,((X$2-(TIME(HOUR($Q31),MINUTE($Q31),0)-TIME(HOUR($C$1),MINUTE($C$1),0)))*$L31*$K31*60)/$F31),
IF($D31-SUM($S31:W31)&gt;(X$2*$L31*$K31*60)/$F31,(X$2*$L31*$K31*60)/$F31,
IF($D31-SUM($S31:W31)=0,"Z",$D31-SUM($S31:W31)))))</f>
        <v>#DIV/0!</v>
      </c>
      <c r="Y31" s="35" t="e">
        <f ca="1">IF(DATE(YEAR(Y$3),MONTH(Y$3),DAY(Y$3))&lt;DATE(YEAR($Q31),MONTH($Q31),DAY($Q31)),
"X",
IF(DATE(YEAR(Y$3),MONTH(Y$3),DAY(Y$3))=DATE(YEAR($Q31),MONTH($Q31),DAY($Q31)),
IF(((Y$2-(TIME(HOUR($Q31),MINUTE($Q31),0)-TIME(HOUR($C$1),MINUTE($C$1),0)))*$L31*$K31*60)/$F31&gt;$D31,
$D31,((Y$2-(TIME(HOUR($Q31),MINUTE($Q31),0)-TIME(HOUR($C$1),MINUTE($C$1),0)))*$L31*$K31*60)/$F31),
IF($D31-SUM($S31:X31)&gt;(Y$2*$L31*$K31*60)/$F31,(Y$2*$L31*$K31*60)/$F31,
IF($D31-SUM($S31:X31)=0,"Z",$D31-SUM($S31:X31)))))</f>
        <v>#DIV/0!</v>
      </c>
      <c r="Z31" s="35" t="e">
        <f ca="1">IF(DATE(YEAR(Z$3),MONTH(Z$3),DAY(Z$3))&lt;DATE(YEAR($Q31),MONTH($Q31),DAY($Q31)),
"X",
IF(DATE(YEAR(Z$3),MONTH(Z$3),DAY(Z$3))=DATE(YEAR($Q31),MONTH($Q31),DAY($Q31)),
IF(((Z$2-(TIME(HOUR($Q31),MINUTE($Q31),0)-TIME(HOUR($C$1),MINUTE($C$1),0)))*$L31*$K31*60)/$F31&gt;$D31,
$D31,((Z$2-(TIME(HOUR($Q31),MINUTE($Q31),0)-TIME(HOUR($C$1),MINUTE($C$1),0)))*$L31*$K31*60)/$F31),
IF($D31-SUM($S31:Y31)&gt;(Z$2*$L31*$K31*60)/$F31,(Z$2*$L31*$K31*60)/$F31,
IF($D31-SUM($S31:Y31)=0,"Z",$D31-SUM($S31:Y31)))))</f>
        <v>#DIV/0!</v>
      </c>
      <c r="AA31" s="35" t="e">
        <f ca="1">IF(DATE(YEAR(AA$3),MONTH(AA$3),DAY(AA$3))&lt;DATE(YEAR($Q31),MONTH($Q31),DAY($Q31)),
"X",
IF(DATE(YEAR(AA$3),MONTH(AA$3),DAY(AA$3))=DATE(YEAR($Q31),MONTH($Q31),DAY($Q31)),
IF(((AA$2-(TIME(HOUR($Q31),MINUTE($Q31),0)-TIME(HOUR($C$1),MINUTE($C$1),0)))*$L31*$K31*60)/$F31&gt;$D31,
$D31,((AA$2-(TIME(HOUR($Q31),MINUTE($Q31),0)-TIME(HOUR($C$1),MINUTE($C$1),0)))*$L31*$K31*60)/$F31),
IF($D31-SUM($S31:Z31)&gt;(AA$2*$L31*$K31*60)/$F31,(AA$2*$L31*$K31*60)/$F31,
IF($D31-SUM($S31:Z31)=0,"Z",$D31-SUM($S31:Z31)))))</f>
        <v>#DIV/0!</v>
      </c>
      <c r="AB31" s="35" t="e">
        <f ca="1">IF(DATE(YEAR(AB$3),MONTH(AB$3),DAY(AB$3))&lt;DATE(YEAR($Q31),MONTH($Q31),DAY($Q31)),
"X",
IF(DATE(YEAR(AB$3),MONTH(AB$3),DAY(AB$3))=DATE(YEAR($Q31),MONTH($Q31),DAY($Q31)),
IF(((AB$2-(TIME(HOUR($Q31),MINUTE($Q31),0)-TIME(HOUR($C$1),MINUTE($C$1),0)))*$L31*$K31*60)/$F31&gt;$D31,
$D31,((AB$2-(TIME(HOUR($Q31),MINUTE($Q31),0)-TIME(HOUR($C$1),MINUTE($C$1),0)))*$L31*$K31*60)/$F31),
IF($D31-SUM($S31:AA31)&gt;(AB$2*$L31*$K31*60)/$F31,(AB$2*$L31*$K31*60)/$F31,
IF($D31-SUM($S31:AA31)=0,"Z",$D31-SUM($S31:AA31)))))</f>
        <v>#DIV/0!</v>
      </c>
      <c r="AC31" s="35" t="e">
        <f ca="1">IF(DATE(YEAR(AC$3),MONTH(AC$3),DAY(AC$3))&lt;DATE(YEAR($Q31),MONTH($Q31),DAY($Q31)),
"X",
IF(DATE(YEAR(AC$3),MONTH(AC$3),DAY(AC$3))=DATE(YEAR($Q31),MONTH($Q31),DAY($Q31)),
IF(((AC$2-(TIME(HOUR($Q31),MINUTE($Q31),0)-TIME(HOUR($C$1),MINUTE($C$1),0)))*$L31*$K31*60)/$F31&gt;$D31,
$D31,((AC$2-(TIME(HOUR($Q31),MINUTE($Q31),0)-TIME(HOUR($C$1),MINUTE($C$1),0)))*$L31*$K31*60)/$F31),
IF($D31-SUM($S31:AB31)&gt;(AC$2*$L31*$K31*60)/$F31,(AC$2*$L31*$K31*60)/$F31,
IF($D31-SUM($S31:AB31)=0,"Z",$D31-SUM($S31:AB31)))))</f>
        <v>#DIV/0!</v>
      </c>
      <c r="AD31" s="35" t="e">
        <f ca="1">IF(DATE(YEAR(AD$3),MONTH(AD$3),DAY(AD$3))&lt;DATE(YEAR($Q31),MONTH($Q31),DAY($Q31)),
"X",
IF(DATE(YEAR(AD$3),MONTH(AD$3),DAY(AD$3))=DATE(YEAR($Q31),MONTH($Q31),DAY($Q31)),
IF(((AD$2-(TIME(HOUR($Q31),MINUTE($Q31),0)-TIME(HOUR($C$1),MINUTE($C$1),0)))*$L31*$K31*60)/$F31&gt;$D31,
$D31,((AD$2-(TIME(HOUR($Q31),MINUTE($Q31),0)-TIME(HOUR($C$1),MINUTE($C$1),0)))*$L31*$K31*60)/$F31),
IF($D31-SUM($S31:AC31)&gt;(AD$2*$L31*$K31*60)/$F31,(AD$2*$L31*$K31*60)/$F31,
IF($D31-SUM($S31:AC31)=0,"Z",$D31-SUM($S31:AC31)))))</f>
        <v>#DIV/0!</v>
      </c>
      <c r="AE31" s="35" t="e">
        <f ca="1">IF(DATE(YEAR(AE$3),MONTH(AE$3),DAY(AE$3))&lt;DATE(YEAR($Q31),MONTH($Q31),DAY($Q31)),
"X",
IF(DATE(YEAR(AE$3),MONTH(AE$3),DAY(AE$3))=DATE(YEAR($Q31),MONTH($Q31),DAY($Q31)),
IF(((AE$2-(TIME(HOUR($Q31),MINUTE($Q31),0)-TIME(HOUR($C$1),MINUTE($C$1),0)))*$L31*$K31*60)/$F31&gt;$D31,
$D31,((AE$2-(TIME(HOUR($Q31),MINUTE($Q31),0)-TIME(HOUR($C$1),MINUTE($C$1),0)))*$L31*$K31*60)/$F31),
IF($D31-SUM($S31:AD31)&gt;(AE$2*$L31*$K31*60)/$F31,(AE$2*$L31*$K31*60)/$F31,
IF($D31-SUM($S31:AD31)=0,"Z",$D31-SUM($S31:AD31)))))</f>
        <v>#DIV/0!</v>
      </c>
      <c r="AF31" s="35" t="e">
        <f ca="1">IF(DATE(YEAR(AF$3),MONTH(AF$3),DAY(AF$3))&lt;DATE(YEAR($Q31),MONTH($Q31),DAY($Q31)),
"X",
IF(DATE(YEAR(AF$3),MONTH(AF$3),DAY(AF$3))=DATE(YEAR($Q31),MONTH($Q31),DAY($Q31)),
IF(((AF$2-(TIME(HOUR($Q31),MINUTE($Q31),0)-TIME(HOUR($C$1),MINUTE($C$1),0)))*$L31*$K31*60)/$F31&gt;$D31,
$D31,((AF$2-(TIME(HOUR($Q31),MINUTE($Q31),0)-TIME(HOUR($C$1),MINUTE($C$1),0)))*$L31*$K31*60)/$F31),
IF($D31-SUM($S31:AE31)&gt;(AF$2*$L31*$K31*60)/$F31,(AF$2*$L31*$K31*60)/$F31,
IF($D31-SUM($S31:AE31)=0,"Z",$D31-SUM($S31:AE31)))))</f>
        <v>#DIV/0!</v>
      </c>
      <c r="AG31" s="35" t="e">
        <f ca="1">IF(DATE(YEAR(AG$3),MONTH(AG$3),DAY(AG$3))&lt;DATE(YEAR($Q31),MONTH($Q31),DAY($Q31)),
"X",
IF(DATE(YEAR(AG$3),MONTH(AG$3),DAY(AG$3))=DATE(YEAR($Q31),MONTH($Q31),DAY($Q31)),
IF(((AG$2-(TIME(HOUR($Q31),MINUTE($Q31),0)-TIME(HOUR($C$1),MINUTE($C$1),0)))*$L31*$K31*60)/$F31&gt;$D31,
$D31,((AG$2-(TIME(HOUR($Q31),MINUTE($Q31),0)-TIME(HOUR($C$1),MINUTE($C$1),0)))*$L31*$K31*60)/$F31),
IF($D31-SUM($S31:AF31)&gt;(AG$2*$L31*$K31*60)/$F31,(AG$2*$L31*$K31*60)/$F31,
IF($D31-SUM($S31:AF31)=0,"Z",$D31-SUM($S31:AF31)))))</f>
        <v>#DIV/0!</v>
      </c>
      <c r="AH31" s="35" t="e">
        <f ca="1">IF(DATE(YEAR(AH$3),MONTH(AH$3),DAY(AH$3))&lt;DATE(YEAR($Q31),MONTH($Q31),DAY($Q31)),
"X",
IF(DATE(YEAR(AH$3),MONTH(AH$3),DAY(AH$3))=DATE(YEAR($Q31),MONTH($Q31),DAY($Q31)),
IF(((AH$2-(TIME(HOUR($Q31),MINUTE($Q31),0)-TIME(HOUR($C$1),MINUTE($C$1),0)))*$L31*$K31*60)/$F31&gt;$D31,
$D31,((AH$2-(TIME(HOUR($Q31),MINUTE($Q31),0)-TIME(HOUR($C$1),MINUTE($C$1),0)))*$L31*$K31*60)/$F31),
IF($D31-SUM($S31:AG31)&gt;(AH$2*$L31*$K31*60)/$F31,(AH$2*$L31*$K31*60)/$F31,
IF($D31-SUM($S31:AG31)=0,"Z",$D31-SUM($S31:AG31)))))</f>
        <v>#DIV/0!</v>
      </c>
      <c r="AI31" s="35" t="e">
        <f ca="1">IF(DATE(YEAR(AI$3),MONTH(AI$3),DAY(AI$3))&lt;DATE(YEAR($Q31),MONTH($Q31),DAY($Q31)),
"X",
IF(DATE(YEAR(AI$3),MONTH(AI$3),DAY(AI$3))=DATE(YEAR($Q31),MONTH($Q31),DAY($Q31)),
IF(((AI$2-(TIME(HOUR($Q31),MINUTE($Q31),0)-TIME(HOUR($C$1),MINUTE($C$1),0)))*$L31*$K31*60)/$F31&gt;$D31,
$D31,((AI$2-(TIME(HOUR($Q31),MINUTE($Q31),0)-TIME(HOUR($C$1),MINUTE($C$1),0)))*$L31*$K31*60)/$F31),
IF($D31-SUM($S31:AH31)&gt;(AI$2*$L31*$K31*60)/$F31,(AI$2*$L31*$K31*60)/$F31,
IF($D31-SUM($S31:AH31)=0,"Z",$D31-SUM($S31:AH31)))))</f>
        <v>#DIV/0!</v>
      </c>
      <c r="AJ31" s="35" t="e">
        <f ca="1">IF(DATE(YEAR(AJ$3),MONTH(AJ$3),DAY(AJ$3))&lt;DATE(YEAR($Q31),MONTH($Q31),DAY($Q31)),
"X",
IF(DATE(YEAR(AJ$3),MONTH(AJ$3),DAY(AJ$3))=DATE(YEAR($Q31),MONTH($Q31),DAY($Q31)),
IF(((AJ$2-(TIME(HOUR($Q31),MINUTE($Q31),0)-TIME(HOUR($C$1),MINUTE($C$1),0)))*$L31*$K31*60)/$F31&gt;$D31,
$D31,((AJ$2-(TIME(HOUR($Q31),MINUTE($Q31),0)-TIME(HOUR($C$1),MINUTE($C$1),0)))*$L31*$K31*60)/$F31),
IF($D31-SUM($S31:AI31)&gt;(AJ$2*$L31*$K31*60)/$F31,(AJ$2*$L31*$K31*60)/$F31,
IF($D31-SUM($S31:AI31)=0,"Z",$D31-SUM($S31:AI31)))))</f>
        <v>#DIV/0!</v>
      </c>
      <c r="AK31" s="35" t="e">
        <f ca="1">IF(DATE(YEAR(AK$3),MONTH(AK$3),DAY(AK$3))&lt;DATE(YEAR($Q31),MONTH($Q31),DAY($Q31)),
"X",
IF(DATE(YEAR(AK$3),MONTH(AK$3),DAY(AK$3))=DATE(YEAR($Q31),MONTH($Q31),DAY($Q31)),
IF(((AK$2-(TIME(HOUR($Q31),MINUTE($Q31),0)-TIME(HOUR($C$1),MINUTE($C$1),0)))*$L31*$K31*60)/$F31&gt;$D31,
$D31,((AK$2-(TIME(HOUR($Q31),MINUTE($Q31),0)-TIME(HOUR($C$1),MINUTE($C$1),0)))*$L31*$K31*60)/$F31),
IF($D31-SUM($S31:AJ31)&gt;(AK$2*$L31*$K31*60)/$F31,(AK$2*$L31*$K31*60)/$F31,
IF($D31-SUM($S31:AJ31)=0,"Z",$D31-SUM($S31:AJ31)))))</f>
        <v>#DIV/0!</v>
      </c>
      <c r="AL31" s="35" t="e">
        <f ca="1">IF(DATE(YEAR(AL$3),MONTH(AL$3),DAY(AL$3))&lt;DATE(YEAR($Q31),MONTH($Q31),DAY($Q31)),
"X",
IF(DATE(YEAR(AL$3),MONTH(AL$3),DAY(AL$3))=DATE(YEAR($Q31),MONTH($Q31),DAY($Q31)),
IF(((AL$2-(TIME(HOUR($Q31),MINUTE($Q31),0)-TIME(HOUR($C$1),MINUTE($C$1),0)))*$L31*$K31*60)/$F31&gt;$D31,
$D31,((AL$2-(TIME(HOUR($Q31),MINUTE($Q31),0)-TIME(HOUR($C$1),MINUTE($C$1),0)))*$L31*$K31*60)/$F31),
IF($D31-SUM($S31:AK31)&gt;(AL$2*$L31*$K31*60)/$F31,(AL$2*$L31*$K31*60)/$F31,
IF($D31-SUM($S31:AK31)=0,"Z",$D31-SUM($S31:AK31)))))</f>
        <v>#DIV/0!</v>
      </c>
      <c r="AM31" s="35" t="e">
        <f ca="1">IF(DATE(YEAR(AM$3),MONTH(AM$3),DAY(AM$3))&lt;DATE(YEAR($Q31),MONTH($Q31),DAY($Q31)),
"X",
IF(DATE(YEAR(AM$3),MONTH(AM$3),DAY(AM$3))=DATE(YEAR($Q31),MONTH($Q31),DAY($Q31)),
IF(((AM$2-(TIME(HOUR($Q31),MINUTE($Q31),0)-TIME(HOUR($C$1),MINUTE($C$1),0)))*$L31*$K31*60)/$F31&gt;$D31,
$D31,((AM$2-(TIME(HOUR($Q31),MINUTE($Q31),0)-TIME(HOUR($C$1),MINUTE($C$1),0)))*$L31*$K31*60)/$F31),
IF($D31-SUM($S31:AL31)&gt;(AM$2*$L31*$K31*60)/$F31,(AM$2*$L31*$K31*60)/$F31,
IF($D31-SUM($S31:AL31)=0,"Z",$D31-SUM($S31:AL31)))))</f>
        <v>#DIV/0!</v>
      </c>
      <c r="AN31" s="35" t="e">
        <f ca="1">IF(DATE(YEAR(AN$3),MONTH(AN$3),DAY(AN$3))&lt;DATE(YEAR($Q31),MONTH($Q31),DAY($Q31)),
"X",
IF(DATE(YEAR(AN$3),MONTH(AN$3),DAY(AN$3))=DATE(YEAR($Q31),MONTH($Q31),DAY($Q31)),
IF(((AN$2-(TIME(HOUR($Q31),MINUTE($Q31),0)-TIME(HOUR($C$1),MINUTE($C$1),0)))*$L31*$K31*60)/$F31&gt;$D31,
$D31,((AN$2-(TIME(HOUR($Q31),MINUTE($Q31),0)-TIME(HOUR($C$1),MINUTE($C$1),0)))*$L31*$K31*60)/$F31),
IF($D31-SUM($S31:AM31)&gt;(AN$2*$L31*$K31*60)/$F31,(AN$2*$L31*$K31*60)/$F31,
IF($D31-SUM($S31:AM31)=0,"Z",$D31-SUM($S31:AM31)))))</f>
        <v>#DIV/0!</v>
      </c>
      <c r="AO31" s="36" t="s">
        <v>85</v>
      </c>
    </row>
    <row r="32" spans="1:41" ht="15" customHeight="1">
      <c r="A32" s="43"/>
      <c r="B32" s="43"/>
      <c r="C32" s="43"/>
      <c r="D32" s="43"/>
      <c r="E32" s="44"/>
      <c r="F32" s="43"/>
      <c r="G32" s="62"/>
      <c r="H32" s="43">
        <v>17</v>
      </c>
      <c r="I32" s="26" t="str">
        <f>VLOOKUP(H32,OEE!$A$2:$B$23,2)</f>
        <v>C01</v>
      </c>
      <c r="J32" s="26">
        <f t="shared" si="3"/>
        <v>0</v>
      </c>
      <c r="K32" s="41">
        <f>VLOOKUP(H32,OEE!$A$3:$N$22,14)</f>
        <v>0.63400000000000001</v>
      </c>
      <c r="L32" s="26">
        <f>VLOOKUP(H32,OEE!$A$3:$N$22,3)</f>
        <v>26</v>
      </c>
      <c r="M32" s="42">
        <f t="shared" si="4"/>
        <v>0</v>
      </c>
      <c r="N32" s="42">
        <f t="shared" si="5"/>
        <v>0</v>
      </c>
      <c r="O32" s="42">
        <f t="shared" si="6"/>
        <v>0</v>
      </c>
      <c r="P32" s="25">
        <f t="shared" si="7"/>
        <v>0</v>
      </c>
      <c r="Q32" s="40">
        <f t="shared" si="8"/>
        <v>44338.375</v>
      </c>
      <c r="R32" s="40" t="e">
        <f t="shared" ca="1" si="9"/>
        <v>#DIV/0!</v>
      </c>
      <c r="S32" s="16"/>
      <c r="T32" s="16"/>
      <c r="U32" s="35" t="e">
        <f>IF(DATE(YEAR(U$3),MONTH(U$3),DAY(U$3))&lt;DATE(YEAR($Q32),MONTH($Q32),DAY($Q32)),
"X",
IF(DATE(YEAR(U$3),MONTH(U$3),DAY(U$3))=DATE(YEAR($Q32),MONTH($Q32),DAY($Q32)),
IF(((U$2-(TIME(HOUR($Q32),MINUTE($Q32),0)-TIME(HOUR($C$1),MINUTE($C$1),0)))*$L32*$K32*60)/$F32&gt;$D32,
$D32,((U$2-(TIME(HOUR($Q32),MINUTE($Q32),0)-TIME(HOUR($C$1),MINUTE($C$1),0)))*$L32*$K32*60)/$F32),
IF($D32-SUM($S32:T32)&gt;(U$2*$L32*$K32*60)/$F32,(U$2*$L32*$K32*60)/$F32,
IF($D32-SUM($S32:T32)=0,"Z",$D32-SUM($S32:T32)))))</f>
        <v>#DIV/0!</v>
      </c>
      <c r="V32" s="35" t="e">
        <f>IF(DATE(YEAR(V$3),MONTH(V$3),DAY(V$3))&lt;DATE(YEAR($Q32),MONTH($Q32),DAY($Q32)),
"X",
IF(DATE(YEAR(V$3),MONTH(V$3),DAY(V$3))=DATE(YEAR($Q32),MONTH($Q32),DAY($Q32)),
IF(((V$2-(TIME(HOUR($Q32),MINUTE($Q32),0)-TIME(HOUR($C$1),MINUTE($C$1),0)))*$L32*$K32*60)/$F32&gt;$D32,
$D32,((V$2-(TIME(HOUR($Q32),MINUTE($Q32),0)-TIME(HOUR($C$1),MINUTE($C$1),0)))*$L32*$K32*60)/$F32),
IF($D32-SUM($S32:U32)&gt;(V$2*$L32*$K32*60)/$F32,(V$2*$L32*$K32*60)/$F32,
IF($D32-SUM($S32:U32)=0,"Z",$D32-SUM($S32:U32)))))</f>
        <v>#DIV/0!</v>
      </c>
      <c r="W32" s="35" t="e">
        <f>IF(DATE(YEAR(W$3),MONTH(W$3),DAY(W$3))&lt;DATE(YEAR($Q32),MONTH($Q32),DAY($Q32)),
"X",
IF(DATE(YEAR(W$3),MONTH(W$3),DAY(W$3))=DATE(YEAR($Q32),MONTH($Q32),DAY($Q32)),
IF(((W$2-(TIME(HOUR($Q32),MINUTE($Q32),0)-TIME(HOUR($C$1),MINUTE($C$1),0)))*$L32*$K32*60)/$F32&gt;$D32,
$D32,((W$2-(TIME(HOUR($Q32),MINUTE($Q32),0)-TIME(HOUR($C$1),MINUTE($C$1),0)))*$L32*$K32*60)/$F32),
IF($D32-SUM($S32:V32)&gt;(W$2*$L32*$K32*60)/$F32,(W$2*$L32*$K32*60)/$F32,
IF($D32-SUM($S32:V32)=0,"Z",$D32-SUM($S32:V32)))))</f>
        <v>#DIV/0!</v>
      </c>
      <c r="X32" s="35" t="e">
        <f>IF(DATE(YEAR(X$3),MONTH(X$3),DAY(X$3))&lt;DATE(YEAR($Q32),MONTH($Q32),DAY($Q32)),
"X",
IF(DATE(YEAR(X$3),MONTH(X$3),DAY(X$3))=DATE(YEAR($Q32),MONTH($Q32),DAY($Q32)),
IF(((X$2-(TIME(HOUR($Q32),MINUTE($Q32),0)-TIME(HOUR($C$1),MINUTE($C$1),0)))*$L32*$K32*60)/$F32&gt;$D32,
$D32,((X$2-(TIME(HOUR($Q32),MINUTE($Q32),0)-TIME(HOUR($C$1),MINUTE($C$1),0)))*$L32*$K32*60)/$F32),
IF($D32-SUM($S32:W32)&gt;(X$2*$L32*$K32*60)/$F32,(X$2*$L32*$K32*60)/$F32,
IF($D32-SUM($S32:W32)=0,"Z",$D32-SUM($S32:W32)))))</f>
        <v>#DIV/0!</v>
      </c>
      <c r="Y32" s="35" t="e">
        <f>IF(DATE(YEAR(Y$3),MONTH(Y$3),DAY(Y$3))&lt;DATE(YEAR($Q32),MONTH($Q32),DAY($Q32)),
"X",
IF(DATE(YEAR(Y$3),MONTH(Y$3),DAY(Y$3))=DATE(YEAR($Q32),MONTH($Q32),DAY($Q32)),
IF(((Y$2-(TIME(HOUR($Q32),MINUTE($Q32),0)-TIME(HOUR($C$1),MINUTE($C$1),0)))*$L32*$K32*60)/$F32&gt;$D32,
$D32,((Y$2-(TIME(HOUR($Q32),MINUTE($Q32),0)-TIME(HOUR($C$1),MINUTE($C$1),0)))*$L32*$K32*60)/$F32),
IF($D32-SUM($S32:X32)&gt;(Y$2*$L32*$K32*60)/$F32,(Y$2*$L32*$K32*60)/$F32,
IF($D32-SUM($S32:X32)=0,"Z",$D32-SUM($S32:X32)))))</f>
        <v>#DIV/0!</v>
      </c>
      <c r="Z32" s="35" t="e">
        <f>IF(DATE(YEAR(Z$3),MONTH(Z$3),DAY(Z$3))&lt;DATE(YEAR($Q32),MONTH($Q32),DAY($Q32)),
"X",
IF(DATE(YEAR(Z$3),MONTH(Z$3),DAY(Z$3))=DATE(YEAR($Q32),MONTH($Q32),DAY($Q32)),
IF(((Z$2-(TIME(HOUR($Q32),MINUTE($Q32),0)-TIME(HOUR($C$1),MINUTE($C$1),0)))*$L32*$K32*60)/$F32&gt;$D32,
$D32,((Z$2-(TIME(HOUR($Q32),MINUTE($Q32),0)-TIME(HOUR($C$1),MINUTE($C$1),0)))*$L32*$K32*60)/$F32),
IF($D32-SUM($S32:Y32)&gt;(Z$2*$L32*$K32*60)/$F32,(Z$2*$L32*$K32*60)/$F32,
IF($D32-SUM($S32:Y32)=0,"Z",$D32-SUM($S32:Y32)))))</f>
        <v>#DIV/0!</v>
      </c>
      <c r="AA32" s="35" t="e">
        <f>IF(DATE(YEAR(AA$3),MONTH(AA$3),DAY(AA$3))&lt;DATE(YEAR($Q32),MONTH($Q32),DAY($Q32)),
"X",
IF(DATE(YEAR(AA$3),MONTH(AA$3),DAY(AA$3))=DATE(YEAR($Q32),MONTH($Q32),DAY($Q32)),
IF(((AA$2-(TIME(HOUR($Q32),MINUTE($Q32),0)-TIME(HOUR($C$1),MINUTE($C$1),0)))*$L32*$K32*60)/$F32&gt;$D32,
$D32,((AA$2-(TIME(HOUR($Q32),MINUTE($Q32),0)-TIME(HOUR($C$1),MINUTE($C$1),0)))*$L32*$K32*60)/$F32),
IF($D32-SUM($S32:Z32)&gt;(AA$2*$L32*$K32*60)/$F32,(AA$2*$L32*$K32*60)/$F32,
IF($D32-SUM($S32:Z32)=0,"Z",$D32-SUM($S32:Z32)))))</f>
        <v>#DIV/0!</v>
      </c>
      <c r="AB32" s="35" t="e">
        <f>IF(DATE(YEAR(AB$3),MONTH(AB$3),DAY(AB$3))&lt;DATE(YEAR($Q32),MONTH($Q32),DAY($Q32)),
"X",
IF(DATE(YEAR(AB$3),MONTH(AB$3),DAY(AB$3))=DATE(YEAR($Q32),MONTH($Q32),DAY($Q32)),
IF(((AB$2-(TIME(HOUR($Q32),MINUTE($Q32),0)-TIME(HOUR($C$1),MINUTE($C$1),0)))*$L32*$K32*60)/$F32&gt;$D32,
$D32,((AB$2-(TIME(HOUR($Q32),MINUTE($Q32),0)-TIME(HOUR($C$1),MINUTE($C$1),0)))*$L32*$K32*60)/$F32),
IF($D32-SUM($S32:AA32)&gt;(AB$2*$L32*$K32*60)/$F32,(AB$2*$L32*$K32*60)/$F32,
IF($D32-SUM($S32:AA32)=0,"Z",$D32-SUM($S32:AA32)))))</f>
        <v>#DIV/0!</v>
      </c>
      <c r="AC32" s="35" t="e">
        <f>IF(DATE(YEAR(AC$3),MONTH(AC$3),DAY(AC$3))&lt;DATE(YEAR($Q32),MONTH($Q32),DAY($Q32)),
"X",
IF(DATE(YEAR(AC$3),MONTH(AC$3),DAY(AC$3))=DATE(YEAR($Q32),MONTH($Q32),DAY($Q32)),
IF(((AC$2-(TIME(HOUR($Q32),MINUTE($Q32),0)-TIME(HOUR($C$1),MINUTE($C$1),0)))*$L32*$K32*60)/$F32&gt;$D32,
$D32,((AC$2-(TIME(HOUR($Q32),MINUTE($Q32),0)-TIME(HOUR($C$1),MINUTE($C$1),0)))*$L32*$K32*60)/$F32),
IF($D32-SUM($S32:AB32)&gt;(AC$2*$L32*$K32*60)/$F32,(AC$2*$L32*$K32*60)/$F32,
IF($D32-SUM($S32:AB32)=0,"Z",$D32-SUM($S32:AB32)))))</f>
        <v>#DIV/0!</v>
      </c>
      <c r="AD32" s="35" t="e">
        <f>IF(DATE(YEAR(AD$3),MONTH(AD$3),DAY(AD$3))&lt;DATE(YEAR($Q32),MONTH($Q32),DAY($Q32)),
"X",
IF(DATE(YEAR(AD$3),MONTH(AD$3),DAY(AD$3))=DATE(YEAR($Q32),MONTH($Q32),DAY($Q32)),
IF(((AD$2-(TIME(HOUR($Q32),MINUTE($Q32),0)-TIME(HOUR($C$1),MINUTE($C$1),0)))*$L32*$K32*60)/$F32&gt;$D32,
$D32,((AD$2-(TIME(HOUR($Q32),MINUTE($Q32),0)-TIME(HOUR($C$1),MINUTE($C$1),0)))*$L32*$K32*60)/$F32),
IF($D32-SUM($S32:AC32)&gt;(AD$2*$L32*$K32*60)/$F32,(AD$2*$L32*$K32*60)/$F32,
IF($D32-SUM($S32:AC32)=0,"Z",$D32-SUM($S32:AC32)))))</f>
        <v>#DIV/0!</v>
      </c>
      <c r="AE32" s="35" t="e">
        <f>IF(DATE(YEAR(AE$3),MONTH(AE$3),DAY(AE$3))&lt;DATE(YEAR($Q32),MONTH($Q32),DAY($Q32)),
"X",
IF(DATE(YEAR(AE$3),MONTH(AE$3),DAY(AE$3))=DATE(YEAR($Q32),MONTH($Q32),DAY($Q32)),
IF(((AE$2-(TIME(HOUR($Q32),MINUTE($Q32),0)-TIME(HOUR($C$1),MINUTE($C$1),0)))*$L32*$K32*60)/$F32&gt;$D32,
$D32,((AE$2-(TIME(HOUR($Q32),MINUTE($Q32),0)-TIME(HOUR($C$1),MINUTE($C$1),0)))*$L32*$K32*60)/$F32),
IF($D32-SUM($S32:AD32)&gt;(AE$2*$L32*$K32*60)/$F32,(AE$2*$L32*$K32*60)/$F32,
IF($D32-SUM($S32:AD32)=0,"Z",$D32-SUM($S32:AD32)))))</f>
        <v>#DIV/0!</v>
      </c>
      <c r="AF32" s="35" t="e">
        <f>IF(DATE(YEAR(AF$3),MONTH(AF$3),DAY(AF$3))&lt;DATE(YEAR($Q32),MONTH($Q32),DAY($Q32)),
"X",
IF(DATE(YEAR(AF$3),MONTH(AF$3),DAY(AF$3))=DATE(YEAR($Q32),MONTH($Q32),DAY($Q32)),
IF(((AF$2-(TIME(HOUR($Q32),MINUTE($Q32),0)-TIME(HOUR($C$1),MINUTE($C$1),0)))*$L32*$K32*60)/$F32&gt;$D32,
$D32,((AF$2-(TIME(HOUR($Q32),MINUTE($Q32),0)-TIME(HOUR($C$1),MINUTE($C$1),0)))*$L32*$K32*60)/$F32),
IF($D32-SUM($S32:AE32)&gt;(AF$2*$L32*$K32*60)/$F32,(AF$2*$L32*$K32*60)/$F32,
IF($D32-SUM($S32:AE32)=0,"Z",$D32-SUM($S32:AE32)))))</f>
        <v>#DIV/0!</v>
      </c>
      <c r="AG32" s="35" t="e">
        <f>IF(DATE(YEAR(AG$3),MONTH(AG$3),DAY(AG$3))&lt;DATE(YEAR($Q32),MONTH($Q32),DAY($Q32)),
"X",
IF(DATE(YEAR(AG$3),MONTH(AG$3),DAY(AG$3))=DATE(YEAR($Q32),MONTH($Q32),DAY($Q32)),
IF(((AG$2-(TIME(HOUR($Q32),MINUTE($Q32),0)-TIME(HOUR($C$1),MINUTE($C$1),0)))*$L32*$K32*60)/$F32&gt;$D32,
$D32,((AG$2-(TIME(HOUR($Q32),MINUTE($Q32),0)-TIME(HOUR($C$1),MINUTE($C$1),0)))*$L32*$K32*60)/$F32),
IF($D32-SUM($S32:AF32)&gt;(AG$2*$L32*$K32*60)/$F32,(AG$2*$L32*$K32*60)/$F32,
IF($D32-SUM($S32:AF32)=0,"Z",$D32-SUM($S32:AF32)))))</f>
        <v>#DIV/0!</v>
      </c>
      <c r="AH32" s="35" t="e">
        <f>IF(DATE(YEAR(AH$3),MONTH(AH$3),DAY(AH$3))&lt;DATE(YEAR($Q32),MONTH($Q32),DAY($Q32)),
"X",
IF(DATE(YEAR(AH$3),MONTH(AH$3),DAY(AH$3))=DATE(YEAR($Q32),MONTH($Q32),DAY($Q32)),
IF(((AH$2-(TIME(HOUR($Q32),MINUTE($Q32),0)-TIME(HOUR($C$1),MINUTE($C$1),0)))*$L32*$K32*60)/$F32&gt;$D32,
$D32,((AH$2-(TIME(HOUR($Q32),MINUTE($Q32),0)-TIME(HOUR($C$1),MINUTE($C$1),0)))*$L32*$K32*60)/$F32),
IF($D32-SUM($S32:AG32)&gt;(AH$2*$L32*$K32*60)/$F32,(AH$2*$L32*$K32*60)/$F32,
IF($D32-SUM($S32:AG32)=0,"Z",$D32-SUM($S32:AG32)))))</f>
        <v>#DIV/0!</v>
      </c>
      <c r="AI32" s="35" t="e">
        <f>IF(DATE(YEAR(AI$3),MONTH(AI$3),DAY(AI$3))&lt;DATE(YEAR($Q32),MONTH($Q32),DAY($Q32)),
"X",
IF(DATE(YEAR(AI$3),MONTH(AI$3),DAY(AI$3))=DATE(YEAR($Q32),MONTH($Q32),DAY($Q32)),
IF(((AI$2-(TIME(HOUR($Q32),MINUTE($Q32),0)-TIME(HOUR($C$1),MINUTE($C$1),0)))*$L32*$K32*60)/$F32&gt;$D32,
$D32,((AI$2-(TIME(HOUR($Q32),MINUTE($Q32),0)-TIME(HOUR($C$1),MINUTE($C$1),0)))*$L32*$K32*60)/$F32),
IF($D32-SUM($S32:AH32)&gt;(AI$2*$L32*$K32*60)/$F32,(AI$2*$L32*$K32*60)/$F32,
IF($D32-SUM($S32:AH32)=0,"Z",$D32-SUM($S32:AH32)))))</f>
        <v>#DIV/0!</v>
      </c>
      <c r="AJ32" s="35" t="e">
        <f>IF(DATE(YEAR(AJ$3),MONTH(AJ$3),DAY(AJ$3))&lt;DATE(YEAR($Q32),MONTH($Q32),DAY($Q32)),
"X",
IF(DATE(YEAR(AJ$3),MONTH(AJ$3),DAY(AJ$3))=DATE(YEAR($Q32),MONTH($Q32),DAY($Q32)),
IF(((AJ$2-(TIME(HOUR($Q32),MINUTE($Q32),0)-TIME(HOUR($C$1),MINUTE($C$1),0)))*$L32*$K32*60)/$F32&gt;$D32,
$D32,((AJ$2-(TIME(HOUR($Q32),MINUTE($Q32),0)-TIME(HOUR($C$1),MINUTE($C$1),0)))*$L32*$K32*60)/$F32),
IF($D32-SUM($S32:AI32)&gt;(AJ$2*$L32*$K32*60)/$F32,(AJ$2*$L32*$K32*60)/$F32,
IF($D32-SUM($S32:AI32)=0,"Z",$D32-SUM($S32:AI32)))))</f>
        <v>#DIV/0!</v>
      </c>
      <c r="AK32" s="35" t="e">
        <f>IF(DATE(YEAR(AK$3),MONTH(AK$3),DAY(AK$3))&lt;DATE(YEAR($Q32),MONTH($Q32),DAY($Q32)),
"X",
IF(DATE(YEAR(AK$3),MONTH(AK$3),DAY(AK$3))=DATE(YEAR($Q32),MONTH($Q32),DAY($Q32)),
IF(((AK$2-(TIME(HOUR($Q32),MINUTE($Q32),0)-TIME(HOUR($C$1),MINUTE($C$1),0)))*$L32*$K32*60)/$F32&gt;$D32,
$D32,((AK$2-(TIME(HOUR($Q32),MINUTE($Q32),0)-TIME(HOUR($C$1),MINUTE($C$1),0)))*$L32*$K32*60)/$F32),
IF($D32-SUM($S32:AJ32)&gt;(AK$2*$L32*$K32*60)/$F32,(AK$2*$L32*$K32*60)/$F32,
IF($D32-SUM($S32:AJ32)=0,"Z",$D32-SUM($S32:AJ32)))))</f>
        <v>#DIV/0!</v>
      </c>
      <c r="AL32" s="35" t="e">
        <f>IF(DATE(YEAR(AL$3),MONTH(AL$3),DAY(AL$3))&lt;DATE(YEAR($Q32),MONTH($Q32),DAY($Q32)),
"X",
IF(DATE(YEAR(AL$3),MONTH(AL$3),DAY(AL$3))=DATE(YEAR($Q32),MONTH($Q32),DAY($Q32)),
IF(((AL$2-(TIME(HOUR($Q32),MINUTE($Q32),0)-TIME(HOUR($C$1),MINUTE($C$1),0)))*$L32*$K32*60)/$F32&gt;$D32,
$D32,((AL$2-(TIME(HOUR($Q32),MINUTE($Q32),0)-TIME(HOUR($C$1),MINUTE($C$1),0)))*$L32*$K32*60)/$F32),
IF($D32-SUM($S32:AK32)&gt;(AL$2*$L32*$K32*60)/$F32,(AL$2*$L32*$K32*60)/$F32,
IF($D32-SUM($S32:AK32)=0,"Z",$D32-SUM($S32:AK32)))))</f>
        <v>#DIV/0!</v>
      </c>
      <c r="AM32" s="35" t="e">
        <f>IF(DATE(YEAR(AM$3),MONTH(AM$3),DAY(AM$3))&lt;DATE(YEAR($Q32),MONTH($Q32),DAY($Q32)),
"X",
IF(DATE(YEAR(AM$3),MONTH(AM$3),DAY(AM$3))=DATE(YEAR($Q32),MONTH($Q32),DAY($Q32)),
IF(((AM$2-(TIME(HOUR($Q32),MINUTE($Q32),0)-TIME(HOUR($C$1),MINUTE($C$1),0)))*$L32*$K32*60)/$F32&gt;$D32,
$D32,((AM$2-(TIME(HOUR($Q32),MINUTE($Q32),0)-TIME(HOUR($C$1),MINUTE($C$1),0)))*$L32*$K32*60)/$F32),
IF($D32-SUM($S32:AL32)&gt;(AM$2*$L32*$K32*60)/$F32,(AM$2*$L32*$K32*60)/$F32,
IF($D32-SUM($S32:AL32)=0,"Z",$D32-SUM($S32:AL32)))))</f>
        <v>#DIV/0!</v>
      </c>
      <c r="AN32" s="35" t="e">
        <f>IF(DATE(YEAR(AN$3),MONTH(AN$3),DAY(AN$3))&lt;DATE(YEAR($Q32),MONTH($Q32),DAY($Q32)),
"X",
IF(DATE(YEAR(AN$3),MONTH(AN$3),DAY(AN$3))=DATE(YEAR($Q32),MONTH($Q32),DAY($Q32)),
IF(((AN$2-(TIME(HOUR($Q32),MINUTE($Q32),0)-TIME(HOUR($C$1),MINUTE($C$1),0)))*$L32*$K32*60)/$F32&gt;$D32,
$D32,((AN$2-(TIME(HOUR($Q32),MINUTE($Q32),0)-TIME(HOUR($C$1),MINUTE($C$1),0)))*$L32*$K32*60)/$F32),
IF($D32-SUM($S32:AM32)&gt;(AN$2*$L32*$K32*60)/$F32,(AN$2*$L32*$K32*60)/$F32,
IF($D32-SUM($S32:AM32)=0,"Z",$D32-SUM($S32:AM32)))))</f>
        <v>#DIV/0!</v>
      </c>
      <c r="AO32" s="36" t="s">
        <v>85</v>
      </c>
    </row>
    <row r="33" spans="1:41" ht="15" customHeight="1">
      <c r="A33" s="43"/>
      <c r="B33" s="43"/>
      <c r="C33" s="43"/>
      <c r="D33" s="43"/>
      <c r="E33" s="44"/>
      <c r="F33" s="43"/>
      <c r="G33" s="62"/>
      <c r="H33" s="43">
        <v>19</v>
      </c>
      <c r="I33" s="26" t="str">
        <f>VLOOKUP(H33,OEE!$A$2:$B$23,2)</f>
        <v>C03</v>
      </c>
      <c r="J33" s="26">
        <f t="shared" si="3"/>
        <v>0</v>
      </c>
      <c r="K33" s="41">
        <f>VLOOKUP(H33,OEE!$A$3:$N$22,14)</f>
        <v>0.62799999999999989</v>
      </c>
      <c r="L33" s="26">
        <f>VLOOKUP(H33,OEE!$A$3:$N$22,3)</f>
        <v>25</v>
      </c>
      <c r="M33" s="42">
        <f t="shared" si="4"/>
        <v>0</v>
      </c>
      <c r="N33" s="42">
        <f t="shared" si="5"/>
        <v>0</v>
      </c>
      <c r="O33" s="42">
        <f t="shared" si="6"/>
        <v>0</v>
      </c>
      <c r="P33" s="25">
        <f t="shared" si="7"/>
        <v>0</v>
      </c>
      <c r="Q33" s="40">
        <f t="shared" si="8"/>
        <v>44338.375</v>
      </c>
      <c r="R33" s="40" t="e">
        <f t="shared" ca="1" si="9"/>
        <v>#DIV/0!</v>
      </c>
      <c r="S33" s="16"/>
      <c r="T33" s="16"/>
      <c r="U33" s="35" t="e">
        <f>IF(DATE(YEAR(U$3),MONTH(U$3),DAY(U$3))&lt;DATE(YEAR($Q33),MONTH($Q33),DAY($Q33)),
"X",
IF(DATE(YEAR(U$3),MONTH(U$3),DAY(U$3))=DATE(YEAR($Q33),MONTH($Q33),DAY($Q33)),
IF(((U$2-(TIME(HOUR($Q33),MINUTE($Q33),0)-TIME(HOUR($C$1),MINUTE($C$1),0)))*$L33*$K33*60)/$F33&gt;$D33,
$D33,((U$2-(TIME(HOUR($Q33),MINUTE($Q33),0)-TIME(HOUR($C$1),MINUTE($C$1),0)))*$L33*$K33*60)/$F33),
IF($D33-SUM($S33:T33)&gt;(U$2*$L33*$K33*60)/$F33,(U$2*$L33*$K33*60)/$F33,
IF($D33-SUM($S33:T33)=0,"Z",$D33-SUM($S33:T33)))))</f>
        <v>#DIV/0!</v>
      </c>
      <c r="V33" s="35" t="e">
        <f>IF(DATE(YEAR(V$3),MONTH(V$3),DAY(V$3))&lt;DATE(YEAR($Q33),MONTH($Q33),DAY($Q33)),
"X",
IF(DATE(YEAR(V$3),MONTH(V$3),DAY(V$3))=DATE(YEAR($Q33),MONTH($Q33),DAY($Q33)),
IF(((V$2-(TIME(HOUR($Q33),MINUTE($Q33),0)-TIME(HOUR($C$1),MINUTE($C$1),0)))*$L33*$K33*60)/$F33&gt;$D33,
$D33,((V$2-(TIME(HOUR($Q33),MINUTE($Q33),0)-TIME(HOUR($C$1),MINUTE($C$1),0)))*$L33*$K33*60)/$F33),
IF($D33-SUM($S33:U33)&gt;(V$2*$L33*$K33*60)/$F33,(V$2*$L33*$K33*60)/$F33,
IF($D33-SUM($S33:U33)=0,"Z",$D33-SUM($S33:U33)))))</f>
        <v>#DIV/0!</v>
      </c>
      <c r="W33" s="35" t="e">
        <f>IF(DATE(YEAR(W$3),MONTH(W$3),DAY(W$3))&lt;DATE(YEAR($Q33),MONTH($Q33),DAY($Q33)),
"X",
IF(DATE(YEAR(W$3),MONTH(W$3),DAY(W$3))=DATE(YEAR($Q33),MONTH($Q33),DAY($Q33)),
IF(((W$2-(TIME(HOUR($Q33),MINUTE($Q33),0)-TIME(HOUR($C$1),MINUTE($C$1),0)))*$L33*$K33*60)/$F33&gt;$D33,
$D33,((W$2-(TIME(HOUR($Q33),MINUTE($Q33),0)-TIME(HOUR($C$1),MINUTE($C$1),0)))*$L33*$K33*60)/$F33),
IF($D33-SUM($S33:V33)&gt;(W$2*$L33*$K33*60)/$F33,(W$2*$L33*$K33*60)/$F33,
IF($D33-SUM($S33:V33)=0,"Z",$D33-SUM($S33:V33)))))</f>
        <v>#DIV/0!</v>
      </c>
      <c r="X33" s="35" t="e">
        <f>IF(DATE(YEAR(X$3),MONTH(X$3),DAY(X$3))&lt;DATE(YEAR($Q33),MONTH($Q33),DAY($Q33)),
"X",
IF(DATE(YEAR(X$3),MONTH(X$3),DAY(X$3))=DATE(YEAR($Q33),MONTH($Q33),DAY($Q33)),
IF(((X$2-(TIME(HOUR($Q33),MINUTE($Q33),0)-TIME(HOUR($C$1),MINUTE($C$1),0)))*$L33*$K33*60)/$F33&gt;$D33,
$D33,((X$2-(TIME(HOUR($Q33),MINUTE($Q33),0)-TIME(HOUR($C$1),MINUTE($C$1),0)))*$L33*$K33*60)/$F33),
IF($D33-SUM($S33:W33)&gt;(X$2*$L33*$K33*60)/$F33,(X$2*$L33*$K33*60)/$F33,
IF($D33-SUM($S33:W33)=0,"Z",$D33-SUM($S33:W33)))))</f>
        <v>#DIV/0!</v>
      </c>
      <c r="Y33" s="35" t="e">
        <f>IF(DATE(YEAR(Y$3),MONTH(Y$3),DAY(Y$3))&lt;DATE(YEAR($Q33),MONTH($Q33),DAY($Q33)),
"X",
IF(DATE(YEAR(Y$3),MONTH(Y$3),DAY(Y$3))=DATE(YEAR($Q33),MONTH($Q33),DAY($Q33)),
IF(((Y$2-(TIME(HOUR($Q33),MINUTE($Q33),0)-TIME(HOUR($C$1),MINUTE($C$1),0)))*$L33*$K33*60)/$F33&gt;$D33,
$D33,((Y$2-(TIME(HOUR($Q33),MINUTE($Q33),0)-TIME(HOUR($C$1),MINUTE($C$1),0)))*$L33*$K33*60)/$F33),
IF($D33-SUM($S33:X33)&gt;(Y$2*$L33*$K33*60)/$F33,(Y$2*$L33*$K33*60)/$F33,
IF($D33-SUM($S33:X33)=0,"Z",$D33-SUM($S33:X33)))))</f>
        <v>#DIV/0!</v>
      </c>
      <c r="Z33" s="35" t="e">
        <f>IF(DATE(YEAR(Z$3),MONTH(Z$3),DAY(Z$3))&lt;DATE(YEAR($Q33),MONTH($Q33),DAY($Q33)),
"X",
IF(DATE(YEAR(Z$3),MONTH(Z$3),DAY(Z$3))=DATE(YEAR($Q33),MONTH($Q33),DAY($Q33)),
IF(((Z$2-(TIME(HOUR($Q33),MINUTE($Q33),0)-TIME(HOUR($C$1),MINUTE($C$1),0)))*$L33*$K33*60)/$F33&gt;$D33,
$D33,((Z$2-(TIME(HOUR($Q33),MINUTE($Q33),0)-TIME(HOUR($C$1),MINUTE($C$1),0)))*$L33*$K33*60)/$F33),
IF($D33-SUM($S33:Y33)&gt;(Z$2*$L33*$K33*60)/$F33,(Z$2*$L33*$K33*60)/$F33,
IF($D33-SUM($S33:Y33)=0,"Z",$D33-SUM($S33:Y33)))))</f>
        <v>#DIV/0!</v>
      </c>
      <c r="AA33" s="35" t="e">
        <f>IF(DATE(YEAR(AA$3),MONTH(AA$3),DAY(AA$3))&lt;DATE(YEAR($Q33),MONTH($Q33),DAY($Q33)),
"X",
IF(DATE(YEAR(AA$3),MONTH(AA$3),DAY(AA$3))=DATE(YEAR($Q33),MONTH($Q33),DAY($Q33)),
IF(((AA$2-(TIME(HOUR($Q33),MINUTE($Q33),0)-TIME(HOUR($C$1),MINUTE($C$1),0)))*$L33*$K33*60)/$F33&gt;$D33,
$D33,((AA$2-(TIME(HOUR($Q33),MINUTE($Q33),0)-TIME(HOUR($C$1),MINUTE($C$1),0)))*$L33*$K33*60)/$F33),
IF($D33-SUM($S33:Z33)&gt;(AA$2*$L33*$K33*60)/$F33,(AA$2*$L33*$K33*60)/$F33,
IF($D33-SUM($S33:Z33)=0,"Z",$D33-SUM($S33:Z33)))))</f>
        <v>#DIV/0!</v>
      </c>
      <c r="AB33" s="35" t="e">
        <f>IF(DATE(YEAR(AB$3),MONTH(AB$3),DAY(AB$3))&lt;DATE(YEAR($Q33),MONTH($Q33),DAY($Q33)),
"X",
IF(DATE(YEAR(AB$3),MONTH(AB$3),DAY(AB$3))=DATE(YEAR($Q33),MONTH($Q33),DAY($Q33)),
IF(((AB$2-(TIME(HOUR($Q33),MINUTE($Q33),0)-TIME(HOUR($C$1),MINUTE($C$1),0)))*$L33*$K33*60)/$F33&gt;$D33,
$D33,((AB$2-(TIME(HOUR($Q33),MINUTE($Q33),0)-TIME(HOUR($C$1),MINUTE($C$1),0)))*$L33*$K33*60)/$F33),
IF($D33-SUM($S33:AA33)&gt;(AB$2*$L33*$K33*60)/$F33,(AB$2*$L33*$K33*60)/$F33,
IF($D33-SUM($S33:AA33)=0,"Z",$D33-SUM($S33:AA33)))))</f>
        <v>#DIV/0!</v>
      </c>
      <c r="AC33" s="35" t="e">
        <f>IF(DATE(YEAR(AC$3),MONTH(AC$3),DAY(AC$3))&lt;DATE(YEAR($Q33),MONTH($Q33),DAY($Q33)),
"X",
IF(DATE(YEAR(AC$3),MONTH(AC$3),DAY(AC$3))=DATE(YEAR($Q33),MONTH($Q33),DAY($Q33)),
IF(((AC$2-(TIME(HOUR($Q33),MINUTE($Q33),0)-TIME(HOUR($C$1),MINUTE($C$1),0)))*$L33*$K33*60)/$F33&gt;$D33,
$D33,((AC$2-(TIME(HOUR($Q33),MINUTE($Q33),0)-TIME(HOUR($C$1),MINUTE($C$1),0)))*$L33*$K33*60)/$F33),
IF($D33-SUM($S33:AB33)&gt;(AC$2*$L33*$K33*60)/$F33,(AC$2*$L33*$K33*60)/$F33,
IF($D33-SUM($S33:AB33)=0,"Z",$D33-SUM($S33:AB33)))))</f>
        <v>#DIV/0!</v>
      </c>
      <c r="AD33" s="35" t="e">
        <f>IF(DATE(YEAR(AD$3),MONTH(AD$3),DAY(AD$3))&lt;DATE(YEAR($Q33),MONTH($Q33),DAY($Q33)),
"X",
IF(DATE(YEAR(AD$3),MONTH(AD$3),DAY(AD$3))=DATE(YEAR($Q33),MONTH($Q33),DAY($Q33)),
IF(((AD$2-(TIME(HOUR($Q33),MINUTE($Q33),0)-TIME(HOUR($C$1),MINUTE($C$1),0)))*$L33*$K33*60)/$F33&gt;$D33,
$D33,((AD$2-(TIME(HOUR($Q33),MINUTE($Q33),0)-TIME(HOUR($C$1),MINUTE($C$1),0)))*$L33*$K33*60)/$F33),
IF($D33-SUM($S33:AC33)&gt;(AD$2*$L33*$K33*60)/$F33,(AD$2*$L33*$K33*60)/$F33,
IF($D33-SUM($S33:AC33)=0,"Z",$D33-SUM($S33:AC33)))))</f>
        <v>#DIV/0!</v>
      </c>
      <c r="AE33" s="35" t="e">
        <f>IF(DATE(YEAR(AE$3),MONTH(AE$3),DAY(AE$3))&lt;DATE(YEAR($Q33),MONTH($Q33),DAY($Q33)),
"X",
IF(DATE(YEAR(AE$3),MONTH(AE$3),DAY(AE$3))=DATE(YEAR($Q33),MONTH($Q33),DAY($Q33)),
IF(((AE$2-(TIME(HOUR($Q33),MINUTE($Q33),0)-TIME(HOUR($C$1),MINUTE($C$1),0)))*$L33*$K33*60)/$F33&gt;$D33,
$D33,((AE$2-(TIME(HOUR($Q33),MINUTE($Q33),0)-TIME(HOUR($C$1),MINUTE($C$1),0)))*$L33*$K33*60)/$F33),
IF($D33-SUM($S33:AD33)&gt;(AE$2*$L33*$K33*60)/$F33,(AE$2*$L33*$K33*60)/$F33,
IF($D33-SUM($S33:AD33)=0,"Z",$D33-SUM($S33:AD33)))))</f>
        <v>#DIV/0!</v>
      </c>
      <c r="AF33" s="35" t="e">
        <f>IF(DATE(YEAR(AF$3),MONTH(AF$3),DAY(AF$3))&lt;DATE(YEAR($Q33),MONTH($Q33),DAY($Q33)),
"X",
IF(DATE(YEAR(AF$3),MONTH(AF$3),DAY(AF$3))=DATE(YEAR($Q33),MONTH($Q33),DAY($Q33)),
IF(((AF$2-(TIME(HOUR($Q33),MINUTE($Q33),0)-TIME(HOUR($C$1),MINUTE($C$1),0)))*$L33*$K33*60)/$F33&gt;$D33,
$D33,((AF$2-(TIME(HOUR($Q33),MINUTE($Q33),0)-TIME(HOUR($C$1),MINUTE($C$1),0)))*$L33*$K33*60)/$F33),
IF($D33-SUM($S33:AE33)&gt;(AF$2*$L33*$K33*60)/$F33,(AF$2*$L33*$K33*60)/$F33,
IF($D33-SUM($S33:AE33)=0,"Z",$D33-SUM($S33:AE33)))))</f>
        <v>#DIV/0!</v>
      </c>
      <c r="AG33" s="35" t="e">
        <f>IF(DATE(YEAR(AG$3),MONTH(AG$3),DAY(AG$3))&lt;DATE(YEAR($Q33),MONTH($Q33),DAY($Q33)),
"X",
IF(DATE(YEAR(AG$3),MONTH(AG$3),DAY(AG$3))=DATE(YEAR($Q33),MONTH($Q33),DAY($Q33)),
IF(((AG$2-(TIME(HOUR($Q33),MINUTE($Q33),0)-TIME(HOUR($C$1),MINUTE($C$1),0)))*$L33*$K33*60)/$F33&gt;$D33,
$D33,((AG$2-(TIME(HOUR($Q33),MINUTE($Q33),0)-TIME(HOUR($C$1),MINUTE($C$1),0)))*$L33*$K33*60)/$F33),
IF($D33-SUM($S33:AF33)&gt;(AG$2*$L33*$K33*60)/$F33,(AG$2*$L33*$K33*60)/$F33,
IF($D33-SUM($S33:AF33)=0,"Z",$D33-SUM($S33:AF33)))))</f>
        <v>#DIV/0!</v>
      </c>
      <c r="AH33" s="35" t="e">
        <f>IF(DATE(YEAR(AH$3),MONTH(AH$3),DAY(AH$3))&lt;DATE(YEAR($Q33),MONTH($Q33),DAY($Q33)),
"X",
IF(DATE(YEAR(AH$3),MONTH(AH$3),DAY(AH$3))=DATE(YEAR($Q33),MONTH($Q33),DAY($Q33)),
IF(((AH$2-(TIME(HOUR($Q33),MINUTE($Q33),0)-TIME(HOUR($C$1),MINUTE($C$1),0)))*$L33*$K33*60)/$F33&gt;$D33,
$D33,((AH$2-(TIME(HOUR($Q33),MINUTE($Q33),0)-TIME(HOUR($C$1),MINUTE($C$1),0)))*$L33*$K33*60)/$F33),
IF($D33-SUM($S33:AG33)&gt;(AH$2*$L33*$K33*60)/$F33,(AH$2*$L33*$K33*60)/$F33,
IF($D33-SUM($S33:AG33)=0,"Z",$D33-SUM($S33:AG33)))))</f>
        <v>#DIV/0!</v>
      </c>
      <c r="AI33" s="35" t="e">
        <f>IF(DATE(YEAR(AI$3),MONTH(AI$3),DAY(AI$3))&lt;DATE(YEAR($Q33),MONTH($Q33),DAY($Q33)),
"X",
IF(DATE(YEAR(AI$3),MONTH(AI$3),DAY(AI$3))=DATE(YEAR($Q33),MONTH($Q33),DAY($Q33)),
IF(((AI$2-(TIME(HOUR($Q33),MINUTE($Q33),0)-TIME(HOUR($C$1),MINUTE($C$1),0)))*$L33*$K33*60)/$F33&gt;$D33,
$D33,((AI$2-(TIME(HOUR($Q33),MINUTE($Q33),0)-TIME(HOUR($C$1),MINUTE($C$1),0)))*$L33*$K33*60)/$F33),
IF($D33-SUM($S33:AH33)&gt;(AI$2*$L33*$K33*60)/$F33,(AI$2*$L33*$K33*60)/$F33,
IF($D33-SUM($S33:AH33)=0,"Z",$D33-SUM($S33:AH33)))))</f>
        <v>#DIV/0!</v>
      </c>
      <c r="AJ33" s="35" t="e">
        <f>IF(DATE(YEAR(AJ$3),MONTH(AJ$3),DAY(AJ$3))&lt;DATE(YEAR($Q33),MONTH($Q33),DAY($Q33)),
"X",
IF(DATE(YEAR(AJ$3),MONTH(AJ$3),DAY(AJ$3))=DATE(YEAR($Q33),MONTH($Q33),DAY($Q33)),
IF(((AJ$2-(TIME(HOUR($Q33),MINUTE($Q33),0)-TIME(HOUR($C$1),MINUTE($C$1),0)))*$L33*$K33*60)/$F33&gt;$D33,
$D33,((AJ$2-(TIME(HOUR($Q33),MINUTE($Q33),0)-TIME(HOUR($C$1),MINUTE($C$1),0)))*$L33*$K33*60)/$F33),
IF($D33-SUM($S33:AI33)&gt;(AJ$2*$L33*$K33*60)/$F33,(AJ$2*$L33*$K33*60)/$F33,
IF($D33-SUM($S33:AI33)=0,"Z",$D33-SUM($S33:AI33)))))</f>
        <v>#DIV/0!</v>
      </c>
      <c r="AK33" s="35" t="e">
        <f>IF(DATE(YEAR(AK$3),MONTH(AK$3),DAY(AK$3))&lt;DATE(YEAR($Q33),MONTH($Q33),DAY($Q33)),
"X",
IF(DATE(YEAR(AK$3),MONTH(AK$3),DAY(AK$3))=DATE(YEAR($Q33),MONTH($Q33),DAY($Q33)),
IF(((AK$2-(TIME(HOUR($Q33),MINUTE($Q33),0)-TIME(HOUR($C$1),MINUTE($C$1),0)))*$L33*$K33*60)/$F33&gt;$D33,
$D33,((AK$2-(TIME(HOUR($Q33),MINUTE($Q33),0)-TIME(HOUR($C$1),MINUTE($C$1),0)))*$L33*$K33*60)/$F33),
IF($D33-SUM($S33:AJ33)&gt;(AK$2*$L33*$K33*60)/$F33,(AK$2*$L33*$K33*60)/$F33,
IF($D33-SUM($S33:AJ33)=0,"Z",$D33-SUM($S33:AJ33)))))</f>
        <v>#DIV/0!</v>
      </c>
      <c r="AL33" s="35" t="e">
        <f>IF(DATE(YEAR(AL$3),MONTH(AL$3),DAY(AL$3))&lt;DATE(YEAR($Q33),MONTH($Q33),DAY($Q33)),
"X",
IF(DATE(YEAR(AL$3),MONTH(AL$3),DAY(AL$3))=DATE(YEAR($Q33),MONTH($Q33),DAY($Q33)),
IF(((AL$2-(TIME(HOUR($Q33),MINUTE($Q33),0)-TIME(HOUR($C$1),MINUTE($C$1),0)))*$L33*$K33*60)/$F33&gt;$D33,
$D33,((AL$2-(TIME(HOUR($Q33),MINUTE($Q33),0)-TIME(HOUR($C$1),MINUTE($C$1),0)))*$L33*$K33*60)/$F33),
IF($D33-SUM($S33:AK33)&gt;(AL$2*$L33*$K33*60)/$F33,(AL$2*$L33*$K33*60)/$F33,
IF($D33-SUM($S33:AK33)=0,"Z",$D33-SUM($S33:AK33)))))</f>
        <v>#DIV/0!</v>
      </c>
      <c r="AM33" s="35" t="e">
        <f>IF(DATE(YEAR(AM$3),MONTH(AM$3),DAY(AM$3))&lt;DATE(YEAR($Q33),MONTH($Q33),DAY($Q33)),
"X",
IF(DATE(YEAR(AM$3),MONTH(AM$3),DAY(AM$3))=DATE(YEAR($Q33),MONTH($Q33),DAY($Q33)),
IF(((AM$2-(TIME(HOUR($Q33),MINUTE($Q33),0)-TIME(HOUR($C$1),MINUTE($C$1),0)))*$L33*$K33*60)/$F33&gt;$D33,
$D33,((AM$2-(TIME(HOUR($Q33),MINUTE($Q33),0)-TIME(HOUR($C$1),MINUTE($C$1),0)))*$L33*$K33*60)/$F33),
IF($D33-SUM($S33:AL33)&gt;(AM$2*$L33*$K33*60)/$F33,(AM$2*$L33*$K33*60)/$F33,
IF($D33-SUM($S33:AL33)=0,"Z",$D33-SUM($S33:AL33)))))</f>
        <v>#DIV/0!</v>
      </c>
      <c r="AN33" s="35" t="e">
        <f>IF(DATE(YEAR(AN$3),MONTH(AN$3),DAY(AN$3))&lt;DATE(YEAR($Q33),MONTH($Q33),DAY($Q33)),
"X",
IF(DATE(YEAR(AN$3),MONTH(AN$3),DAY(AN$3))=DATE(YEAR($Q33),MONTH($Q33),DAY($Q33)),
IF(((AN$2-(TIME(HOUR($Q33),MINUTE($Q33),0)-TIME(HOUR($C$1),MINUTE($C$1),0)))*$L33*$K33*60)/$F33&gt;$D33,
$D33,((AN$2-(TIME(HOUR($Q33),MINUTE($Q33),0)-TIME(HOUR($C$1),MINUTE($C$1),0)))*$L33*$K33*60)/$F33),
IF($D33-SUM($S33:AM33)&gt;(AN$2*$L33*$K33*60)/$F33,(AN$2*$L33*$K33*60)/$F33,
IF($D33-SUM($S33:AM33)=0,"Z",$D33-SUM($S33:AM33)))))</f>
        <v>#DIV/0!</v>
      </c>
      <c r="AO33" s="36" t="s">
        <v>85</v>
      </c>
    </row>
    <row r="34" spans="1:41" ht="15" customHeight="1">
      <c r="A34" s="43"/>
      <c r="B34" s="43"/>
      <c r="C34" s="43"/>
      <c r="D34" s="43"/>
      <c r="E34" s="44"/>
      <c r="F34" s="43"/>
      <c r="G34" s="62"/>
      <c r="H34" s="43">
        <v>20</v>
      </c>
      <c r="I34" s="26" t="str">
        <f>VLOOKUP(H34,OEE!$A$2:$B$23,2)</f>
        <v>C04</v>
      </c>
      <c r="J34" s="26">
        <f t="shared" si="3"/>
        <v>0</v>
      </c>
      <c r="K34" s="41">
        <f>VLOOKUP(H34,OEE!$A$3:$N$22,14)</f>
        <v>0.621</v>
      </c>
      <c r="L34" s="26">
        <f>VLOOKUP(H34,OEE!$A$3:$N$22,3)</f>
        <v>25</v>
      </c>
      <c r="M34" s="42">
        <f t="shared" si="4"/>
        <v>0</v>
      </c>
      <c r="N34" s="42">
        <f t="shared" si="5"/>
        <v>0</v>
      </c>
      <c r="O34" s="42">
        <f t="shared" si="6"/>
        <v>0</v>
      </c>
      <c r="P34" s="25">
        <f t="shared" si="7"/>
        <v>0</v>
      </c>
      <c r="Q34" s="40">
        <f t="shared" si="8"/>
        <v>44338.375</v>
      </c>
      <c r="R34" s="40" t="e">
        <f t="shared" ca="1" si="9"/>
        <v>#DIV/0!</v>
      </c>
      <c r="S34" s="16"/>
      <c r="T34" s="16"/>
      <c r="U34" s="35" t="e">
        <f>IF(DATE(YEAR(U$3),MONTH(U$3),DAY(U$3))&lt;DATE(YEAR($Q34),MONTH($Q34),DAY($Q34)),
"X",
IF(DATE(YEAR(U$3),MONTH(U$3),DAY(U$3))=DATE(YEAR($Q34),MONTH($Q34),DAY($Q34)),
IF(((U$2-(TIME(HOUR($Q34),MINUTE($Q34),0)-TIME(HOUR($C$1),MINUTE($C$1),0)))*$L34*$K34*60)/$F34&gt;$D34,
$D34,((U$2-(TIME(HOUR($Q34),MINUTE($Q34),0)-TIME(HOUR($C$1),MINUTE($C$1),0)))*$L34*$K34*60)/$F34),
IF($D34-SUM($S34:T34)&gt;(U$2*$L34*$K34*60)/$F34,(U$2*$L34*$K34*60)/$F34,
IF($D34-SUM($S34:T34)=0,"Z",$D34-SUM($S34:T34)))))</f>
        <v>#DIV/0!</v>
      </c>
      <c r="V34" s="35" t="e">
        <f>IF(DATE(YEAR(V$3),MONTH(V$3),DAY(V$3))&lt;DATE(YEAR($Q34),MONTH($Q34),DAY($Q34)),
"X",
IF(DATE(YEAR(V$3),MONTH(V$3),DAY(V$3))=DATE(YEAR($Q34),MONTH($Q34),DAY($Q34)),
IF(((V$2-(TIME(HOUR($Q34),MINUTE($Q34),0)-TIME(HOUR($C$1),MINUTE($C$1),0)))*$L34*$K34*60)/$F34&gt;$D34,
$D34,((V$2-(TIME(HOUR($Q34),MINUTE($Q34),0)-TIME(HOUR($C$1),MINUTE($C$1),0)))*$L34*$K34*60)/$F34),
IF($D34-SUM($S34:U34)&gt;(V$2*$L34*$K34*60)/$F34,(V$2*$L34*$K34*60)/$F34,
IF($D34-SUM($S34:U34)=0,"Z",$D34-SUM($S34:U34)))))</f>
        <v>#DIV/0!</v>
      </c>
      <c r="W34" s="35" t="e">
        <f>IF(DATE(YEAR(W$3),MONTH(W$3),DAY(W$3))&lt;DATE(YEAR($Q34),MONTH($Q34),DAY($Q34)),
"X",
IF(DATE(YEAR(W$3),MONTH(W$3),DAY(W$3))=DATE(YEAR($Q34),MONTH($Q34),DAY($Q34)),
IF(((W$2-(TIME(HOUR($Q34),MINUTE($Q34),0)-TIME(HOUR($C$1),MINUTE($C$1),0)))*$L34*$K34*60)/$F34&gt;$D34,
$D34,((W$2-(TIME(HOUR($Q34),MINUTE($Q34),0)-TIME(HOUR($C$1),MINUTE($C$1),0)))*$L34*$K34*60)/$F34),
IF($D34-SUM($S34:V34)&gt;(W$2*$L34*$K34*60)/$F34,(W$2*$L34*$K34*60)/$F34,
IF($D34-SUM($S34:V34)=0,"Z",$D34-SUM($S34:V34)))))</f>
        <v>#DIV/0!</v>
      </c>
      <c r="X34" s="35" t="e">
        <f>IF(DATE(YEAR(X$3),MONTH(X$3),DAY(X$3))&lt;DATE(YEAR($Q34),MONTH($Q34),DAY($Q34)),
"X",
IF(DATE(YEAR(X$3),MONTH(X$3),DAY(X$3))=DATE(YEAR($Q34),MONTH($Q34),DAY($Q34)),
IF(((X$2-(TIME(HOUR($Q34),MINUTE($Q34),0)-TIME(HOUR($C$1),MINUTE($C$1),0)))*$L34*$K34*60)/$F34&gt;$D34,
$D34,((X$2-(TIME(HOUR($Q34),MINUTE($Q34),0)-TIME(HOUR($C$1),MINUTE($C$1),0)))*$L34*$K34*60)/$F34),
IF($D34-SUM($S34:W34)&gt;(X$2*$L34*$K34*60)/$F34,(X$2*$L34*$K34*60)/$F34,
IF($D34-SUM($S34:W34)=0,"Z",$D34-SUM($S34:W34)))))</f>
        <v>#DIV/0!</v>
      </c>
      <c r="Y34" s="35" t="e">
        <f>IF(DATE(YEAR(Y$3),MONTH(Y$3),DAY(Y$3))&lt;DATE(YEAR($Q34),MONTH($Q34),DAY($Q34)),
"X",
IF(DATE(YEAR(Y$3),MONTH(Y$3),DAY(Y$3))=DATE(YEAR($Q34),MONTH($Q34),DAY($Q34)),
IF(((Y$2-(TIME(HOUR($Q34),MINUTE($Q34),0)-TIME(HOUR($C$1),MINUTE($C$1),0)))*$L34*$K34*60)/$F34&gt;$D34,
$D34,((Y$2-(TIME(HOUR($Q34),MINUTE($Q34),0)-TIME(HOUR($C$1),MINUTE($C$1),0)))*$L34*$K34*60)/$F34),
IF($D34-SUM($S34:X34)&gt;(Y$2*$L34*$K34*60)/$F34,(Y$2*$L34*$K34*60)/$F34,
IF($D34-SUM($S34:X34)=0,"Z",$D34-SUM($S34:X34)))))</f>
        <v>#DIV/0!</v>
      </c>
      <c r="Z34" s="35" t="e">
        <f>IF(DATE(YEAR(Z$3),MONTH(Z$3),DAY(Z$3))&lt;DATE(YEAR($Q34),MONTH($Q34),DAY($Q34)),
"X",
IF(DATE(YEAR(Z$3),MONTH(Z$3),DAY(Z$3))=DATE(YEAR($Q34),MONTH($Q34),DAY($Q34)),
IF(((Z$2-(TIME(HOUR($Q34),MINUTE($Q34),0)-TIME(HOUR($C$1),MINUTE($C$1),0)))*$L34*$K34*60)/$F34&gt;$D34,
$D34,((Z$2-(TIME(HOUR($Q34),MINUTE($Q34),0)-TIME(HOUR($C$1),MINUTE($C$1),0)))*$L34*$K34*60)/$F34),
IF($D34-SUM($S34:Y34)&gt;(Z$2*$L34*$K34*60)/$F34,(Z$2*$L34*$K34*60)/$F34,
IF($D34-SUM($S34:Y34)=0,"Z",$D34-SUM($S34:Y34)))))</f>
        <v>#DIV/0!</v>
      </c>
      <c r="AA34" s="35" t="e">
        <f>IF(DATE(YEAR(AA$3),MONTH(AA$3),DAY(AA$3))&lt;DATE(YEAR($Q34),MONTH($Q34),DAY($Q34)),
"X",
IF(DATE(YEAR(AA$3),MONTH(AA$3),DAY(AA$3))=DATE(YEAR($Q34),MONTH($Q34),DAY($Q34)),
IF(((AA$2-(TIME(HOUR($Q34),MINUTE($Q34),0)-TIME(HOUR($C$1),MINUTE($C$1),0)))*$L34*$K34*60)/$F34&gt;$D34,
$D34,((AA$2-(TIME(HOUR($Q34),MINUTE($Q34),0)-TIME(HOUR($C$1),MINUTE($C$1),0)))*$L34*$K34*60)/$F34),
IF($D34-SUM($S34:Z34)&gt;(AA$2*$L34*$K34*60)/$F34,(AA$2*$L34*$K34*60)/$F34,
IF($D34-SUM($S34:Z34)=0,"Z",$D34-SUM($S34:Z34)))))</f>
        <v>#DIV/0!</v>
      </c>
      <c r="AB34" s="35" t="e">
        <f>IF(DATE(YEAR(AB$3),MONTH(AB$3),DAY(AB$3))&lt;DATE(YEAR($Q34),MONTH($Q34),DAY($Q34)),
"X",
IF(DATE(YEAR(AB$3),MONTH(AB$3),DAY(AB$3))=DATE(YEAR($Q34),MONTH($Q34),DAY($Q34)),
IF(((AB$2-(TIME(HOUR($Q34),MINUTE($Q34),0)-TIME(HOUR($C$1),MINUTE($C$1),0)))*$L34*$K34*60)/$F34&gt;$D34,
$D34,((AB$2-(TIME(HOUR($Q34),MINUTE($Q34),0)-TIME(HOUR($C$1),MINUTE($C$1),0)))*$L34*$K34*60)/$F34),
IF($D34-SUM($S34:AA34)&gt;(AB$2*$L34*$K34*60)/$F34,(AB$2*$L34*$K34*60)/$F34,
IF($D34-SUM($S34:AA34)=0,"Z",$D34-SUM($S34:AA34)))))</f>
        <v>#DIV/0!</v>
      </c>
      <c r="AC34" s="35" t="e">
        <f>IF(DATE(YEAR(AC$3),MONTH(AC$3),DAY(AC$3))&lt;DATE(YEAR($Q34),MONTH($Q34),DAY($Q34)),
"X",
IF(DATE(YEAR(AC$3),MONTH(AC$3),DAY(AC$3))=DATE(YEAR($Q34),MONTH($Q34),DAY($Q34)),
IF(((AC$2-(TIME(HOUR($Q34),MINUTE($Q34),0)-TIME(HOUR($C$1),MINUTE($C$1),0)))*$L34*$K34*60)/$F34&gt;$D34,
$D34,((AC$2-(TIME(HOUR($Q34),MINUTE($Q34),0)-TIME(HOUR($C$1),MINUTE($C$1),0)))*$L34*$K34*60)/$F34),
IF($D34-SUM($S34:AB34)&gt;(AC$2*$L34*$K34*60)/$F34,(AC$2*$L34*$K34*60)/$F34,
IF($D34-SUM($S34:AB34)=0,"Z",$D34-SUM($S34:AB34)))))</f>
        <v>#DIV/0!</v>
      </c>
      <c r="AD34" s="35" t="e">
        <f>IF(DATE(YEAR(AD$3),MONTH(AD$3),DAY(AD$3))&lt;DATE(YEAR($Q34),MONTH($Q34),DAY($Q34)),
"X",
IF(DATE(YEAR(AD$3),MONTH(AD$3),DAY(AD$3))=DATE(YEAR($Q34),MONTH($Q34),DAY($Q34)),
IF(((AD$2-(TIME(HOUR($Q34),MINUTE($Q34),0)-TIME(HOUR($C$1),MINUTE($C$1),0)))*$L34*$K34*60)/$F34&gt;$D34,
$D34,((AD$2-(TIME(HOUR($Q34),MINUTE($Q34),0)-TIME(HOUR($C$1),MINUTE($C$1),0)))*$L34*$K34*60)/$F34),
IF($D34-SUM($S34:AC34)&gt;(AD$2*$L34*$K34*60)/$F34,(AD$2*$L34*$K34*60)/$F34,
IF($D34-SUM($S34:AC34)=0,"Z",$D34-SUM($S34:AC34)))))</f>
        <v>#DIV/0!</v>
      </c>
      <c r="AE34" s="35" t="e">
        <f>IF(DATE(YEAR(AE$3),MONTH(AE$3),DAY(AE$3))&lt;DATE(YEAR($Q34),MONTH($Q34),DAY($Q34)),
"X",
IF(DATE(YEAR(AE$3),MONTH(AE$3),DAY(AE$3))=DATE(YEAR($Q34),MONTH($Q34),DAY($Q34)),
IF(((AE$2-(TIME(HOUR($Q34),MINUTE($Q34),0)-TIME(HOUR($C$1),MINUTE($C$1),0)))*$L34*$K34*60)/$F34&gt;$D34,
$D34,((AE$2-(TIME(HOUR($Q34),MINUTE($Q34),0)-TIME(HOUR($C$1),MINUTE($C$1),0)))*$L34*$K34*60)/$F34),
IF($D34-SUM($S34:AD34)&gt;(AE$2*$L34*$K34*60)/$F34,(AE$2*$L34*$K34*60)/$F34,
IF($D34-SUM($S34:AD34)=0,"Z",$D34-SUM($S34:AD34)))))</f>
        <v>#DIV/0!</v>
      </c>
      <c r="AF34" s="35" t="e">
        <f>IF(DATE(YEAR(AF$3),MONTH(AF$3),DAY(AF$3))&lt;DATE(YEAR($Q34),MONTH($Q34),DAY($Q34)),
"X",
IF(DATE(YEAR(AF$3),MONTH(AF$3),DAY(AF$3))=DATE(YEAR($Q34),MONTH($Q34),DAY($Q34)),
IF(((AF$2-(TIME(HOUR($Q34),MINUTE($Q34),0)-TIME(HOUR($C$1),MINUTE($C$1),0)))*$L34*$K34*60)/$F34&gt;$D34,
$D34,((AF$2-(TIME(HOUR($Q34),MINUTE($Q34),0)-TIME(HOUR($C$1),MINUTE($C$1),0)))*$L34*$K34*60)/$F34),
IF($D34-SUM($S34:AE34)&gt;(AF$2*$L34*$K34*60)/$F34,(AF$2*$L34*$K34*60)/$F34,
IF($D34-SUM($S34:AE34)=0,"Z",$D34-SUM($S34:AE34)))))</f>
        <v>#DIV/0!</v>
      </c>
      <c r="AG34" s="35" t="e">
        <f>IF(DATE(YEAR(AG$3),MONTH(AG$3),DAY(AG$3))&lt;DATE(YEAR($Q34),MONTH($Q34),DAY($Q34)),
"X",
IF(DATE(YEAR(AG$3),MONTH(AG$3),DAY(AG$3))=DATE(YEAR($Q34),MONTH($Q34),DAY($Q34)),
IF(((AG$2-(TIME(HOUR($Q34),MINUTE($Q34),0)-TIME(HOUR($C$1),MINUTE($C$1),0)))*$L34*$K34*60)/$F34&gt;$D34,
$D34,((AG$2-(TIME(HOUR($Q34),MINUTE($Q34),0)-TIME(HOUR($C$1),MINUTE($C$1),0)))*$L34*$K34*60)/$F34),
IF($D34-SUM($S34:AF34)&gt;(AG$2*$L34*$K34*60)/$F34,(AG$2*$L34*$K34*60)/$F34,
IF($D34-SUM($S34:AF34)=0,"Z",$D34-SUM($S34:AF34)))))</f>
        <v>#DIV/0!</v>
      </c>
      <c r="AH34" s="35" t="e">
        <f>IF(DATE(YEAR(AH$3),MONTH(AH$3),DAY(AH$3))&lt;DATE(YEAR($Q34),MONTH($Q34),DAY($Q34)),
"X",
IF(DATE(YEAR(AH$3),MONTH(AH$3),DAY(AH$3))=DATE(YEAR($Q34),MONTH($Q34),DAY($Q34)),
IF(((AH$2-(TIME(HOUR($Q34),MINUTE($Q34),0)-TIME(HOUR($C$1),MINUTE($C$1),0)))*$L34*$K34*60)/$F34&gt;$D34,
$D34,((AH$2-(TIME(HOUR($Q34),MINUTE($Q34),0)-TIME(HOUR($C$1),MINUTE($C$1),0)))*$L34*$K34*60)/$F34),
IF($D34-SUM($S34:AG34)&gt;(AH$2*$L34*$K34*60)/$F34,(AH$2*$L34*$K34*60)/$F34,
IF($D34-SUM($S34:AG34)=0,"Z",$D34-SUM($S34:AG34)))))</f>
        <v>#DIV/0!</v>
      </c>
      <c r="AI34" s="35" t="e">
        <f>IF(DATE(YEAR(AI$3),MONTH(AI$3),DAY(AI$3))&lt;DATE(YEAR($Q34),MONTH($Q34),DAY($Q34)),
"X",
IF(DATE(YEAR(AI$3),MONTH(AI$3),DAY(AI$3))=DATE(YEAR($Q34),MONTH($Q34),DAY($Q34)),
IF(((AI$2-(TIME(HOUR($Q34),MINUTE($Q34),0)-TIME(HOUR($C$1),MINUTE($C$1),0)))*$L34*$K34*60)/$F34&gt;$D34,
$D34,((AI$2-(TIME(HOUR($Q34),MINUTE($Q34),0)-TIME(HOUR($C$1),MINUTE($C$1),0)))*$L34*$K34*60)/$F34),
IF($D34-SUM($S34:AH34)&gt;(AI$2*$L34*$K34*60)/$F34,(AI$2*$L34*$K34*60)/$F34,
IF($D34-SUM($S34:AH34)=0,"Z",$D34-SUM($S34:AH34)))))</f>
        <v>#DIV/0!</v>
      </c>
      <c r="AJ34" s="35" t="e">
        <f>IF(DATE(YEAR(AJ$3),MONTH(AJ$3),DAY(AJ$3))&lt;DATE(YEAR($Q34),MONTH($Q34),DAY($Q34)),
"X",
IF(DATE(YEAR(AJ$3),MONTH(AJ$3),DAY(AJ$3))=DATE(YEAR($Q34),MONTH($Q34),DAY($Q34)),
IF(((AJ$2-(TIME(HOUR($Q34),MINUTE($Q34),0)-TIME(HOUR($C$1),MINUTE($C$1),0)))*$L34*$K34*60)/$F34&gt;$D34,
$D34,((AJ$2-(TIME(HOUR($Q34),MINUTE($Q34),0)-TIME(HOUR($C$1),MINUTE($C$1),0)))*$L34*$K34*60)/$F34),
IF($D34-SUM($S34:AI34)&gt;(AJ$2*$L34*$K34*60)/$F34,(AJ$2*$L34*$K34*60)/$F34,
IF($D34-SUM($S34:AI34)=0,"Z",$D34-SUM($S34:AI34)))))</f>
        <v>#DIV/0!</v>
      </c>
      <c r="AK34" s="35" t="e">
        <f>IF(DATE(YEAR(AK$3),MONTH(AK$3),DAY(AK$3))&lt;DATE(YEAR($Q34),MONTH($Q34),DAY($Q34)),
"X",
IF(DATE(YEAR(AK$3),MONTH(AK$3),DAY(AK$3))=DATE(YEAR($Q34),MONTH($Q34),DAY($Q34)),
IF(((AK$2-(TIME(HOUR($Q34),MINUTE($Q34),0)-TIME(HOUR($C$1),MINUTE($C$1),0)))*$L34*$K34*60)/$F34&gt;$D34,
$D34,((AK$2-(TIME(HOUR($Q34),MINUTE($Q34),0)-TIME(HOUR($C$1),MINUTE($C$1),0)))*$L34*$K34*60)/$F34),
IF($D34-SUM($S34:AJ34)&gt;(AK$2*$L34*$K34*60)/$F34,(AK$2*$L34*$K34*60)/$F34,
IF($D34-SUM($S34:AJ34)=0,"Z",$D34-SUM($S34:AJ34)))))</f>
        <v>#DIV/0!</v>
      </c>
      <c r="AL34" s="35" t="e">
        <f>IF(DATE(YEAR(AL$3),MONTH(AL$3),DAY(AL$3))&lt;DATE(YEAR($Q34),MONTH($Q34),DAY($Q34)),
"X",
IF(DATE(YEAR(AL$3),MONTH(AL$3),DAY(AL$3))=DATE(YEAR($Q34),MONTH($Q34),DAY($Q34)),
IF(((AL$2-(TIME(HOUR($Q34),MINUTE($Q34),0)-TIME(HOUR($C$1),MINUTE($C$1),0)))*$L34*$K34*60)/$F34&gt;$D34,
$D34,((AL$2-(TIME(HOUR($Q34),MINUTE($Q34),0)-TIME(HOUR($C$1),MINUTE($C$1),0)))*$L34*$K34*60)/$F34),
IF($D34-SUM($S34:AK34)&gt;(AL$2*$L34*$K34*60)/$F34,(AL$2*$L34*$K34*60)/$F34,
IF($D34-SUM($S34:AK34)=0,"Z",$D34-SUM($S34:AK34)))))</f>
        <v>#DIV/0!</v>
      </c>
      <c r="AM34" s="35" t="e">
        <f>IF(DATE(YEAR(AM$3),MONTH(AM$3),DAY(AM$3))&lt;DATE(YEAR($Q34),MONTH($Q34),DAY($Q34)),
"X",
IF(DATE(YEAR(AM$3),MONTH(AM$3),DAY(AM$3))=DATE(YEAR($Q34),MONTH($Q34),DAY($Q34)),
IF(((AM$2-(TIME(HOUR($Q34),MINUTE($Q34),0)-TIME(HOUR($C$1),MINUTE($C$1),0)))*$L34*$K34*60)/$F34&gt;$D34,
$D34,((AM$2-(TIME(HOUR($Q34),MINUTE($Q34),0)-TIME(HOUR($C$1),MINUTE($C$1),0)))*$L34*$K34*60)/$F34),
IF($D34-SUM($S34:AL34)&gt;(AM$2*$L34*$K34*60)/$F34,(AM$2*$L34*$K34*60)/$F34,
IF($D34-SUM($S34:AL34)=0,"Z",$D34-SUM($S34:AL34)))))</f>
        <v>#DIV/0!</v>
      </c>
      <c r="AN34" s="35" t="e">
        <f>IF(DATE(YEAR(AN$3),MONTH(AN$3),DAY(AN$3))&lt;DATE(YEAR($Q34),MONTH($Q34),DAY($Q34)),
"X",
IF(DATE(YEAR(AN$3),MONTH(AN$3),DAY(AN$3))=DATE(YEAR($Q34),MONTH($Q34),DAY($Q34)),
IF(((AN$2-(TIME(HOUR($Q34),MINUTE($Q34),0)-TIME(HOUR($C$1),MINUTE($C$1),0)))*$L34*$K34*60)/$F34&gt;$D34,
$D34,((AN$2-(TIME(HOUR($Q34),MINUTE($Q34),0)-TIME(HOUR($C$1),MINUTE($C$1),0)))*$L34*$K34*60)/$F34),
IF($D34-SUM($S34:AM34)&gt;(AN$2*$L34*$K34*60)/$F34,(AN$2*$L34*$K34*60)/$F34,
IF($D34-SUM($S34:AM34)=0,"Z",$D34-SUM($S34:AM34)))))</f>
        <v>#DIV/0!</v>
      </c>
      <c r="AO34" s="36" t="s">
        <v>85</v>
      </c>
    </row>
    <row r="35" spans="1:41" ht="15" customHeight="1">
      <c r="A35" s="43"/>
      <c r="B35" s="43"/>
      <c r="C35" s="43"/>
      <c r="D35" s="43"/>
      <c r="E35" s="44"/>
      <c r="F35" s="43"/>
      <c r="G35" s="62"/>
      <c r="H35" s="43">
        <v>7</v>
      </c>
      <c r="I35" s="26" t="str">
        <f>VLOOKUP(H35,OEE!$A$2:$B$23,2)</f>
        <v>A07</v>
      </c>
      <c r="J35" s="26">
        <f t="shared" si="3"/>
        <v>0</v>
      </c>
      <c r="K35" s="41">
        <f>VLOOKUP(H35,OEE!$A$3:$N$22,14)</f>
        <v>0.82799999999999996</v>
      </c>
      <c r="L35" s="26">
        <f>VLOOKUP(H35,OEE!$A$3:$N$22,3)</f>
        <v>27</v>
      </c>
      <c r="M35" s="42">
        <f t="shared" si="4"/>
        <v>0</v>
      </c>
      <c r="N35" s="42">
        <f t="shared" si="5"/>
        <v>0</v>
      </c>
      <c r="O35" s="42">
        <f t="shared" si="6"/>
        <v>0</v>
      </c>
      <c r="P35" s="25">
        <f t="shared" si="7"/>
        <v>0</v>
      </c>
      <c r="Q35" s="40">
        <f t="shared" si="8"/>
        <v>44338.375</v>
      </c>
      <c r="R35" s="40" t="e">
        <f t="shared" ca="1" si="9"/>
        <v>#DIV/0!</v>
      </c>
      <c r="S35" s="16"/>
      <c r="T35" s="16"/>
      <c r="U35" s="35" t="e">
        <f>IF(DATE(YEAR(U$3),MONTH(U$3),DAY(U$3))&lt;DATE(YEAR($Q35),MONTH($Q35),DAY($Q35)),
"X",
IF(DATE(YEAR(U$3),MONTH(U$3),DAY(U$3))=DATE(YEAR($Q35),MONTH($Q35),DAY($Q35)),
IF(((U$2-(TIME(HOUR($Q35),MINUTE($Q35),0)-TIME(HOUR($C$1),MINUTE($C$1),0)))*$L35*$K35*60)/$F35&gt;$D35,
$D35,((U$2-(TIME(HOUR($Q35),MINUTE($Q35),0)-TIME(HOUR($C$1),MINUTE($C$1),0)))*$L35*$K35*60)/$F35),
IF($D35-SUM($S35:T35)&gt;(U$2*$L35*$K35*60)/$F35,(U$2*$L35*$K35*60)/$F35,
IF($D35-SUM($S35:T35)=0,"Z",$D35-SUM($S35:T35)))))</f>
        <v>#DIV/0!</v>
      </c>
      <c r="V35" s="35" t="e">
        <f>IF(DATE(YEAR(V$3),MONTH(V$3),DAY(V$3))&lt;DATE(YEAR($Q35),MONTH($Q35),DAY($Q35)),
"X",
IF(DATE(YEAR(V$3),MONTH(V$3),DAY(V$3))=DATE(YEAR($Q35),MONTH($Q35),DAY($Q35)),
IF(((V$2-(TIME(HOUR($Q35),MINUTE($Q35),0)-TIME(HOUR($C$1),MINUTE($C$1),0)))*$L35*$K35*60)/$F35&gt;$D35,
$D35,((V$2-(TIME(HOUR($Q35),MINUTE($Q35),0)-TIME(HOUR($C$1),MINUTE($C$1),0)))*$L35*$K35*60)/$F35),
IF($D35-SUM($S35:U35)&gt;(V$2*$L35*$K35*60)/$F35,(V$2*$L35*$K35*60)/$F35,
IF($D35-SUM($S35:U35)=0,"Z",$D35-SUM($S35:U35)))))</f>
        <v>#DIV/0!</v>
      </c>
      <c r="W35" s="35" t="e">
        <f>IF(DATE(YEAR(W$3),MONTH(W$3),DAY(W$3))&lt;DATE(YEAR($Q35),MONTH($Q35),DAY($Q35)),
"X",
IF(DATE(YEAR(W$3),MONTH(W$3),DAY(W$3))=DATE(YEAR($Q35),MONTH($Q35),DAY($Q35)),
IF(((W$2-(TIME(HOUR($Q35),MINUTE($Q35),0)-TIME(HOUR($C$1),MINUTE($C$1),0)))*$L35*$K35*60)/$F35&gt;$D35,
$D35,((W$2-(TIME(HOUR($Q35),MINUTE($Q35),0)-TIME(HOUR($C$1),MINUTE($C$1),0)))*$L35*$K35*60)/$F35),
IF($D35-SUM($S35:V35)&gt;(W$2*$L35*$K35*60)/$F35,(W$2*$L35*$K35*60)/$F35,
IF($D35-SUM($S35:V35)=0,"Z",$D35-SUM($S35:V35)))))</f>
        <v>#DIV/0!</v>
      </c>
      <c r="X35" s="35" t="e">
        <f>IF(DATE(YEAR(X$3),MONTH(X$3),DAY(X$3))&lt;DATE(YEAR($Q35),MONTH($Q35),DAY($Q35)),
"X",
IF(DATE(YEAR(X$3),MONTH(X$3),DAY(X$3))=DATE(YEAR($Q35),MONTH($Q35),DAY($Q35)),
IF(((X$2-(TIME(HOUR($Q35),MINUTE($Q35),0)-TIME(HOUR($C$1),MINUTE($C$1),0)))*$L35*$K35*60)/$F35&gt;$D35,
$D35,((X$2-(TIME(HOUR($Q35),MINUTE($Q35),0)-TIME(HOUR($C$1),MINUTE($C$1),0)))*$L35*$K35*60)/$F35),
IF($D35-SUM($S35:W35)&gt;(X$2*$L35*$K35*60)/$F35,(X$2*$L35*$K35*60)/$F35,
IF($D35-SUM($S35:W35)=0,"Z",$D35-SUM($S35:W35)))))</f>
        <v>#DIV/0!</v>
      </c>
      <c r="Y35" s="35" t="e">
        <f>IF(DATE(YEAR(Y$3),MONTH(Y$3),DAY(Y$3))&lt;DATE(YEAR($Q35),MONTH($Q35),DAY($Q35)),
"X",
IF(DATE(YEAR(Y$3),MONTH(Y$3),DAY(Y$3))=DATE(YEAR($Q35),MONTH($Q35),DAY($Q35)),
IF(((Y$2-(TIME(HOUR($Q35),MINUTE($Q35),0)-TIME(HOUR($C$1),MINUTE($C$1),0)))*$L35*$K35*60)/$F35&gt;$D35,
$D35,((Y$2-(TIME(HOUR($Q35),MINUTE($Q35),0)-TIME(HOUR($C$1),MINUTE($C$1),0)))*$L35*$K35*60)/$F35),
IF($D35-SUM($S35:X35)&gt;(Y$2*$L35*$K35*60)/$F35,(Y$2*$L35*$K35*60)/$F35,
IF($D35-SUM($S35:X35)=0,"Z",$D35-SUM($S35:X35)))))</f>
        <v>#DIV/0!</v>
      </c>
      <c r="Z35" s="35" t="e">
        <f>IF(DATE(YEAR(Z$3),MONTH(Z$3),DAY(Z$3))&lt;DATE(YEAR($Q35),MONTH($Q35),DAY($Q35)),
"X",
IF(DATE(YEAR(Z$3),MONTH(Z$3),DAY(Z$3))=DATE(YEAR($Q35),MONTH($Q35),DAY($Q35)),
IF(((Z$2-(TIME(HOUR($Q35),MINUTE($Q35),0)-TIME(HOUR($C$1),MINUTE($C$1),0)))*$L35*$K35*60)/$F35&gt;$D35,
$D35,((Z$2-(TIME(HOUR($Q35),MINUTE($Q35),0)-TIME(HOUR($C$1),MINUTE($C$1),0)))*$L35*$K35*60)/$F35),
IF($D35-SUM($S35:Y35)&gt;(Z$2*$L35*$K35*60)/$F35,(Z$2*$L35*$K35*60)/$F35,
IF($D35-SUM($S35:Y35)=0,"Z",$D35-SUM($S35:Y35)))))</f>
        <v>#DIV/0!</v>
      </c>
      <c r="AA35" s="35" t="e">
        <f>IF(DATE(YEAR(AA$3),MONTH(AA$3),DAY(AA$3))&lt;DATE(YEAR($Q35),MONTH($Q35),DAY($Q35)),
"X",
IF(DATE(YEAR(AA$3),MONTH(AA$3),DAY(AA$3))=DATE(YEAR($Q35),MONTH($Q35),DAY($Q35)),
IF(((AA$2-(TIME(HOUR($Q35),MINUTE($Q35),0)-TIME(HOUR($C$1),MINUTE($C$1),0)))*$L35*$K35*60)/$F35&gt;$D35,
$D35,((AA$2-(TIME(HOUR($Q35),MINUTE($Q35),0)-TIME(HOUR($C$1),MINUTE($C$1),0)))*$L35*$K35*60)/$F35),
IF($D35-SUM($S35:Z35)&gt;(AA$2*$L35*$K35*60)/$F35,(AA$2*$L35*$K35*60)/$F35,
IF($D35-SUM($S35:Z35)=0,"Z",$D35-SUM($S35:Z35)))))</f>
        <v>#DIV/0!</v>
      </c>
      <c r="AB35" s="35" t="e">
        <f>IF(DATE(YEAR(AB$3),MONTH(AB$3),DAY(AB$3))&lt;DATE(YEAR($Q35),MONTH($Q35),DAY($Q35)),
"X",
IF(DATE(YEAR(AB$3),MONTH(AB$3),DAY(AB$3))=DATE(YEAR($Q35),MONTH($Q35),DAY($Q35)),
IF(((AB$2-(TIME(HOUR($Q35),MINUTE($Q35),0)-TIME(HOUR($C$1),MINUTE($C$1),0)))*$L35*$K35*60)/$F35&gt;$D35,
$D35,((AB$2-(TIME(HOUR($Q35),MINUTE($Q35),0)-TIME(HOUR($C$1),MINUTE($C$1),0)))*$L35*$K35*60)/$F35),
IF($D35-SUM($S35:AA35)&gt;(AB$2*$L35*$K35*60)/$F35,(AB$2*$L35*$K35*60)/$F35,
IF($D35-SUM($S35:AA35)=0,"Z",$D35-SUM($S35:AA35)))))</f>
        <v>#DIV/0!</v>
      </c>
      <c r="AC35" s="35" t="e">
        <f>IF(DATE(YEAR(AC$3),MONTH(AC$3),DAY(AC$3))&lt;DATE(YEAR($Q35),MONTH($Q35),DAY($Q35)),
"X",
IF(DATE(YEAR(AC$3),MONTH(AC$3),DAY(AC$3))=DATE(YEAR($Q35),MONTH($Q35),DAY($Q35)),
IF(((AC$2-(TIME(HOUR($Q35),MINUTE($Q35),0)-TIME(HOUR($C$1),MINUTE($C$1),0)))*$L35*$K35*60)/$F35&gt;$D35,
$D35,((AC$2-(TIME(HOUR($Q35),MINUTE($Q35),0)-TIME(HOUR($C$1),MINUTE($C$1),0)))*$L35*$K35*60)/$F35),
IF($D35-SUM($S35:AB35)&gt;(AC$2*$L35*$K35*60)/$F35,(AC$2*$L35*$K35*60)/$F35,
IF($D35-SUM($S35:AB35)=0,"Z",$D35-SUM($S35:AB35)))))</f>
        <v>#DIV/0!</v>
      </c>
      <c r="AD35" s="35" t="e">
        <f>IF(DATE(YEAR(AD$3),MONTH(AD$3),DAY(AD$3))&lt;DATE(YEAR($Q35),MONTH($Q35),DAY($Q35)),
"X",
IF(DATE(YEAR(AD$3),MONTH(AD$3),DAY(AD$3))=DATE(YEAR($Q35),MONTH($Q35),DAY($Q35)),
IF(((AD$2-(TIME(HOUR($Q35),MINUTE($Q35),0)-TIME(HOUR($C$1),MINUTE($C$1),0)))*$L35*$K35*60)/$F35&gt;$D35,
$D35,((AD$2-(TIME(HOUR($Q35),MINUTE($Q35),0)-TIME(HOUR($C$1),MINUTE($C$1),0)))*$L35*$K35*60)/$F35),
IF($D35-SUM($S35:AC35)&gt;(AD$2*$L35*$K35*60)/$F35,(AD$2*$L35*$K35*60)/$F35,
IF($D35-SUM($S35:AC35)=0,"Z",$D35-SUM($S35:AC35)))))</f>
        <v>#DIV/0!</v>
      </c>
      <c r="AE35" s="35" t="e">
        <f>IF(DATE(YEAR(AE$3),MONTH(AE$3),DAY(AE$3))&lt;DATE(YEAR($Q35),MONTH($Q35),DAY($Q35)),
"X",
IF(DATE(YEAR(AE$3),MONTH(AE$3),DAY(AE$3))=DATE(YEAR($Q35),MONTH($Q35),DAY($Q35)),
IF(((AE$2-(TIME(HOUR($Q35),MINUTE($Q35),0)-TIME(HOUR($C$1),MINUTE($C$1),0)))*$L35*$K35*60)/$F35&gt;$D35,
$D35,((AE$2-(TIME(HOUR($Q35),MINUTE($Q35),0)-TIME(HOUR($C$1),MINUTE($C$1),0)))*$L35*$K35*60)/$F35),
IF($D35-SUM($S35:AD35)&gt;(AE$2*$L35*$K35*60)/$F35,(AE$2*$L35*$K35*60)/$F35,
IF($D35-SUM($S35:AD35)=0,"Z",$D35-SUM($S35:AD35)))))</f>
        <v>#DIV/0!</v>
      </c>
      <c r="AF35" s="35" t="e">
        <f>IF(DATE(YEAR(AF$3),MONTH(AF$3),DAY(AF$3))&lt;DATE(YEAR($Q35),MONTH($Q35),DAY($Q35)),
"X",
IF(DATE(YEAR(AF$3),MONTH(AF$3),DAY(AF$3))=DATE(YEAR($Q35),MONTH($Q35),DAY($Q35)),
IF(((AF$2-(TIME(HOUR($Q35),MINUTE($Q35),0)-TIME(HOUR($C$1),MINUTE($C$1),0)))*$L35*$K35*60)/$F35&gt;$D35,
$D35,((AF$2-(TIME(HOUR($Q35),MINUTE($Q35),0)-TIME(HOUR($C$1),MINUTE($C$1),0)))*$L35*$K35*60)/$F35),
IF($D35-SUM($S35:AE35)&gt;(AF$2*$L35*$K35*60)/$F35,(AF$2*$L35*$K35*60)/$F35,
IF($D35-SUM($S35:AE35)=0,"Z",$D35-SUM($S35:AE35)))))</f>
        <v>#DIV/0!</v>
      </c>
      <c r="AG35" s="35" t="e">
        <f>IF(DATE(YEAR(AG$3),MONTH(AG$3),DAY(AG$3))&lt;DATE(YEAR($Q35),MONTH($Q35),DAY($Q35)),
"X",
IF(DATE(YEAR(AG$3),MONTH(AG$3),DAY(AG$3))=DATE(YEAR($Q35),MONTH($Q35),DAY($Q35)),
IF(((AG$2-(TIME(HOUR($Q35),MINUTE($Q35),0)-TIME(HOUR($C$1),MINUTE($C$1),0)))*$L35*$K35*60)/$F35&gt;$D35,
$D35,((AG$2-(TIME(HOUR($Q35),MINUTE($Q35),0)-TIME(HOUR($C$1),MINUTE($C$1),0)))*$L35*$K35*60)/$F35),
IF($D35-SUM($S35:AF35)&gt;(AG$2*$L35*$K35*60)/$F35,(AG$2*$L35*$K35*60)/$F35,
IF($D35-SUM($S35:AF35)=0,"Z",$D35-SUM($S35:AF35)))))</f>
        <v>#DIV/0!</v>
      </c>
      <c r="AH35" s="35" t="e">
        <f>IF(DATE(YEAR(AH$3),MONTH(AH$3),DAY(AH$3))&lt;DATE(YEAR($Q35),MONTH($Q35),DAY($Q35)),
"X",
IF(DATE(YEAR(AH$3),MONTH(AH$3),DAY(AH$3))=DATE(YEAR($Q35),MONTH($Q35),DAY($Q35)),
IF(((AH$2-(TIME(HOUR($Q35),MINUTE($Q35),0)-TIME(HOUR($C$1),MINUTE($C$1),0)))*$L35*$K35*60)/$F35&gt;$D35,
$D35,((AH$2-(TIME(HOUR($Q35),MINUTE($Q35),0)-TIME(HOUR($C$1),MINUTE($C$1),0)))*$L35*$K35*60)/$F35),
IF($D35-SUM($S35:AG35)&gt;(AH$2*$L35*$K35*60)/$F35,(AH$2*$L35*$K35*60)/$F35,
IF($D35-SUM($S35:AG35)=0,"Z",$D35-SUM($S35:AG35)))))</f>
        <v>#DIV/0!</v>
      </c>
      <c r="AI35" s="35" t="e">
        <f>IF(DATE(YEAR(AI$3),MONTH(AI$3),DAY(AI$3))&lt;DATE(YEAR($Q35),MONTH($Q35),DAY($Q35)),
"X",
IF(DATE(YEAR(AI$3),MONTH(AI$3),DAY(AI$3))=DATE(YEAR($Q35),MONTH($Q35),DAY($Q35)),
IF(((AI$2-(TIME(HOUR($Q35),MINUTE($Q35),0)-TIME(HOUR($C$1),MINUTE($C$1),0)))*$L35*$K35*60)/$F35&gt;$D35,
$D35,((AI$2-(TIME(HOUR($Q35),MINUTE($Q35),0)-TIME(HOUR($C$1),MINUTE($C$1),0)))*$L35*$K35*60)/$F35),
IF($D35-SUM($S35:AH35)&gt;(AI$2*$L35*$K35*60)/$F35,(AI$2*$L35*$K35*60)/$F35,
IF($D35-SUM($S35:AH35)=0,"Z",$D35-SUM($S35:AH35)))))</f>
        <v>#DIV/0!</v>
      </c>
      <c r="AJ35" s="35" t="e">
        <f>IF(DATE(YEAR(AJ$3),MONTH(AJ$3),DAY(AJ$3))&lt;DATE(YEAR($Q35),MONTH($Q35),DAY($Q35)),
"X",
IF(DATE(YEAR(AJ$3),MONTH(AJ$3),DAY(AJ$3))=DATE(YEAR($Q35),MONTH($Q35),DAY($Q35)),
IF(((AJ$2-(TIME(HOUR($Q35),MINUTE($Q35),0)-TIME(HOUR($C$1),MINUTE($C$1),0)))*$L35*$K35*60)/$F35&gt;$D35,
$D35,((AJ$2-(TIME(HOUR($Q35),MINUTE($Q35),0)-TIME(HOUR($C$1),MINUTE($C$1),0)))*$L35*$K35*60)/$F35),
IF($D35-SUM($S35:AI35)&gt;(AJ$2*$L35*$K35*60)/$F35,(AJ$2*$L35*$K35*60)/$F35,
IF($D35-SUM($S35:AI35)=0,"Z",$D35-SUM($S35:AI35)))))</f>
        <v>#DIV/0!</v>
      </c>
      <c r="AK35" s="35" t="e">
        <f>IF(DATE(YEAR(AK$3),MONTH(AK$3),DAY(AK$3))&lt;DATE(YEAR($Q35),MONTH($Q35),DAY($Q35)),
"X",
IF(DATE(YEAR(AK$3),MONTH(AK$3),DAY(AK$3))=DATE(YEAR($Q35),MONTH($Q35),DAY($Q35)),
IF(((AK$2-(TIME(HOUR($Q35),MINUTE($Q35),0)-TIME(HOUR($C$1),MINUTE($C$1),0)))*$L35*$K35*60)/$F35&gt;$D35,
$D35,((AK$2-(TIME(HOUR($Q35),MINUTE($Q35),0)-TIME(HOUR($C$1),MINUTE($C$1),0)))*$L35*$K35*60)/$F35),
IF($D35-SUM($S35:AJ35)&gt;(AK$2*$L35*$K35*60)/$F35,(AK$2*$L35*$K35*60)/$F35,
IF($D35-SUM($S35:AJ35)=0,"Z",$D35-SUM($S35:AJ35)))))</f>
        <v>#DIV/0!</v>
      </c>
      <c r="AL35" s="35" t="e">
        <f>IF(DATE(YEAR(AL$3),MONTH(AL$3),DAY(AL$3))&lt;DATE(YEAR($Q35),MONTH($Q35),DAY($Q35)),
"X",
IF(DATE(YEAR(AL$3),MONTH(AL$3),DAY(AL$3))=DATE(YEAR($Q35),MONTH($Q35),DAY($Q35)),
IF(((AL$2-(TIME(HOUR($Q35),MINUTE($Q35),0)-TIME(HOUR($C$1),MINUTE($C$1),0)))*$L35*$K35*60)/$F35&gt;$D35,
$D35,((AL$2-(TIME(HOUR($Q35),MINUTE($Q35),0)-TIME(HOUR($C$1),MINUTE($C$1),0)))*$L35*$K35*60)/$F35),
IF($D35-SUM($S35:AK35)&gt;(AL$2*$L35*$K35*60)/$F35,(AL$2*$L35*$K35*60)/$F35,
IF($D35-SUM($S35:AK35)=0,"Z",$D35-SUM($S35:AK35)))))</f>
        <v>#DIV/0!</v>
      </c>
      <c r="AM35" s="35" t="e">
        <f>IF(DATE(YEAR(AM$3),MONTH(AM$3),DAY(AM$3))&lt;DATE(YEAR($Q35),MONTH($Q35),DAY($Q35)),
"X",
IF(DATE(YEAR(AM$3),MONTH(AM$3),DAY(AM$3))=DATE(YEAR($Q35),MONTH($Q35),DAY($Q35)),
IF(((AM$2-(TIME(HOUR($Q35),MINUTE($Q35),0)-TIME(HOUR($C$1),MINUTE($C$1),0)))*$L35*$K35*60)/$F35&gt;$D35,
$D35,((AM$2-(TIME(HOUR($Q35),MINUTE($Q35),0)-TIME(HOUR($C$1),MINUTE($C$1),0)))*$L35*$K35*60)/$F35),
IF($D35-SUM($S35:AL35)&gt;(AM$2*$L35*$K35*60)/$F35,(AM$2*$L35*$K35*60)/$F35,
IF($D35-SUM($S35:AL35)=0,"Z",$D35-SUM($S35:AL35)))))</f>
        <v>#DIV/0!</v>
      </c>
      <c r="AN35" s="35" t="e">
        <f>IF(DATE(YEAR(AN$3),MONTH(AN$3),DAY(AN$3))&lt;DATE(YEAR($Q35),MONTH($Q35),DAY($Q35)),
"X",
IF(DATE(YEAR(AN$3),MONTH(AN$3),DAY(AN$3))=DATE(YEAR($Q35),MONTH($Q35),DAY($Q35)),
IF(((AN$2-(TIME(HOUR($Q35),MINUTE($Q35),0)-TIME(HOUR($C$1),MINUTE($C$1),0)))*$L35*$K35*60)/$F35&gt;$D35,
$D35,((AN$2-(TIME(HOUR($Q35),MINUTE($Q35),0)-TIME(HOUR($C$1),MINUTE($C$1),0)))*$L35*$K35*60)/$F35),
IF($D35-SUM($S35:AM35)&gt;(AN$2*$L35*$K35*60)/$F35,(AN$2*$L35*$K35*60)/$F35,
IF($D35-SUM($S35:AM35)=0,"Z",$D35-SUM($S35:AM35)))))</f>
        <v>#DIV/0!</v>
      </c>
      <c r="AO35" s="36" t="s">
        <v>85</v>
      </c>
    </row>
    <row r="36" spans="1:41" ht="15" customHeight="1">
      <c r="A36" s="43"/>
      <c r="B36" s="43"/>
      <c r="C36" s="43"/>
      <c r="D36" s="43"/>
      <c r="E36" s="44"/>
      <c r="F36" s="43"/>
      <c r="G36" s="62"/>
      <c r="H36" s="43">
        <v>14</v>
      </c>
      <c r="I36" s="26" t="str">
        <f>VLOOKUP(H36,OEE!$A$2:$B$23,2)</f>
        <v>B06</v>
      </c>
      <c r="J36" s="26">
        <f t="shared" ref="J36:J67" si="10">SUMIFS(Total_Hours_per_day,Calendar_Date,CONCATENATE("&lt;=",TEXT(E36,0)))</f>
        <v>0</v>
      </c>
      <c r="K36" s="41">
        <f>VLOOKUP(H36,OEE!$A$3:$N$22,14)</f>
        <v>0.78899999999999992</v>
      </c>
      <c r="L36" s="26">
        <f>VLOOKUP(H36,OEE!$A$3:$N$22,3)</f>
        <v>26</v>
      </c>
      <c r="M36" s="42">
        <f t="shared" ref="M36:M67" si="11">$J36*K36*L36</f>
        <v>0</v>
      </c>
      <c r="N36" s="42">
        <f t="shared" ref="N36:N67" si="12">SUMIFS($G$4:$G$996,$H$4:$H$996,H36,$E$4:$E$996,CONCATENATE("&lt;=",TEXT(E36,0)))</f>
        <v>0</v>
      </c>
      <c r="O36" s="42">
        <f t="shared" ref="O36:O67" si="13">M36-N36</f>
        <v>0</v>
      </c>
      <c r="P36" s="25">
        <f t="shared" ref="P36:P67" si="14">IF(O36&lt;0,1,0)</f>
        <v>0</v>
      </c>
      <c r="Q36" s="40">
        <f t="shared" ref="Q36:Q67" si="15">IF(H36=H35,R35,$C$1)</f>
        <v>44338.375</v>
      </c>
      <c r="R36" s="40" t="e">
        <f t="shared" ref="R36:R67" ca="1" si="16">$C$1+(MATCH("Z",U36:AO36,0)-1)-1+TIME(0,INDIRECT(ADDRESS(ROW(),MATCH("Z",U36:AO36,0)-1+COLUMN()+2,4)),0)</f>
        <v>#DIV/0!</v>
      </c>
      <c r="U36" s="35" t="e">
        <f>IF(DATE(YEAR(U$3),MONTH(U$3),DAY(U$3))&lt;DATE(YEAR($Q36),MONTH($Q36),DAY($Q36)),
"X",
IF(DATE(YEAR(U$3),MONTH(U$3),DAY(U$3))=DATE(YEAR($Q36),MONTH($Q36),DAY($Q36)),
IF(((U$2-(TIME(HOUR($Q36),MINUTE($Q36),0)-TIME(HOUR($C$1),MINUTE($C$1),0)))*$L36*$K36*60)/$F36&gt;$D36,
$D36,((U$2-(TIME(HOUR($Q36),MINUTE($Q36),0)-TIME(HOUR($C$1),MINUTE($C$1),0)))*$L36*$K36*60)/$F36),
IF($D36-SUM($S36:T36)&gt;(U$2*$L36*$K36*60)/$F36,(U$2*$L36*$K36*60)/$F36,
IF($D36-SUM($S36:T36)=0,"Z",$D36-SUM($S36:T36)))))</f>
        <v>#DIV/0!</v>
      </c>
      <c r="V36" s="35" t="e">
        <f>IF(DATE(YEAR(V$3),MONTH(V$3),DAY(V$3))&lt;DATE(YEAR($Q36),MONTH($Q36),DAY($Q36)),
"X",
IF(DATE(YEAR(V$3),MONTH(V$3),DAY(V$3))=DATE(YEAR($Q36),MONTH($Q36),DAY($Q36)),
IF(((V$2-(TIME(HOUR($Q36),MINUTE($Q36),0)-TIME(HOUR($C$1),MINUTE($C$1),0)))*$L36*$K36*60)/$F36&gt;$D36,
$D36,((V$2-(TIME(HOUR($Q36),MINUTE($Q36),0)-TIME(HOUR($C$1),MINUTE($C$1),0)))*$L36*$K36*60)/$F36),
IF($D36-SUM($S36:U36)&gt;(V$2*$L36*$K36*60)/$F36,(V$2*$L36*$K36*60)/$F36,
IF($D36-SUM($S36:U36)=0,"Z",$D36-SUM($S36:U36)))))</f>
        <v>#DIV/0!</v>
      </c>
      <c r="W36" s="35" t="e">
        <f>IF(DATE(YEAR(W$3),MONTH(W$3),DAY(W$3))&lt;DATE(YEAR($Q36),MONTH($Q36),DAY($Q36)),
"X",
IF(DATE(YEAR(W$3),MONTH(W$3),DAY(W$3))=DATE(YEAR($Q36),MONTH($Q36),DAY($Q36)),
IF(((W$2-(TIME(HOUR($Q36),MINUTE($Q36),0)-TIME(HOUR($C$1),MINUTE($C$1),0)))*$L36*$K36*60)/$F36&gt;$D36,
$D36,((W$2-(TIME(HOUR($Q36),MINUTE($Q36),0)-TIME(HOUR($C$1),MINUTE($C$1),0)))*$L36*$K36*60)/$F36),
IF($D36-SUM($S36:V36)&gt;(W$2*$L36*$K36*60)/$F36,(W$2*$L36*$K36*60)/$F36,
IF($D36-SUM($S36:V36)=0,"Z",$D36-SUM($S36:V36)))))</f>
        <v>#DIV/0!</v>
      </c>
      <c r="X36" s="35" t="e">
        <f>IF(DATE(YEAR(X$3),MONTH(X$3),DAY(X$3))&lt;DATE(YEAR($Q36),MONTH($Q36),DAY($Q36)),
"X",
IF(DATE(YEAR(X$3),MONTH(X$3),DAY(X$3))=DATE(YEAR($Q36),MONTH($Q36),DAY($Q36)),
IF(((X$2-(TIME(HOUR($Q36),MINUTE($Q36),0)-TIME(HOUR($C$1),MINUTE($C$1),0)))*$L36*$K36*60)/$F36&gt;$D36,
$D36,((X$2-(TIME(HOUR($Q36),MINUTE($Q36),0)-TIME(HOUR($C$1),MINUTE($C$1),0)))*$L36*$K36*60)/$F36),
IF($D36-SUM($S36:W36)&gt;(X$2*$L36*$K36*60)/$F36,(X$2*$L36*$K36*60)/$F36,
IF($D36-SUM($S36:W36)=0,"Z",$D36-SUM($S36:W36)))))</f>
        <v>#DIV/0!</v>
      </c>
      <c r="Y36" s="35" t="e">
        <f>IF(DATE(YEAR(Y$3),MONTH(Y$3),DAY(Y$3))&lt;DATE(YEAR($Q36),MONTH($Q36),DAY($Q36)),
"X",
IF(DATE(YEAR(Y$3),MONTH(Y$3),DAY(Y$3))=DATE(YEAR($Q36),MONTH($Q36),DAY($Q36)),
IF(((Y$2-(TIME(HOUR($Q36),MINUTE($Q36),0)-TIME(HOUR($C$1),MINUTE($C$1),0)))*$L36*$K36*60)/$F36&gt;$D36,
$D36,((Y$2-(TIME(HOUR($Q36),MINUTE($Q36),0)-TIME(HOUR($C$1),MINUTE($C$1),0)))*$L36*$K36*60)/$F36),
IF($D36-SUM($S36:X36)&gt;(Y$2*$L36*$K36*60)/$F36,(Y$2*$L36*$K36*60)/$F36,
IF($D36-SUM($S36:X36)=0,"Z",$D36-SUM($S36:X36)))))</f>
        <v>#DIV/0!</v>
      </c>
      <c r="Z36" s="35" t="e">
        <f>IF(DATE(YEAR(Z$3),MONTH(Z$3),DAY(Z$3))&lt;DATE(YEAR($Q36),MONTH($Q36),DAY($Q36)),
"X",
IF(DATE(YEAR(Z$3),MONTH(Z$3),DAY(Z$3))=DATE(YEAR($Q36),MONTH($Q36),DAY($Q36)),
IF(((Z$2-(TIME(HOUR($Q36),MINUTE($Q36),0)-TIME(HOUR($C$1),MINUTE($C$1),0)))*$L36*$K36*60)/$F36&gt;$D36,
$D36,((Z$2-(TIME(HOUR($Q36),MINUTE($Q36),0)-TIME(HOUR($C$1),MINUTE($C$1),0)))*$L36*$K36*60)/$F36),
IF($D36-SUM($S36:Y36)&gt;(Z$2*$L36*$K36*60)/$F36,(Z$2*$L36*$K36*60)/$F36,
IF($D36-SUM($S36:Y36)=0,"Z",$D36-SUM($S36:Y36)))))</f>
        <v>#DIV/0!</v>
      </c>
      <c r="AA36" s="35" t="e">
        <f>IF(DATE(YEAR(AA$3),MONTH(AA$3),DAY(AA$3))&lt;DATE(YEAR($Q36),MONTH($Q36),DAY($Q36)),
"X",
IF(DATE(YEAR(AA$3),MONTH(AA$3),DAY(AA$3))=DATE(YEAR($Q36),MONTH($Q36),DAY($Q36)),
IF(((AA$2-(TIME(HOUR($Q36),MINUTE($Q36),0)-TIME(HOUR($C$1),MINUTE($C$1),0)))*$L36*$K36*60)/$F36&gt;$D36,
$D36,((AA$2-(TIME(HOUR($Q36),MINUTE($Q36),0)-TIME(HOUR($C$1),MINUTE($C$1),0)))*$L36*$K36*60)/$F36),
IF($D36-SUM($S36:Z36)&gt;(AA$2*$L36*$K36*60)/$F36,(AA$2*$L36*$K36*60)/$F36,
IF($D36-SUM($S36:Z36)=0,"Z",$D36-SUM($S36:Z36)))))</f>
        <v>#DIV/0!</v>
      </c>
      <c r="AB36" s="35" t="e">
        <f>IF(DATE(YEAR(AB$3),MONTH(AB$3),DAY(AB$3))&lt;DATE(YEAR($Q36),MONTH($Q36),DAY($Q36)),
"X",
IF(DATE(YEAR(AB$3),MONTH(AB$3),DAY(AB$3))=DATE(YEAR($Q36),MONTH($Q36),DAY($Q36)),
IF(((AB$2-(TIME(HOUR($Q36),MINUTE($Q36),0)-TIME(HOUR($C$1),MINUTE($C$1),0)))*$L36*$K36*60)/$F36&gt;$D36,
$D36,((AB$2-(TIME(HOUR($Q36),MINUTE($Q36),0)-TIME(HOUR($C$1),MINUTE($C$1),0)))*$L36*$K36*60)/$F36),
IF($D36-SUM($S36:AA36)&gt;(AB$2*$L36*$K36*60)/$F36,(AB$2*$L36*$K36*60)/$F36,
IF($D36-SUM($S36:AA36)=0,"Z",$D36-SUM($S36:AA36)))))</f>
        <v>#DIV/0!</v>
      </c>
      <c r="AC36" s="35" t="e">
        <f>IF(DATE(YEAR(AC$3),MONTH(AC$3),DAY(AC$3))&lt;DATE(YEAR($Q36),MONTH($Q36),DAY($Q36)),
"X",
IF(DATE(YEAR(AC$3),MONTH(AC$3),DAY(AC$3))=DATE(YEAR($Q36),MONTH($Q36),DAY($Q36)),
IF(((AC$2-(TIME(HOUR($Q36),MINUTE($Q36),0)-TIME(HOUR($C$1),MINUTE($C$1),0)))*$L36*$K36*60)/$F36&gt;$D36,
$D36,((AC$2-(TIME(HOUR($Q36),MINUTE($Q36),0)-TIME(HOUR($C$1),MINUTE($C$1),0)))*$L36*$K36*60)/$F36),
IF($D36-SUM($S36:AB36)&gt;(AC$2*$L36*$K36*60)/$F36,(AC$2*$L36*$K36*60)/$F36,
IF($D36-SUM($S36:AB36)=0,"Z",$D36-SUM($S36:AB36)))))</f>
        <v>#DIV/0!</v>
      </c>
      <c r="AD36" s="35" t="e">
        <f>IF(DATE(YEAR(AD$3),MONTH(AD$3),DAY(AD$3))&lt;DATE(YEAR($Q36),MONTH($Q36),DAY($Q36)),
"X",
IF(DATE(YEAR(AD$3),MONTH(AD$3),DAY(AD$3))=DATE(YEAR($Q36),MONTH($Q36),DAY($Q36)),
IF(((AD$2-(TIME(HOUR($Q36),MINUTE($Q36),0)-TIME(HOUR($C$1),MINUTE($C$1),0)))*$L36*$K36*60)/$F36&gt;$D36,
$D36,((AD$2-(TIME(HOUR($Q36),MINUTE($Q36),0)-TIME(HOUR($C$1),MINUTE($C$1),0)))*$L36*$K36*60)/$F36),
IF($D36-SUM($S36:AC36)&gt;(AD$2*$L36*$K36*60)/$F36,(AD$2*$L36*$K36*60)/$F36,
IF($D36-SUM($S36:AC36)=0,"Z",$D36-SUM($S36:AC36)))))</f>
        <v>#DIV/0!</v>
      </c>
      <c r="AE36" s="35" t="e">
        <f>IF(DATE(YEAR(AE$3),MONTH(AE$3),DAY(AE$3))&lt;DATE(YEAR($Q36),MONTH($Q36),DAY($Q36)),
"X",
IF(DATE(YEAR(AE$3),MONTH(AE$3),DAY(AE$3))=DATE(YEAR($Q36),MONTH($Q36),DAY($Q36)),
IF(((AE$2-(TIME(HOUR($Q36),MINUTE($Q36),0)-TIME(HOUR($C$1),MINUTE($C$1),0)))*$L36*$K36*60)/$F36&gt;$D36,
$D36,((AE$2-(TIME(HOUR($Q36),MINUTE($Q36),0)-TIME(HOUR($C$1),MINUTE($C$1),0)))*$L36*$K36*60)/$F36),
IF($D36-SUM($S36:AD36)&gt;(AE$2*$L36*$K36*60)/$F36,(AE$2*$L36*$K36*60)/$F36,
IF($D36-SUM($S36:AD36)=0,"Z",$D36-SUM($S36:AD36)))))</f>
        <v>#DIV/0!</v>
      </c>
      <c r="AF36" s="35" t="e">
        <f>IF(DATE(YEAR(AF$3),MONTH(AF$3),DAY(AF$3))&lt;DATE(YEAR($Q36),MONTH($Q36),DAY($Q36)),
"X",
IF(DATE(YEAR(AF$3),MONTH(AF$3),DAY(AF$3))=DATE(YEAR($Q36),MONTH($Q36),DAY($Q36)),
IF(((AF$2-(TIME(HOUR($Q36),MINUTE($Q36),0)-TIME(HOUR($C$1),MINUTE($C$1),0)))*$L36*$K36*60)/$F36&gt;$D36,
$D36,((AF$2-(TIME(HOUR($Q36),MINUTE($Q36),0)-TIME(HOUR($C$1),MINUTE($C$1),0)))*$L36*$K36*60)/$F36),
IF($D36-SUM($S36:AE36)&gt;(AF$2*$L36*$K36*60)/$F36,(AF$2*$L36*$K36*60)/$F36,
IF($D36-SUM($S36:AE36)=0,"Z",$D36-SUM($S36:AE36)))))</f>
        <v>#DIV/0!</v>
      </c>
      <c r="AG36" s="35" t="e">
        <f>IF(DATE(YEAR(AG$3),MONTH(AG$3),DAY(AG$3))&lt;DATE(YEAR($Q36),MONTH($Q36),DAY($Q36)),
"X",
IF(DATE(YEAR(AG$3),MONTH(AG$3),DAY(AG$3))=DATE(YEAR($Q36),MONTH($Q36),DAY($Q36)),
IF(((AG$2-(TIME(HOUR($Q36),MINUTE($Q36),0)-TIME(HOUR($C$1),MINUTE($C$1),0)))*$L36*$K36*60)/$F36&gt;$D36,
$D36,((AG$2-(TIME(HOUR($Q36),MINUTE($Q36),0)-TIME(HOUR($C$1),MINUTE($C$1),0)))*$L36*$K36*60)/$F36),
IF($D36-SUM($S36:AF36)&gt;(AG$2*$L36*$K36*60)/$F36,(AG$2*$L36*$K36*60)/$F36,
IF($D36-SUM($S36:AF36)=0,"Z",$D36-SUM($S36:AF36)))))</f>
        <v>#DIV/0!</v>
      </c>
      <c r="AH36" s="35" t="e">
        <f>IF(DATE(YEAR(AH$3),MONTH(AH$3),DAY(AH$3))&lt;DATE(YEAR($Q36),MONTH($Q36),DAY($Q36)),
"X",
IF(DATE(YEAR(AH$3),MONTH(AH$3),DAY(AH$3))=DATE(YEAR($Q36),MONTH($Q36),DAY($Q36)),
IF(((AH$2-(TIME(HOUR($Q36),MINUTE($Q36),0)-TIME(HOUR($C$1),MINUTE($C$1),0)))*$L36*$K36*60)/$F36&gt;$D36,
$D36,((AH$2-(TIME(HOUR($Q36),MINUTE($Q36),0)-TIME(HOUR($C$1),MINUTE($C$1),0)))*$L36*$K36*60)/$F36),
IF($D36-SUM($S36:AG36)&gt;(AH$2*$L36*$K36*60)/$F36,(AH$2*$L36*$K36*60)/$F36,
IF($D36-SUM($S36:AG36)=0,"Z",$D36-SUM($S36:AG36)))))</f>
        <v>#DIV/0!</v>
      </c>
      <c r="AI36" s="35" t="e">
        <f>IF(DATE(YEAR(AI$3),MONTH(AI$3),DAY(AI$3))&lt;DATE(YEAR($Q36),MONTH($Q36),DAY($Q36)),
"X",
IF(DATE(YEAR(AI$3),MONTH(AI$3),DAY(AI$3))=DATE(YEAR($Q36),MONTH($Q36),DAY($Q36)),
IF(((AI$2-(TIME(HOUR($Q36),MINUTE($Q36),0)-TIME(HOUR($C$1),MINUTE($C$1),0)))*$L36*$K36*60)/$F36&gt;$D36,
$D36,((AI$2-(TIME(HOUR($Q36),MINUTE($Q36),0)-TIME(HOUR($C$1),MINUTE($C$1),0)))*$L36*$K36*60)/$F36),
IF($D36-SUM($S36:AH36)&gt;(AI$2*$L36*$K36*60)/$F36,(AI$2*$L36*$K36*60)/$F36,
IF($D36-SUM($S36:AH36)=0,"Z",$D36-SUM($S36:AH36)))))</f>
        <v>#DIV/0!</v>
      </c>
      <c r="AJ36" s="35" t="e">
        <f>IF(DATE(YEAR(AJ$3),MONTH(AJ$3),DAY(AJ$3))&lt;DATE(YEAR($Q36),MONTH($Q36),DAY($Q36)),
"X",
IF(DATE(YEAR(AJ$3),MONTH(AJ$3),DAY(AJ$3))=DATE(YEAR($Q36),MONTH($Q36),DAY($Q36)),
IF(((AJ$2-(TIME(HOUR($Q36),MINUTE($Q36),0)-TIME(HOUR($C$1),MINUTE($C$1),0)))*$L36*$K36*60)/$F36&gt;$D36,
$D36,((AJ$2-(TIME(HOUR($Q36),MINUTE($Q36),0)-TIME(HOUR($C$1),MINUTE($C$1),0)))*$L36*$K36*60)/$F36),
IF($D36-SUM($S36:AI36)&gt;(AJ$2*$L36*$K36*60)/$F36,(AJ$2*$L36*$K36*60)/$F36,
IF($D36-SUM($S36:AI36)=0,"Z",$D36-SUM($S36:AI36)))))</f>
        <v>#DIV/0!</v>
      </c>
      <c r="AK36" s="35" t="e">
        <f>IF(DATE(YEAR(AK$3),MONTH(AK$3),DAY(AK$3))&lt;DATE(YEAR($Q36),MONTH($Q36),DAY($Q36)),
"X",
IF(DATE(YEAR(AK$3),MONTH(AK$3),DAY(AK$3))=DATE(YEAR($Q36),MONTH($Q36),DAY($Q36)),
IF(((AK$2-(TIME(HOUR($Q36),MINUTE($Q36),0)-TIME(HOUR($C$1),MINUTE($C$1),0)))*$L36*$K36*60)/$F36&gt;$D36,
$D36,((AK$2-(TIME(HOUR($Q36),MINUTE($Q36),0)-TIME(HOUR($C$1),MINUTE($C$1),0)))*$L36*$K36*60)/$F36),
IF($D36-SUM($S36:AJ36)&gt;(AK$2*$L36*$K36*60)/$F36,(AK$2*$L36*$K36*60)/$F36,
IF($D36-SUM($S36:AJ36)=0,"Z",$D36-SUM($S36:AJ36)))))</f>
        <v>#DIV/0!</v>
      </c>
      <c r="AL36" s="35" t="e">
        <f>IF(DATE(YEAR(AL$3),MONTH(AL$3),DAY(AL$3))&lt;DATE(YEAR($Q36),MONTH($Q36),DAY($Q36)),
"X",
IF(DATE(YEAR(AL$3),MONTH(AL$3),DAY(AL$3))=DATE(YEAR($Q36),MONTH($Q36),DAY($Q36)),
IF(((AL$2-(TIME(HOUR($Q36),MINUTE($Q36),0)-TIME(HOUR($C$1),MINUTE($C$1),0)))*$L36*$K36*60)/$F36&gt;$D36,
$D36,((AL$2-(TIME(HOUR($Q36),MINUTE($Q36),0)-TIME(HOUR($C$1),MINUTE($C$1),0)))*$L36*$K36*60)/$F36),
IF($D36-SUM($S36:AK36)&gt;(AL$2*$L36*$K36*60)/$F36,(AL$2*$L36*$K36*60)/$F36,
IF($D36-SUM($S36:AK36)=0,"Z",$D36-SUM($S36:AK36)))))</f>
        <v>#DIV/0!</v>
      </c>
      <c r="AM36" s="35" t="e">
        <f>IF(DATE(YEAR(AM$3),MONTH(AM$3),DAY(AM$3))&lt;DATE(YEAR($Q36),MONTH($Q36),DAY($Q36)),
"X",
IF(DATE(YEAR(AM$3),MONTH(AM$3),DAY(AM$3))=DATE(YEAR($Q36),MONTH($Q36),DAY($Q36)),
IF(((AM$2-(TIME(HOUR($Q36),MINUTE($Q36),0)-TIME(HOUR($C$1),MINUTE($C$1),0)))*$L36*$K36*60)/$F36&gt;$D36,
$D36,((AM$2-(TIME(HOUR($Q36),MINUTE($Q36),0)-TIME(HOUR($C$1),MINUTE($C$1),0)))*$L36*$K36*60)/$F36),
IF($D36-SUM($S36:AL36)&gt;(AM$2*$L36*$K36*60)/$F36,(AM$2*$L36*$K36*60)/$F36,
IF($D36-SUM($S36:AL36)=0,"Z",$D36-SUM($S36:AL36)))))</f>
        <v>#DIV/0!</v>
      </c>
      <c r="AN36" s="35" t="e">
        <f>IF(DATE(YEAR(AN$3),MONTH(AN$3),DAY(AN$3))&lt;DATE(YEAR($Q36),MONTH($Q36),DAY($Q36)),
"X",
IF(DATE(YEAR(AN$3),MONTH(AN$3),DAY(AN$3))=DATE(YEAR($Q36),MONTH($Q36),DAY($Q36)),
IF(((AN$2-(TIME(HOUR($Q36),MINUTE($Q36),0)-TIME(HOUR($C$1),MINUTE($C$1),0)))*$L36*$K36*60)/$F36&gt;$D36,
$D36,((AN$2-(TIME(HOUR($Q36),MINUTE($Q36),0)-TIME(HOUR($C$1),MINUTE($C$1),0)))*$L36*$K36*60)/$F36),
IF($D36-SUM($S36:AM36)&gt;(AN$2*$L36*$K36*60)/$F36,(AN$2*$L36*$K36*60)/$F36,
IF($D36-SUM($S36:AM36)=0,"Z",$D36-SUM($S36:AM36)))))</f>
        <v>#DIV/0!</v>
      </c>
      <c r="AO36" s="36" t="s">
        <v>85</v>
      </c>
    </row>
    <row r="37" spans="1:41" ht="15" customHeight="1">
      <c r="A37" s="43"/>
      <c r="B37" s="43"/>
      <c r="C37" s="43"/>
      <c r="D37" s="43"/>
      <c r="E37" s="44"/>
      <c r="F37" s="43"/>
      <c r="G37" s="62"/>
      <c r="H37" s="43">
        <v>7</v>
      </c>
      <c r="I37" s="26" t="str">
        <f>VLOOKUP(H37,OEE!$A$2:$B$23,2)</f>
        <v>A07</v>
      </c>
      <c r="J37" s="26">
        <f t="shared" si="10"/>
        <v>0</v>
      </c>
      <c r="K37" s="41">
        <f>VLOOKUP(H37,OEE!$A$3:$N$22,14)</f>
        <v>0.82799999999999996</v>
      </c>
      <c r="L37" s="26">
        <f>VLOOKUP(H37,OEE!$A$3:$N$22,3)</f>
        <v>27</v>
      </c>
      <c r="M37" s="42">
        <f t="shared" si="11"/>
        <v>0</v>
      </c>
      <c r="N37" s="42">
        <f t="shared" si="12"/>
        <v>0</v>
      </c>
      <c r="O37" s="42">
        <f t="shared" si="13"/>
        <v>0</v>
      </c>
      <c r="P37" s="25">
        <f t="shared" si="14"/>
        <v>0</v>
      </c>
      <c r="Q37" s="40">
        <f t="shared" si="15"/>
        <v>44338.375</v>
      </c>
      <c r="R37" s="40" t="e">
        <f t="shared" ca="1" si="16"/>
        <v>#DIV/0!</v>
      </c>
      <c r="S37" s="16"/>
      <c r="T37" s="16"/>
      <c r="U37" s="35" t="e">
        <f>IF(DATE(YEAR(U$3),MONTH(U$3),DAY(U$3))&lt;DATE(YEAR($Q37),MONTH($Q37),DAY($Q37)),
"X",
IF(DATE(YEAR(U$3),MONTH(U$3),DAY(U$3))=DATE(YEAR($Q37),MONTH($Q37),DAY($Q37)),
IF(((U$2-(TIME(HOUR($Q37),MINUTE($Q37),0)-TIME(HOUR($C$1),MINUTE($C$1),0)))*$L37*$K37*60)/$F37&gt;$D37,
$D37,((U$2-(TIME(HOUR($Q37),MINUTE($Q37),0)-TIME(HOUR($C$1),MINUTE($C$1),0)))*$L37*$K37*60)/$F37),
IF($D37-SUM($S37:T37)&gt;(U$2*$L37*$K37*60)/$F37,(U$2*$L37*$K37*60)/$F37,
IF($D37-SUM($S37:T37)=0,"Z",$D37-SUM($S37:T37)))))</f>
        <v>#DIV/0!</v>
      </c>
      <c r="V37" s="35" t="e">
        <f>IF(DATE(YEAR(V$3),MONTH(V$3),DAY(V$3))&lt;DATE(YEAR($Q37),MONTH($Q37),DAY($Q37)),
"X",
IF(DATE(YEAR(V$3),MONTH(V$3),DAY(V$3))=DATE(YEAR($Q37),MONTH($Q37),DAY($Q37)),
IF(((V$2-(TIME(HOUR($Q37),MINUTE($Q37),0)-TIME(HOUR($C$1),MINUTE($C$1),0)))*$L37*$K37*60)/$F37&gt;$D37,
$D37,((V$2-(TIME(HOUR($Q37),MINUTE($Q37),0)-TIME(HOUR($C$1),MINUTE($C$1),0)))*$L37*$K37*60)/$F37),
IF($D37-SUM($S37:U37)&gt;(V$2*$L37*$K37*60)/$F37,(V$2*$L37*$K37*60)/$F37,
IF($D37-SUM($S37:U37)=0,"Z",$D37-SUM($S37:U37)))))</f>
        <v>#DIV/0!</v>
      </c>
      <c r="W37" s="35" t="e">
        <f>IF(DATE(YEAR(W$3),MONTH(W$3),DAY(W$3))&lt;DATE(YEAR($Q37),MONTH($Q37),DAY($Q37)),
"X",
IF(DATE(YEAR(W$3),MONTH(W$3),DAY(W$3))=DATE(YEAR($Q37),MONTH($Q37),DAY($Q37)),
IF(((W$2-(TIME(HOUR($Q37),MINUTE($Q37),0)-TIME(HOUR($C$1),MINUTE($C$1),0)))*$L37*$K37*60)/$F37&gt;$D37,
$D37,((W$2-(TIME(HOUR($Q37),MINUTE($Q37),0)-TIME(HOUR($C$1),MINUTE($C$1),0)))*$L37*$K37*60)/$F37),
IF($D37-SUM($S37:V37)&gt;(W$2*$L37*$K37*60)/$F37,(W$2*$L37*$K37*60)/$F37,
IF($D37-SUM($S37:V37)=0,"Z",$D37-SUM($S37:V37)))))</f>
        <v>#DIV/0!</v>
      </c>
      <c r="X37" s="35" t="e">
        <f>IF(DATE(YEAR(X$3),MONTH(X$3),DAY(X$3))&lt;DATE(YEAR($Q37),MONTH($Q37),DAY($Q37)),
"X",
IF(DATE(YEAR(X$3),MONTH(X$3),DAY(X$3))=DATE(YEAR($Q37),MONTH($Q37),DAY($Q37)),
IF(((X$2-(TIME(HOUR($Q37),MINUTE($Q37),0)-TIME(HOUR($C$1),MINUTE($C$1),0)))*$L37*$K37*60)/$F37&gt;$D37,
$D37,((X$2-(TIME(HOUR($Q37),MINUTE($Q37),0)-TIME(HOUR($C$1),MINUTE($C$1),0)))*$L37*$K37*60)/$F37),
IF($D37-SUM($S37:W37)&gt;(X$2*$L37*$K37*60)/$F37,(X$2*$L37*$K37*60)/$F37,
IF($D37-SUM($S37:W37)=0,"Z",$D37-SUM($S37:W37)))))</f>
        <v>#DIV/0!</v>
      </c>
      <c r="Y37" s="35" t="e">
        <f>IF(DATE(YEAR(Y$3),MONTH(Y$3),DAY(Y$3))&lt;DATE(YEAR($Q37),MONTH($Q37),DAY($Q37)),
"X",
IF(DATE(YEAR(Y$3),MONTH(Y$3),DAY(Y$3))=DATE(YEAR($Q37),MONTH($Q37),DAY($Q37)),
IF(((Y$2-(TIME(HOUR($Q37),MINUTE($Q37),0)-TIME(HOUR($C$1),MINUTE($C$1),0)))*$L37*$K37*60)/$F37&gt;$D37,
$D37,((Y$2-(TIME(HOUR($Q37),MINUTE($Q37),0)-TIME(HOUR($C$1),MINUTE($C$1),0)))*$L37*$K37*60)/$F37),
IF($D37-SUM($S37:X37)&gt;(Y$2*$L37*$K37*60)/$F37,(Y$2*$L37*$K37*60)/$F37,
IF($D37-SUM($S37:X37)=0,"Z",$D37-SUM($S37:X37)))))</f>
        <v>#DIV/0!</v>
      </c>
      <c r="Z37" s="35" t="e">
        <f>IF(DATE(YEAR(Z$3),MONTH(Z$3),DAY(Z$3))&lt;DATE(YEAR($Q37),MONTH($Q37),DAY($Q37)),
"X",
IF(DATE(YEAR(Z$3),MONTH(Z$3),DAY(Z$3))=DATE(YEAR($Q37),MONTH($Q37),DAY($Q37)),
IF(((Z$2-(TIME(HOUR($Q37),MINUTE($Q37),0)-TIME(HOUR($C$1),MINUTE($C$1),0)))*$L37*$K37*60)/$F37&gt;$D37,
$D37,((Z$2-(TIME(HOUR($Q37),MINUTE($Q37),0)-TIME(HOUR($C$1),MINUTE($C$1),0)))*$L37*$K37*60)/$F37),
IF($D37-SUM($S37:Y37)&gt;(Z$2*$L37*$K37*60)/$F37,(Z$2*$L37*$K37*60)/$F37,
IF($D37-SUM($S37:Y37)=0,"Z",$D37-SUM($S37:Y37)))))</f>
        <v>#DIV/0!</v>
      </c>
      <c r="AA37" s="35" t="e">
        <f>IF(DATE(YEAR(AA$3),MONTH(AA$3),DAY(AA$3))&lt;DATE(YEAR($Q37),MONTH($Q37),DAY($Q37)),
"X",
IF(DATE(YEAR(AA$3),MONTH(AA$3),DAY(AA$3))=DATE(YEAR($Q37),MONTH($Q37),DAY($Q37)),
IF(((AA$2-(TIME(HOUR($Q37),MINUTE($Q37),0)-TIME(HOUR($C$1),MINUTE($C$1),0)))*$L37*$K37*60)/$F37&gt;$D37,
$D37,((AA$2-(TIME(HOUR($Q37),MINUTE($Q37),0)-TIME(HOUR($C$1),MINUTE($C$1),0)))*$L37*$K37*60)/$F37),
IF($D37-SUM($S37:Z37)&gt;(AA$2*$L37*$K37*60)/$F37,(AA$2*$L37*$K37*60)/$F37,
IF($D37-SUM($S37:Z37)=0,"Z",$D37-SUM($S37:Z37)))))</f>
        <v>#DIV/0!</v>
      </c>
      <c r="AB37" s="35" t="e">
        <f>IF(DATE(YEAR(AB$3),MONTH(AB$3),DAY(AB$3))&lt;DATE(YEAR($Q37),MONTH($Q37),DAY($Q37)),
"X",
IF(DATE(YEAR(AB$3),MONTH(AB$3),DAY(AB$3))=DATE(YEAR($Q37),MONTH($Q37),DAY($Q37)),
IF(((AB$2-(TIME(HOUR($Q37),MINUTE($Q37),0)-TIME(HOUR($C$1),MINUTE($C$1),0)))*$L37*$K37*60)/$F37&gt;$D37,
$D37,((AB$2-(TIME(HOUR($Q37),MINUTE($Q37),0)-TIME(HOUR($C$1),MINUTE($C$1),0)))*$L37*$K37*60)/$F37),
IF($D37-SUM($S37:AA37)&gt;(AB$2*$L37*$K37*60)/$F37,(AB$2*$L37*$K37*60)/$F37,
IF($D37-SUM($S37:AA37)=0,"Z",$D37-SUM($S37:AA37)))))</f>
        <v>#DIV/0!</v>
      </c>
      <c r="AC37" s="35" t="e">
        <f>IF(DATE(YEAR(AC$3),MONTH(AC$3),DAY(AC$3))&lt;DATE(YEAR($Q37),MONTH($Q37),DAY($Q37)),
"X",
IF(DATE(YEAR(AC$3),MONTH(AC$3),DAY(AC$3))=DATE(YEAR($Q37),MONTH($Q37),DAY($Q37)),
IF(((AC$2-(TIME(HOUR($Q37),MINUTE($Q37),0)-TIME(HOUR($C$1),MINUTE($C$1),0)))*$L37*$K37*60)/$F37&gt;$D37,
$D37,((AC$2-(TIME(HOUR($Q37),MINUTE($Q37),0)-TIME(HOUR($C$1),MINUTE($C$1),0)))*$L37*$K37*60)/$F37),
IF($D37-SUM($S37:AB37)&gt;(AC$2*$L37*$K37*60)/$F37,(AC$2*$L37*$K37*60)/$F37,
IF($D37-SUM($S37:AB37)=0,"Z",$D37-SUM($S37:AB37)))))</f>
        <v>#DIV/0!</v>
      </c>
      <c r="AD37" s="35" t="e">
        <f>IF(DATE(YEAR(AD$3),MONTH(AD$3),DAY(AD$3))&lt;DATE(YEAR($Q37),MONTH($Q37),DAY($Q37)),
"X",
IF(DATE(YEAR(AD$3),MONTH(AD$3),DAY(AD$3))=DATE(YEAR($Q37),MONTH($Q37),DAY($Q37)),
IF(((AD$2-(TIME(HOUR($Q37),MINUTE($Q37),0)-TIME(HOUR($C$1),MINUTE($C$1),0)))*$L37*$K37*60)/$F37&gt;$D37,
$D37,((AD$2-(TIME(HOUR($Q37),MINUTE($Q37),0)-TIME(HOUR($C$1),MINUTE($C$1),0)))*$L37*$K37*60)/$F37),
IF($D37-SUM($S37:AC37)&gt;(AD$2*$L37*$K37*60)/$F37,(AD$2*$L37*$K37*60)/$F37,
IF($D37-SUM($S37:AC37)=0,"Z",$D37-SUM($S37:AC37)))))</f>
        <v>#DIV/0!</v>
      </c>
      <c r="AE37" s="35" t="e">
        <f>IF(DATE(YEAR(AE$3),MONTH(AE$3),DAY(AE$3))&lt;DATE(YEAR($Q37),MONTH($Q37),DAY($Q37)),
"X",
IF(DATE(YEAR(AE$3),MONTH(AE$3),DAY(AE$3))=DATE(YEAR($Q37),MONTH($Q37),DAY($Q37)),
IF(((AE$2-(TIME(HOUR($Q37),MINUTE($Q37),0)-TIME(HOUR($C$1),MINUTE($C$1),0)))*$L37*$K37*60)/$F37&gt;$D37,
$D37,((AE$2-(TIME(HOUR($Q37),MINUTE($Q37),0)-TIME(HOUR($C$1),MINUTE($C$1),0)))*$L37*$K37*60)/$F37),
IF($D37-SUM($S37:AD37)&gt;(AE$2*$L37*$K37*60)/$F37,(AE$2*$L37*$K37*60)/$F37,
IF($D37-SUM($S37:AD37)=0,"Z",$D37-SUM($S37:AD37)))))</f>
        <v>#DIV/0!</v>
      </c>
      <c r="AF37" s="35" t="e">
        <f>IF(DATE(YEAR(AF$3),MONTH(AF$3),DAY(AF$3))&lt;DATE(YEAR($Q37),MONTH($Q37),DAY($Q37)),
"X",
IF(DATE(YEAR(AF$3),MONTH(AF$3),DAY(AF$3))=DATE(YEAR($Q37),MONTH($Q37),DAY($Q37)),
IF(((AF$2-(TIME(HOUR($Q37),MINUTE($Q37),0)-TIME(HOUR($C$1),MINUTE($C$1),0)))*$L37*$K37*60)/$F37&gt;$D37,
$D37,((AF$2-(TIME(HOUR($Q37),MINUTE($Q37),0)-TIME(HOUR($C$1),MINUTE($C$1),0)))*$L37*$K37*60)/$F37),
IF($D37-SUM($S37:AE37)&gt;(AF$2*$L37*$K37*60)/$F37,(AF$2*$L37*$K37*60)/$F37,
IF($D37-SUM($S37:AE37)=0,"Z",$D37-SUM($S37:AE37)))))</f>
        <v>#DIV/0!</v>
      </c>
      <c r="AG37" s="35" t="e">
        <f>IF(DATE(YEAR(AG$3),MONTH(AG$3),DAY(AG$3))&lt;DATE(YEAR($Q37),MONTH($Q37),DAY($Q37)),
"X",
IF(DATE(YEAR(AG$3),MONTH(AG$3),DAY(AG$3))=DATE(YEAR($Q37),MONTH($Q37),DAY($Q37)),
IF(((AG$2-(TIME(HOUR($Q37),MINUTE($Q37),0)-TIME(HOUR($C$1),MINUTE($C$1),0)))*$L37*$K37*60)/$F37&gt;$D37,
$D37,((AG$2-(TIME(HOUR($Q37),MINUTE($Q37),0)-TIME(HOUR($C$1),MINUTE($C$1),0)))*$L37*$K37*60)/$F37),
IF($D37-SUM($S37:AF37)&gt;(AG$2*$L37*$K37*60)/$F37,(AG$2*$L37*$K37*60)/$F37,
IF($D37-SUM($S37:AF37)=0,"Z",$D37-SUM($S37:AF37)))))</f>
        <v>#DIV/0!</v>
      </c>
      <c r="AH37" s="35" t="e">
        <f>IF(DATE(YEAR(AH$3),MONTH(AH$3),DAY(AH$3))&lt;DATE(YEAR($Q37),MONTH($Q37),DAY($Q37)),
"X",
IF(DATE(YEAR(AH$3),MONTH(AH$3),DAY(AH$3))=DATE(YEAR($Q37),MONTH($Q37),DAY($Q37)),
IF(((AH$2-(TIME(HOUR($Q37),MINUTE($Q37),0)-TIME(HOUR($C$1),MINUTE($C$1),0)))*$L37*$K37*60)/$F37&gt;$D37,
$D37,((AH$2-(TIME(HOUR($Q37),MINUTE($Q37),0)-TIME(HOUR($C$1),MINUTE($C$1),0)))*$L37*$K37*60)/$F37),
IF($D37-SUM($S37:AG37)&gt;(AH$2*$L37*$K37*60)/$F37,(AH$2*$L37*$K37*60)/$F37,
IF($D37-SUM($S37:AG37)=0,"Z",$D37-SUM($S37:AG37)))))</f>
        <v>#DIV/0!</v>
      </c>
      <c r="AI37" s="35" t="e">
        <f>IF(DATE(YEAR(AI$3),MONTH(AI$3),DAY(AI$3))&lt;DATE(YEAR($Q37),MONTH($Q37),DAY($Q37)),
"X",
IF(DATE(YEAR(AI$3),MONTH(AI$3),DAY(AI$3))=DATE(YEAR($Q37),MONTH($Q37),DAY($Q37)),
IF(((AI$2-(TIME(HOUR($Q37),MINUTE($Q37),0)-TIME(HOUR($C$1),MINUTE($C$1),0)))*$L37*$K37*60)/$F37&gt;$D37,
$D37,((AI$2-(TIME(HOUR($Q37),MINUTE($Q37),0)-TIME(HOUR($C$1),MINUTE($C$1),0)))*$L37*$K37*60)/$F37),
IF($D37-SUM($S37:AH37)&gt;(AI$2*$L37*$K37*60)/$F37,(AI$2*$L37*$K37*60)/$F37,
IF($D37-SUM($S37:AH37)=0,"Z",$D37-SUM($S37:AH37)))))</f>
        <v>#DIV/0!</v>
      </c>
      <c r="AJ37" s="35" t="e">
        <f>IF(DATE(YEAR(AJ$3),MONTH(AJ$3),DAY(AJ$3))&lt;DATE(YEAR($Q37),MONTH($Q37),DAY($Q37)),
"X",
IF(DATE(YEAR(AJ$3),MONTH(AJ$3),DAY(AJ$3))=DATE(YEAR($Q37),MONTH($Q37),DAY($Q37)),
IF(((AJ$2-(TIME(HOUR($Q37),MINUTE($Q37),0)-TIME(HOUR($C$1),MINUTE($C$1),0)))*$L37*$K37*60)/$F37&gt;$D37,
$D37,((AJ$2-(TIME(HOUR($Q37),MINUTE($Q37),0)-TIME(HOUR($C$1),MINUTE($C$1),0)))*$L37*$K37*60)/$F37),
IF($D37-SUM($S37:AI37)&gt;(AJ$2*$L37*$K37*60)/$F37,(AJ$2*$L37*$K37*60)/$F37,
IF($D37-SUM($S37:AI37)=0,"Z",$D37-SUM($S37:AI37)))))</f>
        <v>#DIV/0!</v>
      </c>
      <c r="AK37" s="35" t="e">
        <f>IF(DATE(YEAR(AK$3),MONTH(AK$3),DAY(AK$3))&lt;DATE(YEAR($Q37),MONTH($Q37),DAY($Q37)),
"X",
IF(DATE(YEAR(AK$3),MONTH(AK$3),DAY(AK$3))=DATE(YEAR($Q37),MONTH($Q37),DAY($Q37)),
IF(((AK$2-(TIME(HOUR($Q37),MINUTE($Q37),0)-TIME(HOUR($C$1),MINUTE($C$1),0)))*$L37*$K37*60)/$F37&gt;$D37,
$D37,((AK$2-(TIME(HOUR($Q37),MINUTE($Q37),0)-TIME(HOUR($C$1),MINUTE($C$1),0)))*$L37*$K37*60)/$F37),
IF($D37-SUM($S37:AJ37)&gt;(AK$2*$L37*$K37*60)/$F37,(AK$2*$L37*$K37*60)/$F37,
IF($D37-SUM($S37:AJ37)=0,"Z",$D37-SUM($S37:AJ37)))))</f>
        <v>#DIV/0!</v>
      </c>
      <c r="AL37" s="35" t="e">
        <f>IF(DATE(YEAR(AL$3),MONTH(AL$3),DAY(AL$3))&lt;DATE(YEAR($Q37),MONTH($Q37),DAY($Q37)),
"X",
IF(DATE(YEAR(AL$3),MONTH(AL$3),DAY(AL$3))=DATE(YEAR($Q37),MONTH($Q37),DAY($Q37)),
IF(((AL$2-(TIME(HOUR($Q37),MINUTE($Q37),0)-TIME(HOUR($C$1),MINUTE($C$1),0)))*$L37*$K37*60)/$F37&gt;$D37,
$D37,((AL$2-(TIME(HOUR($Q37),MINUTE($Q37),0)-TIME(HOUR($C$1),MINUTE($C$1),0)))*$L37*$K37*60)/$F37),
IF($D37-SUM($S37:AK37)&gt;(AL$2*$L37*$K37*60)/$F37,(AL$2*$L37*$K37*60)/$F37,
IF($D37-SUM($S37:AK37)=0,"Z",$D37-SUM($S37:AK37)))))</f>
        <v>#DIV/0!</v>
      </c>
      <c r="AM37" s="35" t="e">
        <f>IF(DATE(YEAR(AM$3),MONTH(AM$3),DAY(AM$3))&lt;DATE(YEAR($Q37),MONTH($Q37),DAY($Q37)),
"X",
IF(DATE(YEAR(AM$3),MONTH(AM$3),DAY(AM$3))=DATE(YEAR($Q37),MONTH($Q37),DAY($Q37)),
IF(((AM$2-(TIME(HOUR($Q37),MINUTE($Q37),0)-TIME(HOUR($C$1),MINUTE($C$1),0)))*$L37*$K37*60)/$F37&gt;$D37,
$D37,((AM$2-(TIME(HOUR($Q37),MINUTE($Q37),0)-TIME(HOUR($C$1),MINUTE($C$1),0)))*$L37*$K37*60)/$F37),
IF($D37-SUM($S37:AL37)&gt;(AM$2*$L37*$K37*60)/$F37,(AM$2*$L37*$K37*60)/$F37,
IF($D37-SUM($S37:AL37)=0,"Z",$D37-SUM($S37:AL37)))))</f>
        <v>#DIV/0!</v>
      </c>
      <c r="AN37" s="35" t="e">
        <f>IF(DATE(YEAR(AN$3),MONTH(AN$3),DAY(AN$3))&lt;DATE(YEAR($Q37),MONTH($Q37),DAY($Q37)),
"X",
IF(DATE(YEAR(AN$3),MONTH(AN$3),DAY(AN$3))=DATE(YEAR($Q37),MONTH($Q37),DAY($Q37)),
IF(((AN$2-(TIME(HOUR($Q37),MINUTE($Q37),0)-TIME(HOUR($C$1),MINUTE($C$1),0)))*$L37*$K37*60)/$F37&gt;$D37,
$D37,((AN$2-(TIME(HOUR($Q37),MINUTE($Q37),0)-TIME(HOUR($C$1),MINUTE($C$1),0)))*$L37*$K37*60)/$F37),
IF($D37-SUM($S37:AM37)&gt;(AN$2*$L37*$K37*60)/$F37,(AN$2*$L37*$K37*60)/$F37,
IF($D37-SUM($S37:AM37)=0,"Z",$D37-SUM($S37:AM37)))))</f>
        <v>#DIV/0!</v>
      </c>
      <c r="AO37" s="36" t="s">
        <v>85</v>
      </c>
    </row>
    <row r="38" spans="1:41" ht="15" customHeight="1">
      <c r="A38" s="43"/>
      <c r="B38" s="43"/>
      <c r="C38" s="43"/>
      <c r="D38" s="43"/>
      <c r="E38" s="44"/>
      <c r="F38" s="43"/>
      <c r="G38" s="62"/>
      <c r="H38" s="43">
        <v>11</v>
      </c>
      <c r="I38" s="26" t="str">
        <f>VLOOKUP(H38,OEE!$A$2:$B$23,2)</f>
        <v>B03</v>
      </c>
      <c r="J38" s="26">
        <f t="shared" si="10"/>
        <v>0</v>
      </c>
      <c r="K38" s="41">
        <f>VLOOKUP(H38,OEE!$A$3:$N$22,14)</f>
        <v>0.72599999999999998</v>
      </c>
      <c r="L38" s="26">
        <f>VLOOKUP(H38,OEE!$A$3:$N$22,3)</f>
        <v>25</v>
      </c>
      <c r="M38" s="42">
        <f t="shared" si="11"/>
        <v>0</v>
      </c>
      <c r="N38" s="42">
        <f t="shared" si="12"/>
        <v>0</v>
      </c>
      <c r="O38" s="42">
        <f t="shared" si="13"/>
        <v>0</v>
      </c>
      <c r="P38" s="25">
        <f t="shared" si="14"/>
        <v>0</v>
      </c>
      <c r="Q38" s="40">
        <f t="shared" si="15"/>
        <v>44338.375</v>
      </c>
      <c r="R38" s="40" t="e">
        <f t="shared" ca="1" si="16"/>
        <v>#DIV/0!</v>
      </c>
      <c r="S38" s="16"/>
      <c r="T38" s="16"/>
      <c r="U38" s="35" t="e">
        <f>IF(DATE(YEAR(U$3),MONTH(U$3),DAY(U$3))&lt;DATE(YEAR($Q38),MONTH($Q38),DAY($Q38)),
"X",
IF(DATE(YEAR(U$3),MONTH(U$3),DAY(U$3))=DATE(YEAR($Q38),MONTH($Q38),DAY($Q38)),
IF(((U$2-(TIME(HOUR($Q38),MINUTE($Q38),0)-TIME(HOUR($C$1),MINUTE($C$1),0)))*$L38*$K38*60)/$F38&gt;$D38,
$D38,((U$2-(TIME(HOUR($Q38),MINUTE($Q38),0)-TIME(HOUR($C$1),MINUTE($C$1),0)))*$L38*$K38*60)/$F38),
IF($D38-SUM($S38:T38)&gt;(U$2*$L38*$K38*60)/$F38,(U$2*$L38*$K38*60)/$F38,
IF($D38-SUM($S38:T38)=0,"Z",$D38-SUM($S38:T38)))))</f>
        <v>#DIV/0!</v>
      </c>
      <c r="V38" s="35" t="e">
        <f>IF(DATE(YEAR(V$3),MONTH(V$3),DAY(V$3))&lt;DATE(YEAR($Q38),MONTH($Q38),DAY($Q38)),
"X",
IF(DATE(YEAR(V$3),MONTH(V$3),DAY(V$3))=DATE(YEAR($Q38),MONTH($Q38),DAY($Q38)),
IF(((V$2-(TIME(HOUR($Q38),MINUTE($Q38),0)-TIME(HOUR($C$1),MINUTE($C$1),0)))*$L38*$K38*60)/$F38&gt;$D38,
$D38,((V$2-(TIME(HOUR($Q38),MINUTE($Q38),0)-TIME(HOUR($C$1),MINUTE($C$1),0)))*$L38*$K38*60)/$F38),
IF($D38-SUM($S38:U38)&gt;(V$2*$L38*$K38*60)/$F38,(V$2*$L38*$K38*60)/$F38,
IF($D38-SUM($S38:U38)=0,"Z",$D38-SUM($S38:U38)))))</f>
        <v>#DIV/0!</v>
      </c>
      <c r="W38" s="35" t="e">
        <f>IF(DATE(YEAR(W$3),MONTH(W$3),DAY(W$3))&lt;DATE(YEAR($Q38),MONTH($Q38),DAY($Q38)),
"X",
IF(DATE(YEAR(W$3),MONTH(W$3),DAY(W$3))=DATE(YEAR($Q38),MONTH($Q38),DAY($Q38)),
IF(((W$2-(TIME(HOUR($Q38),MINUTE($Q38),0)-TIME(HOUR($C$1),MINUTE($C$1),0)))*$L38*$K38*60)/$F38&gt;$D38,
$D38,((W$2-(TIME(HOUR($Q38),MINUTE($Q38),0)-TIME(HOUR($C$1),MINUTE($C$1),0)))*$L38*$K38*60)/$F38),
IF($D38-SUM($S38:V38)&gt;(W$2*$L38*$K38*60)/$F38,(W$2*$L38*$K38*60)/$F38,
IF($D38-SUM($S38:V38)=0,"Z",$D38-SUM($S38:V38)))))</f>
        <v>#DIV/0!</v>
      </c>
      <c r="X38" s="35" t="e">
        <f>IF(DATE(YEAR(X$3),MONTH(X$3),DAY(X$3))&lt;DATE(YEAR($Q38),MONTH($Q38),DAY($Q38)),
"X",
IF(DATE(YEAR(X$3),MONTH(X$3),DAY(X$3))=DATE(YEAR($Q38),MONTH($Q38),DAY($Q38)),
IF(((X$2-(TIME(HOUR($Q38),MINUTE($Q38),0)-TIME(HOUR($C$1),MINUTE($C$1),0)))*$L38*$K38*60)/$F38&gt;$D38,
$D38,((X$2-(TIME(HOUR($Q38),MINUTE($Q38),0)-TIME(HOUR($C$1),MINUTE($C$1),0)))*$L38*$K38*60)/$F38),
IF($D38-SUM($S38:W38)&gt;(X$2*$L38*$K38*60)/$F38,(X$2*$L38*$K38*60)/$F38,
IF($D38-SUM($S38:W38)=0,"Z",$D38-SUM($S38:W38)))))</f>
        <v>#DIV/0!</v>
      </c>
      <c r="Y38" s="35" t="e">
        <f>IF(DATE(YEAR(Y$3),MONTH(Y$3),DAY(Y$3))&lt;DATE(YEAR($Q38),MONTH($Q38),DAY($Q38)),
"X",
IF(DATE(YEAR(Y$3),MONTH(Y$3),DAY(Y$3))=DATE(YEAR($Q38),MONTH($Q38),DAY($Q38)),
IF(((Y$2-(TIME(HOUR($Q38),MINUTE($Q38),0)-TIME(HOUR($C$1),MINUTE($C$1),0)))*$L38*$K38*60)/$F38&gt;$D38,
$D38,((Y$2-(TIME(HOUR($Q38),MINUTE($Q38),0)-TIME(HOUR($C$1),MINUTE($C$1),0)))*$L38*$K38*60)/$F38),
IF($D38-SUM($S38:X38)&gt;(Y$2*$L38*$K38*60)/$F38,(Y$2*$L38*$K38*60)/$F38,
IF($D38-SUM($S38:X38)=0,"Z",$D38-SUM($S38:X38)))))</f>
        <v>#DIV/0!</v>
      </c>
      <c r="Z38" s="35" t="e">
        <f>IF(DATE(YEAR(Z$3),MONTH(Z$3),DAY(Z$3))&lt;DATE(YEAR($Q38),MONTH($Q38),DAY($Q38)),
"X",
IF(DATE(YEAR(Z$3),MONTH(Z$3),DAY(Z$3))=DATE(YEAR($Q38),MONTH($Q38),DAY($Q38)),
IF(((Z$2-(TIME(HOUR($Q38),MINUTE($Q38),0)-TIME(HOUR($C$1),MINUTE($C$1),0)))*$L38*$K38*60)/$F38&gt;$D38,
$D38,((Z$2-(TIME(HOUR($Q38),MINUTE($Q38),0)-TIME(HOUR($C$1),MINUTE($C$1),0)))*$L38*$K38*60)/$F38),
IF($D38-SUM($S38:Y38)&gt;(Z$2*$L38*$K38*60)/$F38,(Z$2*$L38*$K38*60)/$F38,
IF($D38-SUM($S38:Y38)=0,"Z",$D38-SUM($S38:Y38)))))</f>
        <v>#DIV/0!</v>
      </c>
      <c r="AA38" s="35" t="e">
        <f>IF(DATE(YEAR(AA$3),MONTH(AA$3),DAY(AA$3))&lt;DATE(YEAR($Q38),MONTH($Q38),DAY($Q38)),
"X",
IF(DATE(YEAR(AA$3),MONTH(AA$3),DAY(AA$3))=DATE(YEAR($Q38),MONTH($Q38),DAY($Q38)),
IF(((AA$2-(TIME(HOUR($Q38),MINUTE($Q38),0)-TIME(HOUR($C$1),MINUTE($C$1),0)))*$L38*$K38*60)/$F38&gt;$D38,
$D38,((AA$2-(TIME(HOUR($Q38),MINUTE($Q38),0)-TIME(HOUR($C$1),MINUTE($C$1),0)))*$L38*$K38*60)/$F38),
IF($D38-SUM($S38:Z38)&gt;(AA$2*$L38*$K38*60)/$F38,(AA$2*$L38*$K38*60)/$F38,
IF($D38-SUM($S38:Z38)=0,"Z",$D38-SUM($S38:Z38)))))</f>
        <v>#DIV/0!</v>
      </c>
      <c r="AB38" s="35" t="e">
        <f>IF(DATE(YEAR(AB$3),MONTH(AB$3),DAY(AB$3))&lt;DATE(YEAR($Q38),MONTH($Q38),DAY($Q38)),
"X",
IF(DATE(YEAR(AB$3),MONTH(AB$3),DAY(AB$3))=DATE(YEAR($Q38),MONTH($Q38),DAY($Q38)),
IF(((AB$2-(TIME(HOUR($Q38),MINUTE($Q38),0)-TIME(HOUR($C$1),MINUTE($C$1),0)))*$L38*$K38*60)/$F38&gt;$D38,
$D38,((AB$2-(TIME(HOUR($Q38),MINUTE($Q38),0)-TIME(HOUR($C$1),MINUTE($C$1),0)))*$L38*$K38*60)/$F38),
IF($D38-SUM($S38:AA38)&gt;(AB$2*$L38*$K38*60)/$F38,(AB$2*$L38*$K38*60)/$F38,
IF($D38-SUM($S38:AA38)=0,"Z",$D38-SUM($S38:AA38)))))</f>
        <v>#DIV/0!</v>
      </c>
      <c r="AC38" s="35" t="e">
        <f>IF(DATE(YEAR(AC$3),MONTH(AC$3),DAY(AC$3))&lt;DATE(YEAR($Q38),MONTH($Q38),DAY($Q38)),
"X",
IF(DATE(YEAR(AC$3),MONTH(AC$3),DAY(AC$3))=DATE(YEAR($Q38),MONTH($Q38),DAY($Q38)),
IF(((AC$2-(TIME(HOUR($Q38),MINUTE($Q38),0)-TIME(HOUR($C$1),MINUTE($C$1),0)))*$L38*$K38*60)/$F38&gt;$D38,
$D38,((AC$2-(TIME(HOUR($Q38),MINUTE($Q38),0)-TIME(HOUR($C$1),MINUTE($C$1),0)))*$L38*$K38*60)/$F38),
IF($D38-SUM($S38:AB38)&gt;(AC$2*$L38*$K38*60)/$F38,(AC$2*$L38*$K38*60)/$F38,
IF($D38-SUM($S38:AB38)=0,"Z",$D38-SUM($S38:AB38)))))</f>
        <v>#DIV/0!</v>
      </c>
      <c r="AD38" s="35" t="e">
        <f>IF(DATE(YEAR(AD$3),MONTH(AD$3),DAY(AD$3))&lt;DATE(YEAR($Q38),MONTH($Q38),DAY($Q38)),
"X",
IF(DATE(YEAR(AD$3),MONTH(AD$3),DAY(AD$3))=DATE(YEAR($Q38),MONTH($Q38),DAY($Q38)),
IF(((AD$2-(TIME(HOUR($Q38),MINUTE($Q38),0)-TIME(HOUR($C$1),MINUTE($C$1),0)))*$L38*$K38*60)/$F38&gt;$D38,
$D38,((AD$2-(TIME(HOUR($Q38),MINUTE($Q38),0)-TIME(HOUR($C$1),MINUTE($C$1),0)))*$L38*$K38*60)/$F38),
IF($D38-SUM($S38:AC38)&gt;(AD$2*$L38*$K38*60)/$F38,(AD$2*$L38*$K38*60)/$F38,
IF($D38-SUM($S38:AC38)=0,"Z",$D38-SUM($S38:AC38)))))</f>
        <v>#DIV/0!</v>
      </c>
      <c r="AE38" s="35" t="e">
        <f>IF(DATE(YEAR(AE$3),MONTH(AE$3),DAY(AE$3))&lt;DATE(YEAR($Q38),MONTH($Q38),DAY($Q38)),
"X",
IF(DATE(YEAR(AE$3),MONTH(AE$3),DAY(AE$3))=DATE(YEAR($Q38),MONTH($Q38),DAY($Q38)),
IF(((AE$2-(TIME(HOUR($Q38),MINUTE($Q38),0)-TIME(HOUR($C$1),MINUTE($C$1),0)))*$L38*$K38*60)/$F38&gt;$D38,
$D38,((AE$2-(TIME(HOUR($Q38),MINUTE($Q38),0)-TIME(HOUR($C$1),MINUTE($C$1),0)))*$L38*$K38*60)/$F38),
IF($D38-SUM($S38:AD38)&gt;(AE$2*$L38*$K38*60)/$F38,(AE$2*$L38*$K38*60)/$F38,
IF($D38-SUM($S38:AD38)=0,"Z",$D38-SUM($S38:AD38)))))</f>
        <v>#DIV/0!</v>
      </c>
      <c r="AF38" s="35" t="e">
        <f>IF(DATE(YEAR(AF$3),MONTH(AF$3),DAY(AF$3))&lt;DATE(YEAR($Q38),MONTH($Q38),DAY($Q38)),
"X",
IF(DATE(YEAR(AF$3),MONTH(AF$3),DAY(AF$3))=DATE(YEAR($Q38),MONTH($Q38),DAY($Q38)),
IF(((AF$2-(TIME(HOUR($Q38),MINUTE($Q38),0)-TIME(HOUR($C$1),MINUTE($C$1),0)))*$L38*$K38*60)/$F38&gt;$D38,
$D38,((AF$2-(TIME(HOUR($Q38),MINUTE($Q38),0)-TIME(HOUR($C$1),MINUTE($C$1),0)))*$L38*$K38*60)/$F38),
IF($D38-SUM($S38:AE38)&gt;(AF$2*$L38*$K38*60)/$F38,(AF$2*$L38*$K38*60)/$F38,
IF($D38-SUM($S38:AE38)=0,"Z",$D38-SUM($S38:AE38)))))</f>
        <v>#DIV/0!</v>
      </c>
      <c r="AG38" s="35" t="e">
        <f>IF(DATE(YEAR(AG$3),MONTH(AG$3),DAY(AG$3))&lt;DATE(YEAR($Q38),MONTH($Q38),DAY($Q38)),
"X",
IF(DATE(YEAR(AG$3),MONTH(AG$3),DAY(AG$3))=DATE(YEAR($Q38),MONTH($Q38),DAY($Q38)),
IF(((AG$2-(TIME(HOUR($Q38),MINUTE($Q38),0)-TIME(HOUR($C$1),MINUTE($C$1),0)))*$L38*$K38*60)/$F38&gt;$D38,
$D38,((AG$2-(TIME(HOUR($Q38),MINUTE($Q38),0)-TIME(HOUR($C$1),MINUTE($C$1),0)))*$L38*$K38*60)/$F38),
IF($D38-SUM($S38:AF38)&gt;(AG$2*$L38*$K38*60)/$F38,(AG$2*$L38*$K38*60)/$F38,
IF($D38-SUM($S38:AF38)=0,"Z",$D38-SUM($S38:AF38)))))</f>
        <v>#DIV/0!</v>
      </c>
      <c r="AH38" s="35" t="e">
        <f>IF(DATE(YEAR(AH$3),MONTH(AH$3),DAY(AH$3))&lt;DATE(YEAR($Q38),MONTH($Q38),DAY($Q38)),
"X",
IF(DATE(YEAR(AH$3),MONTH(AH$3),DAY(AH$3))=DATE(YEAR($Q38),MONTH($Q38),DAY($Q38)),
IF(((AH$2-(TIME(HOUR($Q38),MINUTE($Q38),0)-TIME(HOUR($C$1),MINUTE($C$1),0)))*$L38*$K38*60)/$F38&gt;$D38,
$D38,((AH$2-(TIME(HOUR($Q38),MINUTE($Q38),0)-TIME(HOUR($C$1),MINUTE($C$1),0)))*$L38*$K38*60)/$F38),
IF($D38-SUM($S38:AG38)&gt;(AH$2*$L38*$K38*60)/$F38,(AH$2*$L38*$K38*60)/$F38,
IF($D38-SUM($S38:AG38)=0,"Z",$D38-SUM($S38:AG38)))))</f>
        <v>#DIV/0!</v>
      </c>
      <c r="AI38" s="35" t="e">
        <f>IF(DATE(YEAR(AI$3),MONTH(AI$3),DAY(AI$3))&lt;DATE(YEAR($Q38),MONTH($Q38),DAY($Q38)),
"X",
IF(DATE(YEAR(AI$3),MONTH(AI$3),DAY(AI$3))=DATE(YEAR($Q38),MONTH($Q38),DAY($Q38)),
IF(((AI$2-(TIME(HOUR($Q38),MINUTE($Q38),0)-TIME(HOUR($C$1),MINUTE($C$1),0)))*$L38*$K38*60)/$F38&gt;$D38,
$D38,((AI$2-(TIME(HOUR($Q38),MINUTE($Q38),0)-TIME(HOUR($C$1),MINUTE($C$1),0)))*$L38*$K38*60)/$F38),
IF($D38-SUM($S38:AH38)&gt;(AI$2*$L38*$K38*60)/$F38,(AI$2*$L38*$K38*60)/$F38,
IF($D38-SUM($S38:AH38)=0,"Z",$D38-SUM($S38:AH38)))))</f>
        <v>#DIV/0!</v>
      </c>
      <c r="AJ38" s="35" t="e">
        <f>IF(DATE(YEAR(AJ$3),MONTH(AJ$3),DAY(AJ$3))&lt;DATE(YEAR($Q38),MONTH($Q38),DAY($Q38)),
"X",
IF(DATE(YEAR(AJ$3),MONTH(AJ$3),DAY(AJ$3))=DATE(YEAR($Q38),MONTH($Q38),DAY($Q38)),
IF(((AJ$2-(TIME(HOUR($Q38),MINUTE($Q38),0)-TIME(HOUR($C$1),MINUTE($C$1),0)))*$L38*$K38*60)/$F38&gt;$D38,
$D38,((AJ$2-(TIME(HOUR($Q38),MINUTE($Q38),0)-TIME(HOUR($C$1),MINUTE($C$1),0)))*$L38*$K38*60)/$F38),
IF($D38-SUM($S38:AI38)&gt;(AJ$2*$L38*$K38*60)/$F38,(AJ$2*$L38*$K38*60)/$F38,
IF($D38-SUM($S38:AI38)=0,"Z",$D38-SUM($S38:AI38)))))</f>
        <v>#DIV/0!</v>
      </c>
      <c r="AK38" s="35" t="e">
        <f>IF(DATE(YEAR(AK$3),MONTH(AK$3),DAY(AK$3))&lt;DATE(YEAR($Q38),MONTH($Q38),DAY($Q38)),
"X",
IF(DATE(YEAR(AK$3),MONTH(AK$3),DAY(AK$3))=DATE(YEAR($Q38),MONTH($Q38),DAY($Q38)),
IF(((AK$2-(TIME(HOUR($Q38),MINUTE($Q38),0)-TIME(HOUR($C$1),MINUTE($C$1),0)))*$L38*$K38*60)/$F38&gt;$D38,
$D38,((AK$2-(TIME(HOUR($Q38),MINUTE($Q38),0)-TIME(HOUR($C$1),MINUTE($C$1),0)))*$L38*$K38*60)/$F38),
IF($D38-SUM($S38:AJ38)&gt;(AK$2*$L38*$K38*60)/$F38,(AK$2*$L38*$K38*60)/$F38,
IF($D38-SUM($S38:AJ38)=0,"Z",$D38-SUM($S38:AJ38)))))</f>
        <v>#DIV/0!</v>
      </c>
      <c r="AL38" s="35" t="e">
        <f>IF(DATE(YEAR(AL$3),MONTH(AL$3),DAY(AL$3))&lt;DATE(YEAR($Q38),MONTH($Q38),DAY($Q38)),
"X",
IF(DATE(YEAR(AL$3),MONTH(AL$3),DAY(AL$3))=DATE(YEAR($Q38),MONTH($Q38),DAY($Q38)),
IF(((AL$2-(TIME(HOUR($Q38),MINUTE($Q38),0)-TIME(HOUR($C$1),MINUTE($C$1),0)))*$L38*$K38*60)/$F38&gt;$D38,
$D38,((AL$2-(TIME(HOUR($Q38),MINUTE($Q38),0)-TIME(HOUR($C$1),MINUTE($C$1),0)))*$L38*$K38*60)/$F38),
IF($D38-SUM($S38:AK38)&gt;(AL$2*$L38*$K38*60)/$F38,(AL$2*$L38*$K38*60)/$F38,
IF($D38-SUM($S38:AK38)=0,"Z",$D38-SUM($S38:AK38)))))</f>
        <v>#DIV/0!</v>
      </c>
      <c r="AM38" s="35" t="e">
        <f>IF(DATE(YEAR(AM$3),MONTH(AM$3),DAY(AM$3))&lt;DATE(YEAR($Q38),MONTH($Q38),DAY($Q38)),
"X",
IF(DATE(YEAR(AM$3),MONTH(AM$3),DAY(AM$3))=DATE(YEAR($Q38),MONTH($Q38),DAY($Q38)),
IF(((AM$2-(TIME(HOUR($Q38),MINUTE($Q38),0)-TIME(HOUR($C$1),MINUTE($C$1),0)))*$L38*$K38*60)/$F38&gt;$D38,
$D38,((AM$2-(TIME(HOUR($Q38),MINUTE($Q38),0)-TIME(HOUR($C$1),MINUTE($C$1),0)))*$L38*$K38*60)/$F38),
IF($D38-SUM($S38:AL38)&gt;(AM$2*$L38*$K38*60)/$F38,(AM$2*$L38*$K38*60)/$F38,
IF($D38-SUM($S38:AL38)=0,"Z",$D38-SUM($S38:AL38)))))</f>
        <v>#DIV/0!</v>
      </c>
      <c r="AN38" s="35" t="e">
        <f>IF(DATE(YEAR(AN$3),MONTH(AN$3),DAY(AN$3))&lt;DATE(YEAR($Q38),MONTH($Q38),DAY($Q38)),
"X",
IF(DATE(YEAR(AN$3),MONTH(AN$3),DAY(AN$3))=DATE(YEAR($Q38),MONTH($Q38),DAY($Q38)),
IF(((AN$2-(TIME(HOUR($Q38),MINUTE($Q38),0)-TIME(HOUR($C$1),MINUTE($C$1),0)))*$L38*$K38*60)/$F38&gt;$D38,
$D38,((AN$2-(TIME(HOUR($Q38),MINUTE($Q38),0)-TIME(HOUR($C$1),MINUTE($C$1),0)))*$L38*$K38*60)/$F38),
IF($D38-SUM($S38:AM38)&gt;(AN$2*$L38*$K38*60)/$F38,(AN$2*$L38*$K38*60)/$F38,
IF($D38-SUM($S38:AM38)=0,"Z",$D38-SUM($S38:AM38)))))</f>
        <v>#DIV/0!</v>
      </c>
      <c r="AO38" s="36" t="s">
        <v>85</v>
      </c>
    </row>
    <row r="39" spans="1:41" ht="15" customHeight="1">
      <c r="A39" s="43"/>
      <c r="B39" s="43"/>
      <c r="C39" s="43"/>
      <c r="D39" s="43"/>
      <c r="E39" s="44"/>
      <c r="F39" s="43"/>
      <c r="G39" s="62"/>
      <c r="H39" s="43">
        <v>20</v>
      </c>
      <c r="I39" s="26" t="str">
        <f>VLOOKUP(H39,OEE!$A$2:$B$23,2)</f>
        <v>C04</v>
      </c>
      <c r="J39" s="26">
        <f t="shared" si="10"/>
        <v>0</v>
      </c>
      <c r="K39" s="41">
        <f>VLOOKUP(H39,OEE!$A$3:$N$22,14)</f>
        <v>0.621</v>
      </c>
      <c r="L39" s="26">
        <f>VLOOKUP(H39,OEE!$A$3:$N$22,3)</f>
        <v>25</v>
      </c>
      <c r="M39" s="42">
        <f t="shared" si="11"/>
        <v>0</v>
      </c>
      <c r="N39" s="42">
        <f t="shared" si="12"/>
        <v>0</v>
      </c>
      <c r="O39" s="42">
        <f t="shared" si="13"/>
        <v>0</v>
      </c>
      <c r="P39" s="25">
        <f t="shared" si="14"/>
        <v>0</v>
      </c>
      <c r="Q39" s="40">
        <f t="shared" si="15"/>
        <v>44338.375</v>
      </c>
      <c r="R39" s="40" t="e">
        <f t="shared" ca="1" si="16"/>
        <v>#DIV/0!</v>
      </c>
      <c r="S39" s="16"/>
      <c r="T39" s="16"/>
      <c r="U39" s="35" t="e">
        <f>IF(DATE(YEAR(U$3),MONTH(U$3),DAY(U$3))&lt;DATE(YEAR($Q39),MONTH($Q39),DAY($Q39)),
"X",
IF(DATE(YEAR(U$3),MONTH(U$3),DAY(U$3))=DATE(YEAR($Q39),MONTH($Q39),DAY($Q39)),
IF(((U$2-(TIME(HOUR($Q39),MINUTE($Q39),0)-TIME(HOUR($C$1),MINUTE($C$1),0)))*$L39*$K39*60)/$F39&gt;$D39,
$D39,((U$2-(TIME(HOUR($Q39),MINUTE($Q39),0)-TIME(HOUR($C$1),MINUTE($C$1),0)))*$L39*$K39*60)/$F39),
IF($D39-SUM($S39:T39)&gt;(U$2*$L39*$K39*60)/$F39,(U$2*$L39*$K39*60)/$F39,
IF($D39-SUM($S39:T39)=0,"Z",$D39-SUM($S39:T39)))))</f>
        <v>#DIV/0!</v>
      </c>
      <c r="V39" s="35" t="e">
        <f>IF(DATE(YEAR(V$3),MONTH(V$3),DAY(V$3))&lt;DATE(YEAR($Q39),MONTH($Q39),DAY($Q39)),
"X",
IF(DATE(YEAR(V$3),MONTH(V$3),DAY(V$3))=DATE(YEAR($Q39),MONTH($Q39),DAY($Q39)),
IF(((V$2-(TIME(HOUR($Q39),MINUTE($Q39),0)-TIME(HOUR($C$1),MINUTE($C$1),0)))*$L39*$K39*60)/$F39&gt;$D39,
$D39,((V$2-(TIME(HOUR($Q39),MINUTE($Q39),0)-TIME(HOUR($C$1),MINUTE($C$1),0)))*$L39*$K39*60)/$F39),
IF($D39-SUM($S39:U39)&gt;(V$2*$L39*$K39*60)/$F39,(V$2*$L39*$K39*60)/$F39,
IF($D39-SUM($S39:U39)=0,"Z",$D39-SUM($S39:U39)))))</f>
        <v>#DIV/0!</v>
      </c>
      <c r="W39" s="35" t="e">
        <f>IF(DATE(YEAR(W$3),MONTH(W$3),DAY(W$3))&lt;DATE(YEAR($Q39),MONTH($Q39),DAY($Q39)),
"X",
IF(DATE(YEAR(W$3),MONTH(W$3),DAY(W$3))=DATE(YEAR($Q39),MONTH($Q39),DAY($Q39)),
IF(((W$2-(TIME(HOUR($Q39),MINUTE($Q39),0)-TIME(HOUR($C$1),MINUTE($C$1),0)))*$L39*$K39*60)/$F39&gt;$D39,
$D39,((W$2-(TIME(HOUR($Q39),MINUTE($Q39),0)-TIME(HOUR($C$1),MINUTE($C$1),0)))*$L39*$K39*60)/$F39),
IF($D39-SUM($S39:V39)&gt;(W$2*$L39*$K39*60)/$F39,(W$2*$L39*$K39*60)/$F39,
IF($D39-SUM($S39:V39)=0,"Z",$D39-SUM($S39:V39)))))</f>
        <v>#DIV/0!</v>
      </c>
      <c r="X39" s="35" t="e">
        <f>IF(DATE(YEAR(X$3),MONTH(X$3),DAY(X$3))&lt;DATE(YEAR($Q39),MONTH($Q39),DAY($Q39)),
"X",
IF(DATE(YEAR(X$3),MONTH(X$3),DAY(X$3))=DATE(YEAR($Q39),MONTH($Q39),DAY($Q39)),
IF(((X$2-(TIME(HOUR($Q39),MINUTE($Q39),0)-TIME(HOUR($C$1),MINUTE($C$1),0)))*$L39*$K39*60)/$F39&gt;$D39,
$D39,((X$2-(TIME(HOUR($Q39),MINUTE($Q39),0)-TIME(HOUR($C$1),MINUTE($C$1),0)))*$L39*$K39*60)/$F39),
IF($D39-SUM($S39:W39)&gt;(X$2*$L39*$K39*60)/$F39,(X$2*$L39*$K39*60)/$F39,
IF($D39-SUM($S39:W39)=0,"Z",$D39-SUM($S39:W39)))))</f>
        <v>#DIV/0!</v>
      </c>
      <c r="Y39" s="35" t="e">
        <f>IF(DATE(YEAR(Y$3),MONTH(Y$3),DAY(Y$3))&lt;DATE(YEAR($Q39),MONTH($Q39),DAY($Q39)),
"X",
IF(DATE(YEAR(Y$3),MONTH(Y$3),DAY(Y$3))=DATE(YEAR($Q39),MONTH($Q39),DAY($Q39)),
IF(((Y$2-(TIME(HOUR($Q39),MINUTE($Q39),0)-TIME(HOUR($C$1),MINUTE($C$1),0)))*$L39*$K39*60)/$F39&gt;$D39,
$D39,((Y$2-(TIME(HOUR($Q39),MINUTE($Q39),0)-TIME(HOUR($C$1),MINUTE($C$1),0)))*$L39*$K39*60)/$F39),
IF($D39-SUM($S39:X39)&gt;(Y$2*$L39*$K39*60)/$F39,(Y$2*$L39*$K39*60)/$F39,
IF($D39-SUM($S39:X39)=0,"Z",$D39-SUM($S39:X39)))))</f>
        <v>#DIV/0!</v>
      </c>
      <c r="Z39" s="35" t="e">
        <f>IF(DATE(YEAR(Z$3),MONTH(Z$3),DAY(Z$3))&lt;DATE(YEAR($Q39),MONTH($Q39),DAY($Q39)),
"X",
IF(DATE(YEAR(Z$3),MONTH(Z$3),DAY(Z$3))=DATE(YEAR($Q39),MONTH($Q39),DAY($Q39)),
IF(((Z$2-(TIME(HOUR($Q39),MINUTE($Q39),0)-TIME(HOUR($C$1),MINUTE($C$1),0)))*$L39*$K39*60)/$F39&gt;$D39,
$D39,((Z$2-(TIME(HOUR($Q39),MINUTE($Q39),0)-TIME(HOUR($C$1),MINUTE($C$1),0)))*$L39*$K39*60)/$F39),
IF($D39-SUM($S39:Y39)&gt;(Z$2*$L39*$K39*60)/$F39,(Z$2*$L39*$K39*60)/$F39,
IF($D39-SUM($S39:Y39)=0,"Z",$D39-SUM($S39:Y39)))))</f>
        <v>#DIV/0!</v>
      </c>
      <c r="AA39" s="35" t="e">
        <f>IF(DATE(YEAR(AA$3),MONTH(AA$3),DAY(AA$3))&lt;DATE(YEAR($Q39),MONTH($Q39),DAY($Q39)),
"X",
IF(DATE(YEAR(AA$3),MONTH(AA$3),DAY(AA$3))=DATE(YEAR($Q39),MONTH($Q39),DAY($Q39)),
IF(((AA$2-(TIME(HOUR($Q39),MINUTE($Q39),0)-TIME(HOUR($C$1),MINUTE($C$1),0)))*$L39*$K39*60)/$F39&gt;$D39,
$D39,((AA$2-(TIME(HOUR($Q39),MINUTE($Q39),0)-TIME(HOUR($C$1),MINUTE($C$1),0)))*$L39*$K39*60)/$F39),
IF($D39-SUM($S39:Z39)&gt;(AA$2*$L39*$K39*60)/$F39,(AA$2*$L39*$K39*60)/$F39,
IF($D39-SUM($S39:Z39)=0,"Z",$D39-SUM($S39:Z39)))))</f>
        <v>#DIV/0!</v>
      </c>
      <c r="AB39" s="35" t="e">
        <f>IF(DATE(YEAR(AB$3),MONTH(AB$3),DAY(AB$3))&lt;DATE(YEAR($Q39),MONTH($Q39),DAY($Q39)),
"X",
IF(DATE(YEAR(AB$3),MONTH(AB$3),DAY(AB$3))=DATE(YEAR($Q39),MONTH($Q39),DAY($Q39)),
IF(((AB$2-(TIME(HOUR($Q39),MINUTE($Q39),0)-TIME(HOUR($C$1),MINUTE($C$1),0)))*$L39*$K39*60)/$F39&gt;$D39,
$D39,((AB$2-(TIME(HOUR($Q39),MINUTE($Q39),0)-TIME(HOUR($C$1),MINUTE($C$1),0)))*$L39*$K39*60)/$F39),
IF($D39-SUM($S39:AA39)&gt;(AB$2*$L39*$K39*60)/$F39,(AB$2*$L39*$K39*60)/$F39,
IF($D39-SUM($S39:AA39)=0,"Z",$D39-SUM($S39:AA39)))))</f>
        <v>#DIV/0!</v>
      </c>
      <c r="AC39" s="35" t="e">
        <f>IF(DATE(YEAR(AC$3),MONTH(AC$3),DAY(AC$3))&lt;DATE(YEAR($Q39),MONTH($Q39),DAY($Q39)),
"X",
IF(DATE(YEAR(AC$3),MONTH(AC$3),DAY(AC$3))=DATE(YEAR($Q39),MONTH($Q39),DAY($Q39)),
IF(((AC$2-(TIME(HOUR($Q39),MINUTE($Q39),0)-TIME(HOUR($C$1),MINUTE($C$1),0)))*$L39*$K39*60)/$F39&gt;$D39,
$D39,((AC$2-(TIME(HOUR($Q39),MINUTE($Q39),0)-TIME(HOUR($C$1),MINUTE($C$1),0)))*$L39*$K39*60)/$F39),
IF($D39-SUM($S39:AB39)&gt;(AC$2*$L39*$K39*60)/$F39,(AC$2*$L39*$K39*60)/$F39,
IF($D39-SUM($S39:AB39)=0,"Z",$D39-SUM($S39:AB39)))))</f>
        <v>#DIV/0!</v>
      </c>
      <c r="AD39" s="35" t="e">
        <f>IF(DATE(YEAR(AD$3),MONTH(AD$3),DAY(AD$3))&lt;DATE(YEAR($Q39),MONTH($Q39),DAY($Q39)),
"X",
IF(DATE(YEAR(AD$3),MONTH(AD$3),DAY(AD$3))=DATE(YEAR($Q39),MONTH($Q39),DAY($Q39)),
IF(((AD$2-(TIME(HOUR($Q39),MINUTE($Q39),0)-TIME(HOUR($C$1),MINUTE($C$1),0)))*$L39*$K39*60)/$F39&gt;$D39,
$D39,((AD$2-(TIME(HOUR($Q39),MINUTE($Q39),0)-TIME(HOUR($C$1),MINUTE($C$1),0)))*$L39*$K39*60)/$F39),
IF($D39-SUM($S39:AC39)&gt;(AD$2*$L39*$K39*60)/$F39,(AD$2*$L39*$K39*60)/$F39,
IF($D39-SUM($S39:AC39)=0,"Z",$D39-SUM($S39:AC39)))))</f>
        <v>#DIV/0!</v>
      </c>
      <c r="AE39" s="35" t="e">
        <f>IF(DATE(YEAR(AE$3),MONTH(AE$3),DAY(AE$3))&lt;DATE(YEAR($Q39),MONTH($Q39),DAY($Q39)),
"X",
IF(DATE(YEAR(AE$3),MONTH(AE$3),DAY(AE$3))=DATE(YEAR($Q39),MONTH($Q39),DAY($Q39)),
IF(((AE$2-(TIME(HOUR($Q39),MINUTE($Q39),0)-TIME(HOUR($C$1),MINUTE($C$1),0)))*$L39*$K39*60)/$F39&gt;$D39,
$D39,((AE$2-(TIME(HOUR($Q39),MINUTE($Q39),0)-TIME(HOUR($C$1),MINUTE($C$1),0)))*$L39*$K39*60)/$F39),
IF($D39-SUM($S39:AD39)&gt;(AE$2*$L39*$K39*60)/$F39,(AE$2*$L39*$K39*60)/$F39,
IF($D39-SUM($S39:AD39)=0,"Z",$D39-SUM($S39:AD39)))))</f>
        <v>#DIV/0!</v>
      </c>
      <c r="AF39" s="35" t="e">
        <f>IF(DATE(YEAR(AF$3),MONTH(AF$3),DAY(AF$3))&lt;DATE(YEAR($Q39),MONTH($Q39),DAY($Q39)),
"X",
IF(DATE(YEAR(AF$3),MONTH(AF$3),DAY(AF$3))=DATE(YEAR($Q39),MONTH($Q39),DAY($Q39)),
IF(((AF$2-(TIME(HOUR($Q39),MINUTE($Q39),0)-TIME(HOUR($C$1),MINUTE($C$1),0)))*$L39*$K39*60)/$F39&gt;$D39,
$D39,((AF$2-(TIME(HOUR($Q39),MINUTE($Q39),0)-TIME(HOUR($C$1),MINUTE($C$1),0)))*$L39*$K39*60)/$F39),
IF($D39-SUM($S39:AE39)&gt;(AF$2*$L39*$K39*60)/$F39,(AF$2*$L39*$K39*60)/$F39,
IF($D39-SUM($S39:AE39)=0,"Z",$D39-SUM($S39:AE39)))))</f>
        <v>#DIV/0!</v>
      </c>
      <c r="AG39" s="35" t="e">
        <f>IF(DATE(YEAR(AG$3),MONTH(AG$3),DAY(AG$3))&lt;DATE(YEAR($Q39),MONTH($Q39),DAY($Q39)),
"X",
IF(DATE(YEAR(AG$3),MONTH(AG$3),DAY(AG$3))=DATE(YEAR($Q39),MONTH($Q39),DAY($Q39)),
IF(((AG$2-(TIME(HOUR($Q39),MINUTE($Q39),0)-TIME(HOUR($C$1),MINUTE($C$1),0)))*$L39*$K39*60)/$F39&gt;$D39,
$D39,((AG$2-(TIME(HOUR($Q39),MINUTE($Q39),0)-TIME(HOUR($C$1),MINUTE($C$1),0)))*$L39*$K39*60)/$F39),
IF($D39-SUM($S39:AF39)&gt;(AG$2*$L39*$K39*60)/$F39,(AG$2*$L39*$K39*60)/$F39,
IF($D39-SUM($S39:AF39)=0,"Z",$D39-SUM($S39:AF39)))))</f>
        <v>#DIV/0!</v>
      </c>
      <c r="AH39" s="35" t="e">
        <f>IF(DATE(YEAR(AH$3),MONTH(AH$3),DAY(AH$3))&lt;DATE(YEAR($Q39),MONTH($Q39),DAY($Q39)),
"X",
IF(DATE(YEAR(AH$3),MONTH(AH$3),DAY(AH$3))=DATE(YEAR($Q39),MONTH($Q39),DAY($Q39)),
IF(((AH$2-(TIME(HOUR($Q39),MINUTE($Q39),0)-TIME(HOUR($C$1),MINUTE($C$1),0)))*$L39*$K39*60)/$F39&gt;$D39,
$D39,((AH$2-(TIME(HOUR($Q39),MINUTE($Q39),0)-TIME(HOUR($C$1),MINUTE($C$1),0)))*$L39*$K39*60)/$F39),
IF($D39-SUM($S39:AG39)&gt;(AH$2*$L39*$K39*60)/$F39,(AH$2*$L39*$K39*60)/$F39,
IF($D39-SUM($S39:AG39)=0,"Z",$D39-SUM($S39:AG39)))))</f>
        <v>#DIV/0!</v>
      </c>
      <c r="AI39" s="35" t="e">
        <f>IF(DATE(YEAR(AI$3),MONTH(AI$3),DAY(AI$3))&lt;DATE(YEAR($Q39),MONTH($Q39),DAY($Q39)),
"X",
IF(DATE(YEAR(AI$3),MONTH(AI$3),DAY(AI$3))=DATE(YEAR($Q39),MONTH($Q39),DAY($Q39)),
IF(((AI$2-(TIME(HOUR($Q39),MINUTE($Q39),0)-TIME(HOUR($C$1),MINUTE($C$1),0)))*$L39*$K39*60)/$F39&gt;$D39,
$D39,((AI$2-(TIME(HOUR($Q39),MINUTE($Q39),0)-TIME(HOUR($C$1),MINUTE($C$1),0)))*$L39*$K39*60)/$F39),
IF($D39-SUM($S39:AH39)&gt;(AI$2*$L39*$K39*60)/$F39,(AI$2*$L39*$K39*60)/$F39,
IF($D39-SUM($S39:AH39)=0,"Z",$D39-SUM($S39:AH39)))))</f>
        <v>#DIV/0!</v>
      </c>
      <c r="AJ39" s="35" t="e">
        <f>IF(DATE(YEAR(AJ$3),MONTH(AJ$3),DAY(AJ$3))&lt;DATE(YEAR($Q39),MONTH($Q39),DAY($Q39)),
"X",
IF(DATE(YEAR(AJ$3),MONTH(AJ$3),DAY(AJ$3))=DATE(YEAR($Q39),MONTH($Q39),DAY($Q39)),
IF(((AJ$2-(TIME(HOUR($Q39),MINUTE($Q39),0)-TIME(HOUR($C$1),MINUTE($C$1),0)))*$L39*$K39*60)/$F39&gt;$D39,
$D39,((AJ$2-(TIME(HOUR($Q39),MINUTE($Q39),0)-TIME(HOUR($C$1),MINUTE($C$1),0)))*$L39*$K39*60)/$F39),
IF($D39-SUM($S39:AI39)&gt;(AJ$2*$L39*$K39*60)/$F39,(AJ$2*$L39*$K39*60)/$F39,
IF($D39-SUM($S39:AI39)=0,"Z",$D39-SUM($S39:AI39)))))</f>
        <v>#DIV/0!</v>
      </c>
      <c r="AK39" s="35" t="e">
        <f>IF(DATE(YEAR(AK$3),MONTH(AK$3),DAY(AK$3))&lt;DATE(YEAR($Q39),MONTH($Q39),DAY($Q39)),
"X",
IF(DATE(YEAR(AK$3),MONTH(AK$3),DAY(AK$3))=DATE(YEAR($Q39),MONTH($Q39),DAY($Q39)),
IF(((AK$2-(TIME(HOUR($Q39),MINUTE($Q39),0)-TIME(HOUR($C$1),MINUTE($C$1),0)))*$L39*$K39*60)/$F39&gt;$D39,
$D39,((AK$2-(TIME(HOUR($Q39),MINUTE($Q39),0)-TIME(HOUR($C$1),MINUTE($C$1),0)))*$L39*$K39*60)/$F39),
IF($D39-SUM($S39:AJ39)&gt;(AK$2*$L39*$K39*60)/$F39,(AK$2*$L39*$K39*60)/$F39,
IF($D39-SUM($S39:AJ39)=0,"Z",$D39-SUM($S39:AJ39)))))</f>
        <v>#DIV/0!</v>
      </c>
      <c r="AL39" s="35" t="e">
        <f>IF(DATE(YEAR(AL$3),MONTH(AL$3),DAY(AL$3))&lt;DATE(YEAR($Q39),MONTH($Q39),DAY($Q39)),
"X",
IF(DATE(YEAR(AL$3),MONTH(AL$3),DAY(AL$3))=DATE(YEAR($Q39),MONTH($Q39),DAY($Q39)),
IF(((AL$2-(TIME(HOUR($Q39),MINUTE($Q39),0)-TIME(HOUR($C$1),MINUTE($C$1),0)))*$L39*$K39*60)/$F39&gt;$D39,
$D39,((AL$2-(TIME(HOUR($Q39),MINUTE($Q39),0)-TIME(HOUR($C$1),MINUTE($C$1),0)))*$L39*$K39*60)/$F39),
IF($D39-SUM($S39:AK39)&gt;(AL$2*$L39*$K39*60)/$F39,(AL$2*$L39*$K39*60)/$F39,
IF($D39-SUM($S39:AK39)=0,"Z",$D39-SUM($S39:AK39)))))</f>
        <v>#DIV/0!</v>
      </c>
      <c r="AM39" s="35" t="e">
        <f>IF(DATE(YEAR(AM$3),MONTH(AM$3),DAY(AM$3))&lt;DATE(YEAR($Q39),MONTH($Q39),DAY($Q39)),
"X",
IF(DATE(YEAR(AM$3),MONTH(AM$3),DAY(AM$3))=DATE(YEAR($Q39),MONTH($Q39),DAY($Q39)),
IF(((AM$2-(TIME(HOUR($Q39),MINUTE($Q39),0)-TIME(HOUR($C$1),MINUTE($C$1),0)))*$L39*$K39*60)/$F39&gt;$D39,
$D39,((AM$2-(TIME(HOUR($Q39),MINUTE($Q39),0)-TIME(HOUR($C$1),MINUTE($C$1),0)))*$L39*$K39*60)/$F39),
IF($D39-SUM($S39:AL39)&gt;(AM$2*$L39*$K39*60)/$F39,(AM$2*$L39*$K39*60)/$F39,
IF($D39-SUM($S39:AL39)=0,"Z",$D39-SUM($S39:AL39)))))</f>
        <v>#DIV/0!</v>
      </c>
      <c r="AN39" s="35" t="e">
        <f>IF(DATE(YEAR(AN$3),MONTH(AN$3),DAY(AN$3))&lt;DATE(YEAR($Q39),MONTH($Q39),DAY($Q39)),
"X",
IF(DATE(YEAR(AN$3),MONTH(AN$3),DAY(AN$3))=DATE(YEAR($Q39),MONTH($Q39),DAY($Q39)),
IF(((AN$2-(TIME(HOUR($Q39),MINUTE($Q39),0)-TIME(HOUR($C$1),MINUTE($C$1),0)))*$L39*$K39*60)/$F39&gt;$D39,
$D39,((AN$2-(TIME(HOUR($Q39),MINUTE($Q39),0)-TIME(HOUR($C$1),MINUTE($C$1),0)))*$L39*$K39*60)/$F39),
IF($D39-SUM($S39:AM39)&gt;(AN$2*$L39*$K39*60)/$F39,(AN$2*$L39*$K39*60)/$F39,
IF($D39-SUM($S39:AM39)=0,"Z",$D39-SUM($S39:AM39)))))</f>
        <v>#DIV/0!</v>
      </c>
      <c r="AO39" s="36" t="s">
        <v>85</v>
      </c>
    </row>
    <row r="40" spans="1:41" ht="15" customHeight="1">
      <c r="A40" s="4"/>
      <c r="B40" s="4"/>
      <c r="C40" s="4"/>
      <c r="D40" s="4"/>
      <c r="E40" s="2"/>
      <c r="F40" s="4"/>
      <c r="G40" s="5"/>
      <c r="H40" s="43">
        <v>13</v>
      </c>
      <c r="I40" s="26" t="str">
        <f>VLOOKUP(H40,OEE!$A$2:$B$23,2)</f>
        <v>B05</v>
      </c>
      <c r="J40" s="26">
        <f t="shared" si="10"/>
        <v>0</v>
      </c>
      <c r="K40" s="41">
        <f>VLOOKUP(H40,OEE!$A$3:$N$22,14)</f>
        <v>0.75100000000000011</v>
      </c>
      <c r="L40" s="26">
        <f>VLOOKUP(H40,OEE!$A$3:$N$22,3)</f>
        <v>25</v>
      </c>
      <c r="M40" s="42">
        <f t="shared" si="11"/>
        <v>0</v>
      </c>
      <c r="N40" s="42">
        <f t="shared" si="12"/>
        <v>0</v>
      </c>
      <c r="O40" s="42">
        <f t="shared" si="13"/>
        <v>0</v>
      </c>
      <c r="P40" s="25">
        <f t="shared" si="14"/>
        <v>0</v>
      </c>
      <c r="Q40" s="40">
        <f t="shared" si="15"/>
        <v>44338.375</v>
      </c>
      <c r="R40" s="40" t="e">
        <f t="shared" ca="1" si="16"/>
        <v>#DIV/0!</v>
      </c>
      <c r="S40" s="16"/>
      <c r="T40" s="16"/>
      <c r="U40" s="35" t="e">
        <f>IF(DATE(YEAR(U$3),MONTH(U$3),DAY(U$3))&lt;DATE(YEAR($Q40),MONTH($Q40),DAY($Q40)),
"X",
IF(DATE(YEAR(U$3),MONTH(U$3),DAY(U$3))=DATE(YEAR($Q40),MONTH($Q40),DAY($Q40)),
IF(((U$2-(TIME(HOUR($Q40),MINUTE($Q40),0)-TIME(HOUR($C$1),MINUTE($C$1),0)))*$L40*$K40*60)/$F40&gt;$D40,
$D40,((U$2-(TIME(HOUR($Q40),MINUTE($Q40),0)-TIME(HOUR($C$1),MINUTE($C$1),0)))*$L40*$K40*60)/$F40),
IF($D40-SUM($S40:T40)&gt;(U$2*$L40*$K40*60)/$F40,(U$2*$L40*$K40*60)/$F40,
IF($D40-SUM($S40:T40)=0,"Z",$D40-SUM($S40:T40)))))</f>
        <v>#DIV/0!</v>
      </c>
      <c r="V40" s="35" t="e">
        <f>IF(DATE(YEAR(V$3),MONTH(V$3),DAY(V$3))&lt;DATE(YEAR($Q40),MONTH($Q40),DAY($Q40)),
"X",
IF(DATE(YEAR(V$3),MONTH(V$3),DAY(V$3))=DATE(YEAR($Q40),MONTH($Q40),DAY($Q40)),
IF(((V$2-(TIME(HOUR($Q40),MINUTE($Q40),0)-TIME(HOUR($C$1),MINUTE($C$1),0)))*$L40*$K40*60)/$F40&gt;$D40,
$D40,((V$2-(TIME(HOUR($Q40),MINUTE($Q40),0)-TIME(HOUR($C$1),MINUTE($C$1),0)))*$L40*$K40*60)/$F40),
IF($D40-SUM($S40:U40)&gt;(V$2*$L40*$K40*60)/$F40,(V$2*$L40*$K40*60)/$F40,
IF($D40-SUM($S40:U40)=0,"Z",$D40-SUM($S40:U40)))))</f>
        <v>#DIV/0!</v>
      </c>
      <c r="W40" s="35" t="e">
        <f>IF(DATE(YEAR(W$3),MONTH(W$3),DAY(W$3))&lt;DATE(YEAR($Q40),MONTH($Q40),DAY($Q40)),
"X",
IF(DATE(YEAR(W$3),MONTH(W$3),DAY(W$3))=DATE(YEAR($Q40),MONTH($Q40),DAY($Q40)),
IF(((W$2-(TIME(HOUR($Q40),MINUTE($Q40),0)-TIME(HOUR($C$1),MINUTE($C$1),0)))*$L40*$K40*60)/$F40&gt;$D40,
$D40,((W$2-(TIME(HOUR($Q40),MINUTE($Q40),0)-TIME(HOUR($C$1),MINUTE($C$1),0)))*$L40*$K40*60)/$F40),
IF($D40-SUM($S40:V40)&gt;(W$2*$L40*$K40*60)/$F40,(W$2*$L40*$K40*60)/$F40,
IF($D40-SUM($S40:V40)=0,"Z",$D40-SUM($S40:V40)))))</f>
        <v>#DIV/0!</v>
      </c>
      <c r="X40" s="35" t="e">
        <f>IF(DATE(YEAR(X$3),MONTH(X$3),DAY(X$3))&lt;DATE(YEAR($Q40),MONTH($Q40),DAY($Q40)),
"X",
IF(DATE(YEAR(X$3),MONTH(X$3),DAY(X$3))=DATE(YEAR($Q40),MONTH($Q40),DAY($Q40)),
IF(((X$2-(TIME(HOUR($Q40),MINUTE($Q40),0)-TIME(HOUR($C$1),MINUTE($C$1),0)))*$L40*$K40*60)/$F40&gt;$D40,
$D40,((X$2-(TIME(HOUR($Q40),MINUTE($Q40),0)-TIME(HOUR($C$1),MINUTE($C$1),0)))*$L40*$K40*60)/$F40),
IF($D40-SUM($S40:W40)&gt;(X$2*$L40*$K40*60)/$F40,(X$2*$L40*$K40*60)/$F40,
IF($D40-SUM($S40:W40)=0,"Z",$D40-SUM($S40:W40)))))</f>
        <v>#DIV/0!</v>
      </c>
      <c r="Y40" s="35" t="e">
        <f>IF(DATE(YEAR(Y$3),MONTH(Y$3),DAY(Y$3))&lt;DATE(YEAR($Q40),MONTH($Q40),DAY($Q40)),
"X",
IF(DATE(YEAR(Y$3),MONTH(Y$3),DAY(Y$3))=DATE(YEAR($Q40),MONTH($Q40),DAY($Q40)),
IF(((Y$2-(TIME(HOUR($Q40),MINUTE($Q40),0)-TIME(HOUR($C$1),MINUTE($C$1),0)))*$L40*$K40*60)/$F40&gt;$D40,
$D40,((Y$2-(TIME(HOUR($Q40),MINUTE($Q40),0)-TIME(HOUR($C$1),MINUTE($C$1),0)))*$L40*$K40*60)/$F40),
IF($D40-SUM($S40:X40)&gt;(Y$2*$L40*$K40*60)/$F40,(Y$2*$L40*$K40*60)/$F40,
IF($D40-SUM($S40:X40)=0,"Z",$D40-SUM($S40:X40)))))</f>
        <v>#DIV/0!</v>
      </c>
      <c r="Z40" s="35" t="e">
        <f>IF(DATE(YEAR(Z$3),MONTH(Z$3),DAY(Z$3))&lt;DATE(YEAR($Q40),MONTH($Q40),DAY($Q40)),
"X",
IF(DATE(YEAR(Z$3),MONTH(Z$3),DAY(Z$3))=DATE(YEAR($Q40),MONTH($Q40),DAY($Q40)),
IF(((Z$2-(TIME(HOUR($Q40),MINUTE($Q40),0)-TIME(HOUR($C$1),MINUTE($C$1),0)))*$L40*$K40*60)/$F40&gt;$D40,
$D40,((Z$2-(TIME(HOUR($Q40),MINUTE($Q40),0)-TIME(HOUR($C$1),MINUTE($C$1),0)))*$L40*$K40*60)/$F40),
IF($D40-SUM($S40:Y40)&gt;(Z$2*$L40*$K40*60)/$F40,(Z$2*$L40*$K40*60)/$F40,
IF($D40-SUM($S40:Y40)=0,"Z",$D40-SUM($S40:Y40)))))</f>
        <v>#DIV/0!</v>
      </c>
      <c r="AA40" s="35" t="e">
        <f>IF(DATE(YEAR(AA$3),MONTH(AA$3),DAY(AA$3))&lt;DATE(YEAR($Q40),MONTH($Q40),DAY($Q40)),
"X",
IF(DATE(YEAR(AA$3),MONTH(AA$3),DAY(AA$3))=DATE(YEAR($Q40),MONTH($Q40),DAY($Q40)),
IF(((AA$2-(TIME(HOUR($Q40),MINUTE($Q40),0)-TIME(HOUR($C$1),MINUTE($C$1),0)))*$L40*$K40*60)/$F40&gt;$D40,
$D40,((AA$2-(TIME(HOUR($Q40),MINUTE($Q40),0)-TIME(HOUR($C$1),MINUTE($C$1),0)))*$L40*$K40*60)/$F40),
IF($D40-SUM($S40:Z40)&gt;(AA$2*$L40*$K40*60)/$F40,(AA$2*$L40*$K40*60)/$F40,
IF($D40-SUM($S40:Z40)=0,"Z",$D40-SUM($S40:Z40)))))</f>
        <v>#DIV/0!</v>
      </c>
      <c r="AB40" s="35" t="e">
        <f>IF(DATE(YEAR(AB$3),MONTH(AB$3),DAY(AB$3))&lt;DATE(YEAR($Q40),MONTH($Q40),DAY($Q40)),
"X",
IF(DATE(YEAR(AB$3),MONTH(AB$3),DAY(AB$3))=DATE(YEAR($Q40),MONTH($Q40),DAY($Q40)),
IF(((AB$2-(TIME(HOUR($Q40),MINUTE($Q40),0)-TIME(HOUR($C$1),MINUTE($C$1),0)))*$L40*$K40*60)/$F40&gt;$D40,
$D40,((AB$2-(TIME(HOUR($Q40),MINUTE($Q40),0)-TIME(HOUR($C$1),MINUTE($C$1),0)))*$L40*$K40*60)/$F40),
IF($D40-SUM($S40:AA40)&gt;(AB$2*$L40*$K40*60)/$F40,(AB$2*$L40*$K40*60)/$F40,
IF($D40-SUM($S40:AA40)=0,"Z",$D40-SUM($S40:AA40)))))</f>
        <v>#DIV/0!</v>
      </c>
      <c r="AC40" s="35" t="e">
        <f>IF(DATE(YEAR(AC$3),MONTH(AC$3),DAY(AC$3))&lt;DATE(YEAR($Q40),MONTH($Q40),DAY($Q40)),
"X",
IF(DATE(YEAR(AC$3),MONTH(AC$3),DAY(AC$3))=DATE(YEAR($Q40),MONTH($Q40),DAY($Q40)),
IF(((AC$2-(TIME(HOUR($Q40),MINUTE($Q40),0)-TIME(HOUR($C$1),MINUTE($C$1),0)))*$L40*$K40*60)/$F40&gt;$D40,
$D40,((AC$2-(TIME(HOUR($Q40),MINUTE($Q40),0)-TIME(HOUR($C$1),MINUTE($C$1),0)))*$L40*$K40*60)/$F40),
IF($D40-SUM($S40:AB40)&gt;(AC$2*$L40*$K40*60)/$F40,(AC$2*$L40*$K40*60)/$F40,
IF($D40-SUM($S40:AB40)=0,"Z",$D40-SUM($S40:AB40)))))</f>
        <v>#DIV/0!</v>
      </c>
      <c r="AD40" s="35" t="e">
        <f>IF(DATE(YEAR(AD$3),MONTH(AD$3),DAY(AD$3))&lt;DATE(YEAR($Q40),MONTH($Q40),DAY($Q40)),
"X",
IF(DATE(YEAR(AD$3),MONTH(AD$3),DAY(AD$3))=DATE(YEAR($Q40),MONTH($Q40),DAY($Q40)),
IF(((AD$2-(TIME(HOUR($Q40),MINUTE($Q40),0)-TIME(HOUR($C$1),MINUTE($C$1),0)))*$L40*$K40*60)/$F40&gt;$D40,
$D40,((AD$2-(TIME(HOUR($Q40),MINUTE($Q40),0)-TIME(HOUR($C$1),MINUTE($C$1),0)))*$L40*$K40*60)/$F40),
IF($D40-SUM($S40:AC40)&gt;(AD$2*$L40*$K40*60)/$F40,(AD$2*$L40*$K40*60)/$F40,
IF($D40-SUM($S40:AC40)=0,"Z",$D40-SUM($S40:AC40)))))</f>
        <v>#DIV/0!</v>
      </c>
      <c r="AE40" s="35" t="e">
        <f>IF(DATE(YEAR(AE$3),MONTH(AE$3),DAY(AE$3))&lt;DATE(YEAR($Q40),MONTH($Q40),DAY($Q40)),
"X",
IF(DATE(YEAR(AE$3),MONTH(AE$3),DAY(AE$3))=DATE(YEAR($Q40),MONTH($Q40),DAY($Q40)),
IF(((AE$2-(TIME(HOUR($Q40),MINUTE($Q40),0)-TIME(HOUR($C$1),MINUTE($C$1),0)))*$L40*$K40*60)/$F40&gt;$D40,
$D40,((AE$2-(TIME(HOUR($Q40),MINUTE($Q40),0)-TIME(HOUR($C$1),MINUTE($C$1),0)))*$L40*$K40*60)/$F40),
IF($D40-SUM($S40:AD40)&gt;(AE$2*$L40*$K40*60)/$F40,(AE$2*$L40*$K40*60)/$F40,
IF($D40-SUM($S40:AD40)=0,"Z",$D40-SUM($S40:AD40)))))</f>
        <v>#DIV/0!</v>
      </c>
      <c r="AF40" s="35" t="e">
        <f>IF(DATE(YEAR(AF$3),MONTH(AF$3),DAY(AF$3))&lt;DATE(YEAR($Q40),MONTH($Q40),DAY($Q40)),
"X",
IF(DATE(YEAR(AF$3),MONTH(AF$3),DAY(AF$3))=DATE(YEAR($Q40),MONTH($Q40),DAY($Q40)),
IF(((AF$2-(TIME(HOUR($Q40),MINUTE($Q40),0)-TIME(HOUR($C$1),MINUTE($C$1),0)))*$L40*$K40*60)/$F40&gt;$D40,
$D40,((AF$2-(TIME(HOUR($Q40),MINUTE($Q40),0)-TIME(HOUR($C$1),MINUTE($C$1),0)))*$L40*$K40*60)/$F40),
IF($D40-SUM($S40:AE40)&gt;(AF$2*$L40*$K40*60)/$F40,(AF$2*$L40*$K40*60)/$F40,
IF($D40-SUM($S40:AE40)=0,"Z",$D40-SUM($S40:AE40)))))</f>
        <v>#DIV/0!</v>
      </c>
      <c r="AG40" s="35" t="e">
        <f>IF(DATE(YEAR(AG$3),MONTH(AG$3),DAY(AG$3))&lt;DATE(YEAR($Q40),MONTH($Q40),DAY($Q40)),
"X",
IF(DATE(YEAR(AG$3),MONTH(AG$3),DAY(AG$3))=DATE(YEAR($Q40),MONTH($Q40),DAY($Q40)),
IF(((AG$2-(TIME(HOUR($Q40),MINUTE($Q40),0)-TIME(HOUR($C$1),MINUTE($C$1),0)))*$L40*$K40*60)/$F40&gt;$D40,
$D40,((AG$2-(TIME(HOUR($Q40),MINUTE($Q40),0)-TIME(HOUR($C$1),MINUTE($C$1),0)))*$L40*$K40*60)/$F40),
IF($D40-SUM($S40:AF40)&gt;(AG$2*$L40*$K40*60)/$F40,(AG$2*$L40*$K40*60)/$F40,
IF($D40-SUM($S40:AF40)=0,"Z",$D40-SUM($S40:AF40)))))</f>
        <v>#DIV/0!</v>
      </c>
      <c r="AH40" s="35" t="e">
        <f>IF(DATE(YEAR(AH$3),MONTH(AH$3),DAY(AH$3))&lt;DATE(YEAR($Q40),MONTH($Q40),DAY($Q40)),
"X",
IF(DATE(YEAR(AH$3),MONTH(AH$3),DAY(AH$3))=DATE(YEAR($Q40),MONTH($Q40),DAY($Q40)),
IF(((AH$2-(TIME(HOUR($Q40),MINUTE($Q40),0)-TIME(HOUR($C$1),MINUTE($C$1),0)))*$L40*$K40*60)/$F40&gt;$D40,
$D40,((AH$2-(TIME(HOUR($Q40),MINUTE($Q40),0)-TIME(HOUR($C$1),MINUTE($C$1),0)))*$L40*$K40*60)/$F40),
IF($D40-SUM($S40:AG40)&gt;(AH$2*$L40*$K40*60)/$F40,(AH$2*$L40*$K40*60)/$F40,
IF($D40-SUM($S40:AG40)=0,"Z",$D40-SUM($S40:AG40)))))</f>
        <v>#DIV/0!</v>
      </c>
      <c r="AI40" s="35" t="e">
        <f>IF(DATE(YEAR(AI$3),MONTH(AI$3),DAY(AI$3))&lt;DATE(YEAR($Q40),MONTH($Q40),DAY($Q40)),
"X",
IF(DATE(YEAR(AI$3),MONTH(AI$3),DAY(AI$3))=DATE(YEAR($Q40),MONTH($Q40),DAY($Q40)),
IF(((AI$2-(TIME(HOUR($Q40),MINUTE($Q40),0)-TIME(HOUR($C$1),MINUTE($C$1),0)))*$L40*$K40*60)/$F40&gt;$D40,
$D40,((AI$2-(TIME(HOUR($Q40),MINUTE($Q40),0)-TIME(HOUR($C$1),MINUTE($C$1),0)))*$L40*$K40*60)/$F40),
IF($D40-SUM($S40:AH40)&gt;(AI$2*$L40*$K40*60)/$F40,(AI$2*$L40*$K40*60)/$F40,
IF($D40-SUM($S40:AH40)=0,"Z",$D40-SUM($S40:AH40)))))</f>
        <v>#DIV/0!</v>
      </c>
      <c r="AJ40" s="35" t="e">
        <f>IF(DATE(YEAR(AJ$3),MONTH(AJ$3),DAY(AJ$3))&lt;DATE(YEAR($Q40),MONTH($Q40),DAY($Q40)),
"X",
IF(DATE(YEAR(AJ$3),MONTH(AJ$3),DAY(AJ$3))=DATE(YEAR($Q40),MONTH($Q40),DAY($Q40)),
IF(((AJ$2-(TIME(HOUR($Q40),MINUTE($Q40),0)-TIME(HOUR($C$1),MINUTE($C$1),0)))*$L40*$K40*60)/$F40&gt;$D40,
$D40,((AJ$2-(TIME(HOUR($Q40),MINUTE($Q40),0)-TIME(HOUR($C$1),MINUTE($C$1),0)))*$L40*$K40*60)/$F40),
IF($D40-SUM($S40:AI40)&gt;(AJ$2*$L40*$K40*60)/$F40,(AJ$2*$L40*$K40*60)/$F40,
IF($D40-SUM($S40:AI40)=0,"Z",$D40-SUM($S40:AI40)))))</f>
        <v>#DIV/0!</v>
      </c>
      <c r="AK40" s="35" t="e">
        <f>IF(DATE(YEAR(AK$3),MONTH(AK$3),DAY(AK$3))&lt;DATE(YEAR($Q40),MONTH($Q40),DAY($Q40)),
"X",
IF(DATE(YEAR(AK$3),MONTH(AK$3),DAY(AK$3))=DATE(YEAR($Q40),MONTH($Q40),DAY($Q40)),
IF(((AK$2-(TIME(HOUR($Q40),MINUTE($Q40),0)-TIME(HOUR($C$1),MINUTE($C$1),0)))*$L40*$K40*60)/$F40&gt;$D40,
$D40,((AK$2-(TIME(HOUR($Q40),MINUTE($Q40),0)-TIME(HOUR($C$1),MINUTE($C$1),0)))*$L40*$K40*60)/$F40),
IF($D40-SUM($S40:AJ40)&gt;(AK$2*$L40*$K40*60)/$F40,(AK$2*$L40*$K40*60)/$F40,
IF($D40-SUM($S40:AJ40)=0,"Z",$D40-SUM($S40:AJ40)))))</f>
        <v>#DIV/0!</v>
      </c>
      <c r="AL40" s="35" t="e">
        <f>IF(DATE(YEAR(AL$3),MONTH(AL$3),DAY(AL$3))&lt;DATE(YEAR($Q40),MONTH($Q40),DAY($Q40)),
"X",
IF(DATE(YEAR(AL$3),MONTH(AL$3),DAY(AL$3))=DATE(YEAR($Q40),MONTH($Q40),DAY($Q40)),
IF(((AL$2-(TIME(HOUR($Q40),MINUTE($Q40),0)-TIME(HOUR($C$1),MINUTE($C$1),0)))*$L40*$K40*60)/$F40&gt;$D40,
$D40,((AL$2-(TIME(HOUR($Q40),MINUTE($Q40),0)-TIME(HOUR($C$1),MINUTE($C$1),0)))*$L40*$K40*60)/$F40),
IF($D40-SUM($S40:AK40)&gt;(AL$2*$L40*$K40*60)/$F40,(AL$2*$L40*$K40*60)/$F40,
IF($D40-SUM($S40:AK40)=0,"Z",$D40-SUM($S40:AK40)))))</f>
        <v>#DIV/0!</v>
      </c>
      <c r="AM40" s="35" t="e">
        <f>IF(DATE(YEAR(AM$3),MONTH(AM$3),DAY(AM$3))&lt;DATE(YEAR($Q40),MONTH($Q40),DAY($Q40)),
"X",
IF(DATE(YEAR(AM$3),MONTH(AM$3),DAY(AM$3))=DATE(YEAR($Q40),MONTH($Q40),DAY($Q40)),
IF(((AM$2-(TIME(HOUR($Q40),MINUTE($Q40),0)-TIME(HOUR($C$1),MINUTE($C$1),0)))*$L40*$K40*60)/$F40&gt;$D40,
$D40,((AM$2-(TIME(HOUR($Q40),MINUTE($Q40),0)-TIME(HOUR($C$1),MINUTE($C$1),0)))*$L40*$K40*60)/$F40),
IF($D40-SUM($S40:AL40)&gt;(AM$2*$L40*$K40*60)/$F40,(AM$2*$L40*$K40*60)/$F40,
IF($D40-SUM($S40:AL40)=0,"Z",$D40-SUM($S40:AL40)))))</f>
        <v>#DIV/0!</v>
      </c>
      <c r="AN40" s="35" t="e">
        <f>IF(DATE(YEAR(AN$3),MONTH(AN$3),DAY(AN$3))&lt;DATE(YEAR($Q40),MONTH($Q40),DAY($Q40)),
"X",
IF(DATE(YEAR(AN$3),MONTH(AN$3),DAY(AN$3))=DATE(YEAR($Q40),MONTH($Q40),DAY($Q40)),
IF(((AN$2-(TIME(HOUR($Q40),MINUTE($Q40),0)-TIME(HOUR($C$1),MINUTE($C$1),0)))*$L40*$K40*60)/$F40&gt;$D40,
$D40,((AN$2-(TIME(HOUR($Q40),MINUTE($Q40),0)-TIME(HOUR($C$1),MINUTE($C$1),0)))*$L40*$K40*60)/$F40),
IF($D40-SUM($S40:AM40)&gt;(AN$2*$L40*$K40*60)/$F40,(AN$2*$L40*$K40*60)/$F40,
IF($D40-SUM($S40:AM40)=0,"Z",$D40-SUM($S40:AM40)))))</f>
        <v>#DIV/0!</v>
      </c>
      <c r="AO40" s="36" t="s">
        <v>85</v>
      </c>
    </row>
    <row r="41" spans="1:41" ht="15" customHeight="1">
      <c r="A41" s="43"/>
      <c r="B41" s="43"/>
      <c r="C41" s="43"/>
      <c r="D41" s="43"/>
      <c r="E41" s="44"/>
      <c r="F41" s="43"/>
      <c r="G41" s="62"/>
      <c r="H41" s="43">
        <v>18</v>
      </c>
      <c r="I41" s="26" t="str">
        <f>VLOOKUP(H41,OEE!$A$2:$B$23,2)</f>
        <v>C02</v>
      </c>
      <c r="J41" s="26">
        <f t="shared" si="10"/>
        <v>0</v>
      </c>
      <c r="K41" s="41">
        <f>VLOOKUP(H41,OEE!$A$3:$N$22,14)</f>
        <v>0.70399999999999996</v>
      </c>
      <c r="L41" s="26">
        <f>VLOOKUP(H41,OEE!$A$3:$N$22,3)</f>
        <v>24</v>
      </c>
      <c r="M41" s="42">
        <f t="shared" si="11"/>
        <v>0</v>
      </c>
      <c r="N41" s="42">
        <f t="shared" si="12"/>
        <v>0</v>
      </c>
      <c r="O41" s="42">
        <f t="shared" si="13"/>
        <v>0</v>
      </c>
      <c r="P41" s="25">
        <f t="shared" si="14"/>
        <v>0</v>
      </c>
      <c r="Q41" s="40">
        <f t="shared" si="15"/>
        <v>44338.375</v>
      </c>
      <c r="R41" s="40" t="e">
        <f t="shared" ca="1" si="16"/>
        <v>#DIV/0!</v>
      </c>
      <c r="S41" s="16"/>
      <c r="T41" s="16"/>
      <c r="U41" s="35" t="e">
        <f>IF(DATE(YEAR(U$3),MONTH(U$3),DAY(U$3))&lt;DATE(YEAR($Q41),MONTH($Q41),DAY($Q41)),
"X",
IF(DATE(YEAR(U$3),MONTH(U$3),DAY(U$3))=DATE(YEAR($Q41),MONTH($Q41),DAY($Q41)),
IF(((U$2-(TIME(HOUR($Q41),MINUTE($Q41),0)-TIME(HOUR($C$1),MINUTE($C$1),0)))*$L41*$K41*60)/$F41&gt;$D41,
$D41,((U$2-(TIME(HOUR($Q41),MINUTE($Q41),0)-TIME(HOUR($C$1),MINUTE($C$1),0)))*$L41*$K41*60)/$F41),
IF($D41-SUM($S41:T41)&gt;(U$2*$L41*$K41*60)/$F41,(U$2*$L41*$K41*60)/$F41,
IF($D41-SUM($S41:T41)=0,"Z",$D41-SUM($S41:T41)))))</f>
        <v>#DIV/0!</v>
      </c>
      <c r="V41" s="35" t="e">
        <f>IF(DATE(YEAR(V$3),MONTH(V$3),DAY(V$3))&lt;DATE(YEAR($Q41),MONTH($Q41),DAY($Q41)),
"X",
IF(DATE(YEAR(V$3),MONTH(V$3),DAY(V$3))=DATE(YEAR($Q41),MONTH($Q41),DAY($Q41)),
IF(((V$2-(TIME(HOUR($Q41),MINUTE($Q41),0)-TIME(HOUR($C$1),MINUTE($C$1),0)))*$L41*$K41*60)/$F41&gt;$D41,
$D41,((V$2-(TIME(HOUR($Q41),MINUTE($Q41),0)-TIME(HOUR($C$1),MINUTE($C$1),0)))*$L41*$K41*60)/$F41),
IF($D41-SUM($S41:U41)&gt;(V$2*$L41*$K41*60)/$F41,(V$2*$L41*$K41*60)/$F41,
IF($D41-SUM($S41:U41)=0,"Z",$D41-SUM($S41:U41)))))</f>
        <v>#DIV/0!</v>
      </c>
      <c r="W41" s="35" t="e">
        <f>IF(DATE(YEAR(W$3),MONTH(W$3),DAY(W$3))&lt;DATE(YEAR($Q41),MONTH($Q41),DAY($Q41)),
"X",
IF(DATE(YEAR(W$3),MONTH(W$3),DAY(W$3))=DATE(YEAR($Q41),MONTH($Q41),DAY($Q41)),
IF(((W$2-(TIME(HOUR($Q41),MINUTE($Q41),0)-TIME(HOUR($C$1),MINUTE($C$1),0)))*$L41*$K41*60)/$F41&gt;$D41,
$D41,((W$2-(TIME(HOUR($Q41),MINUTE($Q41),0)-TIME(HOUR($C$1),MINUTE($C$1),0)))*$L41*$K41*60)/$F41),
IF($D41-SUM($S41:V41)&gt;(W$2*$L41*$K41*60)/$F41,(W$2*$L41*$K41*60)/$F41,
IF($D41-SUM($S41:V41)=0,"Z",$D41-SUM($S41:V41)))))</f>
        <v>#DIV/0!</v>
      </c>
      <c r="X41" s="35" t="e">
        <f>IF(DATE(YEAR(X$3),MONTH(X$3),DAY(X$3))&lt;DATE(YEAR($Q41),MONTH($Q41),DAY($Q41)),
"X",
IF(DATE(YEAR(X$3),MONTH(X$3),DAY(X$3))=DATE(YEAR($Q41),MONTH($Q41),DAY($Q41)),
IF(((X$2-(TIME(HOUR($Q41),MINUTE($Q41),0)-TIME(HOUR($C$1),MINUTE($C$1),0)))*$L41*$K41*60)/$F41&gt;$D41,
$D41,((X$2-(TIME(HOUR($Q41),MINUTE($Q41),0)-TIME(HOUR($C$1),MINUTE($C$1),0)))*$L41*$K41*60)/$F41),
IF($D41-SUM($S41:W41)&gt;(X$2*$L41*$K41*60)/$F41,(X$2*$L41*$K41*60)/$F41,
IF($D41-SUM($S41:W41)=0,"Z",$D41-SUM($S41:W41)))))</f>
        <v>#DIV/0!</v>
      </c>
      <c r="Y41" s="35" t="e">
        <f>IF(DATE(YEAR(Y$3),MONTH(Y$3),DAY(Y$3))&lt;DATE(YEAR($Q41),MONTH($Q41),DAY($Q41)),
"X",
IF(DATE(YEAR(Y$3),MONTH(Y$3),DAY(Y$3))=DATE(YEAR($Q41),MONTH($Q41),DAY($Q41)),
IF(((Y$2-(TIME(HOUR($Q41),MINUTE($Q41),0)-TIME(HOUR($C$1),MINUTE($C$1),0)))*$L41*$K41*60)/$F41&gt;$D41,
$D41,((Y$2-(TIME(HOUR($Q41),MINUTE($Q41),0)-TIME(HOUR($C$1),MINUTE($C$1),0)))*$L41*$K41*60)/$F41),
IF($D41-SUM($S41:X41)&gt;(Y$2*$L41*$K41*60)/$F41,(Y$2*$L41*$K41*60)/$F41,
IF($D41-SUM($S41:X41)=0,"Z",$D41-SUM($S41:X41)))))</f>
        <v>#DIV/0!</v>
      </c>
      <c r="Z41" s="35" t="e">
        <f>IF(DATE(YEAR(Z$3),MONTH(Z$3),DAY(Z$3))&lt;DATE(YEAR($Q41),MONTH($Q41),DAY($Q41)),
"X",
IF(DATE(YEAR(Z$3),MONTH(Z$3),DAY(Z$3))=DATE(YEAR($Q41),MONTH($Q41),DAY($Q41)),
IF(((Z$2-(TIME(HOUR($Q41),MINUTE($Q41),0)-TIME(HOUR($C$1),MINUTE($C$1),0)))*$L41*$K41*60)/$F41&gt;$D41,
$D41,((Z$2-(TIME(HOUR($Q41),MINUTE($Q41),0)-TIME(HOUR($C$1),MINUTE($C$1),0)))*$L41*$K41*60)/$F41),
IF($D41-SUM($S41:Y41)&gt;(Z$2*$L41*$K41*60)/$F41,(Z$2*$L41*$K41*60)/$F41,
IF($D41-SUM($S41:Y41)=0,"Z",$D41-SUM($S41:Y41)))))</f>
        <v>#DIV/0!</v>
      </c>
      <c r="AA41" s="35" t="e">
        <f>IF(DATE(YEAR(AA$3),MONTH(AA$3),DAY(AA$3))&lt;DATE(YEAR($Q41),MONTH($Q41),DAY($Q41)),
"X",
IF(DATE(YEAR(AA$3),MONTH(AA$3),DAY(AA$3))=DATE(YEAR($Q41),MONTH($Q41),DAY($Q41)),
IF(((AA$2-(TIME(HOUR($Q41),MINUTE($Q41),0)-TIME(HOUR($C$1),MINUTE($C$1),0)))*$L41*$K41*60)/$F41&gt;$D41,
$D41,((AA$2-(TIME(HOUR($Q41),MINUTE($Q41),0)-TIME(HOUR($C$1),MINUTE($C$1),0)))*$L41*$K41*60)/$F41),
IF($D41-SUM($S41:Z41)&gt;(AA$2*$L41*$K41*60)/$F41,(AA$2*$L41*$K41*60)/$F41,
IF($D41-SUM($S41:Z41)=0,"Z",$D41-SUM($S41:Z41)))))</f>
        <v>#DIV/0!</v>
      </c>
      <c r="AB41" s="35" t="e">
        <f>IF(DATE(YEAR(AB$3),MONTH(AB$3),DAY(AB$3))&lt;DATE(YEAR($Q41),MONTH($Q41),DAY($Q41)),
"X",
IF(DATE(YEAR(AB$3),MONTH(AB$3),DAY(AB$3))=DATE(YEAR($Q41),MONTH($Q41),DAY($Q41)),
IF(((AB$2-(TIME(HOUR($Q41),MINUTE($Q41),0)-TIME(HOUR($C$1),MINUTE($C$1),0)))*$L41*$K41*60)/$F41&gt;$D41,
$D41,((AB$2-(TIME(HOUR($Q41),MINUTE($Q41),0)-TIME(HOUR($C$1),MINUTE($C$1),0)))*$L41*$K41*60)/$F41),
IF($D41-SUM($S41:AA41)&gt;(AB$2*$L41*$K41*60)/$F41,(AB$2*$L41*$K41*60)/$F41,
IF($D41-SUM($S41:AA41)=0,"Z",$D41-SUM($S41:AA41)))))</f>
        <v>#DIV/0!</v>
      </c>
      <c r="AC41" s="35" t="e">
        <f>IF(DATE(YEAR(AC$3),MONTH(AC$3),DAY(AC$3))&lt;DATE(YEAR($Q41),MONTH($Q41),DAY($Q41)),
"X",
IF(DATE(YEAR(AC$3),MONTH(AC$3),DAY(AC$3))=DATE(YEAR($Q41),MONTH($Q41),DAY($Q41)),
IF(((AC$2-(TIME(HOUR($Q41),MINUTE($Q41),0)-TIME(HOUR($C$1),MINUTE($C$1),0)))*$L41*$K41*60)/$F41&gt;$D41,
$D41,((AC$2-(TIME(HOUR($Q41),MINUTE($Q41),0)-TIME(HOUR($C$1),MINUTE($C$1),0)))*$L41*$K41*60)/$F41),
IF($D41-SUM($S41:AB41)&gt;(AC$2*$L41*$K41*60)/$F41,(AC$2*$L41*$K41*60)/$F41,
IF($D41-SUM($S41:AB41)=0,"Z",$D41-SUM($S41:AB41)))))</f>
        <v>#DIV/0!</v>
      </c>
      <c r="AD41" s="35" t="e">
        <f>IF(DATE(YEAR(AD$3),MONTH(AD$3),DAY(AD$3))&lt;DATE(YEAR($Q41),MONTH($Q41),DAY($Q41)),
"X",
IF(DATE(YEAR(AD$3),MONTH(AD$3),DAY(AD$3))=DATE(YEAR($Q41),MONTH($Q41),DAY($Q41)),
IF(((AD$2-(TIME(HOUR($Q41),MINUTE($Q41),0)-TIME(HOUR($C$1),MINUTE($C$1),0)))*$L41*$K41*60)/$F41&gt;$D41,
$D41,((AD$2-(TIME(HOUR($Q41),MINUTE($Q41),0)-TIME(HOUR($C$1),MINUTE($C$1),0)))*$L41*$K41*60)/$F41),
IF($D41-SUM($S41:AC41)&gt;(AD$2*$L41*$K41*60)/$F41,(AD$2*$L41*$K41*60)/$F41,
IF($D41-SUM($S41:AC41)=0,"Z",$D41-SUM($S41:AC41)))))</f>
        <v>#DIV/0!</v>
      </c>
      <c r="AE41" s="35" t="e">
        <f>IF(DATE(YEAR(AE$3),MONTH(AE$3),DAY(AE$3))&lt;DATE(YEAR($Q41),MONTH($Q41),DAY($Q41)),
"X",
IF(DATE(YEAR(AE$3),MONTH(AE$3),DAY(AE$3))=DATE(YEAR($Q41),MONTH($Q41),DAY($Q41)),
IF(((AE$2-(TIME(HOUR($Q41),MINUTE($Q41),0)-TIME(HOUR($C$1),MINUTE($C$1),0)))*$L41*$K41*60)/$F41&gt;$D41,
$D41,((AE$2-(TIME(HOUR($Q41),MINUTE($Q41),0)-TIME(HOUR($C$1),MINUTE($C$1),0)))*$L41*$K41*60)/$F41),
IF($D41-SUM($S41:AD41)&gt;(AE$2*$L41*$K41*60)/$F41,(AE$2*$L41*$K41*60)/$F41,
IF($D41-SUM($S41:AD41)=0,"Z",$D41-SUM($S41:AD41)))))</f>
        <v>#DIV/0!</v>
      </c>
      <c r="AF41" s="35" t="e">
        <f>IF(DATE(YEAR(AF$3),MONTH(AF$3),DAY(AF$3))&lt;DATE(YEAR($Q41),MONTH($Q41),DAY($Q41)),
"X",
IF(DATE(YEAR(AF$3),MONTH(AF$3),DAY(AF$3))=DATE(YEAR($Q41),MONTH($Q41),DAY($Q41)),
IF(((AF$2-(TIME(HOUR($Q41),MINUTE($Q41),0)-TIME(HOUR($C$1),MINUTE($C$1),0)))*$L41*$K41*60)/$F41&gt;$D41,
$D41,((AF$2-(TIME(HOUR($Q41),MINUTE($Q41),0)-TIME(HOUR($C$1),MINUTE($C$1),0)))*$L41*$K41*60)/$F41),
IF($D41-SUM($S41:AE41)&gt;(AF$2*$L41*$K41*60)/$F41,(AF$2*$L41*$K41*60)/$F41,
IF($D41-SUM($S41:AE41)=0,"Z",$D41-SUM($S41:AE41)))))</f>
        <v>#DIV/0!</v>
      </c>
      <c r="AG41" s="35" t="e">
        <f>IF(DATE(YEAR(AG$3),MONTH(AG$3),DAY(AG$3))&lt;DATE(YEAR($Q41),MONTH($Q41),DAY($Q41)),
"X",
IF(DATE(YEAR(AG$3),MONTH(AG$3),DAY(AG$3))=DATE(YEAR($Q41),MONTH($Q41),DAY($Q41)),
IF(((AG$2-(TIME(HOUR($Q41),MINUTE($Q41),0)-TIME(HOUR($C$1),MINUTE($C$1),0)))*$L41*$K41*60)/$F41&gt;$D41,
$D41,((AG$2-(TIME(HOUR($Q41),MINUTE($Q41),0)-TIME(HOUR($C$1),MINUTE($C$1),0)))*$L41*$K41*60)/$F41),
IF($D41-SUM($S41:AF41)&gt;(AG$2*$L41*$K41*60)/$F41,(AG$2*$L41*$K41*60)/$F41,
IF($D41-SUM($S41:AF41)=0,"Z",$D41-SUM($S41:AF41)))))</f>
        <v>#DIV/0!</v>
      </c>
      <c r="AH41" s="35" t="e">
        <f>IF(DATE(YEAR(AH$3),MONTH(AH$3),DAY(AH$3))&lt;DATE(YEAR($Q41),MONTH($Q41),DAY($Q41)),
"X",
IF(DATE(YEAR(AH$3),MONTH(AH$3),DAY(AH$3))=DATE(YEAR($Q41),MONTH($Q41),DAY($Q41)),
IF(((AH$2-(TIME(HOUR($Q41),MINUTE($Q41),0)-TIME(HOUR($C$1),MINUTE($C$1),0)))*$L41*$K41*60)/$F41&gt;$D41,
$D41,((AH$2-(TIME(HOUR($Q41),MINUTE($Q41),0)-TIME(HOUR($C$1),MINUTE($C$1),0)))*$L41*$K41*60)/$F41),
IF($D41-SUM($S41:AG41)&gt;(AH$2*$L41*$K41*60)/$F41,(AH$2*$L41*$K41*60)/$F41,
IF($D41-SUM($S41:AG41)=0,"Z",$D41-SUM($S41:AG41)))))</f>
        <v>#DIV/0!</v>
      </c>
      <c r="AI41" s="35" t="e">
        <f>IF(DATE(YEAR(AI$3),MONTH(AI$3),DAY(AI$3))&lt;DATE(YEAR($Q41),MONTH($Q41),DAY($Q41)),
"X",
IF(DATE(YEAR(AI$3),MONTH(AI$3),DAY(AI$3))=DATE(YEAR($Q41),MONTH($Q41),DAY($Q41)),
IF(((AI$2-(TIME(HOUR($Q41),MINUTE($Q41),0)-TIME(HOUR($C$1),MINUTE($C$1),0)))*$L41*$K41*60)/$F41&gt;$D41,
$D41,((AI$2-(TIME(HOUR($Q41),MINUTE($Q41),0)-TIME(HOUR($C$1),MINUTE($C$1),0)))*$L41*$K41*60)/$F41),
IF($D41-SUM($S41:AH41)&gt;(AI$2*$L41*$K41*60)/$F41,(AI$2*$L41*$K41*60)/$F41,
IF($D41-SUM($S41:AH41)=0,"Z",$D41-SUM($S41:AH41)))))</f>
        <v>#DIV/0!</v>
      </c>
      <c r="AJ41" s="35" t="e">
        <f>IF(DATE(YEAR(AJ$3),MONTH(AJ$3),DAY(AJ$3))&lt;DATE(YEAR($Q41),MONTH($Q41),DAY($Q41)),
"X",
IF(DATE(YEAR(AJ$3),MONTH(AJ$3),DAY(AJ$3))=DATE(YEAR($Q41),MONTH($Q41),DAY($Q41)),
IF(((AJ$2-(TIME(HOUR($Q41),MINUTE($Q41),0)-TIME(HOUR($C$1),MINUTE($C$1),0)))*$L41*$K41*60)/$F41&gt;$D41,
$D41,((AJ$2-(TIME(HOUR($Q41),MINUTE($Q41),0)-TIME(HOUR($C$1),MINUTE($C$1),0)))*$L41*$K41*60)/$F41),
IF($D41-SUM($S41:AI41)&gt;(AJ$2*$L41*$K41*60)/$F41,(AJ$2*$L41*$K41*60)/$F41,
IF($D41-SUM($S41:AI41)=0,"Z",$D41-SUM($S41:AI41)))))</f>
        <v>#DIV/0!</v>
      </c>
      <c r="AK41" s="35" t="e">
        <f>IF(DATE(YEAR(AK$3),MONTH(AK$3),DAY(AK$3))&lt;DATE(YEAR($Q41),MONTH($Q41),DAY($Q41)),
"X",
IF(DATE(YEAR(AK$3),MONTH(AK$3),DAY(AK$3))=DATE(YEAR($Q41),MONTH($Q41),DAY($Q41)),
IF(((AK$2-(TIME(HOUR($Q41),MINUTE($Q41),0)-TIME(HOUR($C$1),MINUTE($C$1),0)))*$L41*$K41*60)/$F41&gt;$D41,
$D41,((AK$2-(TIME(HOUR($Q41),MINUTE($Q41),0)-TIME(HOUR($C$1),MINUTE($C$1),0)))*$L41*$K41*60)/$F41),
IF($D41-SUM($S41:AJ41)&gt;(AK$2*$L41*$K41*60)/$F41,(AK$2*$L41*$K41*60)/$F41,
IF($D41-SUM($S41:AJ41)=0,"Z",$D41-SUM($S41:AJ41)))))</f>
        <v>#DIV/0!</v>
      </c>
      <c r="AL41" s="35" t="e">
        <f>IF(DATE(YEAR(AL$3),MONTH(AL$3),DAY(AL$3))&lt;DATE(YEAR($Q41),MONTH($Q41),DAY($Q41)),
"X",
IF(DATE(YEAR(AL$3),MONTH(AL$3),DAY(AL$3))=DATE(YEAR($Q41),MONTH($Q41),DAY($Q41)),
IF(((AL$2-(TIME(HOUR($Q41),MINUTE($Q41),0)-TIME(HOUR($C$1),MINUTE($C$1),0)))*$L41*$K41*60)/$F41&gt;$D41,
$D41,((AL$2-(TIME(HOUR($Q41),MINUTE($Q41),0)-TIME(HOUR($C$1),MINUTE($C$1),0)))*$L41*$K41*60)/$F41),
IF($D41-SUM($S41:AK41)&gt;(AL$2*$L41*$K41*60)/$F41,(AL$2*$L41*$K41*60)/$F41,
IF($D41-SUM($S41:AK41)=0,"Z",$D41-SUM($S41:AK41)))))</f>
        <v>#DIV/0!</v>
      </c>
      <c r="AM41" s="35" t="e">
        <f>IF(DATE(YEAR(AM$3),MONTH(AM$3),DAY(AM$3))&lt;DATE(YEAR($Q41),MONTH($Q41),DAY($Q41)),
"X",
IF(DATE(YEAR(AM$3),MONTH(AM$3),DAY(AM$3))=DATE(YEAR($Q41),MONTH($Q41),DAY($Q41)),
IF(((AM$2-(TIME(HOUR($Q41),MINUTE($Q41),0)-TIME(HOUR($C$1),MINUTE($C$1),0)))*$L41*$K41*60)/$F41&gt;$D41,
$D41,((AM$2-(TIME(HOUR($Q41),MINUTE($Q41),0)-TIME(HOUR($C$1),MINUTE($C$1),0)))*$L41*$K41*60)/$F41),
IF($D41-SUM($S41:AL41)&gt;(AM$2*$L41*$K41*60)/$F41,(AM$2*$L41*$K41*60)/$F41,
IF($D41-SUM($S41:AL41)=0,"Z",$D41-SUM($S41:AL41)))))</f>
        <v>#DIV/0!</v>
      </c>
      <c r="AN41" s="35" t="e">
        <f>IF(DATE(YEAR(AN$3),MONTH(AN$3),DAY(AN$3))&lt;DATE(YEAR($Q41),MONTH($Q41),DAY($Q41)),
"X",
IF(DATE(YEAR(AN$3),MONTH(AN$3),DAY(AN$3))=DATE(YEAR($Q41),MONTH($Q41),DAY($Q41)),
IF(((AN$2-(TIME(HOUR($Q41),MINUTE($Q41),0)-TIME(HOUR($C$1),MINUTE($C$1),0)))*$L41*$K41*60)/$F41&gt;$D41,
$D41,((AN$2-(TIME(HOUR($Q41),MINUTE($Q41),0)-TIME(HOUR($C$1),MINUTE($C$1),0)))*$L41*$K41*60)/$F41),
IF($D41-SUM($S41:AM41)&gt;(AN$2*$L41*$K41*60)/$F41,(AN$2*$L41*$K41*60)/$F41,
IF($D41-SUM($S41:AM41)=0,"Z",$D41-SUM($S41:AM41)))))</f>
        <v>#DIV/0!</v>
      </c>
      <c r="AO41" s="36" t="s">
        <v>85</v>
      </c>
    </row>
    <row r="42" spans="1:41" ht="15" customHeight="1">
      <c r="A42" s="43"/>
      <c r="B42" s="43"/>
      <c r="C42" s="43"/>
      <c r="D42" s="43"/>
      <c r="E42" s="44"/>
      <c r="F42" s="43"/>
      <c r="G42" s="62"/>
      <c r="H42" s="43">
        <v>20</v>
      </c>
      <c r="I42" s="26" t="str">
        <f>VLOOKUP(H42,OEE!$A$2:$B$23,2)</f>
        <v>C04</v>
      </c>
      <c r="J42" s="26">
        <f t="shared" si="10"/>
        <v>0</v>
      </c>
      <c r="K42" s="41">
        <f>VLOOKUP(H42,OEE!$A$3:$N$22,14)</f>
        <v>0.621</v>
      </c>
      <c r="L42" s="26">
        <f>VLOOKUP(H42,OEE!$A$3:$N$22,3)</f>
        <v>25</v>
      </c>
      <c r="M42" s="42">
        <f t="shared" si="11"/>
        <v>0</v>
      </c>
      <c r="N42" s="42">
        <f t="shared" si="12"/>
        <v>0</v>
      </c>
      <c r="O42" s="42">
        <f t="shared" si="13"/>
        <v>0</v>
      </c>
      <c r="P42" s="25">
        <f t="shared" si="14"/>
        <v>0</v>
      </c>
      <c r="Q42" s="40">
        <f t="shared" si="15"/>
        <v>44338.375</v>
      </c>
      <c r="R42" s="40" t="e">
        <f t="shared" ca="1" si="16"/>
        <v>#DIV/0!</v>
      </c>
      <c r="S42" s="16"/>
      <c r="T42" s="16"/>
      <c r="U42" s="35" t="e">
        <f>IF(DATE(YEAR(U$3),MONTH(U$3),DAY(U$3))&lt;DATE(YEAR($Q42),MONTH($Q42),DAY($Q42)),
"X",
IF(DATE(YEAR(U$3),MONTH(U$3),DAY(U$3))=DATE(YEAR($Q42),MONTH($Q42),DAY($Q42)),
IF(((U$2-(TIME(HOUR($Q42),MINUTE($Q42),0)-TIME(HOUR($C$1),MINUTE($C$1),0)))*$L42*$K42*60)/$F42&gt;$D42,
$D42,((U$2-(TIME(HOUR($Q42),MINUTE($Q42),0)-TIME(HOUR($C$1),MINUTE($C$1),0)))*$L42*$K42*60)/$F42),
IF($D42-SUM($S42:T42)&gt;(U$2*$L42*$K42*60)/$F42,(U$2*$L42*$K42*60)/$F42,
IF($D42-SUM($S42:T42)=0,"Z",$D42-SUM($S42:T42)))))</f>
        <v>#DIV/0!</v>
      </c>
      <c r="V42" s="35" t="e">
        <f>IF(DATE(YEAR(V$3),MONTH(V$3),DAY(V$3))&lt;DATE(YEAR($Q42),MONTH($Q42),DAY($Q42)),
"X",
IF(DATE(YEAR(V$3),MONTH(V$3),DAY(V$3))=DATE(YEAR($Q42),MONTH($Q42),DAY($Q42)),
IF(((V$2-(TIME(HOUR($Q42),MINUTE($Q42),0)-TIME(HOUR($C$1),MINUTE($C$1),0)))*$L42*$K42*60)/$F42&gt;$D42,
$D42,((V$2-(TIME(HOUR($Q42),MINUTE($Q42),0)-TIME(HOUR($C$1),MINUTE($C$1),0)))*$L42*$K42*60)/$F42),
IF($D42-SUM($S42:U42)&gt;(V$2*$L42*$K42*60)/$F42,(V$2*$L42*$K42*60)/$F42,
IF($D42-SUM($S42:U42)=0,"Z",$D42-SUM($S42:U42)))))</f>
        <v>#DIV/0!</v>
      </c>
      <c r="W42" s="35" t="e">
        <f>IF(DATE(YEAR(W$3),MONTH(W$3),DAY(W$3))&lt;DATE(YEAR($Q42),MONTH($Q42),DAY($Q42)),
"X",
IF(DATE(YEAR(W$3),MONTH(W$3),DAY(W$3))=DATE(YEAR($Q42),MONTH($Q42),DAY($Q42)),
IF(((W$2-(TIME(HOUR($Q42),MINUTE($Q42),0)-TIME(HOUR($C$1),MINUTE($C$1),0)))*$L42*$K42*60)/$F42&gt;$D42,
$D42,((W$2-(TIME(HOUR($Q42),MINUTE($Q42),0)-TIME(HOUR($C$1),MINUTE($C$1),0)))*$L42*$K42*60)/$F42),
IF($D42-SUM($S42:V42)&gt;(W$2*$L42*$K42*60)/$F42,(W$2*$L42*$K42*60)/$F42,
IF($D42-SUM($S42:V42)=0,"Z",$D42-SUM($S42:V42)))))</f>
        <v>#DIV/0!</v>
      </c>
      <c r="X42" s="35" t="e">
        <f>IF(DATE(YEAR(X$3),MONTH(X$3),DAY(X$3))&lt;DATE(YEAR($Q42),MONTH($Q42),DAY($Q42)),
"X",
IF(DATE(YEAR(X$3),MONTH(X$3),DAY(X$3))=DATE(YEAR($Q42),MONTH($Q42),DAY($Q42)),
IF(((X$2-(TIME(HOUR($Q42),MINUTE($Q42),0)-TIME(HOUR($C$1),MINUTE($C$1),0)))*$L42*$K42*60)/$F42&gt;$D42,
$D42,((X$2-(TIME(HOUR($Q42),MINUTE($Q42),0)-TIME(HOUR($C$1),MINUTE($C$1),0)))*$L42*$K42*60)/$F42),
IF($D42-SUM($S42:W42)&gt;(X$2*$L42*$K42*60)/$F42,(X$2*$L42*$K42*60)/$F42,
IF($D42-SUM($S42:W42)=0,"Z",$D42-SUM($S42:W42)))))</f>
        <v>#DIV/0!</v>
      </c>
      <c r="Y42" s="35" t="e">
        <f>IF(DATE(YEAR(Y$3),MONTH(Y$3),DAY(Y$3))&lt;DATE(YEAR($Q42),MONTH($Q42),DAY($Q42)),
"X",
IF(DATE(YEAR(Y$3),MONTH(Y$3),DAY(Y$3))=DATE(YEAR($Q42),MONTH($Q42),DAY($Q42)),
IF(((Y$2-(TIME(HOUR($Q42),MINUTE($Q42),0)-TIME(HOUR($C$1),MINUTE($C$1),0)))*$L42*$K42*60)/$F42&gt;$D42,
$D42,((Y$2-(TIME(HOUR($Q42),MINUTE($Q42),0)-TIME(HOUR($C$1),MINUTE($C$1),0)))*$L42*$K42*60)/$F42),
IF($D42-SUM($S42:X42)&gt;(Y$2*$L42*$K42*60)/$F42,(Y$2*$L42*$K42*60)/$F42,
IF($D42-SUM($S42:X42)=0,"Z",$D42-SUM($S42:X42)))))</f>
        <v>#DIV/0!</v>
      </c>
      <c r="Z42" s="35" t="e">
        <f>IF(DATE(YEAR(Z$3),MONTH(Z$3),DAY(Z$3))&lt;DATE(YEAR($Q42),MONTH($Q42),DAY($Q42)),
"X",
IF(DATE(YEAR(Z$3),MONTH(Z$3),DAY(Z$3))=DATE(YEAR($Q42),MONTH($Q42),DAY($Q42)),
IF(((Z$2-(TIME(HOUR($Q42),MINUTE($Q42),0)-TIME(HOUR($C$1),MINUTE($C$1),0)))*$L42*$K42*60)/$F42&gt;$D42,
$D42,((Z$2-(TIME(HOUR($Q42),MINUTE($Q42),0)-TIME(HOUR($C$1),MINUTE($C$1),0)))*$L42*$K42*60)/$F42),
IF($D42-SUM($S42:Y42)&gt;(Z$2*$L42*$K42*60)/$F42,(Z$2*$L42*$K42*60)/$F42,
IF($D42-SUM($S42:Y42)=0,"Z",$D42-SUM($S42:Y42)))))</f>
        <v>#DIV/0!</v>
      </c>
      <c r="AA42" s="35" t="e">
        <f>IF(DATE(YEAR(AA$3),MONTH(AA$3),DAY(AA$3))&lt;DATE(YEAR($Q42),MONTH($Q42),DAY($Q42)),
"X",
IF(DATE(YEAR(AA$3),MONTH(AA$3),DAY(AA$3))=DATE(YEAR($Q42),MONTH($Q42),DAY($Q42)),
IF(((AA$2-(TIME(HOUR($Q42),MINUTE($Q42),0)-TIME(HOUR($C$1),MINUTE($C$1),0)))*$L42*$K42*60)/$F42&gt;$D42,
$D42,((AA$2-(TIME(HOUR($Q42),MINUTE($Q42),0)-TIME(HOUR($C$1),MINUTE($C$1),0)))*$L42*$K42*60)/$F42),
IF($D42-SUM($S42:Z42)&gt;(AA$2*$L42*$K42*60)/$F42,(AA$2*$L42*$K42*60)/$F42,
IF($D42-SUM($S42:Z42)=0,"Z",$D42-SUM($S42:Z42)))))</f>
        <v>#DIV/0!</v>
      </c>
      <c r="AB42" s="35" t="e">
        <f>IF(DATE(YEAR(AB$3),MONTH(AB$3),DAY(AB$3))&lt;DATE(YEAR($Q42),MONTH($Q42),DAY($Q42)),
"X",
IF(DATE(YEAR(AB$3),MONTH(AB$3),DAY(AB$3))=DATE(YEAR($Q42),MONTH($Q42),DAY($Q42)),
IF(((AB$2-(TIME(HOUR($Q42),MINUTE($Q42),0)-TIME(HOUR($C$1),MINUTE($C$1),0)))*$L42*$K42*60)/$F42&gt;$D42,
$D42,((AB$2-(TIME(HOUR($Q42),MINUTE($Q42),0)-TIME(HOUR($C$1),MINUTE($C$1),0)))*$L42*$K42*60)/$F42),
IF($D42-SUM($S42:AA42)&gt;(AB$2*$L42*$K42*60)/$F42,(AB$2*$L42*$K42*60)/$F42,
IF($D42-SUM($S42:AA42)=0,"Z",$D42-SUM($S42:AA42)))))</f>
        <v>#DIV/0!</v>
      </c>
      <c r="AC42" s="35" t="e">
        <f>IF(DATE(YEAR(AC$3),MONTH(AC$3),DAY(AC$3))&lt;DATE(YEAR($Q42),MONTH($Q42),DAY($Q42)),
"X",
IF(DATE(YEAR(AC$3),MONTH(AC$3),DAY(AC$3))=DATE(YEAR($Q42),MONTH($Q42),DAY($Q42)),
IF(((AC$2-(TIME(HOUR($Q42),MINUTE($Q42),0)-TIME(HOUR($C$1),MINUTE($C$1),0)))*$L42*$K42*60)/$F42&gt;$D42,
$D42,((AC$2-(TIME(HOUR($Q42),MINUTE($Q42),0)-TIME(HOUR($C$1),MINUTE($C$1),0)))*$L42*$K42*60)/$F42),
IF($D42-SUM($S42:AB42)&gt;(AC$2*$L42*$K42*60)/$F42,(AC$2*$L42*$K42*60)/$F42,
IF($D42-SUM($S42:AB42)=0,"Z",$D42-SUM($S42:AB42)))))</f>
        <v>#DIV/0!</v>
      </c>
      <c r="AD42" s="35" t="e">
        <f>IF(DATE(YEAR(AD$3),MONTH(AD$3),DAY(AD$3))&lt;DATE(YEAR($Q42),MONTH($Q42),DAY($Q42)),
"X",
IF(DATE(YEAR(AD$3),MONTH(AD$3),DAY(AD$3))=DATE(YEAR($Q42),MONTH($Q42),DAY($Q42)),
IF(((AD$2-(TIME(HOUR($Q42),MINUTE($Q42),0)-TIME(HOUR($C$1),MINUTE($C$1),0)))*$L42*$K42*60)/$F42&gt;$D42,
$D42,((AD$2-(TIME(HOUR($Q42),MINUTE($Q42),0)-TIME(HOUR($C$1),MINUTE($C$1),0)))*$L42*$K42*60)/$F42),
IF($D42-SUM($S42:AC42)&gt;(AD$2*$L42*$K42*60)/$F42,(AD$2*$L42*$K42*60)/$F42,
IF($D42-SUM($S42:AC42)=0,"Z",$D42-SUM($S42:AC42)))))</f>
        <v>#DIV/0!</v>
      </c>
      <c r="AE42" s="35" t="e">
        <f>IF(DATE(YEAR(AE$3),MONTH(AE$3),DAY(AE$3))&lt;DATE(YEAR($Q42),MONTH($Q42),DAY($Q42)),
"X",
IF(DATE(YEAR(AE$3),MONTH(AE$3),DAY(AE$3))=DATE(YEAR($Q42),MONTH($Q42),DAY($Q42)),
IF(((AE$2-(TIME(HOUR($Q42),MINUTE($Q42),0)-TIME(HOUR($C$1),MINUTE($C$1),0)))*$L42*$K42*60)/$F42&gt;$D42,
$D42,((AE$2-(TIME(HOUR($Q42),MINUTE($Q42),0)-TIME(HOUR($C$1),MINUTE($C$1),0)))*$L42*$K42*60)/$F42),
IF($D42-SUM($S42:AD42)&gt;(AE$2*$L42*$K42*60)/$F42,(AE$2*$L42*$K42*60)/$F42,
IF($D42-SUM($S42:AD42)=0,"Z",$D42-SUM($S42:AD42)))))</f>
        <v>#DIV/0!</v>
      </c>
      <c r="AF42" s="35" t="e">
        <f>IF(DATE(YEAR(AF$3),MONTH(AF$3),DAY(AF$3))&lt;DATE(YEAR($Q42),MONTH($Q42),DAY($Q42)),
"X",
IF(DATE(YEAR(AF$3),MONTH(AF$3),DAY(AF$3))=DATE(YEAR($Q42),MONTH($Q42),DAY($Q42)),
IF(((AF$2-(TIME(HOUR($Q42),MINUTE($Q42),0)-TIME(HOUR($C$1),MINUTE($C$1),0)))*$L42*$K42*60)/$F42&gt;$D42,
$D42,((AF$2-(TIME(HOUR($Q42),MINUTE($Q42),0)-TIME(HOUR($C$1),MINUTE($C$1),0)))*$L42*$K42*60)/$F42),
IF($D42-SUM($S42:AE42)&gt;(AF$2*$L42*$K42*60)/$F42,(AF$2*$L42*$K42*60)/$F42,
IF($D42-SUM($S42:AE42)=0,"Z",$D42-SUM($S42:AE42)))))</f>
        <v>#DIV/0!</v>
      </c>
      <c r="AG42" s="35" t="e">
        <f>IF(DATE(YEAR(AG$3),MONTH(AG$3),DAY(AG$3))&lt;DATE(YEAR($Q42),MONTH($Q42),DAY($Q42)),
"X",
IF(DATE(YEAR(AG$3),MONTH(AG$3),DAY(AG$3))=DATE(YEAR($Q42),MONTH($Q42),DAY($Q42)),
IF(((AG$2-(TIME(HOUR($Q42),MINUTE($Q42),0)-TIME(HOUR($C$1),MINUTE($C$1),0)))*$L42*$K42*60)/$F42&gt;$D42,
$D42,((AG$2-(TIME(HOUR($Q42),MINUTE($Q42),0)-TIME(HOUR($C$1),MINUTE($C$1),0)))*$L42*$K42*60)/$F42),
IF($D42-SUM($S42:AF42)&gt;(AG$2*$L42*$K42*60)/$F42,(AG$2*$L42*$K42*60)/$F42,
IF($D42-SUM($S42:AF42)=0,"Z",$D42-SUM($S42:AF42)))))</f>
        <v>#DIV/0!</v>
      </c>
      <c r="AH42" s="35" t="e">
        <f>IF(DATE(YEAR(AH$3),MONTH(AH$3),DAY(AH$3))&lt;DATE(YEAR($Q42),MONTH($Q42),DAY($Q42)),
"X",
IF(DATE(YEAR(AH$3),MONTH(AH$3),DAY(AH$3))=DATE(YEAR($Q42),MONTH($Q42),DAY($Q42)),
IF(((AH$2-(TIME(HOUR($Q42),MINUTE($Q42),0)-TIME(HOUR($C$1),MINUTE($C$1),0)))*$L42*$K42*60)/$F42&gt;$D42,
$D42,((AH$2-(TIME(HOUR($Q42),MINUTE($Q42),0)-TIME(HOUR($C$1),MINUTE($C$1),0)))*$L42*$K42*60)/$F42),
IF($D42-SUM($S42:AG42)&gt;(AH$2*$L42*$K42*60)/$F42,(AH$2*$L42*$K42*60)/$F42,
IF($D42-SUM($S42:AG42)=0,"Z",$D42-SUM($S42:AG42)))))</f>
        <v>#DIV/0!</v>
      </c>
      <c r="AI42" s="35" t="e">
        <f>IF(DATE(YEAR(AI$3),MONTH(AI$3),DAY(AI$3))&lt;DATE(YEAR($Q42),MONTH($Q42),DAY($Q42)),
"X",
IF(DATE(YEAR(AI$3),MONTH(AI$3),DAY(AI$3))=DATE(YEAR($Q42),MONTH($Q42),DAY($Q42)),
IF(((AI$2-(TIME(HOUR($Q42),MINUTE($Q42),0)-TIME(HOUR($C$1),MINUTE($C$1),0)))*$L42*$K42*60)/$F42&gt;$D42,
$D42,((AI$2-(TIME(HOUR($Q42),MINUTE($Q42),0)-TIME(HOUR($C$1),MINUTE($C$1),0)))*$L42*$K42*60)/$F42),
IF($D42-SUM($S42:AH42)&gt;(AI$2*$L42*$K42*60)/$F42,(AI$2*$L42*$K42*60)/$F42,
IF($D42-SUM($S42:AH42)=0,"Z",$D42-SUM($S42:AH42)))))</f>
        <v>#DIV/0!</v>
      </c>
      <c r="AJ42" s="35" t="e">
        <f>IF(DATE(YEAR(AJ$3),MONTH(AJ$3),DAY(AJ$3))&lt;DATE(YEAR($Q42),MONTH($Q42),DAY($Q42)),
"X",
IF(DATE(YEAR(AJ$3),MONTH(AJ$3),DAY(AJ$3))=DATE(YEAR($Q42),MONTH($Q42),DAY($Q42)),
IF(((AJ$2-(TIME(HOUR($Q42),MINUTE($Q42),0)-TIME(HOUR($C$1),MINUTE($C$1),0)))*$L42*$K42*60)/$F42&gt;$D42,
$D42,((AJ$2-(TIME(HOUR($Q42),MINUTE($Q42),0)-TIME(HOUR($C$1),MINUTE($C$1),0)))*$L42*$K42*60)/$F42),
IF($D42-SUM($S42:AI42)&gt;(AJ$2*$L42*$K42*60)/$F42,(AJ$2*$L42*$K42*60)/$F42,
IF($D42-SUM($S42:AI42)=0,"Z",$D42-SUM($S42:AI42)))))</f>
        <v>#DIV/0!</v>
      </c>
      <c r="AK42" s="35" t="e">
        <f>IF(DATE(YEAR(AK$3),MONTH(AK$3),DAY(AK$3))&lt;DATE(YEAR($Q42),MONTH($Q42),DAY($Q42)),
"X",
IF(DATE(YEAR(AK$3),MONTH(AK$3),DAY(AK$3))=DATE(YEAR($Q42),MONTH($Q42),DAY($Q42)),
IF(((AK$2-(TIME(HOUR($Q42),MINUTE($Q42),0)-TIME(HOUR($C$1),MINUTE($C$1),0)))*$L42*$K42*60)/$F42&gt;$D42,
$D42,((AK$2-(TIME(HOUR($Q42),MINUTE($Q42),0)-TIME(HOUR($C$1),MINUTE($C$1),0)))*$L42*$K42*60)/$F42),
IF($D42-SUM($S42:AJ42)&gt;(AK$2*$L42*$K42*60)/$F42,(AK$2*$L42*$K42*60)/$F42,
IF($D42-SUM($S42:AJ42)=0,"Z",$D42-SUM($S42:AJ42)))))</f>
        <v>#DIV/0!</v>
      </c>
      <c r="AL42" s="35" t="e">
        <f>IF(DATE(YEAR(AL$3),MONTH(AL$3),DAY(AL$3))&lt;DATE(YEAR($Q42),MONTH($Q42),DAY($Q42)),
"X",
IF(DATE(YEAR(AL$3),MONTH(AL$3),DAY(AL$3))=DATE(YEAR($Q42),MONTH($Q42),DAY($Q42)),
IF(((AL$2-(TIME(HOUR($Q42),MINUTE($Q42),0)-TIME(HOUR($C$1),MINUTE($C$1),0)))*$L42*$K42*60)/$F42&gt;$D42,
$D42,((AL$2-(TIME(HOUR($Q42),MINUTE($Q42),0)-TIME(HOUR($C$1),MINUTE($C$1),0)))*$L42*$K42*60)/$F42),
IF($D42-SUM($S42:AK42)&gt;(AL$2*$L42*$K42*60)/$F42,(AL$2*$L42*$K42*60)/$F42,
IF($D42-SUM($S42:AK42)=0,"Z",$D42-SUM($S42:AK42)))))</f>
        <v>#DIV/0!</v>
      </c>
      <c r="AM42" s="35" t="e">
        <f>IF(DATE(YEAR(AM$3),MONTH(AM$3),DAY(AM$3))&lt;DATE(YEAR($Q42),MONTH($Q42),DAY($Q42)),
"X",
IF(DATE(YEAR(AM$3),MONTH(AM$3),DAY(AM$3))=DATE(YEAR($Q42),MONTH($Q42),DAY($Q42)),
IF(((AM$2-(TIME(HOUR($Q42),MINUTE($Q42),0)-TIME(HOUR($C$1),MINUTE($C$1),0)))*$L42*$K42*60)/$F42&gt;$D42,
$D42,((AM$2-(TIME(HOUR($Q42),MINUTE($Q42),0)-TIME(HOUR($C$1),MINUTE($C$1),0)))*$L42*$K42*60)/$F42),
IF($D42-SUM($S42:AL42)&gt;(AM$2*$L42*$K42*60)/$F42,(AM$2*$L42*$K42*60)/$F42,
IF($D42-SUM($S42:AL42)=0,"Z",$D42-SUM($S42:AL42)))))</f>
        <v>#DIV/0!</v>
      </c>
      <c r="AN42" s="35" t="e">
        <f>IF(DATE(YEAR(AN$3),MONTH(AN$3),DAY(AN$3))&lt;DATE(YEAR($Q42),MONTH($Q42),DAY($Q42)),
"X",
IF(DATE(YEAR(AN$3),MONTH(AN$3),DAY(AN$3))=DATE(YEAR($Q42),MONTH($Q42),DAY($Q42)),
IF(((AN$2-(TIME(HOUR($Q42),MINUTE($Q42),0)-TIME(HOUR($C$1),MINUTE($C$1),0)))*$L42*$K42*60)/$F42&gt;$D42,
$D42,((AN$2-(TIME(HOUR($Q42),MINUTE($Q42),0)-TIME(HOUR($C$1),MINUTE($C$1),0)))*$L42*$K42*60)/$F42),
IF($D42-SUM($S42:AM42)&gt;(AN$2*$L42*$K42*60)/$F42,(AN$2*$L42*$K42*60)/$F42,
IF($D42-SUM($S42:AM42)=0,"Z",$D42-SUM($S42:AM42)))))</f>
        <v>#DIV/0!</v>
      </c>
      <c r="AO42" s="36" t="s">
        <v>85</v>
      </c>
    </row>
    <row r="43" spans="1:41" ht="15" customHeight="1">
      <c r="A43" s="43"/>
      <c r="B43" s="43"/>
      <c r="C43" s="43"/>
      <c r="D43" s="43"/>
      <c r="E43" s="44"/>
      <c r="F43" s="43"/>
      <c r="G43" s="62"/>
      <c r="H43" s="43">
        <v>17</v>
      </c>
      <c r="I43" s="26" t="str">
        <f>VLOOKUP(H43,OEE!$A$2:$B$23,2)</f>
        <v>C01</v>
      </c>
      <c r="J43" s="26">
        <f t="shared" si="10"/>
        <v>0</v>
      </c>
      <c r="K43" s="41">
        <f>VLOOKUP(H43,OEE!$A$3:$N$22,14)</f>
        <v>0.63400000000000001</v>
      </c>
      <c r="L43" s="26">
        <f>VLOOKUP(H43,OEE!$A$3:$N$22,3)</f>
        <v>26</v>
      </c>
      <c r="M43" s="42">
        <f t="shared" si="11"/>
        <v>0</v>
      </c>
      <c r="N43" s="42">
        <f t="shared" si="12"/>
        <v>0</v>
      </c>
      <c r="O43" s="42">
        <f t="shared" si="13"/>
        <v>0</v>
      </c>
      <c r="P43" s="25">
        <f t="shared" si="14"/>
        <v>0</v>
      </c>
      <c r="Q43" s="40">
        <f t="shared" si="15"/>
        <v>44338.375</v>
      </c>
      <c r="R43" s="40" t="e">
        <f t="shared" ca="1" si="16"/>
        <v>#DIV/0!</v>
      </c>
      <c r="S43" s="16"/>
      <c r="T43" s="16"/>
      <c r="U43" s="35" t="e">
        <f>IF(DATE(YEAR(U$3),MONTH(U$3),DAY(U$3))&lt;DATE(YEAR($Q43),MONTH($Q43),DAY($Q43)),
"X",
IF(DATE(YEAR(U$3),MONTH(U$3),DAY(U$3))=DATE(YEAR($Q43),MONTH($Q43),DAY($Q43)),
IF(((U$2-(TIME(HOUR($Q43),MINUTE($Q43),0)-TIME(HOUR($C$1),MINUTE($C$1),0)))*$L43*$K43*60)/$F43&gt;$D43,
$D43,((U$2-(TIME(HOUR($Q43),MINUTE($Q43),0)-TIME(HOUR($C$1),MINUTE($C$1),0)))*$L43*$K43*60)/$F43),
IF($D43-SUM($S43:T43)&gt;(U$2*$L43*$K43*60)/$F43,(U$2*$L43*$K43*60)/$F43,
IF($D43-SUM($S43:T43)=0,"Z",$D43-SUM($S43:T43)))))</f>
        <v>#DIV/0!</v>
      </c>
      <c r="V43" s="35" t="e">
        <f>IF(DATE(YEAR(V$3),MONTH(V$3),DAY(V$3))&lt;DATE(YEAR($Q43),MONTH($Q43),DAY($Q43)),
"X",
IF(DATE(YEAR(V$3),MONTH(V$3),DAY(V$3))=DATE(YEAR($Q43),MONTH($Q43),DAY($Q43)),
IF(((V$2-(TIME(HOUR($Q43),MINUTE($Q43),0)-TIME(HOUR($C$1),MINUTE($C$1),0)))*$L43*$K43*60)/$F43&gt;$D43,
$D43,((V$2-(TIME(HOUR($Q43),MINUTE($Q43),0)-TIME(HOUR($C$1),MINUTE($C$1),0)))*$L43*$K43*60)/$F43),
IF($D43-SUM($S43:U43)&gt;(V$2*$L43*$K43*60)/$F43,(V$2*$L43*$K43*60)/$F43,
IF($D43-SUM($S43:U43)=0,"Z",$D43-SUM($S43:U43)))))</f>
        <v>#DIV/0!</v>
      </c>
      <c r="W43" s="35" t="e">
        <f>IF(DATE(YEAR(W$3),MONTH(W$3),DAY(W$3))&lt;DATE(YEAR($Q43),MONTH($Q43),DAY($Q43)),
"X",
IF(DATE(YEAR(W$3),MONTH(W$3),DAY(W$3))=DATE(YEAR($Q43),MONTH($Q43),DAY($Q43)),
IF(((W$2-(TIME(HOUR($Q43),MINUTE($Q43),0)-TIME(HOUR($C$1),MINUTE($C$1),0)))*$L43*$K43*60)/$F43&gt;$D43,
$D43,((W$2-(TIME(HOUR($Q43),MINUTE($Q43),0)-TIME(HOUR($C$1),MINUTE($C$1),0)))*$L43*$K43*60)/$F43),
IF($D43-SUM($S43:V43)&gt;(W$2*$L43*$K43*60)/$F43,(W$2*$L43*$K43*60)/$F43,
IF($D43-SUM($S43:V43)=0,"Z",$D43-SUM($S43:V43)))))</f>
        <v>#DIV/0!</v>
      </c>
      <c r="X43" s="35" t="e">
        <f>IF(DATE(YEAR(X$3),MONTH(X$3),DAY(X$3))&lt;DATE(YEAR($Q43),MONTH($Q43),DAY($Q43)),
"X",
IF(DATE(YEAR(X$3),MONTH(X$3),DAY(X$3))=DATE(YEAR($Q43),MONTH($Q43),DAY($Q43)),
IF(((X$2-(TIME(HOUR($Q43),MINUTE($Q43),0)-TIME(HOUR($C$1),MINUTE($C$1),0)))*$L43*$K43*60)/$F43&gt;$D43,
$D43,((X$2-(TIME(HOUR($Q43),MINUTE($Q43),0)-TIME(HOUR($C$1),MINUTE($C$1),0)))*$L43*$K43*60)/$F43),
IF($D43-SUM($S43:W43)&gt;(X$2*$L43*$K43*60)/$F43,(X$2*$L43*$K43*60)/$F43,
IF($D43-SUM($S43:W43)=0,"Z",$D43-SUM($S43:W43)))))</f>
        <v>#DIV/0!</v>
      </c>
      <c r="Y43" s="35" t="e">
        <f>IF(DATE(YEAR(Y$3),MONTH(Y$3),DAY(Y$3))&lt;DATE(YEAR($Q43),MONTH($Q43),DAY($Q43)),
"X",
IF(DATE(YEAR(Y$3),MONTH(Y$3),DAY(Y$3))=DATE(YEAR($Q43),MONTH($Q43),DAY($Q43)),
IF(((Y$2-(TIME(HOUR($Q43),MINUTE($Q43),0)-TIME(HOUR($C$1),MINUTE($C$1),0)))*$L43*$K43*60)/$F43&gt;$D43,
$D43,((Y$2-(TIME(HOUR($Q43),MINUTE($Q43),0)-TIME(HOUR($C$1),MINUTE($C$1),0)))*$L43*$K43*60)/$F43),
IF($D43-SUM($S43:X43)&gt;(Y$2*$L43*$K43*60)/$F43,(Y$2*$L43*$K43*60)/$F43,
IF($D43-SUM($S43:X43)=0,"Z",$D43-SUM($S43:X43)))))</f>
        <v>#DIV/0!</v>
      </c>
      <c r="Z43" s="35" t="e">
        <f>IF(DATE(YEAR(Z$3),MONTH(Z$3),DAY(Z$3))&lt;DATE(YEAR($Q43),MONTH($Q43),DAY($Q43)),
"X",
IF(DATE(YEAR(Z$3),MONTH(Z$3),DAY(Z$3))=DATE(YEAR($Q43),MONTH($Q43),DAY($Q43)),
IF(((Z$2-(TIME(HOUR($Q43),MINUTE($Q43),0)-TIME(HOUR($C$1),MINUTE($C$1),0)))*$L43*$K43*60)/$F43&gt;$D43,
$D43,((Z$2-(TIME(HOUR($Q43),MINUTE($Q43),0)-TIME(HOUR($C$1),MINUTE($C$1),0)))*$L43*$K43*60)/$F43),
IF($D43-SUM($S43:Y43)&gt;(Z$2*$L43*$K43*60)/$F43,(Z$2*$L43*$K43*60)/$F43,
IF($D43-SUM($S43:Y43)=0,"Z",$D43-SUM($S43:Y43)))))</f>
        <v>#DIV/0!</v>
      </c>
      <c r="AA43" s="35" t="e">
        <f>IF(DATE(YEAR(AA$3),MONTH(AA$3),DAY(AA$3))&lt;DATE(YEAR($Q43),MONTH($Q43),DAY($Q43)),
"X",
IF(DATE(YEAR(AA$3),MONTH(AA$3),DAY(AA$3))=DATE(YEAR($Q43),MONTH($Q43),DAY($Q43)),
IF(((AA$2-(TIME(HOUR($Q43),MINUTE($Q43),0)-TIME(HOUR($C$1),MINUTE($C$1),0)))*$L43*$K43*60)/$F43&gt;$D43,
$D43,((AA$2-(TIME(HOUR($Q43),MINUTE($Q43),0)-TIME(HOUR($C$1),MINUTE($C$1),0)))*$L43*$K43*60)/$F43),
IF($D43-SUM($S43:Z43)&gt;(AA$2*$L43*$K43*60)/$F43,(AA$2*$L43*$K43*60)/$F43,
IF($D43-SUM($S43:Z43)=0,"Z",$D43-SUM($S43:Z43)))))</f>
        <v>#DIV/0!</v>
      </c>
      <c r="AB43" s="35" t="e">
        <f>IF(DATE(YEAR(AB$3),MONTH(AB$3),DAY(AB$3))&lt;DATE(YEAR($Q43),MONTH($Q43),DAY($Q43)),
"X",
IF(DATE(YEAR(AB$3),MONTH(AB$3),DAY(AB$3))=DATE(YEAR($Q43),MONTH($Q43),DAY($Q43)),
IF(((AB$2-(TIME(HOUR($Q43),MINUTE($Q43),0)-TIME(HOUR($C$1),MINUTE($C$1),0)))*$L43*$K43*60)/$F43&gt;$D43,
$D43,((AB$2-(TIME(HOUR($Q43),MINUTE($Q43),0)-TIME(HOUR($C$1),MINUTE($C$1),0)))*$L43*$K43*60)/$F43),
IF($D43-SUM($S43:AA43)&gt;(AB$2*$L43*$K43*60)/$F43,(AB$2*$L43*$K43*60)/$F43,
IF($D43-SUM($S43:AA43)=0,"Z",$D43-SUM($S43:AA43)))))</f>
        <v>#DIV/0!</v>
      </c>
      <c r="AC43" s="35" t="e">
        <f>IF(DATE(YEAR(AC$3),MONTH(AC$3),DAY(AC$3))&lt;DATE(YEAR($Q43),MONTH($Q43),DAY($Q43)),
"X",
IF(DATE(YEAR(AC$3),MONTH(AC$3),DAY(AC$3))=DATE(YEAR($Q43),MONTH($Q43),DAY($Q43)),
IF(((AC$2-(TIME(HOUR($Q43),MINUTE($Q43),0)-TIME(HOUR($C$1),MINUTE($C$1),0)))*$L43*$K43*60)/$F43&gt;$D43,
$D43,((AC$2-(TIME(HOUR($Q43),MINUTE($Q43),0)-TIME(HOUR($C$1),MINUTE($C$1),0)))*$L43*$K43*60)/$F43),
IF($D43-SUM($S43:AB43)&gt;(AC$2*$L43*$K43*60)/$F43,(AC$2*$L43*$K43*60)/$F43,
IF($D43-SUM($S43:AB43)=0,"Z",$D43-SUM($S43:AB43)))))</f>
        <v>#DIV/0!</v>
      </c>
      <c r="AD43" s="35" t="e">
        <f>IF(DATE(YEAR(AD$3),MONTH(AD$3),DAY(AD$3))&lt;DATE(YEAR($Q43),MONTH($Q43),DAY($Q43)),
"X",
IF(DATE(YEAR(AD$3),MONTH(AD$3),DAY(AD$3))=DATE(YEAR($Q43),MONTH($Q43),DAY($Q43)),
IF(((AD$2-(TIME(HOUR($Q43),MINUTE($Q43),0)-TIME(HOUR($C$1),MINUTE($C$1),0)))*$L43*$K43*60)/$F43&gt;$D43,
$D43,((AD$2-(TIME(HOUR($Q43),MINUTE($Q43),0)-TIME(HOUR($C$1),MINUTE($C$1),0)))*$L43*$K43*60)/$F43),
IF($D43-SUM($S43:AC43)&gt;(AD$2*$L43*$K43*60)/$F43,(AD$2*$L43*$K43*60)/$F43,
IF($D43-SUM($S43:AC43)=0,"Z",$D43-SUM($S43:AC43)))))</f>
        <v>#DIV/0!</v>
      </c>
      <c r="AE43" s="35" t="e">
        <f>IF(DATE(YEAR(AE$3),MONTH(AE$3),DAY(AE$3))&lt;DATE(YEAR($Q43),MONTH($Q43),DAY($Q43)),
"X",
IF(DATE(YEAR(AE$3),MONTH(AE$3),DAY(AE$3))=DATE(YEAR($Q43),MONTH($Q43),DAY($Q43)),
IF(((AE$2-(TIME(HOUR($Q43),MINUTE($Q43),0)-TIME(HOUR($C$1),MINUTE($C$1),0)))*$L43*$K43*60)/$F43&gt;$D43,
$D43,((AE$2-(TIME(HOUR($Q43),MINUTE($Q43),0)-TIME(HOUR($C$1),MINUTE($C$1),0)))*$L43*$K43*60)/$F43),
IF($D43-SUM($S43:AD43)&gt;(AE$2*$L43*$K43*60)/$F43,(AE$2*$L43*$K43*60)/$F43,
IF($D43-SUM($S43:AD43)=0,"Z",$D43-SUM($S43:AD43)))))</f>
        <v>#DIV/0!</v>
      </c>
      <c r="AF43" s="35" t="e">
        <f>IF(DATE(YEAR(AF$3),MONTH(AF$3),DAY(AF$3))&lt;DATE(YEAR($Q43),MONTH($Q43),DAY($Q43)),
"X",
IF(DATE(YEAR(AF$3),MONTH(AF$3),DAY(AF$3))=DATE(YEAR($Q43),MONTH($Q43),DAY($Q43)),
IF(((AF$2-(TIME(HOUR($Q43),MINUTE($Q43),0)-TIME(HOUR($C$1),MINUTE($C$1),0)))*$L43*$K43*60)/$F43&gt;$D43,
$D43,((AF$2-(TIME(HOUR($Q43),MINUTE($Q43),0)-TIME(HOUR($C$1),MINUTE($C$1),0)))*$L43*$K43*60)/$F43),
IF($D43-SUM($S43:AE43)&gt;(AF$2*$L43*$K43*60)/$F43,(AF$2*$L43*$K43*60)/$F43,
IF($D43-SUM($S43:AE43)=0,"Z",$D43-SUM($S43:AE43)))))</f>
        <v>#DIV/0!</v>
      </c>
      <c r="AG43" s="35" t="e">
        <f>IF(DATE(YEAR(AG$3),MONTH(AG$3),DAY(AG$3))&lt;DATE(YEAR($Q43),MONTH($Q43),DAY($Q43)),
"X",
IF(DATE(YEAR(AG$3),MONTH(AG$3),DAY(AG$3))=DATE(YEAR($Q43),MONTH($Q43),DAY($Q43)),
IF(((AG$2-(TIME(HOUR($Q43),MINUTE($Q43),0)-TIME(HOUR($C$1),MINUTE($C$1),0)))*$L43*$K43*60)/$F43&gt;$D43,
$D43,((AG$2-(TIME(HOUR($Q43),MINUTE($Q43),0)-TIME(HOUR($C$1),MINUTE($C$1),0)))*$L43*$K43*60)/$F43),
IF($D43-SUM($S43:AF43)&gt;(AG$2*$L43*$K43*60)/$F43,(AG$2*$L43*$K43*60)/$F43,
IF($D43-SUM($S43:AF43)=0,"Z",$D43-SUM($S43:AF43)))))</f>
        <v>#DIV/0!</v>
      </c>
      <c r="AH43" s="35" t="e">
        <f>IF(DATE(YEAR(AH$3),MONTH(AH$3),DAY(AH$3))&lt;DATE(YEAR($Q43),MONTH($Q43),DAY($Q43)),
"X",
IF(DATE(YEAR(AH$3),MONTH(AH$3),DAY(AH$3))=DATE(YEAR($Q43),MONTH($Q43),DAY($Q43)),
IF(((AH$2-(TIME(HOUR($Q43),MINUTE($Q43),0)-TIME(HOUR($C$1),MINUTE($C$1),0)))*$L43*$K43*60)/$F43&gt;$D43,
$D43,((AH$2-(TIME(HOUR($Q43),MINUTE($Q43),0)-TIME(HOUR($C$1),MINUTE($C$1),0)))*$L43*$K43*60)/$F43),
IF($D43-SUM($S43:AG43)&gt;(AH$2*$L43*$K43*60)/$F43,(AH$2*$L43*$K43*60)/$F43,
IF($D43-SUM($S43:AG43)=0,"Z",$D43-SUM($S43:AG43)))))</f>
        <v>#DIV/0!</v>
      </c>
      <c r="AI43" s="35" t="e">
        <f>IF(DATE(YEAR(AI$3),MONTH(AI$3),DAY(AI$3))&lt;DATE(YEAR($Q43),MONTH($Q43),DAY($Q43)),
"X",
IF(DATE(YEAR(AI$3),MONTH(AI$3),DAY(AI$3))=DATE(YEAR($Q43),MONTH($Q43),DAY($Q43)),
IF(((AI$2-(TIME(HOUR($Q43),MINUTE($Q43),0)-TIME(HOUR($C$1),MINUTE($C$1),0)))*$L43*$K43*60)/$F43&gt;$D43,
$D43,((AI$2-(TIME(HOUR($Q43),MINUTE($Q43),0)-TIME(HOUR($C$1),MINUTE($C$1),0)))*$L43*$K43*60)/$F43),
IF($D43-SUM($S43:AH43)&gt;(AI$2*$L43*$K43*60)/$F43,(AI$2*$L43*$K43*60)/$F43,
IF($D43-SUM($S43:AH43)=0,"Z",$D43-SUM($S43:AH43)))))</f>
        <v>#DIV/0!</v>
      </c>
      <c r="AJ43" s="35" t="e">
        <f>IF(DATE(YEAR(AJ$3),MONTH(AJ$3),DAY(AJ$3))&lt;DATE(YEAR($Q43),MONTH($Q43),DAY($Q43)),
"X",
IF(DATE(YEAR(AJ$3),MONTH(AJ$3),DAY(AJ$3))=DATE(YEAR($Q43),MONTH($Q43),DAY($Q43)),
IF(((AJ$2-(TIME(HOUR($Q43),MINUTE($Q43),0)-TIME(HOUR($C$1),MINUTE($C$1),0)))*$L43*$K43*60)/$F43&gt;$D43,
$D43,((AJ$2-(TIME(HOUR($Q43),MINUTE($Q43),0)-TIME(HOUR($C$1),MINUTE($C$1),0)))*$L43*$K43*60)/$F43),
IF($D43-SUM($S43:AI43)&gt;(AJ$2*$L43*$K43*60)/$F43,(AJ$2*$L43*$K43*60)/$F43,
IF($D43-SUM($S43:AI43)=0,"Z",$D43-SUM($S43:AI43)))))</f>
        <v>#DIV/0!</v>
      </c>
      <c r="AK43" s="35" t="e">
        <f>IF(DATE(YEAR(AK$3),MONTH(AK$3),DAY(AK$3))&lt;DATE(YEAR($Q43),MONTH($Q43),DAY($Q43)),
"X",
IF(DATE(YEAR(AK$3),MONTH(AK$3),DAY(AK$3))=DATE(YEAR($Q43),MONTH($Q43),DAY($Q43)),
IF(((AK$2-(TIME(HOUR($Q43),MINUTE($Q43),0)-TIME(HOUR($C$1),MINUTE($C$1),0)))*$L43*$K43*60)/$F43&gt;$D43,
$D43,((AK$2-(TIME(HOUR($Q43),MINUTE($Q43),0)-TIME(HOUR($C$1),MINUTE($C$1),0)))*$L43*$K43*60)/$F43),
IF($D43-SUM($S43:AJ43)&gt;(AK$2*$L43*$K43*60)/$F43,(AK$2*$L43*$K43*60)/$F43,
IF($D43-SUM($S43:AJ43)=0,"Z",$D43-SUM($S43:AJ43)))))</f>
        <v>#DIV/0!</v>
      </c>
      <c r="AL43" s="35" t="e">
        <f>IF(DATE(YEAR(AL$3),MONTH(AL$3),DAY(AL$3))&lt;DATE(YEAR($Q43),MONTH($Q43),DAY($Q43)),
"X",
IF(DATE(YEAR(AL$3),MONTH(AL$3),DAY(AL$3))=DATE(YEAR($Q43),MONTH($Q43),DAY($Q43)),
IF(((AL$2-(TIME(HOUR($Q43),MINUTE($Q43),0)-TIME(HOUR($C$1),MINUTE($C$1),0)))*$L43*$K43*60)/$F43&gt;$D43,
$D43,((AL$2-(TIME(HOUR($Q43),MINUTE($Q43),0)-TIME(HOUR($C$1),MINUTE($C$1),0)))*$L43*$K43*60)/$F43),
IF($D43-SUM($S43:AK43)&gt;(AL$2*$L43*$K43*60)/$F43,(AL$2*$L43*$K43*60)/$F43,
IF($D43-SUM($S43:AK43)=0,"Z",$D43-SUM($S43:AK43)))))</f>
        <v>#DIV/0!</v>
      </c>
      <c r="AM43" s="35" t="e">
        <f>IF(DATE(YEAR(AM$3),MONTH(AM$3),DAY(AM$3))&lt;DATE(YEAR($Q43),MONTH($Q43),DAY($Q43)),
"X",
IF(DATE(YEAR(AM$3),MONTH(AM$3),DAY(AM$3))=DATE(YEAR($Q43),MONTH($Q43),DAY($Q43)),
IF(((AM$2-(TIME(HOUR($Q43),MINUTE($Q43),0)-TIME(HOUR($C$1),MINUTE($C$1),0)))*$L43*$K43*60)/$F43&gt;$D43,
$D43,((AM$2-(TIME(HOUR($Q43),MINUTE($Q43),0)-TIME(HOUR($C$1),MINUTE($C$1),0)))*$L43*$K43*60)/$F43),
IF($D43-SUM($S43:AL43)&gt;(AM$2*$L43*$K43*60)/$F43,(AM$2*$L43*$K43*60)/$F43,
IF($D43-SUM($S43:AL43)=0,"Z",$D43-SUM($S43:AL43)))))</f>
        <v>#DIV/0!</v>
      </c>
      <c r="AN43" s="35" t="e">
        <f>IF(DATE(YEAR(AN$3),MONTH(AN$3),DAY(AN$3))&lt;DATE(YEAR($Q43),MONTH($Q43),DAY($Q43)),
"X",
IF(DATE(YEAR(AN$3),MONTH(AN$3),DAY(AN$3))=DATE(YEAR($Q43),MONTH($Q43),DAY($Q43)),
IF(((AN$2-(TIME(HOUR($Q43),MINUTE($Q43),0)-TIME(HOUR($C$1),MINUTE($C$1),0)))*$L43*$K43*60)/$F43&gt;$D43,
$D43,((AN$2-(TIME(HOUR($Q43),MINUTE($Q43),0)-TIME(HOUR($C$1),MINUTE($C$1),0)))*$L43*$K43*60)/$F43),
IF($D43-SUM($S43:AM43)&gt;(AN$2*$L43*$K43*60)/$F43,(AN$2*$L43*$K43*60)/$F43,
IF($D43-SUM($S43:AM43)=0,"Z",$D43-SUM($S43:AM43)))))</f>
        <v>#DIV/0!</v>
      </c>
      <c r="AO43" s="36" t="s">
        <v>85</v>
      </c>
    </row>
    <row r="44" spans="1:41" ht="15" customHeight="1">
      <c r="A44" s="4"/>
      <c r="B44" s="4"/>
      <c r="C44" s="4"/>
      <c r="D44" s="4"/>
      <c r="E44" s="2"/>
      <c r="F44" s="4"/>
      <c r="G44" s="5"/>
      <c r="H44" s="43">
        <v>19</v>
      </c>
      <c r="I44" s="26" t="str">
        <f>VLOOKUP(H44,OEE!$A$2:$B$23,2)</f>
        <v>C03</v>
      </c>
      <c r="J44" s="26">
        <f t="shared" si="10"/>
        <v>0</v>
      </c>
      <c r="K44" s="41">
        <f>VLOOKUP(H44,OEE!$A$3:$N$22,14)</f>
        <v>0.62799999999999989</v>
      </c>
      <c r="L44" s="26">
        <f>VLOOKUP(H44,OEE!$A$3:$N$22,3)</f>
        <v>25</v>
      </c>
      <c r="M44" s="42">
        <f t="shared" si="11"/>
        <v>0</v>
      </c>
      <c r="N44" s="42">
        <f t="shared" si="12"/>
        <v>0</v>
      </c>
      <c r="O44" s="42">
        <f t="shared" si="13"/>
        <v>0</v>
      </c>
      <c r="P44" s="25">
        <f t="shared" si="14"/>
        <v>0</v>
      </c>
      <c r="Q44" s="40">
        <f t="shared" si="15"/>
        <v>44338.375</v>
      </c>
      <c r="R44" s="40" t="e">
        <f t="shared" ca="1" si="16"/>
        <v>#DIV/0!</v>
      </c>
      <c r="S44" s="16"/>
      <c r="T44" s="16"/>
      <c r="U44" s="35" t="e">
        <f>IF(DATE(YEAR(U$3),MONTH(U$3),DAY(U$3))&lt;DATE(YEAR($Q44),MONTH($Q44),DAY($Q44)),
"X",
IF(DATE(YEAR(U$3),MONTH(U$3),DAY(U$3))=DATE(YEAR($Q44),MONTH($Q44),DAY($Q44)),
IF(((U$2-(TIME(HOUR($Q44),MINUTE($Q44),0)-TIME(HOUR($C$1),MINUTE($C$1),0)))*$L44*$K44*60)/$F44&gt;$D44,
$D44,((U$2-(TIME(HOUR($Q44),MINUTE($Q44),0)-TIME(HOUR($C$1),MINUTE($C$1),0)))*$L44*$K44*60)/$F44),
IF($D44-SUM($S44:T44)&gt;(U$2*$L44*$K44*60)/$F44,(U$2*$L44*$K44*60)/$F44,
IF($D44-SUM($S44:T44)=0,"Z",$D44-SUM($S44:T44)))))</f>
        <v>#DIV/0!</v>
      </c>
      <c r="V44" s="35" t="e">
        <f>IF(DATE(YEAR(V$3),MONTH(V$3),DAY(V$3))&lt;DATE(YEAR($Q44),MONTH($Q44),DAY($Q44)),
"X",
IF(DATE(YEAR(V$3),MONTH(V$3),DAY(V$3))=DATE(YEAR($Q44),MONTH($Q44),DAY($Q44)),
IF(((V$2-(TIME(HOUR($Q44),MINUTE($Q44),0)-TIME(HOUR($C$1),MINUTE($C$1),0)))*$L44*$K44*60)/$F44&gt;$D44,
$D44,((V$2-(TIME(HOUR($Q44),MINUTE($Q44),0)-TIME(HOUR($C$1),MINUTE($C$1),0)))*$L44*$K44*60)/$F44),
IF($D44-SUM($S44:U44)&gt;(V$2*$L44*$K44*60)/$F44,(V$2*$L44*$K44*60)/$F44,
IF($D44-SUM($S44:U44)=0,"Z",$D44-SUM($S44:U44)))))</f>
        <v>#DIV/0!</v>
      </c>
      <c r="W44" s="35" t="e">
        <f>IF(DATE(YEAR(W$3),MONTH(W$3),DAY(W$3))&lt;DATE(YEAR($Q44),MONTH($Q44),DAY($Q44)),
"X",
IF(DATE(YEAR(W$3),MONTH(W$3),DAY(W$3))=DATE(YEAR($Q44),MONTH($Q44),DAY($Q44)),
IF(((W$2-(TIME(HOUR($Q44),MINUTE($Q44),0)-TIME(HOUR($C$1),MINUTE($C$1),0)))*$L44*$K44*60)/$F44&gt;$D44,
$D44,((W$2-(TIME(HOUR($Q44),MINUTE($Q44),0)-TIME(HOUR($C$1),MINUTE($C$1),0)))*$L44*$K44*60)/$F44),
IF($D44-SUM($S44:V44)&gt;(W$2*$L44*$K44*60)/$F44,(W$2*$L44*$K44*60)/$F44,
IF($D44-SUM($S44:V44)=0,"Z",$D44-SUM($S44:V44)))))</f>
        <v>#DIV/0!</v>
      </c>
      <c r="X44" s="35" t="e">
        <f>IF(DATE(YEAR(X$3),MONTH(X$3),DAY(X$3))&lt;DATE(YEAR($Q44),MONTH($Q44),DAY($Q44)),
"X",
IF(DATE(YEAR(X$3),MONTH(X$3),DAY(X$3))=DATE(YEAR($Q44),MONTH($Q44),DAY($Q44)),
IF(((X$2-(TIME(HOUR($Q44),MINUTE($Q44),0)-TIME(HOUR($C$1),MINUTE($C$1),0)))*$L44*$K44*60)/$F44&gt;$D44,
$D44,((X$2-(TIME(HOUR($Q44),MINUTE($Q44),0)-TIME(HOUR($C$1),MINUTE($C$1),0)))*$L44*$K44*60)/$F44),
IF($D44-SUM($S44:W44)&gt;(X$2*$L44*$K44*60)/$F44,(X$2*$L44*$K44*60)/$F44,
IF($D44-SUM($S44:W44)=0,"Z",$D44-SUM($S44:W44)))))</f>
        <v>#DIV/0!</v>
      </c>
      <c r="Y44" s="35" t="e">
        <f>IF(DATE(YEAR(Y$3),MONTH(Y$3),DAY(Y$3))&lt;DATE(YEAR($Q44),MONTH($Q44),DAY($Q44)),
"X",
IF(DATE(YEAR(Y$3),MONTH(Y$3),DAY(Y$3))=DATE(YEAR($Q44),MONTH($Q44),DAY($Q44)),
IF(((Y$2-(TIME(HOUR($Q44),MINUTE($Q44),0)-TIME(HOUR($C$1),MINUTE($C$1),0)))*$L44*$K44*60)/$F44&gt;$D44,
$D44,((Y$2-(TIME(HOUR($Q44),MINUTE($Q44),0)-TIME(HOUR($C$1),MINUTE($C$1),0)))*$L44*$K44*60)/$F44),
IF($D44-SUM($S44:X44)&gt;(Y$2*$L44*$K44*60)/$F44,(Y$2*$L44*$K44*60)/$F44,
IF($D44-SUM($S44:X44)=0,"Z",$D44-SUM($S44:X44)))))</f>
        <v>#DIV/0!</v>
      </c>
      <c r="Z44" s="35" t="e">
        <f>IF(DATE(YEAR(Z$3),MONTH(Z$3),DAY(Z$3))&lt;DATE(YEAR($Q44),MONTH($Q44),DAY($Q44)),
"X",
IF(DATE(YEAR(Z$3),MONTH(Z$3),DAY(Z$3))=DATE(YEAR($Q44),MONTH($Q44),DAY($Q44)),
IF(((Z$2-(TIME(HOUR($Q44),MINUTE($Q44),0)-TIME(HOUR($C$1),MINUTE($C$1),0)))*$L44*$K44*60)/$F44&gt;$D44,
$D44,((Z$2-(TIME(HOUR($Q44),MINUTE($Q44),0)-TIME(HOUR($C$1),MINUTE($C$1),0)))*$L44*$K44*60)/$F44),
IF($D44-SUM($S44:Y44)&gt;(Z$2*$L44*$K44*60)/$F44,(Z$2*$L44*$K44*60)/$F44,
IF($D44-SUM($S44:Y44)=0,"Z",$D44-SUM($S44:Y44)))))</f>
        <v>#DIV/0!</v>
      </c>
      <c r="AA44" s="35" t="e">
        <f>IF(DATE(YEAR(AA$3),MONTH(AA$3),DAY(AA$3))&lt;DATE(YEAR($Q44),MONTH($Q44),DAY($Q44)),
"X",
IF(DATE(YEAR(AA$3),MONTH(AA$3),DAY(AA$3))=DATE(YEAR($Q44),MONTH($Q44),DAY($Q44)),
IF(((AA$2-(TIME(HOUR($Q44),MINUTE($Q44),0)-TIME(HOUR($C$1),MINUTE($C$1),0)))*$L44*$K44*60)/$F44&gt;$D44,
$D44,((AA$2-(TIME(HOUR($Q44),MINUTE($Q44),0)-TIME(HOUR($C$1),MINUTE($C$1),0)))*$L44*$K44*60)/$F44),
IF($D44-SUM($S44:Z44)&gt;(AA$2*$L44*$K44*60)/$F44,(AA$2*$L44*$K44*60)/$F44,
IF($D44-SUM($S44:Z44)=0,"Z",$D44-SUM($S44:Z44)))))</f>
        <v>#DIV/0!</v>
      </c>
      <c r="AB44" s="35" t="e">
        <f>IF(DATE(YEAR(AB$3),MONTH(AB$3),DAY(AB$3))&lt;DATE(YEAR($Q44),MONTH($Q44),DAY($Q44)),
"X",
IF(DATE(YEAR(AB$3),MONTH(AB$3),DAY(AB$3))=DATE(YEAR($Q44),MONTH($Q44),DAY($Q44)),
IF(((AB$2-(TIME(HOUR($Q44),MINUTE($Q44),0)-TIME(HOUR($C$1),MINUTE($C$1),0)))*$L44*$K44*60)/$F44&gt;$D44,
$D44,((AB$2-(TIME(HOUR($Q44),MINUTE($Q44),0)-TIME(HOUR($C$1),MINUTE($C$1),0)))*$L44*$K44*60)/$F44),
IF($D44-SUM($S44:AA44)&gt;(AB$2*$L44*$K44*60)/$F44,(AB$2*$L44*$K44*60)/$F44,
IF($D44-SUM($S44:AA44)=0,"Z",$D44-SUM($S44:AA44)))))</f>
        <v>#DIV/0!</v>
      </c>
      <c r="AC44" s="35" t="e">
        <f>IF(DATE(YEAR(AC$3),MONTH(AC$3),DAY(AC$3))&lt;DATE(YEAR($Q44),MONTH($Q44),DAY($Q44)),
"X",
IF(DATE(YEAR(AC$3),MONTH(AC$3),DAY(AC$3))=DATE(YEAR($Q44),MONTH($Q44),DAY($Q44)),
IF(((AC$2-(TIME(HOUR($Q44),MINUTE($Q44),0)-TIME(HOUR($C$1),MINUTE($C$1),0)))*$L44*$K44*60)/$F44&gt;$D44,
$D44,((AC$2-(TIME(HOUR($Q44),MINUTE($Q44),0)-TIME(HOUR($C$1),MINUTE($C$1),0)))*$L44*$K44*60)/$F44),
IF($D44-SUM($S44:AB44)&gt;(AC$2*$L44*$K44*60)/$F44,(AC$2*$L44*$K44*60)/$F44,
IF($D44-SUM($S44:AB44)=0,"Z",$D44-SUM($S44:AB44)))))</f>
        <v>#DIV/0!</v>
      </c>
      <c r="AD44" s="35" t="e">
        <f>IF(DATE(YEAR(AD$3),MONTH(AD$3),DAY(AD$3))&lt;DATE(YEAR($Q44),MONTH($Q44),DAY($Q44)),
"X",
IF(DATE(YEAR(AD$3),MONTH(AD$3),DAY(AD$3))=DATE(YEAR($Q44),MONTH($Q44),DAY($Q44)),
IF(((AD$2-(TIME(HOUR($Q44),MINUTE($Q44),0)-TIME(HOUR($C$1),MINUTE($C$1),0)))*$L44*$K44*60)/$F44&gt;$D44,
$D44,((AD$2-(TIME(HOUR($Q44),MINUTE($Q44),0)-TIME(HOUR($C$1),MINUTE($C$1),0)))*$L44*$K44*60)/$F44),
IF($D44-SUM($S44:AC44)&gt;(AD$2*$L44*$K44*60)/$F44,(AD$2*$L44*$K44*60)/$F44,
IF($D44-SUM($S44:AC44)=0,"Z",$D44-SUM($S44:AC44)))))</f>
        <v>#DIV/0!</v>
      </c>
      <c r="AE44" s="35" t="e">
        <f>IF(DATE(YEAR(AE$3),MONTH(AE$3),DAY(AE$3))&lt;DATE(YEAR($Q44),MONTH($Q44),DAY($Q44)),
"X",
IF(DATE(YEAR(AE$3),MONTH(AE$3),DAY(AE$3))=DATE(YEAR($Q44),MONTH($Q44),DAY($Q44)),
IF(((AE$2-(TIME(HOUR($Q44),MINUTE($Q44),0)-TIME(HOUR($C$1),MINUTE($C$1),0)))*$L44*$K44*60)/$F44&gt;$D44,
$D44,((AE$2-(TIME(HOUR($Q44),MINUTE($Q44),0)-TIME(HOUR($C$1),MINUTE($C$1),0)))*$L44*$K44*60)/$F44),
IF($D44-SUM($S44:AD44)&gt;(AE$2*$L44*$K44*60)/$F44,(AE$2*$L44*$K44*60)/$F44,
IF($D44-SUM($S44:AD44)=0,"Z",$D44-SUM($S44:AD44)))))</f>
        <v>#DIV/0!</v>
      </c>
      <c r="AF44" s="35" t="e">
        <f>IF(DATE(YEAR(AF$3),MONTH(AF$3),DAY(AF$3))&lt;DATE(YEAR($Q44),MONTH($Q44),DAY($Q44)),
"X",
IF(DATE(YEAR(AF$3),MONTH(AF$3),DAY(AF$3))=DATE(YEAR($Q44),MONTH($Q44),DAY($Q44)),
IF(((AF$2-(TIME(HOUR($Q44),MINUTE($Q44),0)-TIME(HOUR($C$1),MINUTE($C$1),0)))*$L44*$K44*60)/$F44&gt;$D44,
$D44,((AF$2-(TIME(HOUR($Q44),MINUTE($Q44),0)-TIME(HOUR($C$1),MINUTE($C$1),0)))*$L44*$K44*60)/$F44),
IF($D44-SUM($S44:AE44)&gt;(AF$2*$L44*$K44*60)/$F44,(AF$2*$L44*$K44*60)/$F44,
IF($D44-SUM($S44:AE44)=0,"Z",$D44-SUM($S44:AE44)))))</f>
        <v>#DIV/0!</v>
      </c>
      <c r="AG44" s="35" t="e">
        <f>IF(DATE(YEAR(AG$3),MONTH(AG$3),DAY(AG$3))&lt;DATE(YEAR($Q44),MONTH($Q44),DAY($Q44)),
"X",
IF(DATE(YEAR(AG$3),MONTH(AG$3),DAY(AG$3))=DATE(YEAR($Q44),MONTH($Q44),DAY($Q44)),
IF(((AG$2-(TIME(HOUR($Q44),MINUTE($Q44),0)-TIME(HOUR($C$1),MINUTE($C$1),0)))*$L44*$K44*60)/$F44&gt;$D44,
$D44,((AG$2-(TIME(HOUR($Q44),MINUTE($Q44),0)-TIME(HOUR($C$1),MINUTE($C$1),0)))*$L44*$K44*60)/$F44),
IF($D44-SUM($S44:AF44)&gt;(AG$2*$L44*$K44*60)/$F44,(AG$2*$L44*$K44*60)/$F44,
IF($D44-SUM($S44:AF44)=0,"Z",$D44-SUM($S44:AF44)))))</f>
        <v>#DIV/0!</v>
      </c>
      <c r="AH44" s="35" t="e">
        <f>IF(DATE(YEAR(AH$3),MONTH(AH$3),DAY(AH$3))&lt;DATE(YEAR($Q44),MONTH($Q44),DAY($Q44)),
"X",
IF(DATE(YEAR(AH$3),MONTH(AH$3),DAY(AH$3))=DATE(YEAR($Q44),MONTH($Q44),DAY($Q44)),
IF(((AH$2-(TIME(HOUR($Q44),MINUTE($Q44),0)-TIME(HOUR($C$1),MINUTE($C$1),0)))*$L44*$K44*60)/$F44&gt;$D44,
$D44,((AH$2-(TIME(HOUR($Q44),MINUTE($Q44),0)-TIME(HOUR($C$1),MINUTE($C$1),0)))*$L44*$K44*60)/$F44),
IF($D44-SUM($S44:AG44)&gt;(AH$2*$L44*$K44*60)/$F44,(AH$2*$L44*$K44*60)/$F44,
IF($D44-SUM($S44:AG44)=0,"Z",$D44-SUM($S44:AG44)))))</f>
        <v>#DIV/0!</v>
      </c>
      <c r="AI44" s="35" t="e">
        <f>IF(DATE(YEAR(AI$3),MONTH(AI$3),DAY(AI$3))&lt;DATE(YEAR($Q44),MONTH($Q44),DAY($Q44)),
"X",
IF(DATE(YEAR(AI$3),MONTH(AI$3),DAY(AI$3))=DATE(YEAR($Q44),MONTH($Q44),DAY($Q44)),
IF(((AI$2-(TIME(HOUR($Q44),MINUTE($Q44),0)-TIME(HOUR($C$1),MINUTE($C$1),0)))*$L44*$K44*60)/$F44&gt;$D44,
$D44,((AI$2-(TIME(HOUR($Q44),MINUTE($Q44),0)-TIME(HOUR($C$1),MINUTE($C$1),0)))*$L44*$K44*60)/$F44),
IF($D44-SUM($S44:AH44)&gt;(AI$2*$L44*$K44*60)/$F44,(AI$2*$L44*$K44*60)/$F44,
IF($D44-SUM($S44:AH44)=0,"Z",$D44-SUM($S44:AH44)))))</f>
        <v>#DIV/0!</v>
      </c>
      <c r="AJ44" s="35" t="e">
        <f>IF(DATE(YEAR(AJ$3),MONTH(AJ$3),DAY(AJ$3))&lt;DATE(YEAR($Q44),MONTH($Q44),DAY($Q44)),
"X",
IF(DATE(YEAR(AJ$3),MONTH(AJ$3),DAY(AJ$3))=DATE(YEAR($Q44),MONTH($Q44),DAY($Q44)),
IF(((AJ$2-(TIME(HOUR($Q44),MINUTE($Q44),0)-TIME(HOUR($C$1),MINUTE($C$1),0)))*$L44*$K44*60)/$F44&gt;$D44,
$D44,((AJ$2-(TIME(HOUR($Q44),MINUTE($Q44),0)-TIME(HOUR($C$1),MINUTE($C$1),0)))*$L44*$K44*60)/$F44),
IF($D44-SUM($S44:AI44)&gt;(AJ$2*$L44*$K44*60)/$F44,(AJ$2*$L44*$K44*60)/$F44,
IF($D44-SUM($S44:AI44)=0,"Z",$D44-SUM($S44:AI44)))))</f>
        <v>#DIV/0!</v>
      </c>
      <c r="AK44" s="35" t="e">
        <f>IF(DATE(YEAR(AK$3),MONTH(AK$3),DAY(AK$3))&lt;DATE(YEAR($Q44),MONTH($Q44),DAY($Q44)),
"X",
IF(DATE(YEAR(AK$3),MONTH(AK$3),DAY(AK$3))=DATE(YEAR($Q44),MONTH($Q44),DAY($Q44)),
IF(((AK$2-(TIME(HOUR($Q44),MINUTE($Q44),0)-TIME(HOUR($C$1),MINUTE($C$1),0)))*$L44*$K44*60)/$F44&gt;$D44,
$D44,((AK$2-(TIME(HOUR($Q44),MINUTE($Q44),0)-TIME(HOUR($C$1),MINUTE($C$1),0)))*$L44*$K44*60)/$F44),
IF($D44-SUM($S44:AJ44)&gt;(AK$2*$L44*$K44*60)/$F44,(AK$2*$L44*$K44*60)/$F44,
IF($D44-SUM($S44:AJ44)=0,"Z",$D44-SUM($S44:AJ44)))))</f>
        <v>#DIV/0!</v>
      </c>
      <c r="AL44" s="35" t="e">
        <f>IF(DATE(YEAR(AL$3),MONTH(AL$3),DAY(AL$3))&lt;DATE(YEAR($Q44),MONTH($Q44),DAY($Q44)),
"X",
IF(DATE(YEAR(AL$3),MONTH(AL$3),DAY(AL$3))=DATE(YEAR($Q44),MONTH($Q44),DAY($Q44)),
IF(((AL$2-(TIME(HOUR($Q44),MINUTE($Q44),0)-TIME(HOUR($C$1),MINUTE($C$1),0)))*$L44*$K44*60)/$F44&gt;$D44,
$D44,((AL$2-(TIME(HOUR($Q44),MINUTE($Q44),0)-TIME(HOUR($C$1),MINUTE($C$1),0)))*$L44*$K44*60)/$F44),
IF($D44-SUM($S44:AK44)&gt;(AL$2*$L44*$K44*60)/$F44,(AL$2*$L44*$K44*60)/$F44,
IF($D44-SUM($S44:AK44)=0,"Z",$D44-SUM($S44:AK44)))))</f>
        <v>#DIV/0!</v>
      </c>
      <c r="AM44" s="35" t="e">
        <f>IF(DATE(YEAR(AM$3),MONTH(AM$3),DAY(AM$3))&lt;DATE(YEAR($Q44),MONTH($Q44),DAY($Q44)),
"X",
IF(DATE(YEAR(AM$3),MONTH(AM$3),DAY(AM$3))=DATE(YEAR($Q44),MONTH($Q44),DAY($Q44)),
IF(((AM$2-(TIME(HOUR($Q44),MINUTE($Q44),0)-TIME(HOUR($C$1),MINUTE($C$1),0)))*$L44*$K44*60)/$F44&gt;$D44,
$D44,((AM$2-(TIME(HOUR($Q44),MINUTE($Q44),0)-TIME(HOUR($C$1),MINUTE($C$1),0)))*$L44*$K44*60)/$F44),
IF($D44-SUM($S44:AL44)&gt;(AM$2*$L44*$K44*60)/$F44,(AM$2*$L44*$K44*60)/$F44,
IF($D44-SUM($S44:AL44)=0,"Z",$D44-SUM($S44:AL44)))))</f>
        <v>#DIV/0!</v>
      </c>
      <c r="AN44" s="35" t="e">
        <f>IF(DATE(YEAR(AN$3),MONTH(AN$3),DAY(AN$3))&lt;DATE(YEAR($Q44),MONTH($Q44),DAY($Q44)),
"X",
IF(DATE(YEAR(AN$3),MONTH(AN$3),DAY(AN$3))=DATE(YEAR($Q44),MONTH($Q44),DAY($Q44)),
IF(((AN$2-(TIME(HOUR($Q44),MINUTE($Q44),0)-TIME(HOUR($C$1),MINUTE($C$1),0)))*$L44*$K44*60)/$F44&gt;$D44,
$D44,((AN$2-(TIME(HOUR($Q44),MINUTE($Q44),0)-TIME(HOUR($C$1),MINUTE($C$1),0)))*$L44*$K44*60)/$F44),
IF($D44-SUM($S44:AM44)&gt;(AN$2*$L44*$K44*60)/$F44,(AN$2*$L44*$K44*60)/$F44,
IF($D44-SUM($S44:AM44)=0,"Z",$D44-SUM($S44:AM44)))))</f>
        <v>#DIV/0!</v>
      </c>
      <c r="AO44" s="36" t="s">
        <v>85</v>
      </c>
    </row>
    <row r="45" spans="1:41" ht="15" customHeight="1">
      <c r="A45" s="43"/>
      <c r="B45" s="43"/>
      <c r="C45" s="43"/>
      <c r="D45" s="43"/>
      <c r="E45" s="44"/>
      <c r="F45" s="43"/>
      <c r="G45" s="62"/>
      <c r="H45" s="43">
        <v>18</v>
      </c>
      <c r="I45" s="26" t="str">
        <f>VLOOKUP(H45,OEE!$A$2:$B$23,2)</f>
        <v>C02</v>
      </c>
      <c r="J45" s="26">
        <f t="shared" si="10"/>
        <v>0</v>
      </c>
      <c r="K45" s="41">
        <f>VLOOKUP(H45,OEE!$A$3:$N$22,14)</f>
        <v>0.70399999999999996</v>
      </c>
      <c r="L45" s="26">
        <f>VLOOKUP(H45,OEE!$A$3:$N$22,3)</f>
        <v>24</v>
      </c>
      <c r="M45" s="42">
        <f t="shared" si="11"/>
        <v>0</v>
      </c>
      <c r="N45" s="42">
        <f t="shared" si="12"/>
        <v>0</v>
      </c>
      <c r="O45" s="42">
        <f t="shared" si="13"/>
        <v>0</v>
      </c>
      <c r="P45" s="25">
        <f t="shared" si="14"/>
        <v>0</v>
      </c>
      <c r="Q45" s="40">
        <f t="shared" si="15"/>
        <v>44338.375</v>
      </c>
      <c r="R45" s="40" t="e">
        <f t="shared" ca="1" si="16"/>
        <v>#DIV/0!</v>
      </c>
      <c r="S45" s="16"/>
      <c r="T45" s="16"/>
      <c r="U45" s="35" t="e">
        <f>IF(DATE(YEAR(U$3),MONTH(U$3),DAY(U$3))&lt;DATE(YEAR($Q45),MONTH($Q45),DAY($Q45)),
"X",
IF(DATE(YEAR(U$3),MONTH(U$3),DAY(U$3))=DATE(YEAR($Q45),MONTH($Q45),DAY($Q45)),
IF(((U$2-(TIME(HOUR($Q45),MINUTE($Q45),0)-TIME(HOUR($C$1),MINUTE($C$1),0)))*$L45*$K45*60)/$F45&gt;$D45,
$D45,((U$2-(TIME(HOUR($Q45),MINUTE($Q45),0)-TIME(HOUR($C$1),MINUTE($C$1),0)))*$L45*$K45*60)/$F45),
IF($D45-SUM($S45:T45)&gt;(U$2*$L45*$K45*60)/$F45,(U$2*$L45*$K45*60)/$F45,
IF($D45-SUM($S45:T45)=0,"Z",$D45-SUM($S45:T45)))))</f>
        <v>#DIV/0!</v>
      </c>
      <c r="V45" s="35" t="e">
        <f>IF(DATE(YEAR(V$3),MONTH(V$3),DAY(V$3))&lt;DATE(YEAR($Q45),MONTH($Q45),DAY($Q45)),
"X",
IF(DATE(YEAR(V$3),MONTH(V$3),DAY(V$3))=DATE(YEAR($Q45),MONTH($Q45),DAY($Q45)),
IF(((V$2-(TIME(HOUR($Q45),MINUTE($Q45),0)-TIME(HOUR($C$1),MINUTE($C$1),0)))*$L45*$K45*60)/$F45&gt;$D45,
$D45,((V$2-(TIME(HOUR($Q45),MINUTE($Q45),0)-TIME(HOUR($C$1),MINUTE($C$1),0)))*$L45*$K45*60)/$F45),
IF($D45-SUM($S45:U45)&gt;(V$2*$L45*$K45*60)/$F45,(V$2*$L45*$K45*60)/$F45,
IF($D45-SUM($S45:U45)=0,"Z",$D45-SUM($S45:U45)))))</f>
        <v>#DIV/0!</v>
      </c>
      <c r="W45" s="35" t="e">
        <f>IF(DATE(YEAR(W$3),MONTH(W$3),DAY(W$3))&lt;DATE(YEAR($Q45),MONTH($Q45),DAY($Q45)),
"X",
IF(DATE(YEAR(W$3),MONTH(W$3),DAY(W$3))=DATE(YEAR($Q45),MONTH($Q45),DAY($Q45)),
IF(((W$2-(TIME(HOUR($Q45),MINUTE($Q45),0)-TIME(HOUR($C$1),MINUTE($C$1),0)))*$L45*$K45*60)/$F45&gt;$D45,
$D45,((W$2-(TIME(HOUR($Q45),MINUTE($Q45),0)-TIME(HOUR($C$1),MINUTE($C$1),0)))*$L45*$K45*60)/$F45),
IF($D45-SUM($S45:V45)&gt;(W$2*$L45*$K45*60)/$F45,(W$2*$L45*$K45*60)/$F45,
IF($D45-SUM($S45:V45)=0,"Z",$D45-SUM($S45:V45)))))</f>
        <v>#DIV/0!</v>
      </c>
      <c r="X45" s="35" t="e">
        <f>IF(DATE(YEAR(X$3),MONTH(X$3),DAY(X$3))&lt;DATE(YEAR($Q45),MONTH($Q45),DAY($Q45)),
"X",
IF(DATE(YEAR(X$3),MONTH(X$3),DAY(X$3))=DATE(YEAR($Q45),MONTH($Q45),DAY($Q45)),
IF(((X$2-(TIME(HOUR($Q45),MINUTE($Q45),0)-TIME(HOUR($C$1),MINUTE($C$1),0)))*$L45*$K45*60)/$F45&gt;$D45,
$D45,((X$2-(TIME(HOUR($Q45),MINUTE($Q45),0)-TIME(HOUR($C$1),MINUTE($C$1),0)))*$L45*$K45*60)/$F45),
IF($D45-SUM($S45:W45)&gt;(X$2*$L45*$K45*60)/$F45,(X$2*$L45*$K45*60)/$F45,
IF($D45-SUM($S45:W45)=0,"Z",$D45-SUM($S45:W45)))))</f>
        <v>#DIV/0!</v>
      </c>
      <c r="Y45" s="35" t="e">
        <f>IF(DATE(YEAR(Y$3),MONTH(Y$3),DAY(Y$3))&lt;DATE(YEAR($Q45),MONTH($Q45),DAY($Q45)),
"X",
IF(DATE(YEAR(Y$3),MONTH(Y$3),DAY(Y$3))=DATE(YEAR($Q45),MONTH($Q45),DAY($Q45)),
IF(((Y$2-(TIME(HOUR($Q45),MINUTE($Q45),0)-TIME(HOUR($C$1),MINUTE($C$1),0)))*$L45*$K45*60)/$F45&gt;$D45,
$D45,((Y$2-(TIME(HOUR($Q45),MINUTE($Q45),0)-TIME(HOUR($C$1),MINUTE($C$1),0)))*$L45*$K45*60)/$F45),
IF($D45-SUM($S45:X45)&gt;(Y$2*$L45*$K45*60)/$F45,(Y$2*$L45*$K45*60)/$F45,
IF($D45-SUM($S45:X45)=0,"Z",$D45-SUM($S45:X45)))))</f>
        <v>#DIV/0!</v>
      </c>
      <c r="Z45" s="35" t="e">
        <f>IF(DATE(YEAR(Z$3),MONTH(Z$3),DAY(Z$3))&lt;DATE(YEAR($Q45),MONTH($Q45),DAY($Q45)),
"X",
IF(DATE(YEAR(Z$3),MONTH(Z$3),DAY(Z$3))=DATE(YEAR($Q45),MONTH($Q45),DAY($Q45)),
IF(((Z$2-(TIME(HOUR($Q45),MINUTE($Q45),0)-TIME(HOUR($C$1),MINUTE($C$1),0)))*$L45*$K45*60)/$F45&gt;$D45,
$D45,((Z$2-(TIME(HOUR($Q45),MINUTE($Q45),0)-TIME(HOUR($C$1),MINUTE($C$1),0)))*$L45*$K45*60)/$F45),
IF($D45-SUM($S45:Y45)&gt;(Z$2*$L45*$K45*60)/$F45,(Z$2*$L45*$K45*60)/$F45,
IF($D45-SUM($S45:Y45)=0,"Z",$D45-SUM($S45:Y45)))))</f>
        <v>#DIV/0!</v>
      </c>
      <c r="AA45" s="35" t="e">
        <f>IF(DATE(YEAR(AA$3),MONTH(AA$3),DAY(AA$3))&lt;DATE(YEAR($Q45),MONTH($Q45),DAY($Q45)),
"X",
IF(DATE(YEAR(AA$3),MONTH(AA$3),DAY(AA$3))=DATE(YEAR($Q45),MONTH($Q45),DAY($Q45)),
IF(((AA$2-(TIME(HOUR($Q45),MINUTE($Q45),0)-TIME(HOUR($C$1),MINUTE($C$1),0)))*$L45*$K45*60)/$F45&gt;$D45,
$D45,((AA$2-(TIME(HOUR($Q45),MINUTE($Q45),0)-TIME(HOUR($C$1),MINUTE($C$1),0)))*$L45*$K45*60)/$F45),
IF($D45-SUM($S45:Z45)&gt;(AA$2*$L45*$K45*60)/$F45,(AA$2*$L45*$K45*60)/$F45,
IF($D45-SUM($S45:Z45)=0,"Z",$D45-SUM($S45:Z45)))))</f>
        <v>#DIV/0!</v>
      </c>
      <c r="AB45" s="35" t="e">
        <f>IF(DATE(YEAR(AB$3),MONTH(AB$3),DAY(AB$3))&lt;DATE(YEAR($Q45),MONTH($Q45),DAY($Q45)),
"X",
IF(DATE(YEAR(AB$3),MONTH(AB$3),DAY(AB$3))=DATE(YEAR($Q45),MONTH($Q45),DAY($Q45)),
IF(((AB$2-(TIME(HOUR($Q45),MINUTE($Q45),0)-TIME(HOUR($C$1),MINUTE($C$1),0)))*$L45*$K45*60)/$F45&gt;$D45,
$D45,((AB$2-(TIME(HOUR($Q45),MINUTE($Q45),0)-TIME(HOUR($C$1),MINUTE($C$1),0)))*$L45*$K45*60)/$F45),
IF($D45-SUM($S45:AA45)&gt;(AB$2*$L45*$K45*60)/$F45,(AB$2*$L45*$K45*60)/$F45,
IF($D45-SUM($S45:AA45)=0,"Z",$D45-SUM($S45:AA45)))))</f>
        <v>#DIV/0!</v>
      </c>
      <c r="AC45" s="35" t="e">
        <f>IF(DATE(YEAR(AC$3),MONTH(AC$3),DAY(AC$3))&lt;DATE(YEAR($Q45),MONTH($Q45),DAY($Q45)),
"X",
IF(DATE(YEAR(AC$3),MONTH(AC$3),DAY(AC$3))=DATE(YEAR($Q45),MONTH($Q45),DAY($Q45)),
IF(((AC$2-(TIME(HOUR($Q45),MINUTE($Q45),0)-TIME(HOUR($C$1),MINUTE($C$1),0)))*$L45*$K45*60)/$F45&gt;$D45,
$D45,((AC$2-(TIME(HOUR($Q45),MINUTE($Q45),0)-TIME(HOUR($C$1),MINUTE($C$1),0)))*$L45*$K45*60)/$F45),
IF($D45-SUM($S45:AB45)&gt;(AC$2*$L45*$K45*60)/$F45,(AC$2*$L45*$K45*60)/$F45,
IF($D45-SUM($S45:AB45)=0,"Z",$D45-SUM($S45:AB45)))))</f>
        <v>#DIV/0!</v>
      </c>
      <c r="AD45" s="35" t="e">
        <f>IF(DATE(YEAR(AD$3),MONTH(AD$3),DAY(AD$3))&lt;DATE(YEAR($Q45),MONTH($Q45),DAY($Q45)),
"X",
IF(DATE(YEAR(AD$3),MONTH(AD$3),DAY(AD$3))=DATE(YEAR($Q45),MONTH($Q45),DAY($Q45)),
IF(((AD$2-(TIME(HOUR($Q45),MINUTE($Q45),0)-TIME(HOUR($C$1),MINUTE($C$1),0)))*$L45*$K45*60)/$F45&gt;$D45,
$D45,((AD$2-(TIME(HOUR($Q45),MINUTE($Q45),0)-TIME(HOUR($C$1),MINUTE($C$1),0)))*$L45*$K45*60)/$F45),
IF($D45-SUM($S45:AC45)&gt;(AD$2*$L45*$K45*60)/$F45,(AD$2*$L45*$K45*60)/$F45,
IF($D45-SUM($S45:AC45)=0,"Z",$D45-SUM($S45:AC45)))))</f>
        <v>#DIV/0!</v>
      </c>
      <c r="AE45" s="35" t="e">
        <f>IF(DATE(YEAR(AE$3),MONTH(AE$3),DAY(AE$3))&lt;DATE(YEAR($Q45),MONTH($Q45),DAY($Q45)),
"X",
IF(DATE(YEAR(AE$3),MONTH(AE$3),DAY(AE$3))=DATE(YEAR($Q45),MONTH($Q45),DAY($Q45)),
IF(((AE$2-(TIME(HOUR($Q45),MINUTE($Q45),0)-TIME(HOUR($C$1),MINUTE($C$1),0)))*$L45*$K45*60)/$F45&gt;$D45,
$D45,((AE$2-(TIME(HOUR($Q45),MINUTE($Q45),0)-TIME(HOUR($C$1),MINUTE($C$1),0)))*$L45*$K45*60)/$F45),
IF($D45-SUM($S45:AD45)&gt;(AE$2*$L45*$K45*60)/$F45,(AE$2*$L45*$K45*60)/$F45,
IF($D45-SUM($S45:AD45)=0,"Z",$D45-SUM($S45:AD45)))))</f>
        <v>#DIV/0!</v>
      </c>
      <c r="AF45" s="35" t="e">
        <f>IF(DATE(YEAR(AF$3),MONTH(AF$3),DAY(AF$3))&lt;DATE(YEAR($Q45),MONTH($Q45),DAY($Q45)),
"X",
IF(DATE(YEAR(AF$3),MONTH(AF$3),DAY(AF$3))=DATE(YEAR($Q45),MONTH($Q45),DAY($Q45)),
IF(((AF$2-(TIME(HOUR($Q45),MINUTE($Q45),0)-TIME(HOUR($C$1),MINUTE($C$1),0)))*$L45*$K45*60)/$F45&gt;$D45,
$D45,((AF$2-(TIME(HOUR($Q45),MINUTE($Q45),0)-TIME(HOUR($C$1),MINUTE($C$1),0)))*$L45*$K45*60)/$F45),
IF($D45-SUM($S45:AE45)&gt;(AF$2*$L45*$K45*60)/$F45,(AF$2*$L45*$K45*60)/$F45,
IF($D45-SUM($S45:AE45)=0,"Z",$D45-SUM($S45:AE45)))))</f>
        <v>#DIV/0!</v>
      </c>
      <c r="AG45" s="35" t="e">
        <f>IF(DATE(YEAR(AG$3),MONTH(AG$3),DAY(AG$3))&lt;DATE(YEAR($Q45),MONTH($Q45),DAY($Q45)),
"X",
IF(DATE(YEAR(AG$3),MONTH(AG$3),DAY(AG$3))=DATE(YEAR($Q45),MONTH($Q45),DAY($Q45)),
IF(((AG$2-(TIME(HOUR($Q45),MINUTE($Q45),0)-TIME(HOUR($C$1),MINUTE($C$1),0)))*$L45*$K45*60)/$F45&gt;$D45,
$D45,((AG$2-(TIME(HOUR($Q45),MINUTE($Q45),0)-TIME(HOUR($C$1),MINUTE($C$1),0)))*$L45*$K45*60)/$F45),
IF($D45-SUM($S45:AF45)&gt;(AG$2*$L45*$K45*60)/$F45,(AG$2*$L45*$K45*60)/$F45,
IF($D45-SUM($S45:AF45)=0,"Z",$D45-SUM($S45:AF45)))))</f>
        <v>#DIV/0!</v>
      </c>
      <c r="AH45" s="35" t="e">
        <f>IF(DATE(YEAR(AH$3),MONTH(AH$3),DAY(AH$3))&lt;DATE(YEAR($Q45),MONTH($Q45),DAY($Q45)),
"X",
IF(DATE(YEAR(AH$3),MONTH(AH$3),DAY(AH$3))=DATE(YEAR($Q45),MONTH($Q45),DAY($Q45)),
IF(((AH$2-(TIME(HOUR($Q45),MINUTE($Q45),0)-TIME(HOUR($C$1),MINUTE($C$1),0)))*$L45*$K45*60)/$F45&gt;$D45,
$D45,((AH$2-(TIME(HOUR($Q45),MINUTE($Q45),0)-TIME(HOUR($C$1),MINUTE($C$1),0)))*$L45*$K45*60)/$F45),
IF($D45-SUM($S45:AG45)&gt;(AH$2*$L45*$K45*60)/$F45,(AH$2*$L45*$K45*60)/$F45,
IF($D45-SUM($S45:AG45)=0,"Z",$D45-SUM($S45:AG45)))))</f>
        <v>#DIV/0!</v>
      </c>
      <c r="AI45" s="35" t="e">
        <f>IF(DATE(YEAR(AI$3),MONTH(AI$3),DAY(AI$3))&lt;DATE(YEAR($Q45),MONTH($Q45),DAY($Q45)),
"X",
IF(DATE(YEAR(AI$3),MONTH(AI$3),DAY(AI$3))=DATE(YEAR($Q45),MONTH($Q45),DAY($Q45)),
IF(((AI$2-(TIME(HOUR($Q45),MINUTE($Q45),0)-TIME(HOUR($C$1),MINUTE($C$1),0)))*$L45*$K45*60)/$F45&gt;$D45,
$D45,((AI$2-(TIME(HOUR($Q45),MINUTE($Q45),0)-TIME(HOUR($C$1),MINUTE($C$1),0)))*$L45*$K45*60)/$F45),
IF($D45-SUM($S45:AH45)&gt;(AI$2*$L45*$K45*60)/$F45,(AI$2*$L45*$K45*60)/$F45,
IF($D45-SUM($S45:AH45)=0,"Z",$D45-SUM($S45:AH45)))))</f>
        <v>#DIV/0!</v>
      </c>
      <c r="AJ45" s="35" t="e">
        <f>IF(DATE(YEAR(AJ$3),MONTH(AJ$3),DAY(AJ$3))&lt;DATE(YEAR($Q45),MONTH($Q45),DAY($Q45)),
"X",
IF(DATE(YEAR(AJ$3),MONTH(AJ$3),DAY(AJ$3))=DATE(YEAR($Q45),MONTH($Q45),DAY($Q45)),
IF(((AJ$2-(TIME(HOUR($Q45),MINUTE($Q45),0)-TIME(HOUR($C$1),MINUTE($C$1),0)))*$L45*$K45*60)/$F45&gt;$D45,
$D45,((AJ$2-(TIME(HOUR($Q45),MINUTE($Q45),0)-TIME(HOUR($C$1),MINUTE($C$1),0)))*$L45*$K45*60)/$F45),
IF($D45-SUM($S45:AI45)&gt;(AJ$2*$L45*$K45*60)/$F45,(AJ$2*$L45*$K45*60)/$F45,
IF($D45-SUM($S45:AI45)=0,"Z",$D45-SUM($S45:AI45)))))</f>
        <v>#DIV/0!</v>
      </c>
      <c r="AK45" s="35" t="e">
        <f>IF(DATE(YEAR(AK$3),MONTH(AK$3),DAY(AK$3))&lt;DATE(YEAR($Q45),MONTH($Q45),DAY($Q45)),
"X",
IF(DATE(YEAR(AK$3),MONTH(AK$3),DAY(AK$3))=DATE(YEAR($Q45),MONTH($Q45),DAY($Q45)),
IF(((AK$2-(TIME(HOUR($Q45),MINUTE($Q45),0)-TIME(HOUR($C$1),MINUTE($C$1),0)))*$L45*$K45*60)/$F45&gt;$D45,
$D45,((AK$2-(TIME(HOUR($Q45),MINUTE($Q45),0)-TIME(HOUR($C$1),MINUTE($C$1),0)))*$L45*$K45*60)/$F45),
IF($D45-SUM($S45:AJ45)&gt;(AK$2*$L45*$K45*60)/$F45,(AK$2*$L45*$K45*60)/$F45,
IF($D45-SUM($S45:AJ45)=0,"Z",$D45-SUM($S45:AJ45)))))</f>
        <v>#DIV/0!</v>
      </c>
      <c r="AL45" s="35" t="e">
        <f>IF(DATE(YEAR(AL$3),MONTH(AL$3),DAY(AL$3))&lt;DATE(YEAR($Q45),MONTH($Q45),DAY($Q45)),
"X",
IF(DATE(YEAR(AL$3),MONTH(AL$3),DAY(AL$3))=DATE(YEAR($Q45),MONTH($Q45),DAY($Q45)),
IF(((AL$2-(TIME(HOUR($Q45),MINUTE($Q45),0)-TIME(HOUR($C$1),MINUTE($C$1),0)))*$L45*$K45*60)/$F45&gt;$D45,
$D45,((AL$2-(TIME(HOUR($Q45),MINUTE($Q45),0)-TIME(HOUR($C$1),MINUTE($C$1),0)))*$L45*$K45*60)/$F45),
IF($D45-SUM($S45:AK45)&gt;(AL$2*$L45*$K45*60)/$F45,(AL$2*$L45*$K45*60)/$F45,
IF($D45-SUM($S45:AK45)=0,"Z",$D45-SUM($S45:AK45)))))</f>
        <v>#DIV/0!</v>
      </c>
      <c r="AM45" s="35" t="e">
        <f>IF(DATE(YEAR(AM$3),MONTH(AM$3),DAY(AM$3))&lt;DATE(YEAR($Q45),MONTH($Q45),DAY($Q45)),
"X",
IF(DATE(YEAR(AM$3),MONTH(AM$3),DAY(AM$3))=DATE(YEAR($Q45),MONTH($Q45),DAY($Q45)),
IF(((AM$2-(TIME(HOUR($Q45),MINUTE($Q45),0)-TIME(HOUR($C$1),MINUTE($C$1),0)))*$L45*$K45*60)/$F45&gt;$D45,
$D45,((AM$2-(TIME(HOUR($Q45),MINUTE($Q45),0)-TIME(HOUR($C$1),MINUTE($C$1),0)))*$L45*$K45*60)/$F45),
IF($D45-SUM($S45:AL45)&gt;(AM$2*$L45*$K45*60)/$F45,(AM$2*$L45*$K45*60)/$F45,
IF($D45-SUM($S45:AL45)=0,"Z",$D45-SUM($S45:AL45)))))</f>
        <v>#DIV/0!</v>
      </c>
      <c r="AN45" s="35" t="e">
        <f>IF(DATE(YEAR(AN$3),MONTH(AN$3),DAY(AN$3))&lt;DATE(YEAR($Q45),MONTH($Q45),DAY($Q45)),
"X",
IF(DATE(YEAR(AN$3),MONTH(AN$3),DAY(AN$3))=DATE(YEAR($Q45),MONTH($Q45),DAY($Q45)),
IF(((AN$2-(TIME(HOUR($Q45),MINUTE($Q45),0)-TIME(HOUR($C$1),MINUTE($C$1),0)))*$L45*$K45*60)/$F45&gt;$D45,
$D45,((AN$2-(TIME(HOUR($Q45),MINUTE($Q45),0)-TIME(HOUR($C$1),MINUTE($C$1),0)))*$L45*$K45*60)/$F45),
IF($D45-SUM($S45:AM45)&gt;(AN$2*$L45*$K45*60)/$F45,(AN$2*$L45*$K45*60)/$F45,
IF($D45-SUM($S45:AM45)=0,"Z",$D45-SUM($S45:AM45)))))</f>
        <v>#DIV/0!</v>
      </c>
      <c r="AO45" s="36" t="s">
        <v>85</v>
      </c>
    </row>
    <row r="46" spans="1:41" ht="15" customHeight="1">
      <c r="A46" s="4"/>
      <c r="B46" s="4"/>
      <c r="C46" s="4"/>
      <c r="D46" s="4"/>
      <c r="E46" s="2"/>
      <c r="F46" s="4"/>
      <c r="G46" s="5"/>
      <c r="H46" s="43">
        <v>8</v>
      </c>
      <c r="I46" s="26" t="str">
        <f>VLOOKUP(H46,OEE!$A$2:$B$23,2)</f>
        <v>A08</v>
      </c>
      <c r="J46" s="26">
        <f t="shared" si="10"/>
        <v>0</v>
      </c>
      <c r="K46" s="41">
        <f>VLOOKUP(H46,OEE!$A$3:$N$22,14)</f>
        <v>0.88000000000000012</v>
      </c>
      <c r="L46" s="26">
        <f>VLOOKUP(H46,OEE!$A$3:$N$22,3)</f>
        <v>25</v>
      </c>
      <c r="M46" s="42">
        <f t="shared" si="11"/>
        <v>0</v>
      </c>
      <c r="N46" s="42">
        <f t="shared" si="12"/>
        <v>0</v>
      </c>
      <c r="O46" s="42">
        <f t="shared" si="13"/>
        <v>0</v>
      </c>
      <c r="P46" s="25">
        <f t="shared" si="14"/>
        <v>0</v>
      </c>
      <c r="Q46" s="40">
        <f t="shared" si="15"/>
        <v>44338.375</v>
      </c>
      <c r="R46" s="40" t="e">
        <f t="shared" ca="1" si="16"/>
        <v>#DIV/0!</v>
      </c>
      <c r="S46" s="16"/>
      <c r="T46" s="16"/>
      <c r="U46" s="35" t="e">
        <f>IF(DATE(YEAR(U$3),MONTH(U$3),DAY(U$3))&lt;DATE(YEAR($Q46),MONTH($Q46),DAY($Q46)),
"X",
IF(DATE(YEAR(U$3),MONTH(U$3),DAY(U$3))=DATE(YEAR($Q46),MONTH($Q46),DAY($Q46)),
IF(((U$2-(TIME(HOUR($Q46),MINUTE($Q46),0)-TIME(HOUR($C$1),MINUTE($C$1),0)))*$L46*$K46*60)/$F46&gt;$D46,
$D46,((U$2-(TIME(HOUR($Q46),MINUTE($Q46),0)-TIME(HOUR($C$1),MINUTE($C$1),0)))*$L46*$K46*60)/$F46),
IF($D46-SUM($S46:T46)&gt;(U$2*$L46*$K46*60)/$F46,(U$2*$L46*$K46*60)/$F46,
IF($D46-SUM($S46:T46)=0,"Z",$D46-SUM($S46:T46)))))</f>
        <v>#DIV/0!</v>
      </c>
      <c r="V46" s="35" t="e">
        <f>IF(DATE(YEAR(V$3),MONTH(V$3),DAY(V$3))&lt;DATE(YEAR($Q46),MONTH($Q46),DAY($Q46)),
"X",
IF(DATE(YEAR(V$3),MONTH(V$3),DAY(V$3))=DATE(YEAR($Q46),MONTH($Q46),DAY($Q46)),
IF(((V$2-(TIME(HOUR($Q46),MINUTE($Q46),0)-TIME(HOUR($C$1),MINUTE($C$1),0)))*$L46*$K46*60)/$F46&gt;$D46,
$D46,((V$2-(TIME(HOUR($Q46),MINUTE($Q46),0)-TIME(HOUR($C$1),MINUTE($C$1),0)))*$L46*$K46*60)/$F46),
IF($D46-SUM($S46:U46)&gt;(V$2*$L46*$K46*60)/$F46,(V$2*$L46*$K46*60)/$F46,
IF($D46-SUM($S46:U46)=0,"Z",$D46-SUM($S46:U46)))))</f>
        <v>#DIV/0!</v>
      </c>
      <c r="W46" s="35" t="e">
        <f>IF(DATE(YEAR(W$3),MONTH(W$3),DAY(W$3))&lt;DATE(YEAR($Q46),MONTH($Q46),DAY($Q46)),
"X",
IF(DATE(YEAR(W$3),MONTH(W$3),DAY(W$3))=DATE(YEAR($Q46),MONTH($Q46),DAY($Q46)),
IF(((W$2-(TIME(HOUR($Q46),MINUTE($Q46),0)-TIME(HOUR($C$1),MINUTE($C$1),0)))*$L46*$K46*60)/$F46&gt;$D46,
$D46,((W$2-(TIME(HOUR($Q46),MINUTE($Q46),0)-TIME(HOUR($C$1),MINUTE($C$1),0)))*$L46*$K46*60)/$F46),
IF($D46-SUM($S46:V46)&gt;(W$2*$L46*$K46*60)/$F46,(W$2*$L46*$K46*60)/$F46,
IF($D46-SUM($S46:V46)=0,"Z",$D46-SUM($S46:V46)))))</f>
        <v>#DIV/0!</v>
      </c>
      <c r="X46" s="35" t="e">
        <f>IF(DATE(YEAR(X$3),MONTH(X$3),DAY(X$3))&lt;DATE(YEAR($Q46),MONTH($Q46),DAY($Q46)),
"X",
IF(DATE(YEAR(X$3),MONTH(X$3),DAY(X$3))=DATE(YEAR($Q46),MONTH($Q46),DAY($Q46)),
IF(((X$2-(TIME(HOUR($Q46),MINUTE($Q46),0)-TIME(HOUR($C$1),MINUTE($C$1),0)))*$L46*$K46*60)/$F46&gt;$D46,
$D46,((X$2-(TIME(HOUR($Q46),MINUTE($Q46),0)-TIME(HOUR($C$1),MINUTE($C$1),0)))*$L46*$K46*60)/$F46),
IF($D46-SUM($S46:W46)&gt;(X$2*$L46*$K46*60)/$F46,(X$2*$L46*$K46*60)/$F46,
IF($D46-SUM($S46:W46)=0,"Z",$D46-SUM($S46:W46)))))</f>
        <v>#DIV/0!</v>
      </c>
      <c r="Y46" s="35" t="e">
        <f>IF(DATE(YEAR(Y$3),MONTH(Y$3),DAY(Y$3))&lt;DATE(YEAR($Q46),MONTH($Q46),DAY($Q46)),
"X",
IF(DATE(YEAR(Y$3),MONTH(Y$3),DAY(Y$3))=DATE(YEAR($Q46),MONTH($Q46),DAY($Q46)),
IF(((Y$2-(TIME(HOUR($Q46),MINUTE($Q46),0)-TIME(HOUR($C$1),MINUTE($C$1),0)))*$L46*$K46*60)/$F46&gt;$D46,
$D46,((Y$2-(TIME(HOUR($Q46),MINUTE($Q46),0)-TIME(HOUR($C$1),MINUTE($C$1),0)))*$L46*$K46*60)/$F46),
IF($D46-SUM($S46:X46)&gt;(Y$2*$L46*$K46*60)/$F46,(Y$2*$L46*$K46*60)/$F46,
IF($D46-SUM($S46:X46)=0,"Z",$D46-SUM($S46:X46)))))</f>
        <v>#DIV/0!</v>
      </c>
      <c r="Z46" s="35" t="e">
        <f>IF(DATE(YEAR(Z$3),MONTH(Z$3),DAY(Z$3))&lt;DATE(YEAR($Q46),MONTH($Q46),DAY($Q46)),
"X",
IF(DATE(YEAR(Z$3),MONTH(Z$3),DAY(Z$3))=DATE(YEAR($Q46),MONTH($Q46),DAY($Q46)),
IF(((Z$2-(TIME(HOUR($Q46),MINUTE($Q46),0)-TIME(HOUR($C$1),MINUTE($C$1),0)))*$L46*$K46*60)/$F46&gt;$D46,
$D46,((Z$2-(TIME(HOUR($Q46),MINUTE($Q46),0)-TIME(HOUR($C$1),MINUTE($C$1),0)))*$L46*$K46*60)/$F46),
IF($D46-SUM($S46:Y46)&gt;(Z$2*$L46*$K46*60)/$F46,(Z$2*$L46*$K46*60)/$F46,
IF($D46-SUM($S46:Y46)=0,"Z",$D46-SUM($S46:Y46)))))</f>
        <v>#DIV/0!</v>
      </c>
      <c r="AA46" s="35" t="e">
        <f>IF(DATE(YEAR(AA$3),MONTH(AA$3),DAY(AA$3))&lt;DATE(YEAR($Q46),MONTH($Q46),DAY($Q46)),
"X",
IF(DATE(YEAR(AA$3),MONTH(AA$3),DAY(AA$3))=DATE(YEAR($Q46),MONTH($Q46),DAY($Q46)),
IF(((AA$2-(TIME(HOUR($Q46),MINUTE($Q46),0)-TIME(HOUR($C$1),MINUTE($C$1),0)))*$L46*$K46*60)/$F46&gt;$D46,
$D46,((AA$2-(TIME(HOUR($Q46),MINUTE($Q46),0)-TIME(HOUR($C$1),MINUTE($C$1),0)))*$L46*$K46*60)/$F46),
IF($D46-SUM($S46:Z46)&gt;(AA$2*$L46*$K46*60)/$F46,(AA$2*$L46*$K46*60)/$F46,
IF($D46-SUM($S46:Z46)=0,"Z",$D46-SUM($S46:Z46)))))</f>
        <v>#DIV/0!</v>
      </c>
      <c r="AB46" s="35" t="e">
        <f>IF(DATE(YEAR(AB$3),MONTH(AB$3),DAY(AB$3))&lt;DATE(YEAR($Q46),MONTH($Q46),DAY($Q46)),
"X",
IF(DATE(YEAR(AB$3),MONTH(AB$3),DAY(AB$3))=DATE(YEAR($Q46),MONTH($Q46),DAY($Q46)),
IF(((AB$2-(TIME(HOUR($Q46),MINUTE($Q46),0)-TIME(HOUR($C$1),MINUTE($C$1),0)))*$L46*$K46*60)/$F46&gt;$D46,
$D46,((AB$2-(TIME(HOUR($Q46),MINUTE($Q46),0)-TIME(HOUR($C$1),MINUTE($C$1),0)))*$L46*$K46*60)/$F46),
IF($D46-SUM($S46:AA46)&gt;(AB$2*$L46*$K46*60)/$F46,(AB$2*$L46*$K46*60)/$F46,
IF($D46-SUM($S46:AA46)=0,"Z",$D46-SUM($S46:AA46)))))</f>
        <v>#DIV/0!</v>
      </c>
      <c r="AC46" s="35" t="e">
        <f>IF(DATE(YEAR(AC$3),MONTH(AC$3),DAY(AC$3))&lt;DATE(YEAR($Q46),MONTH($Q46),DAY($Q46)),
"X",
IF(DATE(YEAR(AC$3),MONTH(AC$3),DAY(AC$3))=DATE(YEAR($Q46),MONTH($Q46),DAY($Q46)),
IF(((AC$2-(TIME(HOUR($Q46),MINUTE($Q46),0)-TIME(HOUR($C$1),MINUTE($C$1),0)))*$L46*$K46*60)/$F46&gt;$D46,
$D46,((AC$2-(TIME(HOUR($Q46),MINUTE($Q46),0)-TIME(HOUR($C$1),MINUTE($C$1),0)))*$L46*$K46*60)/$F46),
IF($D46-SUM($S46:AB46)&gt;(AC$2*$L46*$K46*60)/$F46,(AC$2*$L46*$K46*60)/$F46,
IF($D46-SUM($S46:AB46)=0,"Z",$D46-SUM($S46:AB46)))))</f>
        <v>#DIV/0!</v>
      </c>
      <c r="AD46" s="35" t="e">
        <f>IF(DATE(YEAR(AD$3),MONTH(AD$3),DAY(AD$3))&lt;DATE(YEAR($Q46),MONTH($Q46),DAY($Q46)),
"X",
IF(DATE(YEAR(AD$3),MONTH(AD$3),DAY(AD$3))=DATE(YEAR($Q46),MONTH($Q46),DAY($Q46)),
IF(((AD$2-(TIME(HOUR($Q46),MINUTE($Q46),0)-TIME(HOUR($C$1),MINUTE($C$1),0)))*$L46*$K46*60)/$F46&gt;$D46,
$D46,((AD$2-(TIME(HOUR($Q46),MINUTE($Q46),0)-TIME(HOUR($C$1),MINUTE($C$1),0)))*$L46*$K46*60)/$F46),
IF($D46-SUM($S46:AC46)&gt;(AD$2*$L46*$K46*60)/$F46,(AD$2*$L46*$K46*60)/$F46,
IF($D46-SUM($S46:AC46)=0,"Z",$D46-SUM($S46:AC46)))))</f>
        <v>#DIV/0!</v>
      </c>
      <c r="AE46" s="35" t="e">
        <f>IF(DATE(YEAR(AE$3),MONTH(AE$3),DAY(AE$3))&lt;DATE(YEAR($Q46),MONTH($Q46),DAY($Q46)),
"X",
IF(DATE(YEAR(AE$3),MONTH(AE$3),DAY(AE$3))=DATE(YEAR($Q46),MONTH($Q46),DAY($Q46)),
IF(((AE$2-(TIME(HOUR($Q46),MINUTE($Q46),0)-TIME(HOUR($C$1),MINUTE($C$1),0)))*$L46*$K46*60)/$F46&gt;$D46,
$D46,((AE$2-(TIME(HOUR($Q46),MINUTE($Q46),0)-TIME(HOUR($C$1),MINUTE($C$1),0)))*$L46*$K46*60)/$F46),
IF($D46-SUM($S46:AD46)&gt;(AE$2*$L46*$K46*60)/$F46,(AE$2*$L46*$K46*60)/$F46,
IF($D46-SUM($S46:AD46)=0,"Z",$D46-SUM($S46:AD46)))))</f>
        <v>#DIV/0!</v>
      </c>
      <c r="AF46" s="35" t="e">
        <f>IF(DATE(YEAR(AF$3),MONTH(AF$3),DAY(AF$3))&lt;DATE(YEAR($Q46),MONTH($Q46),DAY($Q46)),
"X",
IF(DATE(YEAR(AF$3),MONTH(AF$3),DAY(AF$3))=DATE(YEAR($Q46),MONTH($Q46),DAY($Q46)),
IF(((AF$2-(TIME(HOUR($Q46),MINUTE($Q46),0)-TIME(HOUR($C$1),MINUTE($C$1),0)))*$L46*$K46*60)/$F46&gt;$D46,
$D46,((AF$2-(TIME(HOUR($Q46),MINUTE($Q46),0)-TIME(HOUR($C$1),MINUTE($C$1),0)))*$L46*$K46*60)/$F46),
IF($D46-SUM($S46:AE46)&gt;(AF$2*$L46*$K46*60)/$F46,(AF$2*$L46*$K46*60)/$F46,
IF($D46-SUM($S46:AE46)=0,"Z",$D46-SUM($S46:AE46)))))</f>
        <v>#DIV/0!</v>
      </c>
      <c r="AG46" s="35" t="e">
        <f>IF(DATE(YEAR(AG$3),MONTH(AG$3),DAY(AG$3))&lt;DATE(YEAR($Q46),MONTH($Q46),DAY($Q46)),
"X",
IF(DATE(YEAR(AG$3),MONTH(AG$3),DAY(AG$3))=DATE(YEAR($Q46),MONTH($Q46),DAY($Q46)),
IF(((AG$2-(TIME(HOUR($Q46),MINUTE($Q46),0)-TIME(HOUR($C$1),MINUTE($C$1),0)))*$L46*$K46*60)/$F46&gt;$D46,
$D46,((AG$2-(TIME(HOUR($Q46),MINUTE($Q46),0)-TIME(HOUR($C$1),MINUTE($C$1),0)))*$L46*$K46*60)/$F46),
IF($D46-SUM($S46:AF46)&gt;(AG$2*$L46*$K46*60)/$F46,(AG$2*$L46*$K46*60)/$F46,
IF($D46-SUM($S46:AF46)=0,"Z",$D46-SUM($S46:AF46)))))</f>
        <v>#DIV/0!</v>
      </c>
      <c r="AH46" s="35" t="e">
        <f>IF(DATE(YEAR(AH$3),MONTH(AH$3),DAY(AH$3))&lt;DATE(YEAR($Q46),MONTH($Q46),DAY($Q46)),
"X",
IF(DATE(YEAR(AH$3),MONTH(AH$3),DAY(AH$3))=DATE(YEAR($Q46),MONTH($Q46),DAY($Q46)),
IF(((AH$2-(TIME(HOUR($Q46),MINUTE($Q46),0)-TIME(HOUR($C$1),MINUTE($C$1),0)))*$L46*$K46*60)/$F46&gt;$D46,
$D46,((AH$2-(TIME(HOUR($Q46),MINUTE($Q46),0)-TIME(HOUR($C$1),MINUTE($C$1),0)))*$L46*$K46*60)/$F46),
IF($D46-SUM($S46:AG46)&gt;(AH$2*$L46*$K46*60)/$F46,(AH$2*$L46*$K46*60)/$F46,
IF($D46-SUM($S46:AG46)=0,"Z",$D46-SUM($S46:AG46)))))</f>
        <v>#DIV/0!</v>
      </c>
      <c r="AI46" s="35" t="e">
        <f>IF(DATE(YEAR(AI$3),MONTH(AI$3),DAY(AI$3))&lt;DATE(YEAR($Q46),MONTH($Q46),DAY($Q46)),
"X",
IF(DATE(YEAR(AI$3),MONTH(AI$3),DAY(AI$3))=DATE(YEAR($Q46),MONTH($Q46),DAY($Q46)),
IF(((AI$2-(TIME(HOUR($Q46),MINUTE($Q46),0)-TIME(HOUR($C$1),MINUTE($C$1),0)))*$L46*$K46*60)/$F46&gt;$D46,
$D46,((AI$2-(TIME(HOUR($Q46),MINUTE($Q46),0)-TIME(HOUR($C$1),MINUTE($C$1),0)))*$L46*$K46*60)/$F46),
IF($D46-SUM($S46:AH46)&gt;(AI$2*$L46*$K46*60)/$F46,(AI$2*$L46*$K46*60)/$F46,
IF($D46-SUM($S46:AH46)=0,"Z",$D46-SUM($S46:AH46)))))</f>
        <v>#DIV/0!</v>
      </c>
      <c r="AJ46" s="35" t="e">
        <f>IF(DATE(YEAR(AJ$3),MONTH(AJ$3),DAY(AJ$3))&lt;DATE(YEAR($Q46),MONTH($Q46),DAY($Q46)),
"X",
IF(DATE(YEAR(AJ$3),MONTH(AJ$3),DAY(AJ$3))=DATE(YEAR($Q46),MONTH($Q46),DAY($Q46)),
IF(((AJ$2-(TIME(HOUR($Q46),MINUTE($Q46),0)-TIME(HOUR($C$1),MINUTE($C$1),0)))*$L46*$K46*60)/$F46&gt;$D46,
$D46,((AJ$2-(TIME(HOUR($Q46),MINUTE($Q46),0)-TIME(HOUR($C$1),MINUTE($C$1),0)))*$L46*$K46*60)/$F46),
IF($D46-SUM($S46:AI46)&gt;(AJ$2*$L46*$K46*60)/$F46,(AJ$2*$L46*$K46*60)/$F46,
IF($D46-SUM($S46:AI46)=0,"Z",$D46-SUM($S46:AI46)))))</f>
        <v>#DIV/0!</v>
      </c>
      <c r="AK46" s="35" t="e">
        <f>IF(DATE(YEAR(AK$3),MONTH(AK$3),DAY(AK$3))&lt;DATE(YEAR($Q46),MONTH($Q46),DAY($Q46)),
"X",
IF(DATE(YEAR(AK$3),MONTH(AK$3),DAY(AK$3))=DATE(YEAR($Q46),MONTH($Q46),DAY($Q46)),
IF(((AK$2-(TIME(HOUR($Q46),MINUTE($Q46),0)-TIME(HOUR($C$1),MINUTE($C$1),0)))*$L46*$K46*60)/$F46&gt;$D46,
$D46,((AK$2-(TIME(HOUR($Q46),MINUTE($Q46),0)-TIME(HOUR($C$1),MINUTE($C$1),0)))*$L46*$K46*60)/$F46),
IF($D46-SUM($S46:AJ46)&gt;(AK$2*$L46*$K46*60)/$F46,(AK$2*$L46*$K46*60)/$F46,
IF($D46-SUM($S46:AJ46)=0,"Z",$D46-SUM($S46:AJ46)))))</f>
        <v>#DIV/0!</v>
      </c>
      <c r="AL46" s="35" t="e">
        <f>IF(DATE(YEAR(AL$3),MONTH(AL$3),DAY(AL$3))&lt;DATE(YEAR($Q46),MONTH($Q46),DAY($Q46)),
"X",
IF(DATE(YEAR(AL$3),MONTH(AL$3),DAY(AL$3))=DATE(YEAR($Q46),MONTH($Q46),DAY($Q46)),
IF(((AL$2-(TIME(HOUR($Q46),MINUTE($Q46),0)-TIME(HOUR($C$1),MINUTE($C$1),0)))*$L46*$K46*60)/$F46&gt;$D46,
$D46,((AL$2-(TIME(HOUR($Q46),MINUTE($Q46),0)-TIME(HOUR($C$1),MINUTE($C$1),0)))*$L46*$K46*60)/$F46),
IF($D46-SUM($S46:AK46)&gt;(AL$2*$L46*$K46*60)/$F46,(AL$2*$L46*$K46*60)/$F46,
IF($D46-SUM($S46:AK46)=0,"Z",$D46-SUM($S46:AK46)))))</f>
        <v>#DIV/0!</v>
      </c>
      <c r="AM46" s="35" t="e">
        <f>IF(DATE(YEAR(AM$3),MONTH(AM$3),DAY(AM$3))&lt;DATE(YEAR($Q46),MONTH($Q46),DAY($Q46)),
"X",
IF(DATE(YEAR(AM$3),MONTH(AM$3),DAY(AM$3))=DATE(YEAR($Q46),MONTH($Q46),DAY($Q46)),
IF(((AM$2-(TIME(HOUR($Q46),MINUTE($Q46),0)-TIME(HOUR($C$1),MINUTE($C$1),0)))*$L46*$K46*60)/$F46&gt;$D46,
$D46,((AM$2-(TIME(HOUR($Q46),MINUTE($Q46),0)-TIME(HOUR($C$1),MINUTE($C$1),0)))*$L46*$K46*60)/$F46),
IF($D46-SUM($S46:AL46)&gt;(AM$2*$L46*$K46*60)/$F46,(AM$2*$L46*$K46*60)/$F46,
IF($D46-SUM($S46:AL46)=0,"Z",$D46-SUM($S46:AL46)))))</f>
        <v>#DIV/0!</v>
      </c>
      <c r="AN46" s="35" t="e">
        <f>IF(DATE(YEAR(AN$3),MONTH(AN$3),DAY(AN$3))&lt;DATE(YEAR($Q46),MONTH($Q46),DAY($Q46)),
"X",
IF(DATE(YEAR(AN$3),MONTH(AN$3),DAY(AN$3))=DATE(YEAR($Q46),MONTH($Q46),DAY($Q46)),
IF(((AN$2-(TIME(HOUR($Q46),MINUTE($Q46),0)-TIME(HOUR($C$1),MINUTE($C$1),0)))*$L46*$K46*60)/$F46&gt;$D46,
$D46,((AN$2-(TIME(HOUR($Q46),MINUTE($Q46),0)-TIME(HOUR($C$1),MINUTE($C$1),0)))*$L46*$K46*60)/$F46),
IF($D46-SUM($S46:AM46)&gt;(AN$2*$L46*$K46*60)/$F46,(AN$2*$L46*$K46*60)/$F46,
IF($D46-SUM($S46:AM46)=0,"Z",$D46-SUM($S46:AM46)))))</f>
        <v>#DIV/0!</v>
      </c>
      <c r="AO46" s="36" t="s">
        <v>85</v>
      </c>
    </row>
    <row r="47" spans="1:41" ht="15" customHeight="1">
      <c r="A47" s="43"/>
      <c r="B47" s="43"/>
      <c r="C47" s="43"/>
      <c r="D47" s="43"/>
      <c r="E47" s="44"/>
      <c r="F47" s="43"/>
      <c r="G47" s="62"/>
      <c r="H47" s="43">
        <v>9</v>
      </c>
      <c r="I47" s="26" t="str">
        <f>VLOOKUP(H47,OEE!$A$2:$B$23,2)</f>
        <v>B01</v>
      </c>
      <c r="J47" s="26">
        <f t="shared" si="10"/>
        <v>0</v>
      </c>
      <c r="K47" s="41">
        <f>VLOOKUP(H47,OEE!$A$3:$N$22,14)</f>
        <v>0.67400000000000015</v>
      </c>
      <c r="L47" s="26">
        <f>VLOOKUP(H47,OEE!$A$3:$N$22,3)</f>
        <v>24</v>
      </c>
      <c r="M47" s="42">
        <f t="shared" si="11"/>
        <v>0</v>
      </c>
      <c r="N47" s="42">
        <f t="shared" si="12"/>
        <v>0</v>
      </c>
      <c r="O47" s="42">
        <f t="shared" si="13"/>
        <v>0</v>
      </c>
      <c r="P47" s="25">
        <f t="shared" si="14"/>
        <v>0</v>
      </c>
      <c r="Q47" s="40">
        <f t="shared" si="15"/>
        <v>44338.375</v>
      </c>
      <c r="R47" s="40" t="e">
        <f t="shared" ca="1" si="16"/>
        <v>#DIV/0!</v>
      </c>
      <c r="S47" s="16"/>
      <c r="T47" s="16"/>
      <c r="U47" s="35" t="e">
        <f>IF(DATE(YEAR(U$3),MONTH(U$3),DAY(U$3))&lt;DATE(YEAR($Q47),MONTH($Q47),DAY($Q47)),
"X",
IF(DATE(YEAR(U$3),MONTH(U$3),DAY(U$3))=DATE(YEAR($Q47),MONTH($Q47),DAY($Q47)),
IF(((U$2-(TIME(HOUR($Q47),MINUTE($Q47),0)-TIME(HOUR($C$1),MINUTE($C$1),0)))*$L47*$K47*60)/$F47&gt;$D47,
$D47,((U$2-(TIME(HOUR($Q47),MINUTE($Q47),0)-TIME(HOUR($C$1),MINUTE($C$1),0)))*$L47*$K47*60)/$F47),
IF($D47-SUM($S47:T47)&gt;(U$2*$L47*$K47*60)/$F47,(U$2*$L47*$K47*60)/$F47,
IF($D47-SUM($S47:T47)=0,"Z",$D47-SUM($S47:T47)))))</f>
        <v>#DIV/0!</v>
      </c>
      <c r="V47" s="35" t="e">
        <f>IF(DATE(YEAR(V$3),MONTH(V$3),DAY(V$3))&lt;DATE(YEAR($Q47),MONTH($Q47),DAY($Q47)),
"X",
IF(DATE(YEAR(V$3),MONTH(V$3),DAY(V$3))=DATE(YEAR($Q47),MONTH($Q47),DAY($Q47)),
IF(((V$2-(TIME(HOUR($Q47),MINUTE($Q47),0)-TIME(HOUR($C$1),MINUTE($C$1),0)))*$L47*$K47*60)/$F47&gt;$D47,
$D47,((V$2-(TIME(HOUR($Q47),MINUTE($Q47),0)-TIME(HOUR($C$1),MINUTE($C$1),0)))*$L47*$K47*60)/$F47),
IF($D47-SUM($S47:U47)&gt;(V$2*$L47*$K47*60)/$F47,(V$2*$L47*$K47*60)/$F47,
IF($D47-SUM($S47:U47)=0,"Z",$D47-SUM($S47:U47)))))</f>
        <v>#DIV/0!</v>
      </c>
      <c r="W47" s="35" t="e">
        <f>IF(DATE(YEAR(W$3),MONTH(W$3),DAY(W$3))&lt;DATE(YEAR($Q47),MONTH($Q47),DAY($Q47)),
"X",
IF(DATE(YEAR(W$3),MONTH(W$3),DAY(W$3))=DATE(YEAR($Q47),MONTH($Q47),DAY($Q47)),
IF(((W$2-(TIME(HOUR($Q47),MINUTE($Q47),0)-TIME(HOUR($C$1),MINUTE($C$1),0)))*$L47*$K47*60)/$F47&gt;$D47,
$D47,((W$2-(TIME(HOUR($Q47),MINUTE($Q47),0)-TIME(HOUR($C$1),MINUTE($C$1),0)))*$L47*$K47*60)/$F47),
IF($D47-SUM($S47:V47)&gt;(W$2*$L47*$K47*60)/$F47,(W$2*$L47*$K47*60)/$F47,
IF($D47-SUM($S47:V47)=0,"Z",$D47-SUM($S47:V47)))))</f>
        <v>#DIV/0!</v>
      </c>
      <c r="X47" s="35" t="e">
        <f>IF(DATE(YEAR(X$3),MONTH(X$3),DAY(X$3))&lt;DATE(YEAR($Q47),MONTH($Q47),DAY($Q47)),
"X",
IF(DATE(YEAR(X$3),MONTH(X$3),DAY(X$3))=DATE(YEAR($Q47),MONTH($Q47),DAY($Q47)),
IF(((X$2-(TIME(HOUR($Q47),MINUTE($Q47),0)-TIME(HOUR($C$1),MINUTE($C$1),0)))*$L47*$K47*60)/$F47&gt;$D47,
$D47,((X$2-(TIME(HOUR($Q47),MINUTE($Q47),0)-TIME(HOUR($C$1),MINUTE($C$1),0)))*$L47*$K47*60)/$F47),
IF($D47-SUM($S47:W47)&gt;(X$2*$L47*$K47*60)/$F47,(X$2*$L47*$K47*60)/$F47,
IF($D47-SUM($S47:W47)=0,"Z",$D47-SUM($S47:W47)))))</f>
        <v>#DIV/0!</v>
      </c>
      <c r="Y47" s="35" t="e">
        <f>IF(DATE(YEAR(Y$3),MONTH(Y$3),DAY(Y$3))&lt;DATE(YEAR($Q47),MONTH($Q47),DAY($Q47)),
"X",
IF(DATE(YEAR(Y$3),MONTH(Y$3),DAY(Y$3))=DATE(YEAR($Q47),MONTH($Q47),DAY($Q47)),
IF(((Y$2-(TIME(HOUR($Q47),MINUTE($Q47),0)-TIME(HOUR($C$1),MINUTE($C$1),0)))*$L47*$K47*60)/$F47&gt;$D47,
$D47,((Y$2-(TIME(HOUR($Q47),MINUTE($Q47),0)-TIME(HOUR($C$1),MINUTE($C$1),0)))*$L47*$K47*60)/$F47),
IF($D47-SUM($S47:X47)&gt;(Y$2*$L47*$K47*60)/$F47,(Y$2*$L47*$K47*60)/$F47,
IF($D47-SUM($S47:X47)=0,"Z",$D47-SUM($S47:X47)))))</f>
        <v>#DIV/0!</v>
      </c>
      <c r="Z47" s="35" t="e">
        <f>IF(DATE(YEAR(Z$3),MONTH(Z$3),DAY(Z$3))&lt;DATE(YEAR($Q47),MONTH($Q47),DAY($Q47)),
"X",
IF(DATE(YEAR(Z$3),MONTH(Z$3),DAY(Z$3))=DATE(YEAR($Q47),MONTH($Q47),DAY($Q47)),
IF(((Z$2-(TIME(HOUR($Q47),MINUTE($Q47),0)-TIME(HOUR($C$1),MINUTE($C$1),0)))*$L47*$K47*60)/$F47&gt;$D47,
$D47,((Z$2-(TIME(HOUR($Q47),MINUTE($Q47),0)-TIME(HOUR($C$1),MINUTE($C$1),0)))*$L47*$K47*60)/$F47),
IF($D47-SUM($S47:Y47)&gt;(Z$2*$L47*$K47*60)/$F47,(Z$2*$L47*$K47*60)/$F47,
IF($D47-SUM($S47:Y47)=0,"Z",$D47-SUM($S47:Y47)))))</f>
        <v>#DIV/0!</v>
      </c>
      <c r="AA47" s="35" t="e">
        <f>IF(DATE(YEAR(AA$3),MONTH(AA$3),DAY(AA$3))&lt;DATE(YEAR($Q47),MONTH($Q47),DAY($Q47)),
"X",
IF(DATE(YEAR(AA$3),MONTH(AA$3),DAY(AA$3))=DATE(YEAR($Q47),MONTH($Q47),DAY($Q47)),
IF(((AA$2-(TIME(HOUR($Q47),MINUTE($Q47),0)-TIME(HOUR($C$1),MINUTE($C$1),0)))*$L47*$K47*60)/$F47&gt;$D47,
$D47,((AA$2-(TIME(HOUR($Q47),MINUTE($Q47),0)-TIME(HOUR($C$1),MINUTE($C$1),0)))*$L47*$K47*60)/$F47),
IF($D47-SUM($S47:Z47)&gt;(AA$2*$L47*$K47*60)/$F47,(AA$2*$L47*$K47*60)/$F47,
IF($D47-SUM($S47:Z47)=0,"Z",$D47-SUM($S47:Z47)))))</f>
        <v>#DIV/0!</v>
      </c>
      <c r="AB47" s="35" t="e">
        <f>IF(DATE(YEAR(AB$3),MONTH(AB$3),DAY(AB$3))&lt;DATE(YEAR($Q47),MONTH($Q47),DAY($Q47)),
"X",
IF(DATE(YEAR(AB$3),MONTH(AB$3),DAY(AB$3))=DATE(YEAR($Q47),MONTH($Q47),DAY($Q47)),
IF(((AB$2-(TIME(HOUR($Q47),MINUTE($Q47),0)-TIME(HOUR($C$1),MINUTE($C$1),0)))*$L47*$K47*60)/$F47&gt;$D47,
$D47,((AB$2-(TIME(HOUR($Q47),MINUTE($Q47),0)-TIME(HOUR($C$1),MINUTE($C$1),0)))*$L47*$K47*60)/$F47),
IF($D47-SUM($S47:AA47)&gt;(AB$2*$L47*$K47*60)/$F47,(AB$2*$L47*$K47*60)/$F47,
IF($D47-SUM($S47:AA47)=0,"Z",$D47-SUM($S47:AA47)))))</f>
        <v>#DIV/0!</v>
      </c>
      <c r="AC47" s="35" t="e">
        <f>IF(DATE(YEAR(AC$3),MONTH(AC$3),DAY(AC$3))&lt;DATE(YEAR($Q47),MONTH($Q47),DAY($Q47)),
"X",
IF(DATE(YEAR(AC$3),MONTH(AC$3),DAY(AC$3))=DATE(YEAR($Q47),MONTH($Q47),DAY($Q47)),
IF(((AC$2-(TIME(HOUR($Q47),MINUTE($Q47),0)-TIME(HOUR($C$1),MINUTE($C$1),0)))*$L47*$K47*60)/$F47&gt;$D47,
$D47,((AC$2-(TIME(HOUR($Q47),MINUTE($Q47),0)-TIME(HOUR($C$1),MINUTE($C$1),0)))*$L47*$K47*60)/$F47),
IF($D47-SUM($S47:AB47)&gt;(AC$2*$L47*$K47*60)/$F47,(AC$2*$L47*$K47*60)/$F47,
IF($D47-SUM($S47:AB47)=0,"Z",$D47-SUM($S47:AB47)))))</f>
        <v>#DIV/0!</v>
      </c>
      <c r="AD47" s="35" t="e">
        <f>IF(DATE(YEAR(AD$3),MONTH(AD$3),DAY(AD$3))&lt;DATE(YEAR($Q47),MONTH($Q47),DAY($Q47)),
"X",
IF(DATE(YEAR(AD$3),MONTH(AD$3),DAY(AD$3))=DATE(YEAR($Q47),MONTH($Q47),DAY($Q47)),
IF(((AD$2-(TIME(HOUR($Q47),MINUTE($Q47),0)-TIME(HOUR($C$1),MINUTE($C$1),0)))*$L47*$K47*60)/$F47&gt;$D47,
$D47,((AD$2-(TIME(HOUR($Q47),MINUTE($Q47),0)-TIME(HOUR($C$1),MINUTE($C$1),0)))*$L47*$K47*60)/$F47),
IF($D47-SUM($S47:AC47)&gt;(AD$2*$L47*$K47*60)/$F47,(AD$2*$L47*$K47*60)/$F47,
IF($D47-SUM($S47:AC47)=0,"Z",$D47-SUM($S47:AC47)))))</f>
        <v>#DIV/0!</v>
      </c>
      <c r="AE47" s="35" t="e">
        <f>IF(DATE(YEAR(AE$3),MONTH(AE$3),DAY(AE$3))&lt;DATE(YEAR($Q47),MONTH($Q47),DAY($Q47)),
"X",
IF(DATE(YEAR(AE$3),MONTH(AE$3),DAY(AE$3))=DATE(YEAR($Q47),MONTH($Q47),DAY($Q47)),
IF(((AE$2-(TIME(HOUR($Q47),MINUTE($Q47),0)-TIME(HOUR($C$1),MINUTE($C$1),0)))*$L47*$K47*60)/$F47&gt;$D47,
$D47,((AE$2-(TIME(HOUR($Q47),MINUTE($Q47),0)-TIME(HOUR($C$1),MINUTE($C$1),0)))*$L47*$K47*60)/$F47),
IF($D47-SUM($S47:AD47)&gt;(AE$2*$L47*$K47*60)/$F47,(AE$2*$L47*$K47*60)/$F47,
IF($D47-SUM($S47:AD47)=0,"Z",$D47-SUM($S47:AD47)))))</f>
        <v>#DIV/0!</v>
      </c>
      <c r="AF47" s="35" t="e">
        <f>IF(DATE(YEAR(AF$3),MONTH(AF$3),DAY(AF$3))&lt;DATE(YEAR($Q47),MONTH($Q47),DAY($Q47)),
"X",
IF(DATE(YEAR(AF$3),MONTH(AF$3),DAY(AF$3))=DATE(YEAR($Q47),MONTH($Q47),DAY($Q47)),
IF(((AF$2-(TIME(HOUR($Q47),MINUTE($Q47),0)-TIME(HOUR($C$1),MINUTE($C$1),0)))*$L47*$K47*60)/$F47&gt;$D47,
$D47,((AF$2-(TIME(HOUR($Q47),MINUTE($Q47),0)-TIME(HOUR($C$1),MINUTE($C$1),0)))*$L47*$K47*60)/$F47),
IF($D47-SUM($S47:AE47)&gt;(AF$2*$L47*$K47*60)/$F47,(AF$2*$L47*$K47*60)/$F47,
IF($D47-SUM($S47:AE47)=0,"Z",$D47-SUM($S47:AE47)))))</f>
        <v>#DIV/0!</v>
      </c>
      <c r="AG47" s="35" t="e">
        <f>IF(DATE(YEAR(AG$3),MONTH(AG$3),DAY(AG$3))&lt;DATE(YEAR($Q47),MONTH($Q47),DAY($Q47)),
"X",
IF(DATE(YEAR(AG$3),MONTH(AG$3),DAY(AG$3))=DATE(YEAR($Q47),MONTH($Q47),DAY($Q47)),
IF(((AG$2-(TIME(HOUR($Q47),MINUTE($Q47),0)-TIME(HOUR($C$1),MINUTE($C$1),0)))*$L47*$K47*60)/$F47&gt;$D47,
$D47,((AG$2-(TIME(HOUR($Q47),MINUTE($Q47),0)-TIME(HOUR($C$1),MINUTE($C$1),0)))*$L47*$K47*60)/$F47),
IF($D47-SUM($S47:AF47)&gt;(AG$2*$L47*$K47*60)/$F47,(AG$2*$L47*$K47*60)/$F47,
IF($D47-SUM($S47:AF47)=0,"Z",$D47-SUM($S47:AF47)))))</f>
        <v>#DIV/0!</v>
      </c>
      <c r="AH47" s="35" t="e">
        <f>IF(DATE(YEAR(AH$3),MONTH(AH$3),DAY(AH$3))&lt;DATE(YEAR($Q47),MONTH($Q47),DAY($Q47)),
"X",
IF(DATE(YEAR(AH$3),MONTH(AH$3),DAY(AH$3))=DATE(YEAR($Q47),MONTH($Q47),DAY($Q47)),
IF(((AH$2-(TIME(HOUR($Q47),MINUTE($Q47),0)-TIME(HOUR($C$1),MINUTE($C$1),0)))*$L47*$K47*60)/$F47&gt;$D47,
$D47,((AH$2-(TIME(HOUR($Q47),MINUTE($Q47),0)-TIME(HOUR($C$1),MINUTE($C$1),0)))*$L47*$K47*60)/$F47),
IF($D47-SUM($S47:AG47)&gt;(AH$2*$L47*$K47*60)/$F47,(AH$2*$L47*$K47*60)/$F47,
IF($D47-SUM($S47:AG47)=0,"Z",$D47-SUM($S47:AG47)))))</f>
        <v>#DIV/0!</v>
      </c>
      <c r="AI47" s="35" t="e">
        <f>IF(DATE(YEAR(AI$3),MONTH(AI$3),DAY(AI$3))&lt;DATE(YEAR($Q47),MONTH($Q47),DAY($Q47)),
"X",
IF(DATE(YEAR(AI$3),MONTH(AI$3),DAY(AI$3))=DATE(YEAR($Q47),MONTH($Q47),DAY($Q47)),
IF(((AI$2-(TIME(HOUR($Q47),MINUTE($Q47),0)-TIME(HOUR($C$1),MINUTE($C$1),0)))*$L47*$K47*60)/$F47&gt;$D47,
$D47,((AI$2-(TIME(HOUR($Q47),MINUTE($Q47),0)-TIME(HOUR($C$1),MINUTE($C$1),0)))*$L47*$K47*60)/$F47),
IF($D47-SUM($S47:AH47)&gt;(AI$2*$L47*$K47*60)/$F47,(AI$2*$L47*$K47*60)/$F47,
IF($D47-SUM($S47:AH47)=0,"Z",$D47-SUM($S47:AH47)))))</f>
        <v>#DIV/0!</v>
      </c>
      <c r="AJ47" s="35" t="e">
        <f>IF(DATE(YEAR(AJ$3),MONTH(AJ$3),DAY(AJ$3))&lt;DATE(YEAR($Q47),MONTH($Q47),DAY($Q47)),
"X",
IF(DATE(YEAR(AJ$3),MONTH(AJ$3),DAY(AJ$3))=DATE(YEAR($Q47),MONTH($Q47),DAY($Q47)),
IF(((AJ$2-(TIME(HOUR($Q47),MINUTE($Q47),0)-TIME(HOUR($C$1),MINUTE($C$1),0)))*$L47*$K47*60)/$F47&gt;$D47,
$D47,((AJ$2-(TIME(HOUR($Q47),MINUTE($Q47),0)-TIME(HOUR($C$1),MINUTE($C$1),0)))*$L47*$K47*60)/$F47),
IF($D47-SUM($S47:AI47)&gt;(AJ$2*$L47*$K47*60)/$F47,(AJ$2*$L47*$K47*60)/$F47,
IF($D47-SUM($S47:AI47)=0,"Z",$D47-SUM($S47:AI47)))))</f>
        <v>#DIV/0!</v>
      </c>
      <c r="AK47" s="35" t="e">
        <f>IF(DATE(YEAR(AK$3),MONTH(AK$3),DAY(AK$3))&lt;DATE(YEAR($Q47),MONTH($Q47),DAY($Q47)),
"X",
IF(DATE(YEAR(AK$3),MONTH(AK$3),DAY(AK$3))=DATE(YEAR($Q47),MONTH($Q47),DAY($Q47)),
IF(((AK$2-(TIME(HOUR($Q47),MINUTE($Q47),0)-TIME(HOUR($C$1),MINUTE($C$1),0)))*$L47*$K47*60)/$F47&gt;$D47,
$D47,((AK$2-(TIME(HOUR($Q47),MINUTE($Q47),0)-TIME(HOUR($C$1),MINUTE($C$1),0)))*$L47*$K47*60)/$F47),
IF($D47-SUM($S47:AJ47)&gt;(AK$2*$L47*$K47*60)/$F47,(AK$2*$L47*$K47*60)/$F47,
IF($D47-SUM($S47:AJ47)=0,"Z",$D47-SUM($S47:AJ47)))))</f>
        <v>#DIV/0!</v>
      </c>
      <c r="AL47" s="35" t="e">
        <f>IF(DATE(YEAR(AL$3),MONTH(AL$3),DAY(AL$3))&lt;DATE(YEAR($Q47),MONTH($Q47),DAY($Q47)),
"X",
IF(DATE(YEAR(AL$3),MONTH(AL$3),DAY(AL$3))=DATE(YEAR($Q47),MONTH($Q47),DAY($Q47)),
IF(((AL$2-(TIME(HOUR($Q47),MINUTE($Q47),0)-TIME(HOUR($C$1),MINUTE($C$1),0)))*$L47*$K47*60)/$F47&gt;$D47,
$D47,((AL$2-(TIME(HOUR($Q47),MINUTE($Q47),0)-TIME(HOUR($C$1),MINUTE($C$1),0)))*$L47*$K47*60)/$F47),
IF($D47-SUM($S47:AK47)&gt;(AL$2*$L47*$K47*60)/$F47,(AL$2*$L47*$K47*60)/$F47,
IF($D47-SUM($S47:AK47)=0,"Z",$D47-SUM($S47:AK47)))))</f>
        <v>#DIV/0!</v>
      </c>
      <c r="AM47" s="35" t="e">
        <f>IF(DATE(YEAR(AM$3),MONTH(AM$3),DAY(AM$3))&lt;DATE(YEAR($Q47),MONTH($Q47),DAY($Q47)),
"X",
IF(DATE(YEAR(AM$3),MONTH(AM$3),DAY(AM$3))=DATE(YEAR($Q47),MONTH($Q47),DAY($Q47)),
IF(((AM$2-(TIME(HOUR($Q47),MINUTE($Q47),0)-TIME(HOUR($C$1),MINUTE($C$1),0)))*$L47*$K47*60)/$F47&gt;$D47,
$D47,((AM$2-(TIME(HOUR($Q47),MINUTE($Q47),0)-TIME(HOUR($C$1),MINUTE($C$1),0)))*$L47*$K47*60)/$F47),
IF($D47-SUM($S47:AL47)&gt;(AM$2*$L47*$K47*60)/$F47,(AM$2*$L47*$K47*60)/$F47,
IF($D47-SUM($S47:AL47)=0,"Z",$D47-SUM($S47:AL47)))))</f>
        <v>#DIV/0!</v>
      </c>
      <c r="AN47" s="35" t="e">
        <f>IF(DATE(YEAR(AN$3),MONTH(AN$3),DAY(AN$3))&lt;DATE(YEAR($Q47),MONTH($Q47),DAY($Q47)),
"X",
IF(DATE(YEAR(AN$3),MONTH(AN$3),DAY(AN$3))=DATE(YEAR($Q47),MONTH($Q47),DAY($Q47)),
IF(((AN$2-(TIME(HOUR($Q47),MINUTE($Q47),0)-TIME(HOUR($C$1),MINUTE($C$1),0)))*$L47*$K47*60)/$F47&gt;$D47,
$D47,((AN$2-(TIME(HOUR($Q47),MINUTE($Q47),0)-TIME(HOUR($C$1),MINUTE($C$1),0)))*$L47*$K47*60)/$F47),
IF($D47-SUM($S47:AM47)&gt;(AN$2*$L47*$K47*60)/$F47,(AN$2*$L47*$K47*60)/$F47,
IF($D47-SUM($S47:AM47)=0,"Z",$D47-SUM($S47:AM47)))))</f>
        <v>#DIV/0!</v>
      </c>
      <c r="AO47" s="36" t="s">
        <v>85</v>
      </c>
    </row>
    <row r="48" spans="1:41" ht="15" customHeight="1">
      <c r="A48" s="43"/>
      <c r="B48" s="43"/>
      <c r="C48" s="43"/>
      <c r="D48" s="43"/>
      <c r="E48" s="44"/>
      <c r="F48" s="43"/>
      <c r="G48" s="62"/>
      <c r="H48" s="43">
        <v>3</v>
      </c>
      <c r="I48" s="26" t="str">
        <f>VLOOKUP(H48,OEE!$A$2:$B$23,2)</f>
        <v>A03</v>
      </c>
      <c r="J48" s="26">
        <f t="shared" si="10"/>
        <v>0</v>
      </c>
      <c r="K48" s="41">
        <f>VLOOKUP(H48,OEE!$A$3:$N$22,14)</f>
        <v>0.75900000000000012</v>
      </c>
      <c r="L48" s="26">
        <f>VLOOKUP(H48,OEE!$A$3:$N$22,3)</f>
        <v>26</v>
      </c>
      <c r="M48" s="42">
        <f t="shared" si="11"/>
        <v>0</v>
      </c>
      <c r="N48" s="42">
        <f t="shared" si="12"/>
        <v>0</v>
      </c>
      <c r="O48" s="42">
        <f t="shared" si="13"/>
        <v>0</v>
      </c>
      <c r="P48" s="25">
        <f t="shared" si="14"/>
        <v>0</v>
      </c>
      <c r="Q48" s="40">
        <f t="shared" si="15"/>
        <v>44338.375</v>
      </c>
      <c r="R48" s="40" t="e">
        <f t="shared" ca="1" si="16"/>
        <v>#DIV/0!</v>
      </c>
      <c r="U48" s="35" t="e">
        <f>IF(DATE(YEAR(U$3),MONTH(U$3),DAY(U$3))&lt;DATE(YEAR($Q48),MONTH($Q48),DAY($Q48)),
"X",
IF(DATE(YEAR(U$3),MONTH(U$3),DAY(U$3))=DATE(YEAR($Q48),MONTH($Q48),DAY($Q48)),
IF(((U$2-(TIME(HOUR($Q48),MINUTE($Q48),0)-TIME(HOUR($C$1),MINUTE($C$1),0)))*$L48*$K48*60)/$F48&gt;$D48,
$D48,((U$2-(TIME(HOUR($Q48),MINUTE($Q48),0)-TIME(HOUR($C$1),MINUTE($C$1),0)))*$L48*$K48*60)/$F48),
IF($D48-SUM($S48:T48)&gt;(U$2*$L48*$K48*60)/$F48,(U$2*$L48*$K48*60)/$F48,
IF($D48-SUM($S48:T48)=0,"Z",$D48-SUM($S48:T48)))))</f>
        <v>#DIV/0!</v>
      </c>
      <c r="V48" s="35" t="e">
        <f>IF(DATE(YEAR(V$3),MONTH(V$3),DAY(V$3))&lt;DATE(YEAR($Q48),MONTH($Q48),DAY($Q48)),
"X",
IF(DATE(YEAR(V$3),MONTH(V$3),DAY(V$3))=DATE(YEAR($Q48),MONTH($Q48),DAY($Q48)),
IF(((V$2-(TIME(HOUR($Q48),MINUTE($Q48),0)-TIME(HOUR($C$1),MINUTE($C$1),0)))*$L48*$K48*60)/$F48&gt;$D48,
$D48,((V$2-(TIME(HOUR($Q48),MINUTE($Q48),0)-TIME(HOUR($C$1),MINUTE($C$1),0)))*$L48*$K48*60)/$F48),
IF($D48-SUM($S48:U48)&gt;(V$2*$L48*$K48*60)/$F48,(V$2*$L48*$K48*60)/$F48,
IF($D48-SUM($S48:U48)=0,"Z",$D48-SUM($S48:U48)))))</f>
        <v>#DIV/0!</v>
      </c>
      <c r="W48" s="35" t="e">
        <f>IF(DATE(YEAR(W$3),MONTH(W$3),DAY(W$3))&lt;DATE(YEAR($Q48),MONTH($Q48),DAY($Q48)),
"X",
IF(DATE(YEAR(W$3),MONTH(W$3),DAY(W$3))=DATE(YEAR($Q48),MONTH($Q48),DAY($Q48)),
IF(((W$2-(TIME(HOUR($Q48),MINUTE($Q48),0)-TIME(HOUR($C$1),MINUTE($C$1),0)))*$L48*$K48*60)/$F48&gt;$D48,
$D48,((W$2-(TIME(HOUR($Q48),MINUTE($Q48),0)-TIME(HOUR($C$1),MINUTE($C$1),0)))*$L48*$K48*60)/$F48),
IF($D48-SUM($S48:V48)&gt;(W$2*$L48*$K48*60)/$F48,(W$2*$L48*$K48*60)/$F48,
IF($D48-SUM($S48:V48)=0,"Z",$D48-SUM($S48:V48)))))</f>
        <v>#DIV/0!</v>
      </c>
      <c r="X48" s="35" t="e">
        <f>IF(DATE(YEAR(X$3),MONTH(X$3),DAY(X$3))&lt;DATE(YEAR($Q48),MONTH($Q48),DAY($Q48)),
"X",
IF(DATE(YEAR(X$3),MONTH(X$3),DAY(X$3))=DATE(YEAR($Q48),MONTH($Q48),DAY($Q48)),
IF(((X$2-(TIME(HOUR($Q48),MINUTE($Q48),0)-TIME(HOUR($C$1),MINUTE($C$1),0)))*$L48*$K48*60)/$F48&gt;$D48,
$D48,((X$2-(TIME(HOUR($Q48),MINUTE($Q48),0)-TIME(HOUR($C$1),MINUTE($C$1),0)))*$L48*$K48*60)/$F48),
IF($D48-SUM($S48:W48)&gt;(X$2*$L48*$K48*60)/$F48,(X$2*$L48*$K48*60)/$F48,
IF($D48-SUM($S48:W48)=0,"Z",$D48-SUM($S48:W48)))))</f>
        <v>#DIV/0!</v>
      </c>
      <c r="Y48" s="35" t="e">
        <f>IF(DATE(YEAR(Y$3),MONTH(Y$3),DAY(Y$3))&lt;DATE(YEAR($Q48),MONTH($Q48),DAY($Q48)),
"X",
IF(DATE(YEAR(Y$3),MONTH(Y$3),DAY(Y$3))=DATE(YEAR($Q48),MONTH($Q48),DAY($Q48)),
IF(((Y$2-(TIME(HOUR($Q48),MINUTE($Q48),0)-TIME(HOUR($C$1),MINUTE($C$1),0)))*$L48*$K48*60)/$F48&gt;$D48,
$D48,((Y$2-(TIME(HOUR($Q48),MINUTE($Q48),0)-TIME(HOUR($C$1),MINUTE($C$1),0)))*$L48*$K48*60)/$F48),
IF($D48-SUM($S48:X48)&gt;(Y$2*$L48*$K48*60)/$F48,(Y$2*$L48*$K48*60)/$F48,
IF($D48-SUM($S48:X48)=0,"Z",$D48-SUM($S48:X48)))))</f>
        <v>#DIV/0!</v>
      </c>
      <c r="Z48" s="35" t="e">
        <f>IF(DATE(YEAR(Z$3),MONTH(Z$3),DAY(Z$3))&lt;DATE(YEAR($Q48),MONTH($Q48),DAY($Q48)),
"X",
IF(DATE(YEAR(Z$3),MONTH(Z$3),DAY(Z$3))=DATE(YEAR($Q48),MONTH($Q48),DAY($Q48)),
IF(((Z$2-(TIME(HOUR($Q48),MINUTE($Q48),0)-TIME(HOUR($C$1),MINUTE($C$1),0)))*$L48*$K48*60)/$F48&gt;$D48,
$D48,((Z$2-(TIME(HOUR($Q48),MINUTE($Q48),0)-TIME(HOUR($C$1),MINUTE($C$1),0)))*$L48*$K48*60)/$F48),
IF($D48-SUM($S48:Y48)&gt;(Z$2*$L48*$K48*60)/$F48,(Z$2*$L48*$K48*60)/$F48,
IF($D48-SUM($S48:Y48)=0,"Z",$D48-SUM($S48:Y48)))))</f>
        <v>#DIV/0!</v>
      </c>
      <c r="AA48" s="35" t="e">
        <f>IF(DATE(YEAR(AA$3),MONTH(AA$3),DAY(AA$3))&lt;DATE(YEAR($Q48),MONTH($Q48),DAY($Q48)),
"X",
IF(DATE(YEAR(AA$3),MONTH(AA$3),DAY(AA$3))=DATE(YEAR($Q48),MONTH($Q48),DAY($Q48)),
IF(((AA$2-(TIME(HOUR($Q48),MINUTE($Q48),0)-TIME(HOUR($C$1),MINUTE($C$1),0)))*$L48*$K48*60)/$F48&gt;$D48,
$D48,((AA$2-(TIME(HOUR($Q48),MINUTE($Q48),0)-TIME(HOUR($C$1),MINUTE($C$1),0)))*$L48*$K48*60)/$F48),
IF($D48-SUM($S48:Z48)&gt;(AA$2*$L48*$K48*60)/$F48,(AA$2*$L48*$K48*60)/$F48,
IF($D48-SUM($S48:Z48)=0,"Z",$D48-SUM($S48:Z48)))))</f>
        <v>#DIV/0!</v>
      </c>
      <c r="AB48" s="35" t="e">
        <f>IF(DATE(YEAR(AB$3),MONTH(AB$3),DAY(AB$3))&lt;DATE(YEAR($Q48),MONTH($Q48),DAY($Q48)),
"X",
IF(DATE(YEAR(AB$3),MONTH(AB$3),DAY(AB$3))=DATE(YEAR($Q48),MONTH($Q48),DAY($Q48)),
IF(((AB$2-(TIME(HOUR($Q48),MINUTE($Q48),0)-TIME(HOUR($C$1),MINUTE($C$1),0)))*$L48*$K48*60)/$F48&gt;$D48,
$D48,((AB$2-(TIME(HOUR($Q48),MINUTE($Q48),0)-TIME(HOUR($C$1),MINUTE($C$1),0)))*$L48*$K48*60)/$F48),
IF($D48-SUM($S48:AA48)&gt;(AB$2*$L48*$K48*60)/$F48,(AB$2*$L48*$K48*60)/$F48,
IF($D48-SUM($S48:AA48)=0,"Z",$D48-SUM($S48:AA48)))))</f>
        <v>#DIV/0!</v>
      </c>
      <c r="AC48" s="35" t="e">
        <f>IF(DATE(YEAR(AC$3),MONTH(AC$3),DAY(AC$3))&lt;DATE(YEAR($Q48),MONTH($Q48),DAY($Q48)),
"X",
IF(DATE(YEAR(AC$3),MONTH(AC$3),DAY(AC$3))=DATE(YEAR($Q48),MONTH($Q48),DAY($Q48)),
IF(((AC$2-(TIME(HOUR($Q48),MINUTE($Q48),0)-TIME(HOUR($C$1),MINUTE($C$1),0)))*$L48*$K48*60)/$F48&gt;$D48,
$D48,((AC$2-(TIME(HOUR($Q48),MINUTE($Q48),0)-TIME(HOUR($C$1),MINUTE($C$1),0)))*$L48*$K48*60)/$F48),
IF($D48-SUM($S48:AB48)&gt;(AC$2*$L48*$K48*60)/$F48,(AC$2*$L48*$K48*60)/$F48,
IF($D48-SUM($S48:AB48)=0,"Z",$D48-SUM($S48:AB48)))))</f>
        <v>#DIV/0!</v>
      </c>
      <c r="AD48" s="35" t="e">
        <f>IF(DATE(YEAR(AD$3),MONTH(AD$3),DAY(AD$3))&lt;DATE(YEAR($Q48),MONTH($Q48),DAY($Q48)),
"X",
IF(DATE(YEAR(AD$3),MONTH(AD$3),DAY(AD$3))=DATE(YEAR($Q48),MONTH($Q48),DAY($Q48)),
IF(((AD$2-(TIME(HOUR($Q48),MINUTE($Q48),0)-TIME(HOUR($C$1),MINUTE($C$1),0)))*$L48*$K48*60)/$F48&gt;$D48,
$D48,((AD$2-(TIME(HOUR($Q48),MINUTE($Q48),0)-TIME(HOUR($C$1),MINUTE($C$1),0)))*$L48*$K48*60)/$F48),
IF($D48-SUM($S48:AC48)&gt;(AD$2*$L48*$K48*60)/$F48,(AD$2*$L48*$K48*60)/$F48,
IF($D48-SUM($S48:AC48)=0,"Z",$D48-SUM($S48:AC48)))))</f>
        <v>#DIV/0!</v>
      </c>
      <c r="AE48" s="35" t="e">
        <f>IF(DATE(YEAR(AE$3),MONTH(AE$3),DAY(AE$3))&lt;DATE(YEAR($Q48),MONTH($Q48),DAY($Q48)),
"X",
IF(DATE(YEAR(AE$3),MONTH(AE$3),DAY(AE$3))=DATE(YEAR($Q48),MONTH($Q48),DAY($Q48)),
IF(((AE$2-(TIME(HOUR($Q48),MINUTE($Q48),0)-TIME(HOUR($C$1),MINUTE($C$1),0)))*$L48*$K48*60)/$F48&gt;$D48,
$D48,((AE$2-(TIME(HOUR($Q48),MINUTE($Q48),0)-TIME(HOUR($C$1),MINUTE($C$1),0)))*$L48*$K48*60)/$F48),
IF($D48-SUM($S48:AD48)&gt;(AE$2*$L48*$K48*60)/$F48,(AE$2*$L48*$K48*60)/$F48,
IF($D48-SUM($S48:AD48)=0,"Z",$D48-SUM($S48:AD48)))))</f>
        <v>#DIV/0!</v>
      </c>
      <c r="AF48" s="35" t="e">
        <f>IF(DATE(YEAR(AF$3),MONTH(AF$3),DAY(AF$3))&lt;DATE(YEAR($Q48),MONTH($Q48),DAY($Q48)),
"X",
IF(DATE(YEAR(AF$3),MONTH(AF$3),DAY(AF$3))=DATE(YEAR($Q48),MONTH($Q48),DAY($Q48)),
IF(((AF$2-(TIME(HOUR($Q48),MINUTE($Q48),0)-TIME(HOUR($C$1),MINUTE($C$1),0)))*$L48*$K48*60)/$F48&gt;$D48,
$D48,((AF$2-(TIME(HOUR($Q48),MINUTE($Q48),0)-TIME(HOUR($C$1),MINUTE($C$1),0)))*$L48*$K48*60)/$F48),
IF($D48-SUM($S48:AE48)&gt;(AF$2*$L48*$K48*60)/$F48,(AF$2*$L48*$K48*60)/$F48,
IF($D48-SUM($S48:AE48)=0,"Z",$D48-SUM($S48:AE48)))))</f>
        <v>#DIV/0!</v>
      </c>
      <c r="AG48" s="35" t="e">
        <f>IF(DATE(YEAR(AG$3),MONTH(AG$3),DAY(AG$3))&lt;DATE(YEAR($Q48),MONTH($Q48),DAY($Q48)),
"X",
IF(DATE(YEAR(AG$3),MONTH(AG$3),DAY(AG$3))=DATE(YEAR($Q48),MONTH($Q48),DAY($Q48)),
IF(((AG$2-(TIME(HOUR($Q48),MINUTE($Q48),0)-TIME(HOUR($C$1),MINUTE($C$1),0)))*$L48*$K48*60)/$F48&gt;$D48,
$D48,((AG$2-(TIME(HOUR($Q48),MINUTE($Q48),0)-TIME(HOUR($C$1),MINUTE($C$1),0)))*$L48*$K48*60)/$F48),
IF($D48-SUM($S48:AF48)&gt;(AG$2*$L48*$K48*60)/$F48,(AG$2*$L48*$K48*60)/$F48,
IF($D48-SUM($S48:AF48)=0,"Z",$D48-SUM($S48:AF48)))))</f>
        <v>#DIV/0!</v>
      </c>
      <c r="AH48" s="35" t="e">
        <f>IF(DATE(YEAR(AH$3),MONTH(AH$3),DAY(AH$3))&lt;DATE(YEAR($Q48),MONTH($Q48),DAY($Q48)),
"X",
IF(DATE(YEAR(AH$3),MONTH(AH$3),DAY(AH$3))=DATE(YEAR($Q48),MONTH($Q48),DAY($Q48)),
IF(((AH$2-(TIME(HOUR($Q48),MINUTE($Q48),0)-TIME(HOUR($C$1),MINUTE($C$1),0)))*$L48*$K48*60)/$F48&gt;$D48,
$D48,((AH$2-(TIME(HOUR($Q48),MINUTE($Q48),0)-TIME(HOUR($C$1),MINUTE($C$1),0)))*$L48*$K48*60)/$F48),
IF($D48-SUM($S48:AG48)&gt;(AH$2*$L48*$K48*60)/$F48,(AH$2*$L48*$K48*60)/$F48,
IF($D48-SUM($S48:AG48)=0,"Z",$D48-SUM($S48:AG48)))))</f>
        <v>#DIV/0!</v>
      </c>
      <c r="AI48" s="35" t="e">
        <f>IF(DATE(YEAR(AI$3),MONTH(AI$3),DAY(AI$3))&lt;DATE(YEAR($Q48),MONTH($Q48),DAY($Q48)),
"X",
IF(DATE(YEAR(AI$3),MONTH(AI$3),DAY(AI$3))=DATE(YEAR($Q48),MONTH($Q48),DAY($Q48)),
IF(((AI$2-(TIME(HOUR($Q48),MINUTE($Q48),0)-TIME(HOUR($C$1),MINUTE($C$1),0)))*$L48*$K48*60)/$F48&gt;$D48,
$D48,((AI$2-(TIME(HOUR($Q48),MINUTE($Q48),0)-TIME(HOUR($C$1),MINUTE($C$1),0)))*$L48*$K48*60)/$F48),
IF($D48-SUM($S48:AH48)&gt;(AI$2*$L48*$K48*60)/$F48,(AI$2*$L48*$K48*60)/$F48,
IF($D48-SUM($S48:AH48)=0,"Z",$D48-SUM($S48:AH48)))))</f>
        <v>#DIV/0!</v>
      </c>
      <c r="AJ48" s="35" t="e">
        <f>IF(DATE(YEAR(AJ$3),MONTH(AJ$3),DAY(AJ$3))&lt;DATE(YEAR($Q48),MONTH($Q48),DAY($Q48)),
"X",
IF(DATE(YEAR(AJ$3),MONTH(AJ$3),DAY(AJ$3))=DATE(YEAR($Q48),MONTH($Q48),DAY($Q48)),
IF(((AJ$2-(TIME(HOUR($Q48),MINUTE($Q48),0)-TIME(HOUR($C$1),MINUTE($C$1),0)))*$L48*$K48*60)/$F48&gt;$D48,
$D48,((AJ$2-(TIME(HOUR($Q48),MINUTE($Q48),0)-TIME(HOUR($C$1),MINUTE($C$1),0)))*$L48*$K48*60)/$F48),
IF($D48-SUM($S48:AI48)&gt;(AJ$2*$L48*$K48*60)/$F48,(AJ$2*$L48*$K48*60)/$F48,
IF($D48-SUM($S48:AI48)=0,"Z",$D48-SUM($S48:AI48)))))</f>
        <v>#DIV/0!</v>
      </c>
      <c r="AK48" s="35" t="e">
        <f>IF(DATE(YEAR(AK$3),MONTH(AK$3),DAY(AK$3))&lt;DATE(YEAR($Q48),MONTH($Q48),DAY($Q48)),
"X",
IF(DATE(YEAR(AK$3),MONTH(AK$3),DAY(AK$3))=DATE(YEAR($Q48),MONTH($Q48),DAY($Q48)),
IF(((AK$2-(TIME(HOUR($Q48),MINUTE($Q48),0)-TIME(HOUR($C$1),MINUTE($C$1),0)))*$L48*$K48*60)/$F48&gt;$D48,
$D48,((AK$2-(TIME(HOUR($Q48),MINUTE($Q48),0)-TIME(HOUR($C$1),MINUTE($C$1),0)))*$L48*$K48*60)/$F48),
IF($D48-SUM($S48:AJ48)&gt;(AK$2*$L48*$K48*60)/$F48,(AK$2*$L48*$K48*60)/$F48,
IF($D48-SUM($S48:AJ48)=0,"Z",$D48-SUM($S48:AJ48)))))</f>
        <v>#DIV/0!</v>
      </c>
      <c r="AL48" s="35" t="e">
        <f>IF(DATE(YEAR(AL$3),MONTH(AL$3),DAY(AL$3))&lt;DATE(YEAR($Q48),MONTH($Q48),DAY($Q48)),
"X",
IF(DATE(YEAR(AL$3),MONTH(AL$3),DAY(AL$3))=DATE(YEAR($Q48),MONTH($Q48),DAY($Q48)),
IF(((AL$2-(TIME(HOUR($Q48),MINUTE($Q48),0)-TIME(HOUR($C$1),MINUTE($C$1),0)))*$L48*$K48*60)/$F48&gt;$D48,
$D48,((AL$2-(TIME(HOUR($Q48),MINUTE($Q48),0)-TIME(HOUR($C$1),MINUTE($C$1),0)))*$L48*$K48*60)/$F48),
IF($D48-SUM($S48:AK48)&gt;(AL$2*$L48*$K48*60)/$F48,(AL$2*$L48*$K48*60)/$F48,
IF($D48-SUM($S48:AK48)=0,"Z",$D48-SUM($S48:AK48)))))</f>
        <v>#DIV/0!</v>
      </c>
      <c r="AM48" s="35" t="e">
        <f>IF(DATE(YEAR(AM$3),MONTH(AM$3),DAY(AM$3))&lt;DATE(YEAR($Q48),MONTH($Q48),DAY($Q48)),
"X",
IF(DATE(YEAR(AM$3),MONTH(AM$3),DAY(AM$3))=DATE(YEAR($Q48),MONTH($Q48),DAY($Q48)),
IF(((AM$2-(TIME(HOUR($Q48),MINUTE($Q48),0)-TIME(HOUR($C$1),MINUTE($C$1),0)))*$L48*$K48*60)/$F48&gt;$D48,
$D48,((AM$2-(TIME(HOUR($Q48),MINUTE($Q48),0)-TIME(HOUR($C$1),MINUTE($C$1),0)))*$L48*$K48*60)/$F48),
IF($D48-SUM($S48:AL48)&gt;(AM$2*$L48*$K48*60)/$F48,(AM$2*$L48*$K48*60)/$F48,
IF($D48-SUM($S48:AL48)=0,"Z",$D48-SUM($S48:AL48)))))</f>
        <v>#DIV/0!</v>
      </c>
      <c r="AN48" s="35" t="e">
        <f>IF(DATE(YEAR(AN$3),MONTH(AN$3),DAY(AN$3))&lt;DATE(YEAR($Q48),MONTH($Q48),DAY($Q48)),
"X",
IF(DATE(YEAR(AN$3),MONTH(AN$3),DAY(AN$3))=DATE(YEAR($Q48),MONTH($Q48),DAY($Q48)),
IF(((AN$2-(TIME(HOUR($Q48),MINUTE($Q48),0)-TIME(HOUR($C$1),MINUTE($C$1),0)))*$L48*$K48*60)/$F48&gt;$D48,
$D48,((AN$2-(TIME(HOUR($Q48),MINUTE($Q48),0)-TIME(HOUR($C$1),MINUTE($C$1),0)))*$L48*$K48*60)/$F48),
IF($D48-SUM($S48:AM48)&gt;(AN$2*$L48*$K48*60)/$F48,(AN$2*$L48*$K48*60)/$F48,
IF($D48-SUM($S48:AM48)=0,"Z",$D48-SUM($S48:AM48)))))</f>
        <v>#DIV/0!</v>
      </c>
      <c r="AO48" s="36" t="s">
        <v>85</v>
      </c>
    </row>
    <row r="49" spans="1:41" ht="15" customHeight="1">
      <c r="A49" s="43"/>
      <c r="B49" s="43"/>
      <c r="C49" s="43"/>
      <c r="D49" s="43"/>
      <c r="E49" s="44"/>
      <c r="F49" s="43"/>
      <c r="G49" s="62"/>
      <c r="H49" s="43">
        <v>18</v>
      </c>
      <c r="I49" s="26" t="str">
        <f>VLOOKUP(H49,OEE!$A$2:$B$23,2)</f>
        <v>C02</v>
      </c>
      <c r="J49" s="26">
        <f t="shared" si="10"/>
        <v>0</v>
      </c>
      <c r="K49" s="41">
        <f>VLOOKUP(H49,OEE!$A$3:$N$22,14)</f>
        <v>0.70399999999999996</v>
      </c>
      <c r="L49" s="26">
        <f>VLOOKUP(H49,OEE!$A$3:$N$22,3)</f>
        <v>24</v>
      </c>
      <c r="M49" s="42">
        <f t="shared" si="11"/>
        <v>0</v>
      </c>
      <c r="N49" s="42">
        <f t="shared" si="12"/>
        <v>0</v>
      </c>
      <c r="O49" s="42">
        <f t="shared" si="13"/>
        <v>0</v>
      </c>
      <c r="P49" s="25">
        <f t="shared" si="14"/>
        <v>0</v>
      </c>
      <c r="Q49" s="40">
        <f t="shared" si="15"/>
        <v>44338.375</v>
      </c>
      <c r="R49" s="40" t="e">
        <f t="shared" ca="1" si="16"/>
        <v>#DIV/0!</v>
      </c>
      <c r="S49" s="16"/>
      <c r="T49" s="16"/>
      <c r="U49" s="35" t="e">
        <f>IF(DATE(YEAR(U$3),MONTH(U$3),DAY(U$3))&lt;DATE(YEAR($Q49),MONTH($Q49),DAY($Q49)),
"X",
IF(DATE(YEAR(U$3),MONTH(U$3),DAY(U$3))=DATE(YEAR($Q49),MONTH($Q49),DAY($Q49)),
IF(((U$2-(TIME(HOUR($Q49),MINUTE($Q49),0)-TIME(HOUR($C$1),MINUTE($C$1),0)))*$L49*$K49*60)/$F49&gt;$D49,
$D49,((U$2-(TIME(HOUR($Q49),MINUTE($Q49),0)-TIME(HOUR($C$1),MINUTE($C$1),0)))*$L49*$K49*60)/$F49),
IF($D49-SUM($S49:T49)&gt;(U$2*$L49*$K49*60)/$F49,(U$2*$L49*$K49*60)/$F49,
IF($D49-SUM($S49:T49)=0,"Z",$D49-SUM($S49:T49)))))</f>
        <v>#DIV/0!</v>
      </c>
      <c r="V49" s="35" t="e">
        <f>IF(DATE(YEAR(V$3),MONTH(V$3),DAY(V$3))&lt;DATE(YEAR($Q49),MONTH($Q49),DAY($Q49)),
"X",
IF(DATE(YEAR(V$3),MONTH(V$3),DAY(V$3))=DATE(YEAR($Q49),MONTH($Q49),DAY($Q49)),
IF(((V$2-(TIME(HOUR($Q49),MINUTE($Q49),0)-TIME(HOUR($C$1),MINUTE($C$1),0)))*$L49*$K49*60)/$F49&gt;$D49,
$D49,((V$2-(TIME(HOUR($Q49),MINUTE($Q49),0)-TIME(HOUR($C$1),MINUTE($C$1),0)))*$L49*$K49*60)/$F49),
IF($D49-SUM($S49:U49)&gt;(V$2*$L49*$K49*60)/$F49,(V$2*$L49*$K49*60)/$F49,
IF($D49-SUM($S49:U49)=0,"Z",$D49-SUM($S49:U49)))))</f>
        <v>#DIV/0!</v>
      </c>
      <c r="W49" s="35" t="e">
        <f>IF(DATE(YEAR(W$3),MONTH(W$3),DAY(W$3))&lt;DATE(YEAR($Q49),MONTH($Q49),DAY($Q49)),
"X",
IF(DATE(YEAR(W$3),MONTH(W$3),DAY(W$3))=DATE(YEAR($Q49),MONTH($Q49),DAY($Q49)),
IF(((W$2-(TIME(HOUR($Q49),MINUTE($Q49),0)-TIME(HOUR($C$1),MINUTE($C$1),0)))*$L49*$K49*60)/$F49&gt;$D49,
$D49,((W$2-(TIME(HOUR($Q49),MINUTE($Q49),0)-TIME(HOUR($C$1),MINUTE($C$1),0)))*$L49*$K49*60)/$F49),
IF($D49-SUM($S49:V49)&gt;(W$2*$L49*$K49*60)/$F49,(W$2*$L49*$K49*60)/$F49,
IF($D49-SUM($S49:V49)=0,"Z",$D49-SUM($S49:V49)))))</f>
        <v>#DIV/0!</v>
      </c>
      <c r="X49" s="35" t="e">
        <f>IF(DATE(YEAR(X$3),MONTH(X$3),DAY(X$3))&lt;DATE(YEAR($Q49),MONTH($Q49),DAY($Q49)),
"X",
IF(DATE(YEAR(X$3),MONTH(X$3),DAY(X$3))=DATE(YEAR($Q49),MONTH($Q49),DAY($Q49)),
IF(((X$2-(TIME(HOUR($Q49),MINUTE($Q49),0)-TIME(HOUR($C$1),MINUTE($C$1),0)))*$L49*$K49*60)/$F49&gt;$D49,
$D49,((X$2-(TIME(HOUR($Q49),MINUTE($Q49),0)-TIME(HOUR($C$1),MINUTE($C$1),0)))*$L49*$K49*60)/$F49),
IF($D49-SUM($S49:W49)&gt;(X$2*$L49*$K49*60)/$F49,(X$2*$L49*$K49*60)/$F49,
IF($D49-SUM($S49:W49)=0,"Z",$D49-SUM($S49:W49)))))</f>
        <v>#DIV/0!</v>
      </c>
      <c r="Y49" s="35" t="e">
        <f>IF(DATE(YEAR(Y$3),MONTH(Y$3),DAY(Y$3))&lt;DATE(YEAR($Q49),MONTH($Q49),DAY($Q49)),
"X",
IF(DATE(YEAR(Y$3),MONTH(Y$3),DAY(Y$3))=DATE(YEAR($Q49),MONTH($Q49),DAY($Q49)),
IF(((Y$2-(TIME(HOUR($Q49),MINUTE($Q49),0)-TIME(HOUR($C$1),MINUTE($C$1),0)))*$L49*$K49*60)/$F49&gt;$D49,
$D49,((Y$2-(TIME(HOUR($Q49),MINUTE($Q49),0)-TIME(HOUR($C$1),MINUTE($C$1),0)))*$L49*$K49*60)/$F49),
IF($D49-SUM($S49:X49)&gt;(Y$2*$L49*$K49*60)/$F49,(Y$2*$L49*$K49*60)/$F49,
IF($D49-SUM($S49:X49)=0,"Z",$D49-SUM($S49:X49)))))</f>
        <v>#DIV/0!</v>
      </c>
      <c r="Z49" s="35" t="e">
        <f>IF(DATE(YEAR(Z$3),MONTH(Z$3),DAY(Z$3))&lt;DATE(YEAR($Q49),MONTH($Q49),DAY($Q49)),
"X",
IF(DATE(YEAR(Z$3),MONTH(Z$3),DAY(Z$3))=DATE(YEAR($Q49),MONTH($Q49),DAY($Q49)),
IF(((Z$2-(TIME(HOUR($Q49),MINUTE($Q49),0)-TIME(HOUR($C$1),MINUTE($C$1),0)))*$L49*$K49*60)/$F49&gt;$D49,
$D49,((Z$2-(TIME(HOUR($Q49),MINUTE($Q49),0)-TIME(HOUR($C$1),MINUTE($C$1),0)))*$L49*$K49*60)/$F49),
IF($D49-SUM($S49:Y49)&gt;(Z$2*$L49*$K49*60)/$F49,(Z$2*$L49*$K49*60)/$F49,
IF($D49-SUM($S49:Y49)=0,"Z",$D49-SUM($S49:Y49)))))</f>
        <v>#DIV/0!</v>
      </c>
      <c r="AA49" s="35" t="e">
        <f>IF(DATE(YEAR(AA$3),MONTH(AA$3),DAY(AA$3))&lt;DATE(YEAR($Q49),MONTH($Q49),DAY($Q49)),
"X",
IF(DATE(YEAR(AA$3),MONTH(AA$3),DAY(AA$3))=DATE(YEAR($Q49),MONTH($Q49),DAY($Q49)),
IF(((AA$2-(TIME(HOUR($Q49),MINUTE($Q49),0)-TIME(HOUR($C$1),MINUTE($C$1),0)))*$L49*$K49*60)/$F49&gt;$D49,
$D49,((AA$2-(TIME(HOUR($Q49),MINUTE($Q49),0)-TIME(HOUR($C$1),MINUTE($C$1),0)))*$L49*$K49*60)/$F49),
IF($D49-SUM($S49:Z49)&gt;(AA$2*$L49*$K49*60)/$F49,(AA$2*$L49*$K49*60)/$F49,
IF($D49-SUM($S49:Z49)=0,"Z",$D49-SUM($S49:Z49)))))</f>
        <v>#DIV/0!</v>
      </c>
      <c r="AB49" s="35" t="e">
        <f>IF(DATE(YEAR(AB$3),MONTH(AB$3),DAY(AB$3))&lt;DATE(YEAR($Q49),MONTH($Q49),DAY($Q49)),
"X",
IF(DATE(YEAR(AB$3),MONTH(AB$3),DAY(AB$3))=DATE(YEAR($Q49),MONTH($Q49),DAY($Q49)),
IF(((AB$2-(TIME(HOUR($Q49),MINUTE($Q49),0)-TIME(HOUR($C$1),MINUTE($C$1),0)))*$L49*$K49*60)/$F49&gt;$D49,
$D49,((AB$2-(TIME(HOUR($Q49),MINUTE($Q49),0)-TIME(HOUR($C$1),MINUTE($C$1),0)))*$L49*$K49*60)/$F49),
IF($D49-SUM($S49:AA49)&gt;(AB$2*$L49*$K49*60)/$F49,(AB$2*$L49*$K49*60)/$F49,
IF($D49-SUM($S49:AA49)=0,"Z",$D49-SUM($S49:AA49)))))</f>
        <v>#DIV/0!</v>
      </c>
      <c r="AC49" s="35" t="e">
        <f>IF(DATE(YEAR(AC$3),MONTH(AC$3),DAY(AC$3))&lt;DATE(YEAR($Q49),MONTH($Q49),DAY($Q49)),
"X",
IF(DATE(YEAR(AC$3),MONTH(AC$3),DAY(AC$3))=DATE(YEAR($Q49),MONTH($Q49),DAY($Q49)),
IF(((AC$2-(TIME(HOUR($Q49),MINUTE($Q49),0)-TIME(HOUR($C$1),MINUTE($C$1),0)))*$L49*$K49*60)/$F49&gt;$D49,
$D49,((AC$2-(TIME(HOUR($Q49),MINUTE($Q49),0)-TIME(HOUR($C$1),MINUTE($C$1),0)))*$L49*$K49*60)/$F49),
IF($D49-SUM($S49:AB49)&gt;(AC$2*$L49*$K49*60)/$F49,(AC$2*$L49*$K49*60)/$F49,
IF($D49-SUM($S49:AB49)=0,"Z",$D49-SUM($S49:AB49)))))</f>
        <v>#DIV/0!</v>
      </c>
      <c r="AD49" s="35" t="e">
        <f>IF(DATE(YEAR(AD$3),MONTH(AD$3),DAY(AD$3))&lt;DATE(YEAR($Q49),MONTH($Q49),DAY($Q49)),
"X",
IF(DATE(YEAR(AD$3),MONTH(AD$3),DAY(AD$3))=DATE(YEAR($Q49),MONTH($Q49),DAY($Q49)),
IF(((AD$2-(TIME(HOUR($Q49),MINUTE($Q49),0)-TIME(HOUR($C$1),MINUTE($C$1),0)))*$L49*$K49*60)/$F49&gt;$D49,
$D49,((AD$2-(TIME(HOUR($Q49),MINUTE($Q49),0)-TIME(HOUR($C$1),MINUTE($C$1),0)))*$L49*$K49*60)/$F49),
IF($D49-SUM($S49:AC49)&gt;(AD$2*$L49*$K49*60)/$F49,(AD$2*$L49*$K49*60)/$F49,
IF($D49-SUM($S49:AC49)=0,"Z",$D49-SUM($S49:AC49)))))</f>
        <v>#DIV/0!</v>
      </c>
      <c r="AE49" s="35" t="e">
        <f>IF(DATE(YEAR(AE$3),MONTH(AE$3),DAY(AE$3))&lt;DATE(YEAR($Q49),MONTH($Q49),DAY($Q49)),
"X",
IF(DATE(YEAR(AE$3),MONTH(AE$3),DAY(AE$3))=DATE(YEAR($Q49),MONTH($Q49),DAY($Q49)),
IF(((AE$2-(TIME(HOUR($Q49),MINUTE($Q49),0)-TIME(HOUR($C$1),MINUTE($C$1),0)))*$L49*$K49*60)/$F49&gt;$D49,
$D49,((AE$2-(TIME(HOUR($Q49),MINUTE($Q49),0)-TIME(HOUR($C$1),MINUTE($C$1),0)))*$L49*$K49*60)/$F49),
IF($D49-SUM($S49:AD49)&gt;(AE$2*$L49*$K49*60)/$F49,(AE$2*$L49*$K49*60)/$F49,
IF($D49-SUM($S49:AD49)=0,"Z",$D49-SUM($S49:AD49)))))</f>
        <v>#DIV/0!</v>
      </c>
      <c r="AF49" s="35" t="e">
        <f>IF(DATE(YEAR(AF$3),MONTH(AF$3),DAY(AF$3))&lt;DATE(YEAR($Q49),MONTH($Q49),DAY($Q49)),
"X",
IF(DATE(YEAR(AF$3),MONTH(AF$3),DAY(AF$3))=DATE(YEAR($Q49),MONTH($Q49),DAY($Q49)),
IF(((AF$2-(TIME(HOUR($Q49),MINUTE($Q49),0)-TIME(HOUR($C$1),MINUTE($C$1),0)))*$L49*$K49*60)/$F49&gt;$D49,
$D49,((AF$2-(TIME(HOUR($Q49),MINUTE($Q49),0)-TIME(HOUR($C$1),MINUTE($C$1),0)))*$L49*$K49*60)/$F49),
IF($D49-SUM($S49:AE49)&gt;(AF$2*$L49*$K49*60)/$F49,(AF$2*$L49*$K49*60)/$F49,
IF($D49-SUM($S49:AE49)=0,"Z",$D49-SUM($S49:AE49)))))</f>
        <v>#DIV/0!</v>
      </c>
      <c r="AG49" s="35" t="e">
        <f>IF(DATE(YEAR(AG$3),MONTH(AG$3),DAY(AG$3))&lt;DATE(YEAR($Q49),MONTH($Q49),DAY($Q49)),
"X",
IF(DATE(YEAR(AG$3),MONTH(AG$3),DAY(AG$3))=DATE(YEAR($Q49),MONTH($Q49),DAY($Q49)),
IF(((AG$2-(TIME(HOUR($Q49),MINUTE($Q49),0)-TIME(HOUR($C$1),MINUTE($C$1),0)))*$L49*$K49*60)/$F49&gt;$D49,
$D49,((AG$2-(TIME(HOUR($Q49),MINUTE($Q49),0)-TIME(HOUR($C$1),MINUTE($C$1),0)))*$L49*$K49*60)/$F49),
IF($D49-SUM($S49:AF49)&gt;(AG$2*$L49*$K49*60)/$F49,(AG$2*$L49*$K49*60)/$F49,
IF($D49-SUM($S49:AF49)=0,"Z",$D49-SUM($S49:AF49)))))</f>
        <v>#DIV/0!</v>
      </c>
      <c r="AH49" s="35" t="e">
        <f>IF(DATE(YEAR(AH$3),MONTH(AH$3),DAY(AH$3))&lt;DATE(YEAR($Q49),MONTH($Q49),DAY($Q49)),
"X",
IF(DATE(YEAR(AH$3),MONTH(AH$3),DAY(AH$3))=DATE(YEAR($Q49),MONTH($Q49),DAY($Q49)),
IF(((AH$2-(TIME(HOUR($Q49),MINUTE($Q49),0)-TIME(HOUR($C$1),MINUTE($C$1),0)))*$L49*$K49*60)/$F49&gt;$D49,
$D49,((AH$2-(TIME(HOUR($Q49),MINUTE($Q49),0)-TIME(HOUR($C$1),MINUTE($C$1),0)))*$L49*$K49*60)/$F49),
IF($D49-SUM($S49:AG49)&gt;(AH$2*$L49*$K49*60)/$F49,(AH$2*$L49*$K49*60)/$F49,
IF($D49-SUM($S49:AG49)=0,"Z",$D49-SUM($S49:AG49)))))</f>
        <v>#DIV/0!</v>
      </c>
      <c r="AI49" s="35" t="e">
        <f>IF(DATE(YEAR(AI$3),MONTH(AI$3),DAY(AI$3))&lt;DATE(YEAR($Q49),MONTH($Q49),DAY($Q49)),
"X",
IF(DATE(YEAR(AI$3),MONTH(AI$3),DAY(AI$3))=DATE(YEAR($Q49),MONTH($Q49),DAY($Q49)),
IF(((AI$2-(TIME(HOUR($Q49),MINUTE($Q49),0)-TIME(HOUR($C$1),MINUTE($C$1),0)))*$L49*$K49*60)/$F49&gt;$D49,
$D49,((AI$2-(TIME(HOUR($Q49),MINUTE($Q49),0)-TIME(HOUR($C$1),MINUTE($C$1),0)))*$L49*$K49*60)/$F49),
IF($D49-SUM($S49:AH49)&gt;(AI$2*$L49*$K49*60)/$F49,(AI$2*$L49*$K49*60)/$F49,
IF($D49-SUM($S49:AH49)=0,"Z",$D49-SUM($S49:AH49)))))</f>
        <v>#DIV/0!</v>
      </c>
      <c r="AJ49" s="35" t="e">
        <f>IF(DATE(YEAR(AJ$3),MONTH(AJ$3),DAY(AJ$3))&lt;DATE(YEAR($Q49),MONTH($Q49),DAY($Q49)),
"X",
IF(DATE(YEAR(AJ$3),MONTH(AJ$3),DAY(AJ$3))=DATE(YEAR($Q49),MONTH($Q49),DAY($Q49)),
IF(((AJ$2-(TIME(HOUR($Q49),MINUTE($Q49),0)-TIME(HOUR($C$1),MINUTE($C$1),0)))*$L49*$K49*60)/$F49&gt;$D49,
$D49,((AJ$2-(TIME(HOUR($Q49),MINUTE($Q49),0)-TIME(HOUR($C$1),MINUTE($C$1),0)))*$L49*$K49*60)/$F49),
IF($D49-SUM($S49:AI49)&gt;(AJ$2*$L49*$K49*60)/$F49,(AJ$2*$L49*$K49*60)/$F49,
IF($D49-SUM($S49:AI49)=0,"Z",$D49-SUM($S49:AI49)))))</f>
        <v>#DIV/0!</v>
      </c>
      <c r="AK49" s="35" t="e">
        <f>IF(DATE(YEAR(AK$3),MONTH(AK$3),DAY(AK$3))&lt;DATE(YEAR($Q49),MONTH($Q49),DAY($Q49)),
"X",
IF(DATE(YEAR(AK$3),MONTH(AK$3),DAY(AK$3))=DATE(YEAR($Q49),MONTH($Q49),DAY($Q49)),
IF(((AK$2-(TIME(HOUR($Q49),MINUTE($Q49),0)-TIME(HOUR($C$1),MINUTE($C$1),0)))*$L49*$K49*60)/$F49&gt;$D49,
$D49,((AK$2-(TIME(HOUR($Q49),MINUTE($Q49),0)-TIME(HOUR($C$1),MINUTE($C$1),0)))*$L49*$K49*60)/$F49),
IF($D49-SUM($S49:AJ49)&gt;(AK$2*$L49*$K49*60)/$F49,(AK$2*$L49*$K49*60)/$F49,
IF($D49-SUM($S49:AJ49)=0,"Z",$D49-SUM($S49:AJ49)))))</f>
        <v>#DIV/0!</v>
      </c>
      <c r="AL49" s="35" t="e">
        <f>IF(DATE(YEAR(AL$3),MONTH(AL$3),DAY(AL$3))&lt;DATE(YEAR($Q49),MONTH($Q49),DAY($Q49)),
"X",
IF(DATE(YEAR(AL$3),MONTH(AL$3),DAY(AL$3))=DATE(YEAR($Q49),MONTH($Q49),DAY($Q49)),
IF(((AL$2-(TIME(HOUR($Q49),MINUTE($Q49),0)-TIME(HOUR($C$1),MINUTE($C$1),0)))*$L49*$K49*60)/$F49&gt;$D49,
$D49,((AL$2-(TIME(HOUR($Q49),MINUTE($Q49),0)-TIME(HOUR($C$1),MINUTE($C$1),0)))*$L49*$K49*60)/$F49),
IF($D49-SUM($S49:AK49)&gt;(AL$2*$L49*$K49*60)/$F49,(AL$2*$L49*$K49*60)/$F49,
IF($D49-SUM($S49:AK49)=0,"Z",$D49-SUM($S49:AK49)))))</f>
        <v>#DIV/0!</v>
      </c>
      <c r="AM49" s="35" t="e">
        <f>IF(DATE(YEAR(AM$3),MONTH(AM$3),DAY(AM$3))&lt;DATE(YEAR($Q49),MONTH($Q49),DAY($Q49)),
"X",
IF(DATE(YEAR(AM$3),MONTH(AM$3),DAY(AM$3))=DATE(YEAR($Q49),MONTH($Q49),DAY($Q49)),
IF(((AM$2-(TIME(HOUR($Q49),MINUTE($Q49),0)-TIME(HOUR($C$1),MINUTE($C$1),0)))*$L49*$K49*60)/$F49&gt;$D49,
$D49,((AM$2-(TIME(HOUR($Q49),MINUTE($Q49),0)-TIME(HOUR($C$1),MINUTE($C$1),0)))*$L49*$K49*60)/$F49),
IF($D49-SUM($S49:AL49)&gt;(AM$2*$L49*$K49*60)/$F49,(AM$2*$L49*$K49*60)/$F49,
IF($D49-SUM($S49:AL49)=0,"Z",$D49-SUM($S49:AL49)))))</f>
        <v>#DIV/0!</v>
      </c>
      <c r="AN49" s="35" t="e">
        <f>IF(DATE(YEAR(AN$3),MONTH(AN$3),DAY(AN$3))&lt;DATE(YEAR($Q49),MONTH($Q49),DAY($Q49)),
"X",
IF(DATE(YEAR(AN$3),MONTH(AN$3),DAY(AN$3))=DATE(YEAR($Q49),MONTH($Q49),DAY($Q49)),
IF(((AN$2-(TIME(HOUR($Q49),MINUTE($Q49),0)-TIME(HOUR($C$1),MINUTE($C$1),0)))*$L49*$K49*60)/$F49&gt;$D49,
$D49,((AN$2-(TIME(HOUR($Q49),MINUTE($Q49),0)-TIME(HOUR($C$1),MINUTE($C$1),0)))*$L49*$K49*60)/$F49),
IF($D49-SUM($S49:AM49)&gt;(AN$2*$L49*$K49*60)/$F49,(AN$2*$L49*$K49*60)/$F49,
IF($D49-SUM($S49:AM49)=0,"Z",$D49-SUM($S49:AM49)))))</f>
        <v>#DIV/0!</v>
      </c>
      <c r="AO49" s="36" t="s">
        <v>85</v>
      </c>
    </row>
    <row r="50" spans="1:41" ht="15" customHeight="1">
      <c r="A50" s="43"/>
      <c r="B50" s="43"/>
      <c r="C50" s="43"/>
      <c r="D50" s="43"/>
      <c r="E50" s="44"/>
      <c r="F50" s="43"/>
      <c r="G50" s="62"/>
      <c r="H50" s="43">
        <v>9</v>
      </c>
      <c r="I50" s="26" t="str">
        <f>VLOOKUP(H50,OEE!$A$2:$B$23,2)</f>
        <v>B01</v>
      </c>
      <c r="J50" s="26">
        <f t="shared" si="10"/>
        <v>0</v>
      </c>
      <c r="K50" s="41">
        <f>VLOOKUP(H50,OEE!$A$3:$N$22,14)</f>
        <v>0.67400000000000015</v>
      </c>
      <c r="L50" s="26">
        <f>VLOOKUP(H50,OEE!$A$3:$N$22,3)</f>
        <v>24</v>
      </c>
      <c r="M50" s="42">
        <f t="shared" si="11"/>
        <v>0</v>
      </c>
      <c r="N50" s="42">
        <f t="shared" si="12"/>
        <v>0</v>
      </c>
      <c r="O50" s="42">
        <f t="shared" si="13"/>
        <v>0</v>
      </c>
      <c r="P50" s="25">
        <f t="shared" si="14"/>
        <v>0</v>
      </c>
      <c r="Q50" s="40">
        <f t="shared" si="15"/>
        <v>44338.375</v>
      </c>
      <c r="R50" s="40" t="e">
        <f t="shared" ca="1" si="16"/>
        <v>#DIV/0!</v>
      </c>
      <c r="S50" s="16"/>
      <c r="T50" s="16"/>
      <c r="U50" s="35" t="e">
        <f>IF(DATE(YEAR(U$3),MONTH(U$3),DAY(U$3))&lt;DATE(YEAR($Q50),MONTH($Q50),DAY($Q50)),
"X",
IF(DATE(YEAR(U$3),MONTH(U$3),DAY(U$3))=DATE(YEAR($Q50),MONTH($Q50),DAY($Q50)),
IF(((U$2-(TIME(HOUR($Q50),MINUTE($Q50),0)-TIME(HOUR($C$1),MINUTE($C$1),0)))*$L50*$K50*60)/$F50&gt;$D50,
$D50,((U$2-(TIME(HOUR($Q50),MINUTE($Q50),0)-TIME(HOUR($C$1),MINUTE($C$1),0)))*$L50*$K50*60)/$F50),
IF($D50-SUM($S50:T50)&gt;(U$2*$L50*$K50*60)/$F50,(U$2*$L50*$K50*60)/$F50,
IF($D50-SUM($S50:T50)=0,"Z",$D50-SUM($S50:T50)))))</f>
        <v>#DIV/0!</v>
      </c>
      <c r="V50" s="35" t="e">
        <f>IF(DATE(YEAR(V$3),MONTH(V$3),DAY(V$3))&lt;DATE(YEAR($Q50),MONTH($Q50),DAY($Q50)),
"X",
IF(DATE(YEAR(V$3),MONTH(V$3),DAY(V$3))=DATE(YEAR($Q50),MONTH($Q50),DAY($Q50)),
IF(((V$2-(TIME(HOUR($Q50),MINUTE($Q50),0)-TIME(HOUR($C$1),MINUTE($C$1),0)))*$L50*$K50*60)/$F50&gt;$D50,
$D50,((V$2-(TIME(HOUR($Q50),MINUTE($Q50),0)-TIME(HOUR($C$1),MINUTE($C$1),0)))*$L50*$K50*60)/$F50),
IF($D50-SUM($S50:U50)&gt;(V$2*$L50*$K50*60)/$F50,(V$2*$L50*$K50*60)/$F50,
IF($D50-SUM($S50:U50)=0,"Z",$D50-SUM($S50:U50)))))</f>
        <v>#DIV/0!</v>
      </c>
      <c r="W50" s="35" t="e">
        <f>IF(DATE(YEAR(W$3),MONTH(W$3),DAY(W$3))&lt;DATE(YEAR($Q50),MONTH($Q50),DAY($Q50)),
"X",
IF(DATE(YEAR(W$3),MONTH(W$3),DAY(W$3))=DATE(YEAR($Q50),MONTH($Q50),DAY($Q50)),
IF(((W$2-(TIME(HOUR($Q50),MINUTE($Q50),0)-TIME(HOUR($C$1),MINUTE($C$1),0)))*$L50*$K50*60)/$F50&gt;$D50,
$D50,((W$2-(TIME(HOUR($Q50),MINUTE($Q50),0)-TIME(HOUR($C$1),MINUTE($C$1),0)))*$L50*$K50*60)/$F50),
IF($D50-SUM($S50:V50)&gt;(W$2*$L50*$K50*60)/$F50,(W$2*$L50*$K50*60)/$F50,
IF($D50-SUM($S50:V50)=0,"Z",$D50-SUM($S50:V50)))))</f>
        <v>#DIV/0!</v>
      </c>
      <c r="X50" s="35" t="e">
        <f>IF(DATE(YEAR(X$3),MONTH(X$3),DAY(X$3))&lt;DATE(YEAR($Q50),MONTH($Q50),DAY($Q50)),
"X",
IF(DATE(YEAR(X$3),MONTH(X$3),DAY(X$3))=DATE(YEAR($Q50),MONTH($Q50),DAY($Q50)),
IF(((X$2-(TIME(HOUR($Q50),MINUTE($Q50),0)-TIME(HOUR($C$1),MINUTE($C$1),0)))*$L50*$K50*60)/$F50&gt;$D50,
$D50,((X$2-(TIME(HOUR($Q50),MINUTE($Q50),0)-TIME(HOUR($C$1),MINUTE($C$1),0)))*$L50*$K50*60)/$F50),
IF($D50-SUM($S50:W50)&gt;(X$2*$L50*$K50*60)/$F50,(X$2*$L50*$K50*60)/$F50,
IF($D50-SUM($S50:W50)=0,"Z",$D50-SUM($S50:W50)))))</f>
        <v>#DIV/0!</v>
      </c>
      <c r="Y50" s="35" t="e">
        <f>IF(DATE(YEAR(Y$3),MONTH(Y$3),DAY(Y$3))&lt;DATE(YEAR($Q50),MONTH($Q50),DAY($Q50)),
"X",
IF(DATE(YEAR(Y$3),MONTH(Y$3),DAY(Y$3))=DATE(YEAR($Q50),MONTH($Q50),DAY($Q50)),
IF(((Y$2-(TIME(HOUR($Q50),MINUTE($Q50),0)-TIME(HOUR($C$1),MINUTE($C$1),0)))*$L50*$K50*60)/$F50&gt;$D50,
$D50,((Y$2-(TIME(HOUR($Q50),MINUTE($Q50),0)-TIME(HOUR($C$1),MINUTE($C$1),0)))*$L50*$K50*60)/$F50),
IF($D50-SUM($S50:X50)&gt;(Y$2*$L50*$K50*60)/$F50,(Y$2*$L50*$K50*60)/$F50,
IF($D50-SUM($S50:X50)=0,"Z",$D50-SUM($S50:X50)))))</f>
        <v>#DIV/0!</v>
      </c>
      <c r="Z50" s="35" t="e">
        <f>IF(DATE(YEAR(Z$3),MONTH(Z$3),DAY(Z$3))&lt;DATE(YEAR($Q50),MONTH($Q50),DAY($Q50)),
"X",
IF(DATE(YEAR(Z$3),MONTH(Z$3),DAY(Z$3))=DATE(YEAR($Q50),MONTH($Q50),DAY($Q50)),
IF(((Z$2-(TIME(HOUR($Q50),MINUTE($Q50),0)-TIME(HOUR($C$1),MINUTE($C$1),0)))*$L50*$K50*60)/$F50&gt;$D50,
$D50,((Z$2-(TIME(HOUR($Q50),MINUTE($Q50),0)-TIME(HOUR($C$1),MINUTE($C$1),0)))*$L50*$K50*60)/$F50),
IF($D50-SUM($S50:Y50)&gt;(Z$2*$L50*$K50*60)/$F50,(Z$2*$L50*$K50*60)/$F50,
IF($D50-SUM($S50:Y50)=0,"Z",$D50-SUM($S50:Y50)))))</f>
        <v>#DIV/0!</v>
      </c>
      <c r="AA50" s="35" t="e">
        <f>IF(DATE(YEAR(AA$3),MONTH(AA$3),DAY(AA$3))&lt;DATE(YEAR($Q50),MONTH($Q50),DAY($Q50)),
"X",
IF(DATE(YEAR(AA$3),MONTH(AA$3),DAY(AA$3))=DATE(YEAR($Q50),MONTH($Q50),DAY($Q50)),
IF(((AA$2-(TIME(HOUR($Q50),MINUTE($Q50),0)-TIME(HOUR($C$1),MINUTE($C$1),0)))*$L50*$K50*60)/$F50&gt;$D50,
$D50,((AA$2-(TIME(HOUR($Q50),MINUTE($Q50),0)-TIME(HOUR($C$1),MINUTE($C$1),0)))*$L50*$K50*60)/$F50),
IF($D50-SUM($S50:Z50)&gt;(AA$2*$L50*$K50*60)/$F50,(AA$2*$L50*$K50*60)/$F50,
IF($D50-SUM($S50:Z50)=0,"Z",$D50-SUM($S50:Z50)))))</f>
        <v>#DIV/0!</v>
      </c>
      <c r="AB50" s="35" t="e">
        <f>IF(DATE(YEAR(AB$3),MONTH(AB$3),DAY(AB$3))&lt;DATE(YEAR($Q50),MONTH($Q50),DAY($Q50)),
"X",
IF(DATE(YEAR(AB$3),MONTH(AB$3),DAY(AB$3))=DATE(YEAR($Q50),MONTH($Q50),DAY($Q50)),
IF(((AB$2-(TIME(HOUR($Q50),MINUTE($Q50),0)-TIME(HOUR($C$1),MINUTE($C$1),0)))*$L50*$K50*60)/$F50&gt;$D50,
$D50,((AB$2-(TIME(HOUR($Q50),MINUTE($Q50),0)-TIME(HOUR($C$1),MINUTE($C$1),0)))*$L50*$K50*60)/$F50),
IF($D50-SUM($S50:AA50)&gt;(AB$2*$L50*$K50*60)/$F50,(AB$2*$L50*$K50*60)/$F50,
IF($D50-SUM($S50:AA50)=0,"Z",$D50-SUM($S50:AA50)))))</f>
        <v>#DIV/0!</v>
      </c>
      <c r="AC50" s="35" t="e">
        <f>IF(DATE(YEAR(AC$3),MONTH(AC$3),DAY(AC$3))&lt;DATE(YEAR($Q50),MONTH($Q50),DAY($Q50)),
"X",
IF(DATE(YEAR(AC$3),MONTH(AC$3),DAY(AC$3))=DATE(YEAR($Q50),MONTH($Q50),DAY($Q50)),
IF(((AC$2-(TIME(HOUR($Q50),MINUTE($Q50),0)-TIME(HOUR($C$1),MINUTE($C$1),0)))*$L50*$K50*60)/$F50&gt;$D50,
$D50,((AC$2-(TIME(HOUR($Q50),MINUTE($Q50),0)-TIME(HOUR($C$1),MINUTE($C$1),0)))*$L50*$K50*60)/$F50),
IF($D50-SUM($S50:AB50)&gt;(AC$2*$L50*$K50*60)/$F50,(AC$2*$L50*$K50*60)/$F50,
IF($D50-SUM($S50:AB50)=0,"Z",$D50-SUM($S50:AB50)))))</f>
        <v>#DIV/0!</v>
      </c>
      <c r="AD50" s="35" t="e">
        <f>IF(DATE(YEAR(AD$3),MONTH(AD$3),DAY(AD$3))&lt;DATE(YEAR($Q50),MONTH($Q50),DAY($Q50)),
"X",
IF(DATE(YEAR(AD$3),MONTH(AD$3),DAY(AD$3))=DATE(YEAR($Q50),MONTH($Q50),DAY($Q50)),
IF(((AD$2-(TIME(HOUR($Q50),MINUTE($Q50),0)-TIME(HOUR($C$1),MINUTE($C$1),0)))*$L50*$K50*60)/$F50&gt;$D50,
$D50,((AD$2-(TIME(HOUR($Q50),MINUTE($Q50),0)-TIME(HOUR($C$1),MINUTE($C$1),0)))*$L50*$K50*60)/$F50),
IF($D50-SUM($S50:AC50)&gt;(AD$2*$L50*$K50*60)/$F50,(AD$2*$L50*$K50*60)/$F50,
IF($D50-SUM($S50:AC50)=0,"Z",$D50-SUM($S50:AC50)))))</f>
        <v>#DIV/0!</v>
      </c>
      <c r="AE50" s="35" t="e">
        <f>IF(DATE(YEAR(AE$3),MONTH(AE$3),DAY(AE$3))&lt;DATE(YEAR($Q50),MONTH($Q50),DAY($Q50)),
"X",
IF(DATE(YEAR(AE$3),MONTH(AE$3),DAY(AE$3))=DATE(YEAR($Q50),MONTH($Q50),DAY($Q50)),
IF(((AE$2-(TIME(HOUR($Q50),MINUTE($Q50),0)-TIME(HOUR($C$1),MINUTE($C$1),0)))*$L50*$K50*60)/$F50&gt;$D50,
$D50,((AE$2-(TIME(HOUR($Q50),MINUTE($Q50),0)-TIME(HOUR($C$1),MINUTE($C$1),0)))*$L50*$K50*60)/$F50),
IF($D50-SUM($S50:AD50)&gt;(AE$2*$L50*$K50*60)/$F50,(AE$2*$L50*$K50*60)/$F50,
IF($D50-SUM($S50:AD50)=0,"Z",$D50-SUM($S50:AD50)))))</f>
        <v>#DIV/0!</v>
      </c>
      <c r="AF50" s="35" t="e">
        <f>IF(DATE(YEAR(AF$3),MONTH(AF$3),DAY(AF$3))&lt;DATE(YEAR($Q50),MONTH($Q50),DAY($Q50)),
"X",
IF(DATE(YEAR(AF$3),MONTH(AF$3),DAY(AF$3))=DATE(YEAR($Q50),MONTH($Q50),DAY($Q50)),
IF(((AF$2-(TIME(HOUR($Q50),MINUTE($Q50),0)-TIME(HOUR($C$1),MINUTE($C$1),0)))*$L50*$K50*60)/$F50&gt;$D50,
$D50,((AF$2-(TIME(HOUR($Q50),MINUTE($Q50),0)-TIME(HOUR($C$1),MINUTE($C$1),0)))*$L50*$K50*60)/$F50),
IF($D50-SUM($S50:AE50)&gt;(AF$2*$L50*$K50*60)/$F50,(AF$2*$L50*$K50*60)/$F50,
IF($D50-SUM($S50:AE50)=0,"Z",$D50-SUM($S50:AE50)))))</f>
        <v>#DIV/0!</v>
      </c>
      <c r="AG50" s="35" t="e">
        <f>IF(DATE(YEAR(AG$3),MONTH(AG$3),DAY(AG$3))&lt;DATE(YEAR($Q50),MONTH($Q50),DAY($Q50)),
"X",
IF(DATE(YEAR(AG$3),MONTH(AG$3),DAY(AG$3))=DATE(YEAR($Q50),MONTH($Q50),DAY($Q50)),
IF(((AG$2-(TIME(HOUR($Q50),MINUTE($Q50),0)-TIME(HOUR($C$1),MINUTE($C$1),0)))*$L50*$K50*60)/$F50&gt;$D50,
$D50,((AG$2-(TIME(HOUR($Q50),MINUTE($Q50),0)-TIME(HOUR($C$1),MINUTE($C$1),0)))*$L50*$K50*60)/$F50),
IF($D50-SUM($S50:AF50)&gt;(AG$2*$L50*$K50*60)/$F50,(AG$2*$L50*$K50*60)/$F50,
IF($D50-SUM($S50:AF50)=0,"Z",$D50-SUM($S50:AF50)))))</f>
        <v>#DIV/0!</v>
      </c>
      <c r="AH50" s="35" t="e">
        <f>IF(DATE(YEAR(AH$3),MONTH(AH$3),DAY(AH$3))&lt;DATE(YEAR($Q50),MONTH($Q50),DAY($Q50)),
"X",
IF(DATE(YEAR(AH$3),MONTH(AH$3),DAY(AH$3))=DATE(YEAR($Q50),MONTH($Q50),DAY($Q50)),
IF(((AH$2-(TIME(HOUR($Q50),MINUTE($Q50),0)-TIME(HOUR($C$1),MINUTE($C$1),0)))*$L50*$K50*60)/$F50&gt;$D50,
$D50,((AH$2-(TIME(HOUR($Q50),MINUTE($Q50),0)-TIME(HOUR($C$1),MINUTE($C$1),0)))*$L50*$K50*60)/$F50),
IF($D50-SUM($S50:AG50)&gt;(AH$2*$L50*$K50*60)/$F50,(AH$2*$L50*$K50*60)/$F50,
IF($D50-SUM($S50:AG50)=0,"Z",$D50-SUM($S50:AG50)))))</f>
        <v>#DIV/0!</v>
      </c>
      <c r="AI50" s="35" t="e">
        <f>IF(DATE(YEAR(AI$3),MONTH(AI$3),DAY(AI$3))&lt;DATE(YEAR($Q50),MONTH($Q50),DAY($Q50)),
"X",
IF(DATE(YEAR(AI$3),MONTH(AI$3),DAY(AI$3))=DATE(YEAR($Q50),MONTH($Q50),DAY($Q50)),
IF(((AI$2-(TIME(HOUR($Q50),MINUTE($Q50),0)-TIME(HOUR($C$1),MINUTE($C$1),0)))*$L50*$K50*60)/$F50&gt;$D50,
$D50,((AI$2-(TIME(HOUR($Q50),MINUTE($Q50),0)-TIME(HOUR($C$1),MINUTE($C$1),0)))*$L50*$K50*60)/$F50),
IF($D50-SUM($S50:AH50)&gt;(AI$2*$L50*$K50*60)/$F50,(AI$2*$L50*$K50*60)/$F50,
IF($D50-SUM($S50:AH50)=0,"Z",$D50-SUM($S50:AH50)))))</f>
        <v>#DIV/0!</v>
      </c>
      <c r="AJ50" s="35" t="e">
        <f>IF(DATE(YEAR(AJ$3),MONTH(AJ$3),DAY(AJ$3))&lt;DATE(YEAR($Q50),MONTH($Q50),DAY($Q50)),
"X",
IF(DATE(YEAR(AJ$3),MONTH(AJ$3),DAY(AJ$3))=DATE(YEAR($Q50),MONTH($Q50),DAY($Q50)),
IF(((AJ$2-(TIME(HOUR($Q50),MINUTE($Q50),0)-TIME(HOUR($C$1),MINUTE($C$1),0)))*$L50*$K50*60)/$F50&gt;$D50,
$D50,((AJ$2-(TIME(HOUR($Q50),MINUTE($Q50),0)-TIME(HOUR($C$1),MINUTE($C$1),0)))*$L50*$K50*60)/$F50),
IF($D50-SUM($S50:AI50)&gt;(AJ$2*$L50*$K50*60)/$F50,(AJ$2*$L50*$K50*60)/$F50,
IF($D50-SUM($S50:AI50)=0,"Z",$D50-SUM($S50:AI50)))))</f>
        <v>#DIV/0!</v>
      </c>
      <c r="AK50" s="35" t="e">
        <f>IF(DATE(YEAR(AK$3),MONTH(AK$3),DAY(AK$3))&lt;DATE(YEAR($Q50),MONTH($Q50),DAY($Q50)),
"X",
IF(DATE(YEAR(AK$3),MONTH(AK$3),DAY(AK$3))=DATE(YEAR($Q50),MONTH($Q50),DAY($Q50)),
IF(((AK$2-(TIME(HOUR($Q50),MINUTE($Q50),0)-TIME(HOUR($C$1),MINUTE($C$1),0)))*$L50*$K50*60)/$F50&gt;$D50,
$D50,((AK$2-(TIME(HOUR($Q50),MINUTE($Q50),0)-TIME(HOUR($C$1),MINUTE($C$1),0)))*$L50*$K50*60)/$F50),
IF($D50-SUM($S50:AJ50)&gt;(AK$2*$L50*$K50*60)/$F50,(AK$2*$L50*$K50*60)/$F50,
IF($D50-SUM($S50:AJ50)=0,"Z",$D50-SUM($S50:AJ50)))))</f>
        <v>#DIV/0!</v>
      </c>
      <c r="AL50" s="35" t="e">
        <f>IF(DATE(YEAR(AL$3),MONTH(AL$3),DAY(AL$3))&lt;DATE(YEAR($Q50),MONTH($Q50),DAY($Q50)),
"X",
IF(DATE(YEAR(AL$3),MONTH(AL$3),DAY(AL$3))=DATE(YEAR($Q50),MONTH($Q50),DAY($Q50)),
IF(((AL$2-(TIME(HOUR($Q50),MINUTE($Q50),0)-TIME(HOUR($C$1),MINUTE($C$1),0)))*$L50*$K50*60)/$F50&gt;$D50,
$D50,((AL$2-(TIME(HOUR($Q50),MINUTE($Q50),0)-TIME(HOUR($C$1),MINUTE($C$1),0)))*$L50*$K50*60)/$F50),
IF($D50-SUM($S50:AK50)&gt;(AL$2*$L50*$K50*60)/$F50,(AL$2*$L50*$K50*60)/$F50,
IF($D50-SUM($S50:AK50)=0,"Z",$D50-SUM($S50:AK50)))))</f>
        <v>#DIV/0!</v>
      </c>
      <c r="AM50" s="35" t="e">
        <f>IF(DATE(YEAR(AM$3),MONTH(AM$3),DAY(AM$3))&lt;DATE(YEAR($Q50),MONTH($Q50),DAY($Q50)),
"X",
IF(DATE(YEAR(AM$3),MONTH(AM$3),DAY(AM$3))=DATE(YEAR($Q50),MONTH($Q50),DAY($Q50)),
IF(((AM$2-(TIME(HOUR($Q50),MINUTE($Q50),0)-TIME(HOUR($C$1),MINUTE($C$1),0)))*$L50*$K50*60)/$F50&gt;$D50,
$D50,((AM$2-(TIME(HOUR($Q50),MINUTE($Q50),0)-TIME(HOUR($C$1),MINUTE($C$1),0)))*$L50*$K50*60)/$F50),
IF($D50-SUM($S50:AL50)&gt;(AM$2*$L50*$K50*60)/$F50,(AM$2*$L50*$K50*60)/$F50,
IF($D50-SUM($S50:AL50)=0,"Z",$D50-SUM($S50:AL50)))))</f>
        <v>#DIV/0!</v>
      </c>
      <c r="AN50" s="35" t="e">
        <f>IF(DATE(YEAR(AN$3),MONTH(AN$3),DAY(AN$3))&lt;DATE(YEAR($Q50),MONTH($Q50),DAY($Q50)),
"X",
IF(DATE(YEAR(AN$3),MONTH(AN$3),DAY(AN$3))=DATE(YEAR($Q50),MONTH($Q50),DAY($Q50)),
IF(((AN$2-(TIME(HOUR($Q50),MINUTE($Q50),0)-TIME(HOUR($C$1),MINUTE($C$1),0)))*$L50*$K50*60)/$F50&gt;$D50,
$D50,((AN$2-(TIME(HOUR($Q50),MINUTE($Q50),0)-TIME(HOUR($C$1),MINUTE($C$1),0)))*$L50*$K50*60)/$F50),
IF($D50-SUM($S50:AM50)&gt;(AN$2*$L50*$K50*60)/$F50,(AN$2*$L50*$K50*60)/$F50,
IF($D50-SUM($S50:AM50)=0,"Z",$D50-SUM($S50:AM50)))))</f>
        <v>#DIV/0!</v>
      </c>
      <c r="AO50" s="36" t="s">
        <v>85</v>
      </c>
    </row>
    <row r="51" spans="1:41">
      <c r="A51" s="43"/>
      <c r="B51" s="43"/>
      <c r="C51" s="43"/>
      <c r="D51" s="43"/>
      <c r="E51" s="44"/>
      <c r="F51" s="43"/>
      <c r="G51" s="62"/>
      <c r="H51" s="43">
        <v>14</v>
      </c>
      <c r="I51" s="26" t="str">
        <f>VLOOKUP(H51,OEE!$A$2:$B$23,2)</f>
        <v>B06</v>
      </c>
      <c r="J51" s="26">
        <f t="shared" si="10"/>
        <v>0</v>
      </c>
      <c r="K51" s="41">
        <f>VLOOKUP(H51,OEE!$A$3:$N$22,14)</f>
        <v>0.78899999999999992</v>
      </c>
      <c r="L51" s="26">
        <f>VLOOKUP(H51,OEE!$A$3:$N$22,3)</f>
        <v>26</v>
      </c>
      <c r="M51" s="42">
        <f t="shared" si="11"/>
        <v>0</v>
      </c>
      <c r="N51" s="42">
        <f t="shared" si="12"/>
        <v>0</v>
      </c>
      <c r="O51" s="42">
        <f t="shared" si="13"/>
        <v>0</v>
      </c>
      <c r="P51" s="25">
        <f t="shared" si="14"/>
        <v>0</v>
      </c>
      <c r="Q51" s="40">
        <f t="shared" si="15"/>
        <v>44338.375</v>
      </c>
      <c r="R51" s="40" t="e">
        <f t="shared" ca="1" si="16"/>
        <v>#DIV/0!</v>
      </c>
      <c r="S51" s="16"/>
      <c r="T51" s="16"/>
      <c r="U51" s="35" t="e">
        <f>IF(DATE(YEAR(U$3),MONTH(U$3),DAY(U$3))&lt;DATE(YEAR($Q51),MONTH($Q51),DAY($Q51)),
"X",
IF(DATE(YEAR(U$3),MONTH(U$3),DAY(U$3))=DATE(YEAR($Q51),MONTH($Q51),DAY($Q51)),
IF(((U$2-(TIME(HOUR($Q51),MINUTE($Q51),0)-TIME(HOUR($C$1),MINUTE($C$1),0)))*$L51*$K51*60)/$F51&gt;$D51,
$D51,((U$2-(TIME(HOUR($Q51),MINUTE($Q51),0)-TIME(HOUR($C$1),MINUTE($C$1),0)))*$L51*$K51*60)/$F51),
IF($D51-SUM($S51:T51)&gt;(U$2*$L51*$K51*60)/$F51,(U$2*$L51*$K51*60)/$F51,
IF($D51-SUM($S51:T51)=0,"Z",$D51-SUM($S51:T51)))))</f>
        <v>#DIV/0!</v>
      </c>
      <c r="V51" s="35" t="e">
        <f>IF(DATE(YEAR(V$3),MONTH(V$3),DAY(V$3))&lt;DATE(YEAR($Q51),MONTH($Q51),DAY($Q51)),
"X",
IF(DATE(YEAR(V$3),MONTH(V$3),DAY(V$3))=DATE(YEAR($Q51),MONTH($Q51),DAY($Q51)),
IF(((V$2-(TIME(HOUR($Q51),MINUTE($Q51),0)-TIME(HOUR($C$1),MINUTE($C$1),0)))*$L51*$K51*60)/$F51&gt;$D51,
$D51,((V$2-(TIME(HOUR($Q51),MINUTE($Q51),0)-TIME(HOUR($C$1),MINUTE($C$1),0)))*$L51*$K51*60)/$F51),
IF($D51-SUM($S51:U51)&gt;(V$2*$L51*$K51*60)/$F51,(V$2*$L51*$K51*60)/$F51,
IF($D51-SUM($S51:U51)=0,"Z",$D51-SUM($S51:U51)))))</f>
        <v>#DIV/0!</v>
      </c>
      <c r="W51" s="35" t="e">
        <f>IF(DATE(YEAR(W$3),MONTH(W$3),DAY(W$3))&lt;DATE(YEAR($Q51),MONTH($Q51),DAY($Q51)),
"X",
IF(DATE(YEAR(W$3),MONTH(W$3),DAY(W$3))=DATE(YEAR($Q51),MONTH($Q51),DAY($Q51)),
IF(((W$2-(TIME(HOUR($Q51),MINUTE($Q51),0)-TIME(HOUR($C$1),MINUTE($C$1),0)))*$L51*$K51*60)/$F51&gt;$D51,
$D51,((W$2-(TIME(HOUR($Q51),MINUTE($Q51),0)-TIME(HOUR($C$1),MINUTE($C$1),0)))*$L51*$K51*60)/$F51),
IF($D51-SUM($S51:V51)&gt;(W$2*$L51*$K51*60)/$F51,(W$2*$L51*$K51*60)/$F51,
IF($D51-SUM($S51:V51)=0,"Z",$D51-SUM($S51:V51)))))</f>
        <v>#DIV/0!</v>
      </c>
      <c r="X51" s="35" t="e">
        <f>IF(DATE(YEAR(X$3),MONTH(X$3),DAY(X$3))&lt;DATE(YEAR($Q51),MONTH($Q51),DAY($Q51)),
"X",
IF(DATE(YEAR(X$3),MONTH(X$3),DAY(X$3))=DATE(YEAR($Q51),MONTH($Q51),DAY($Q51)),
IF(((X$2-(TIME(HOUR($Q51),MINUTE($Q51),0)-TIME(HOUR($C$1),MINUTE($C$1),0)))*$L51*$K51*60)/$F51&gt;$D51,
$D51,((X$2-(TIME(HOUR($Q51),MINUTE($Q51),0)-TIME(HOUR($C$1),MINUTE($C$1),0)))*$L51*$K51*60)/$F51),
IF($D51-SUM($S51:W51)&gt;(X$2*$L51*$K51*60)/$F51,(X$2*$L51*$K51*60)/$F51,
IF($D51-SUM($S51:W51)=0,"Z",$D51-SUM($S51:W51)))))</f>
        <v>#DIV/0!</v>
      </c>
      <c r="Y51" s="35" t="e">
        <f>IF(DATE(YEAR(Y$3),MONTH(Y$3),DAY(Y$3))&lt;DATE(YEAR($Q51),MONTH($Q51),DAY($Q51)),
"X",
IF(DATE(YEAR(Y$3),MONTH(Y$3),DAY(Y$3))=DATE(YEAR($Q51),MONTH($Q51),DAY($Q51)),
IF(((Y$2-(TIME(HOUR($Q51),MINUTE($Q51),0)-TIME(HOUR($C$1),MINUTE($C$1),0)))*$L51*$K51*60)/$F51&gt;$D51,
$D51,((Y$2-(TIME(HOUR($Q51),MINUTE($Q51),0)-TIME(HOUR($C$1),MINUTE($C$1),0)))*$L51*$K51*60)/$F51),
IF($D51-SUM($S51:X51)&gt;(Y$2*$L51*$K51*60)/$F51,(Y$2*$L51*$K51*60)/$F51,
IF($D51-SUM($S51:X51)=0,"Z",$D51-SUM($S51:X51)))))</f>
        <v>#DIV/0!</v>
      </c>
      <c r="Z51" s="35" t="e">
        <f>IF(DATE(YEAR(Z$3),MONTH(Z$3),DAY(Z$3))&lt;DATE(YEAR($Q51),MONTH($Q51),DAY($Q51)),
"X",
IF(DATE(YEAR(Z$3),MONTH(Z$3),DAY(Z$3))=DATE(YEAR($Q51),MONTH($Q51),DAY($Q51)),
IF(((Z$2-(TIME(HOUR($Q51),MINUTE($Q51),0)-TIME(HOUR($C$1),MINUTE($C$1),0)))*$L51*$K51*60)/$F51&gt;$D51,
$D51,((Z$2-(TIME(HOUR($Q51),MINUTE($Q51),0)-TIME(HOUR($C$1),MINUTE($C$1),0)))*$L51*$K51*60)/$F51),
IF($D51-SUM($S51:Y51)&gt;(Z$2*$L51*$K51*60)/$F51,(Z$2*$L51*$K51*60)/$F51,
IF($D51-SUM($S51:Y51)=0,"Z",$D51-SUM($S51:Y51)))))</f>
        <v>#DIV/0!</v>
      </c>
      <c r="AA51" s="35" t="e">
        <f>IF(DATE(YEAR(AA$3),MONTH(AA$3),DAY(AA$3))&lt;DATE(YEAR($Q51),MONTH($Q51),DAY($Q51)),
"X",
IF(DATE(YEAR(AA$3),MONTH(AA$3),DAY(AA$3))=DATE(YEAR($Q51),MONTH($Q51),DAY($Q51)),
IF(((AA$2-(TIME(HOUR($Q51),MINUTE($Q51),0)-TIME(HOUR($C$1),MINUTE($C$1),0)))*$L51*$K51*60)/$F51&gt;$D51,
$D51,((AA$2-(TIME(HOUR($Q51),MINUTE($Q51),0)-TIME(HOUR($C$1),MINUTE($C$1),0)))*$L51*$K51*60)/$F51),
IF($D51-SUM($S51:Z51)&gt;(AA$2*$L51*$K51*60)/$F51,(AA$2*$L51*$K51*60)/$F51,
IF($D51-SUM($S51:Z51)=0,"Z",$D51-SUM($S51:Z51)))))</f>
        <v>#DIV/0!</v>
      </c>
      <c r="AB51" s="35" t="e">
        <f>IF(DATE(YEAR(AB$3),MONTH(AB$3),DAY(AB$3))&lt;DATE(YEAR($Q51),MONTH($Q51),DAY($Q51)),
"X",
IF(DATE(YEAR(AB$3),MONTH(AB$3),DAY(AB$3))=DATE(YEAR($Q51),MONTH($Q51),DAY($Q51)),
IF(((AB$2-(TIME(HOUR($Q51),MINUTE($Q51),0)-TIME(HOUR($C$1),MINUTE($C$1),0)))*$L51*$K51*60)/$F51&gt;$D51,
$D51,((AB$2-(TIME(HOUR($Q51),MINUTE($Q51),0)-TIME(HOUR($C$1),MINUTE($C$1),0)))*$L51*$K51*60)/$F51),
IF($D51-SUM($S51:AA51)&gt;(AB$2*$L51*$K51*60)/$F51,(AB$2*$L51*$K51*60)/$F51,
IF($D51-SUM($S51:AA51)=0,"Z",$D51-SUM($S51:AA51)))))</f>
        <v>#DIV/0!</v>
      </c>
      <c r="AC51" s="35" t="e">
        <f>IF(DATE(YEAR(AC$3),MONTH(AC$3),DAY(AC$3))&lt;DATE(YEAR($Q51),MONTH($Q51),DAY($Q51)),
"X",
IF(DATE(YEAR(AC$3),MONTH(AC$3),DAY(AC$3))=DATE(YEAR($Q51),MONTH($Q51),DAY($Q51)),
IF(((AC$2-(TIME(HOUR($Q51),MINUTE($Q51),0)-TIME(HOUR($C$1),MINUTE($C$1),0)))*$L51*$K51*60)/$F51&gt;$D51,
$D51,((AC$2-(TIME(HOUR($Q51),MINUTE($Q51),0)-TIME(HOUR($C$1),MINUTE($C$1),0)))*$L51*$K51*60)/$F51),
IF($D51-SUM($S51:AB51)&gt;(AC$2*$L51*$K51*60)/$F51,(AC$2*$L51*$K51*60)/$F51,
IF($D51-SUM($S51:AB51)=0,"Z",$D51-SUM($S51:AB51)))))</f>
        <v>#DIV/0!</v>
      </c>
      <c r="AD51" s="35" t="e">
        <f>IF(DATE(YEAR(AD$3),MONTH(AD$3),DAY(AD$3))&lt;DATE(YEAR($Q51),MONTH($Q51),DAY($Q51)),
"X",
IF(DATE(YEAR(AD$3),MONTH(AD$3),DAY(AD$3))=DATE(YEAR($Q51),MONTH($Q51),DAY($Q51)),
IF(((AD$2-(TIME(HOUR($Q51),MINUTE($Q51),0)-TIME(HOUR($C$1),MINUTE($C$1),0)))*$L51*$K51*60)/$F51&gt;$D51,
$D51,((AD$2-(TIME(HOUR($Q51),MINUTE($Q51),0)-TIME(HOUR($C$1),MINUTE($C$1),0)))*$L51*$K51*60)/$F51),
IF($D51-SUM($S51:AC51)&gt;(AD$2*$L51*$K51*60)/$F51,(AD$2*$L51*$K51*60)/$F51,
IF($D51-SUM($S51:AC51)=0,"Z",$D51-SUM($S51:AC51)))))</f>
        <v>#DIV/0!</v>
      </c>
      <c r="AE51" s="35" t="e">
        <f>IF(DATE(YEAR(AE$3),MONTH(AE$3),DAY(AE$3))&lt;DATE(YEAR($Q51),MONTH($Q51),DAY($Q51)),
"X",
IF(DATE(YEAR(AE$3),MONTH(AE$3),DAY(AE$3))=DATE(YEAR($Q51),MONTH($Q51),DAY($Q51)),
IF(((AE$2-(TIME(HOUR($Q51),MINUTE($Q51),0)-TIME(HOUR($C$1),MINUTE($C$1),0)))*$L51*$K51*60)/$F51&gt;$D51,
$D51,((AE$2-(TIME(HOUR($Q51),MINUTE($Q51),0)-TIME(HOUR($C$1),MINUTE($C$1),0)))*$L51*$K51*60)/$F51),
IF($D51-SUM($S51:AD51)&gt;(AE$2*$L51*$K51*60)/$F51,(AE$2*$L51*$K51*60)/$F51,
IF($D51-SUM($S51:AD51)=0,"Z",$D51-SUM($S51:AD51)))))</f>
        <v>#DIV/0!</v>
      </c>
      <c r="AF51" s="35" t="e">
        <f>IF(DATE(YEAR(AF$3),MONTH(AF$3),DAY(AF$3))&lt;DATE(YEAR($Q51),MONTH($Q51),DAY($Q51)),
"X",
IF(DATE(YEAR(AF$3),MONTH(AF$3),DAY(AF$3))=DATE(YEAR($Q51),MONTH($Q51),DAY($Q51)),
IF(((AF$2-(TIME(HOUR($Q51),MINUTE($Q51),0)-TIME(HOUR($C$1),MINUTE($C$1),0)))*$L51*$K51*60)/$F51&gt;$D51,
$D51,((AF$2-(TIME(HOUR($Q51),MINUTE($Q51),0)-TIME(HOUR($C$1),MINUTE($C$1),0)))*$L51*$K51*60)/$F51),
IF($D51-SUM($S51:AE51)&gt;(AF$2*$L51*$K51*60)/$F51,(AF$2*$L51*$K51*60)/$F51,
IF($D51-SUM($S51:AE51)=0,"Z",$D51-SUM($S51:AE51)))))</f>
        <v>#DIV/0!</v>
      </c>
      <c r="AG51" s="35" t="e">
        <f>IF(DATE(YEAR(AG$3),MONTH(AG$3),DAY(AG$3))&lt;DATE(YEAR($Q51),MONTH($Q51),DAY($Q51)),
"X",
IF(DATE(YEAR(AG$3),MONTH(AG$3),DAY(AG$3))=DATE(YEAR($Q51),MONTH($Q51),DAY($Q51)),
IF(((AG$2-(TIME(HOUR($Q51),MINUTE($Q51),0)-TIME(HOUR($C$1),MINUTE($C$1),0)))*$L51*$K51*60)/$F51&gt;$D51,
$D51,((AG$2-(TIME(HOUR($Q51),MINUTE($Q51),0)-TIME(HOUR($C$1),MINUTE($C$1),0)))*$L51*$K51*60)/$F51),
IF($D51-SUM($S51:AF51)&gt;(AG$2*$L51*$K51*60)/$F51,(AG$2*$L51*$K51*60)/$F51,
IF($D51-SUM($S51:AF51)=0,"Z",$D51-SUM($S51:AF51)))))</f>
        <v>#DIV/0!</v>
      </c>
      <c r="AH51" s="35" t="e">
        <f>IF(DATE(YEAR(AH$3),MONTH(AH$3),DAY(AH$3))&lt;DATE(YEAR($Q51),MONTH($Q51),DAY($Q51)),
"X",
IF(DATE(YEAR(AH$3),MONTH(AH$3),DAY(AH$3))=DATE(YEAR($Q51),MONTH($Q51),DAY($Q51)),
IF(((AH$2-(TIME(HOUR($Q51),MINUTE($Q51),0)-TIME(HOUR($C$1),MINUTE($C$1),0)))*$L51*$K51*60)/$F51&gt;$D51,
$D51,((AH$2-(TIME(HOUR($Q51),MINUTE($Q51),0)-TIME(HOUR($C$1),MINUTE($C$1),0)))*$L51*$K51*60)/$F51),
IF($D51-SUM($S51:AG51)&gt;(AH$2*$L51*$K51*60)/$F51,(AH$2*$L51*$K51*60)/$F51,
IF($D51-SUM($S51:AG51)=0,"Z",$D51-SUM($S51:AG51)))))</f>
        <v>#DIV/0!</v>
      </c>
      <c r="AI51" s="35" t="e">
        <f>IF(DATE(YEAR(AI$3),MONTH(AI$3),DAY(AI$3))&lt;DATE(YEAR($Q51),MONTH($Q51),DAY($Q51)),
"X",
IF(DATE(YEAR(AI$3),MONTH(AI$3),DAY(AI$3))=DATE(YEAR($Q51),MONTH($Q51),DAY($Q51)),
IF(((AI$2-(TIME(HOUR($Q51),MINUTE($Q51),0)-TIME(HOUR($C$1),MINUTE($C$1),0)))*$L51*$K51*60)/$F51&gt;$D51,
$D51,((AI$2-(TIME(HOUR($Q51),MINUTE($Q51),0)-TIME(HOUR($C$1),MINUTE($C$1),0)))*$L51*$K51*60)/$F51),
IF($D51-SUM($S51:AH51)&gt;(AI$2*$L51*$K51*60)/$F51,(AI$2*$L51*$K51*60)/$F51,
IF($D51-SUM($S51:AH51)=0,"Z",$D51-SUM($S51:AH51)))))</f>
        <v>#DIV/0!</v>
      </c>
      <c r="AJ51" s="35" t="e">
        <f>IF(DATE(YEAR(AJ$3),MONTH(AJ$3),DAY(AJ$3))&lt;DATE(YEAR($Q51),MONTH($Q51),DAY($Q51)),
"X",
IF(DATE(YEAR(AJ$3),MONTH(AJ$3),DAY(AJ$3))=DATE(YEAR($Q51),MONTH($Q51),DAY($Q51)),
IF(((AJ$2-(TIME(HOUR($Q51),MINUTE($Q51),0)-TIME(HOUR($C$1),MINUTE($C$1),0)))*$L51*$K51*60)/$F51&gt;$D51,
$D51,((AJ$2-(TIME(HOUR($Q51),MINUTE($Q51),0)-TIME(HOUR($C$1),MINUTE($C$1),0)))*$L51*$K51*60)/$F51),
IF($D51-SUM($S51:AI51)&gt;(AJ$2*$L51*$K51*60)/$F51,(AJ$2*$L51*$K51*60)/$F51,
IF($D51-SUM($S51:AI51)=0,"Z",$D51-SUM($S51:AI51)))))</f>
        <v>#DIV/0!</v>
      </c>
      <c r="AK51" s="35" t="e">
        <f>IF(DATE(YEAR(AK$3),MONTH(AK$3),DAY(AK$3))&lt;DATE(YEAR($Q51),MONTH($Q51),DAY($Q51)),
"X",
IF(DATE(YEAR(AK$3),MONTH(AK$3),DAY(AK$3))=DATE(YEAR($Q51),MONTH($Q51),DAY($Q51)),
IF(((AK$2-(TIME(HOUR($Q51),MINUTE($Q51),0)-TIME(HOUR($C$1),MINUTE($C$1),0)))*$L51*$K51*60)/$F51&gt;$D51,
$D51,((AK$2-(TIME(HOUR($Q51),MINUTE($Q51),0)-TIME(HOUR($C$1),MINUTE($C$1),0)))*$L51*$K51*60)/$F51),
IF($D51-SUM($S51:AJ51)&gt;(AK$2*$L51*$K51*60)/$F51,(AK$2*$L51*$K51*60)/$F51,
IF($D51-SUM($S51:AJ51)=0,"Z",$D51-SUM($S51:AJ51)))))</f>
        <v>#DIV/0!</v>
      </c>
      <c r="AL51" s="35" t="e">
        <f>IF(DATE(YEAR(AL$3),MONTH(AL$3),DAY(AL$3))&lt;DATE(YEAR($Q51),MONTH($Q51),DAY($Q51)),
"X",
IF(DATE(YEAR(AL$3),MONTH(AL$3),DAY(AL$3))=DATE(YEAR($Q51),MONTH($Q51),DAY($Q51)),
IF(((AL$2-(TIME(HOUR($Q51),MINUTE($Q51),0)-TIME(HOUR($C$1),MINUTE($C$1),0)))*$L51*$K51*60)/$F51&gt;$D51,
$D51,((AL$2-(TIME(HOUR($Q51),MINUTE($Q51),0)-TIME(HOUR($C$1),MINUTE($C$1),0)))*$L51*$K51*60)/$F51),
IF($D51-SUM($S51:AK51)&gt;(AL$2*$L51*$K51*60)/$F51,(AL$2*$L51*$K51*60)/$F51,
IF($D51-SUM($S51:AK51)=0,"Z",$D51-SUM($S51:AK51)))))</f>
        <v>#DIV/0!</v>
      </c>
      <c r="AM51" s="35" t="e">
        <f>IF(DATE(YEAR(AM$3),MONTH(AM$3),DAY(AM$3))&lt;DATE(YEAR($Q51),MONTH($Q51),DAY($Q51)),
"X",
IF(DATE(YEAR(AM$3),MONTH(AM$3),DAY(AM$3))=DATE(YEAR($Q51),MONTH($Q51),DAY($Q51)),
IF(((AM$2-(TIME(HOUR($Q51),MINUTE($Q51),0)-TIME(HOUR($C$1),MINUTE($C$1),0)))*$L51*$K51*60)/$F51&gt;$D51,
$D51,((AM$2-(TIME(HOUR($Q51),MINUTE($Q51),0)-TIME(HOUR($C$1),MINUTE($C$1),0)))*$L51*$K51*60)/$F51),
IF($D51-SUM($S51:AL51)&gt;(AM$2*$L51*$K51*60)/$F51,(AM$2*$L51*$K51*60)/$F51,
IF($D51-SUM($S51:AL51)=0,"Z",$D51-SUM($S51:AL51)))))</f>
        <v>#DIV/0!</v>
      </c>
      <c r="AN51" s="35" t="e">
        <f>IF(DATE(YEAR(AN$3),MONTH(AN$3),DAY(AN$3))&lt;DATE(YEAR($Q51),MONTH($Q51),DAY($Q51)),
"X",
IF(DATE(YEAR(AN$3),MONTH(AN$3),DAY(AN$3))=DATE(YEAR($Q51),MONTH($Q51),DAY($Q51)),
IF(((AN$2-(TIME(HOUR($Q51),MINUTE($Q51),0)-TIME(HOUR($C$1),MINUTE($C$1),0)))*$L51*$K51*60)/$F51&gt;$D51,
$D51,((AN$2-(TIME(HOUR($Q51),MINUTE($Q51),0)-TIME(HOUR($C$1),MINUTE($C$1),0)))*$L51*$K51*60)/$F51),
IF($D51-SUM($S51:AM51)&gt;(AN$2*$L51*$K51*60)/$F51,(AN$2*$L51*$K51*60)/$F51,
IF($D51-SUM($S51:AM51)=0,"Z",$D51-SUM($S51:AM51)))))</f>
        <v>#DIV/0!</v>
      </c>
      <c r="AO51" s="36" t="s">
        <v>85</v>
      </c>
    </row>
    <row r="52" spans="1:41" ht="15" customHeight="1">
      <c r="A52" s="4"/>
      <c r="B52" s="4"/>
      <c r="C52" s="4"/>
      <c r="D52" s="4"/>
      <c r="E52" s="2"/>
      <c r="F52" s="4"/>
      <c r="G52" s="5"/>
      <c r="H52" s="43">
        <v>9</v>
      </c>
      <c r="I52" s="26" t="str">
        <f>VLOOKUP(H52,OEE!$A$2:$B$23,2)</f>
        <v>B01</v>
      </c>
      <c r="J52" s="26">
        <f t="shared" si="10"/>
        <v>0</v>
      </c>
      <c r="K52" s="41">
        <f>VLOOKUP(H52,OEE!$A$3:$N$22,14)</f>
        <v>0.67400000000000015</v>
      </c>
      <c r="L52" s="26">
        <f>VLOOKUP(H52,OEE!$A$3:$N$22,3)</f>
        <v>24</v>
      </c>
      <c r="M52" s="42">
        <f t="shared" si="11"/>
        <v>0</v>
      </c>
      <c r="N52" s="42">
        <f t="shared" si="12"/>
        <v>0</v>
      </c>
      <c r="O52" s="42">
        <f t="shared" si="13"/>
        <v>0</v>
      </c>
      <c r="P52" s="25">
        <f t="shared" si="14"/>
        <v>0</v>
      </c>
      <c r="Q52" s="40">
        <f t="shared" si="15"/>
        <v>44338.375</v>
      </c>
      <c r="R52" s="40" t="e">
        <f t="shared" ca="1" si="16"/>
        <v>#DIV/0!</v>
      </c>
      <c r="S52" s="16"/>
      <c r="T52" s="16"/>
      <c r="U52" s="35" t="e">
        <f>IF(DATE(YEAR(U$3),MONTH(U$3),DAY(U$3))&lt;DATE(YEAR($Q52),MONTH($Q52),DAY($Q52)),
"X",
IF(DATE(YEAR(U$3),MONTH(U$3),DAY(U$3))=DATE(YEAR($Q52),MONTH($Q52),DAY($Q52)),
IF(((U$2-(TIME(HOUR($Q52),MINUTE($Q52),0)-TIME(HOUR($C$1),MINUTE($C$1),0)))*$L52*$K52*60)/$F52&gt;$D52,
$D52,((U$2-(TIME(HOUR($Q52),MINUTE($Q52),0)-TIME(HOUR($C$1),MINUTE($C$1),0)))*$L52*$K52*60)/$F52),
IF($D52-SUM($S52:T52)&gt;(U$2*$L52*$K52*60)/$F52,(U$2*$L52*$K52*60)/$F52,
IF($D52-SUM($S52:T52)=0,"Z",$D52-SUM($S52:T52)))))</f>
        <v>#DIV/0!</v>
      </c>
      <c r="V52" s="35" t="e">
        <f>IF(DATE(YEAR(V$3),MONTH(V$3),DAY(V$3))&lt;DATE(YEAR($Q52),MONTH($Q52),DAY($Q52)),
"X",
IF(DATE(YEAR(V$3),MONTH(V$3),DAY(V$3))=DATE(YEAR($Q52),MONTH($Q52),DAY($Q52)),
IF(((V$2-(TIME(HOUR($Q52),MINUTE($Q52),0)-TIME(HOUR($C$1),MINUTE($C$1),0)))*$L52*$K52*60)/$F52&gt;$D52,
$D52,((V$2-(TIME(HOUR($Q52),MINUTE($Q52),0)-TIME(HOUR($C$1),MINUTE($C$1),0)))*$L52*$K52*60)/$F52),
IF($D52-SUM($S52:U52)&gt;(V$2*$L52*$K52*60)/$F52,(V$2*$L52*$K52*60)/$F52,
IF($D52-SUM($S52:U52)=0,"Z",$D52-SUM($S52:U52)))))</f>
        <v>#DIV/0!</v>
      </c>
      <c r="W52" s="35" t="e">
        <f>IF(DATE(YEAR(W$3),MONTH(W$3),DAY(W$3))&lt;DATE(YEAR($Q52),MONTH($Q52),DAY($Q52)),
"X",
IF(DATE(YEAR(W$3),MONTH(W$3),DAY(W$3))=DATE(YEAR($Q52),MONTH($Q52),DAY($Q52)),
IF(((W$2-(TIME(HOUR($Q52),MINUTE($Q52),0)-TIME(HOUR($C$1),MINUTE($C$1),0)))*$L52*$K52*60)/$F52&gt;$D52,
$D52,((W$2-(TIME(HOUR($Q52),MINUTE($Q52),0)-TIME(HOUR($C$1),MINUTE($C$1),0)))*$L52*$K52*60)/$F52),
IF($D52-SUM($S52:V52)&gt;(W$2*$L52*$K52*60)/$F52,(W$2*$L52*$K52*60)/$F52,
IF($D52-SUM($S52:V52)=0,"Z",$D52-SUM($S52:V52)))))</f>
        <v>#DIV/0!</v>
      </c>
      <c r="X52" s="35" t="e">
        <f>IF(DATE(YEAR(X$3),MONTH(X$3),DAY(X$3))&lt;DATE(YEAR($Q52),MONTH($Q52),DAY($Q52)),
"X",
IF(DATE(YEAR(X$3),MONTH(X$3),DAY(X$3))=DATE(YEAR($Q52),MONTH($Q52),DAY($Q52)),
IF(((X$2-(TIME(HOUR($Q52),MINUTE($Q52),0)-TIME(HOUR($C$1),MINUTE($C$1),0)))*$L52*$K52*60)/$F52&gt;$D52,
$D52,((X$2-(TIME(HOUR($Q52),MINUTE($Q52),0)-TIME(HOUR($C$1),MINUTE($C$1),0)))*$L52*$K52*60)/$F52),
IF($D52-SUM($S52:W52)&gt;(X$2*$L52*$K52*60)/$F52,(X$2*$L52*$K52*60)/$F52,
IF($D52-SUM($S52:W52)=0,"Z",$D52-SUM($S52:W52)))))</f>
        <v>#DIV/0!</v>
      </c>
      <c r="Y52" s="35" t="e">
        <f>IF(DATE(YEAR(Y$3),MONTH(Y$3),DAY(Y$3))&lt;DATE(YEAR($Q52),MONTH($Q52),DAY($Q52)),
"X",
IF(DATE(YEAR(Y$3),MONTH(Y$3),DAY(Y$3))=DATE(YEAR($Q52),MONTH($Q52),DAY($Q52)),
IF(((Y$2-(TIME(HOUR($Q52),MINUTE($Q52),0)-TIME(HOUR($C$1),MINUTE($C$1),0)))*$L52*$K52*60)/$F52&gt;$D52,
$D52,((Y$2-(TIME(HOUR($Q52),MINUTE($Q52),0)-TIME(HOUR($C$1),MINUTE($C$1),0)))*$L52*$K52*60)/$F52),
IF($D52-SUM($S52:X52)&gt;(Y$2*$L52*$K52*60)/$F52,(Y$2*$L52*$K52*60)/$F52,
IF($D52-SUM($S52:X52)=0,"Z",$D52-SUM($S52:X52)))))</f>
        <v>#DIV/0!</v>
      </c>
      <c r="Z52" s="35" t="e">
        <f>IF(DATE(YEAR(Z$3),MONTH(Z$3),DAY(Z$3))&lt;DATE(YEAR($Q52),MONTH($Q52),DAY($Q52)),
"X",
IF(DATE(YEAR(Z$3),MONTH(Z$3),DAY(Z$3))=DATE(YEAR($Q52),MONTH($Q52),DAY($Q52)),
IF(((Z$2-(TIME(HOUR($Q52),MINUTE($Q52),0)-TIME(HOUR($C$1),MINUTE($C$1),0)))*$L52*$K52*60)/$F52&gt;$D52,
$D52,((Z$2-(TIME(HOUR($Q52),MINUTE($Q52),0)-TIME(HOUR($C$1),MINUTE($C$1),0)))*$L52*$K52*60)/$F52),
IF($D52-SUM($S52:Y52)&gt;(Z$2*$L52*$K52*60)/$F52,(Z$2*$L52*$K52*60)/$F52,
IF($D52-SUM($S52:Y52)=0,"Z",$D52-SUM($S52:Y52)))))</f>
        <v>#DIV/0!</v>
      </c>
      <c r="AA52" s="35" t="e">
        <f>IF(DATE(YEAR(AA$3),MONTH(AA$3),DAY(AA$3))&lt;DATE(YEAR($Q52),MONTH($Q52),DAY($Q52)),
"X",
IF(DATE(YEAR(AA$3),MONTH(AA$3),DAY(AA$3))=DATE(YEAR($Q52),MONTH($Q52),DAY($Q52)),
IF(((AA$2-(TIME(HOUR($Q52),MINUTE($Q52),0)-TIME(HOUR($C$1),MINUTE($C$1),0)))*$L52*$K52*60)/$F52&gt;$D52,
$D52,((AA$2-(TIME(HOUR($Q52),MINUTE($Q52),0)-TIME(HOUR($C$1),MINUTE($C$1),0)))*$L52*$K52*60)/$F52),
IF($D52-SUM($S52:Z52)&gt;(AA$2*$L52*$K52*60)/$F52,(AA$2*$L52*$K52*60)/$F52,
IF($D52-SUM($S52:Z52)=0,"Z",$D52-SUM($S52:Z52)))))</f>
        <v>#DIV/0!</v>
      </c>
      <c r="AB52" s="35" t="e">
        <f>IF(DATE(YEAR(AB$3),MONTH(AB$3),DAY(AB$3))&lt;DATE(YEAR($Q52),MONTH($Q52),DAY($Q52)),
"X",
IF(DATE(YEAR(AB$3),MONTH(AB$3),DAY(AB$3))=DATE(YEAR($Q52),MONTH($Q52),DAY($Q52)),
IF(((AB$2-(TIME(HOUR($Q52),MINUTE($Q52),0)-TIME(HOUR($C$1),MINUTE($C$1),0)))*$L52*$K52*60)/$F52&gt;$D52,
$D52,((AB$2-(TIME(HOUR($Q52),MINUTE($Q52),0)-TIME(HOUR($C$1),MINUTE($C$1),0)))*$L52*$K52*60)/$F52),
IF($D52-SUM($S52:AA52)&gt;(AB$2*$L52*$K52*60)/$F52,(AB$2*$L52*$K52*60)/$F52,
IF($D52-SUM($S52:AA52)=0,"Z",$D52-SUM($S52:AA52)))))</f>
        <v>#DIV/0!</v>
      </c>
      <c r="AC52" s="35" t="e">
        <f>IF(DATE(YEAR(AC$3),MONTH(AC$3),DAY(AC$3))&lt;DATE(YEAR($Q52),MONTH($Q52),DAY($Q52)),
"X",
IF(DATE(YEAR(AC$3),MONTH(AC$3),DAY(AC$3))=DATE(YEAR($Q52),MONTH($Q52),DAY($Q52)),
IF(((AC$2-(TIME(HOUR($Q52),MINUTE($Q52),0)-TIME(HOUR($C$1),MINUTE($C$1),0)))*$L52*$K52*60)/$F52&gt;$D52,
$D52,((AC$2-(TIME(HOUR($Q52),MINUTE($Q52),0)-TIME(HOUR($C$1),MINUTE($C$1),0)))*$L52*$K52*60)/$F52),
IF($D52-SUM($S52:AB52)&gt;(AC$2*$L52*$K52*60)/$F52,(AC$2*$L52*$K52*60)/$F52,
IF($D52-SUM($S52:AB52)=0,"Z",$D52-SUM($S52:AB52)))))</f>
        <v>#DIV/0!</v>
      </c>
      <c r="AD52" s="35" t="e">
        <f>IF(DATE(YEAR(AD$3),MONTH(AD$3),DAY(AD$3))&lt;DATE(YEAR($Q52),MONTH($Q52),DAY($Q52)),
"X",
IF(DATE(YEAR(AD$3),MONTH(AD$3),DAY(AD$3))=DATE(YEAR($Q52),MONTH($Q52),DAY($Q52)),
IF(((AD$2-(TIME(HOUR($Q52),MINUTE($Q52),0)-TIME(HOUR($C$1),MINUTE($C$1),0)))*$L52*$K52*60)/$F52&gt;$D52,
$D52,((AD$2-(TIME(HOUR($Q52),MINUTE($Q52),0)-TIME(HOUR($C$1),MINUTE($C$1),0)))*$L52*$K52*60)/$F52),
IF($D52-SUM($S52:AC52)&gt;(AD$2*$L52*$K52*60)/$F52,(AD$2*$L52*$K52*60)/$F52,
IF($D52-SUM($S52:AC52)=0,"Z",$D52-SUM($S52:AC52)))))</f>
        <v>#DIV/0!</v>
      </c>
      <c r="AE52" s="35" t="e">
        <f>IF(DATE(YEAR(AE$3),MONTH(AE$3),DAY(AE$3))&lt;DATE(YEAR($Q52),MONTH($Q52),DAY($Q52)),
"X",
IF(DATE(YEAR(AE$3),MONTH(AE$3),DAY(AE$3))=DATE(YEAR($Q52),MONTH($Q52),DAY($Q52)),
IF(((AE$2-(TIME(HOUR($Q52),MINUTE($Q52),0)-TIME(HOUR($C$1),MINUTE($C$1),0)))*$L52*$K52*60)/$F52&gt;$D52,
$D52,((AE$2-(TIME(HOUR($Q52),MINUTE($Q52),0)-TIME(HOUR($C$1),MINUTE($C$1),0)))*$L52*$K52*60)/$F52),
IF($D52-SUM($S52:AD52)&gt;(AE$2*$L52*$K52*60)/$F52,(AE$2*$L52*$K52*60)/$F52,
IF($D52-SUM($S52:AD52)=0,"Z",$D52-SUM($S52:AD52)))))</f>
        <v>#DIV/0!</v>
      </c>
      <c r="AF52" s="35" t="e">
        <f>IF(DATE(YEAR(AF$3),MONTH(AF$3),DAY(AF$3))&lt;DATE(YEAR($Q52),MONTH($Q52),DAY($Q52)),
"X",
IF(DATE(YEAR(AF$3),MONTH(AF$3),DAY(AF$3))=DATE(YEAR($Q52),MONTH($Q52),DAY($Q52)),
IF(((AF$2-(TIME(HOUR($Q52),MINUTE($Q52),0)-TIME(HOUR($C$1),MINUTE($C$1),0)))*$L52*$K52*60)/$F52&gt;$D52,
$D52,((AF$2-(TIME(HOUR($Q52),MINUTE($Q52),0)-TIME(HOUR($C$1),MINUTE($C$1),0)))*$L52*$K52*60)/$F52),
IF($D52-SUM($S52:AE52)&gt;(AF$2*$L52*$K52*60)/$F52,(AF$2*$L52*$K52*60)/$F52,
IF($D52-SUM($S52:AE52)=0,"Z",$D52-SUM($S52:AE52)))))</f>
        <v>#DIV/0!</v>
      </c>
      <c r="AG52" s="35" t="e">
        <f>IF(DATE(YEAR(AG$3),MONTH(AG$3),DAY(AG$3))&lt;DATE(YEAR($Q52),MONTH($Q52),DAY($Q52)),
"X",
IF(DATE(YEAR(AG$3),MONTH(AG$3),DAY(AG$3))=DATE(YEAR($Q52),MONTH($Q52),DAY($Q52)),
IF(((AG$2-(TIME(HOUR($Q52),MINUTE($Q52),0)-TIME(HOUR($C$1),MINUTE($C$1),0)))*$L52*$K52*60)/$F52&gt;$D52,
$D52,((AG$2-(TIME(HOUR($Q52),MINUTE($Q52),0)-TIME(HOUR($C$1),MINUTE($C$1),0)))*$L52*$K52*60)/$F52),
IF($D52-SUM($S52:AF52)&gt;(AG$2*$L52*$K52*60)/$F52,(AG$2*$L52*$K52*60)/$F52,
IF($D52-SUM($S52:AF52)=0,"Z",$D52-SUM($S52:AF52)))))</f>
        <v>#DIV/0!</v>
      </c>
      <c r="AH52" s="35" t="e">
        <f>IF(DATE(YEAR(AH$3),MONTH(AH$3),DAY(AH$3))&lt;DATE(YEAR($Q52),MONTH($Q52),DAY($Q52)),
"X",
IF(DATE(YEAR(AH$3),MONTH(AH$3),DAY(AH$3))=DATE(YEAR($Q52),MONTH($Q52),DAY($Q52)),
IF(((AH$2-(TIME(HOUR($Q52),MINUTE($Q52),0)-TIME(HOUR($C$1),MINUTE($C$1),0)))*$L52*$K52*60)/$F52&gt;$D52,
$D52,((AH$2-(TIME(HOUR($Q52),MINUTE($Q52),0)-TIME(HOUR($C$1),MINUTE($C$1),0)))*$L52*$K52*60)/$F52),
IF($D52-SUM($S52:AG52)&gt;(AH$2*$L52*$K52*60)/$F52,(AH$2*$L52*$K52*60)/$F52,
IF($D52-SUM($S52:AG52)=0,"Z",$D52-SUM($S52:AG52)))))</f>
        <v>#DIV/0!</v>
      </c>
      <c r="AI52" s="35" t="e">
        <f>IF(DATE(YEAR(AI$3),MONTH(AI$3),DAY(AI$3))&lt;DATE(YEAR($Q52),MONTH($Q52),DAY($Q52)),
"X",
IF(DATE(YEAR(AI$3),MONTH(AI$3),DAY(AI$3))=DATE(YEAR($Q52),MONTH($Q52),DAY($Q52)),
IF(((AI$2-(TIME(HOUR($Q52),MINUTE($Q52),0)-TIME(HOUR($C$1),MINUTE($C$1),0)))*$L52*$K52*60)/$F52&gt;$D52,
$D52,((AI$2-(TIME(HOUR($Q52),MINUTE($Q52),0)-TIME(HOUR($C$1),MINUTE($C$1),0)))*$L52*$K52*60)/$F52),
IF($D52-SUM($S52:AH52)&gt;(AI$2*$L52*$K52*60)/$F52,(AI$2*$L52*$K52*60)/$F52,
IF($D52-SUM($S52:AH52)=0,"Z",$D52-SUM($S52:AH52)))))</f>
        <v>#DIV/0!</v>
      </c>
      <c r="AJ52" s="35" t="e">
        <f>IF(DATE(YEAR(AJ$3),MONTH(AJ$3),DAY(AJ$3))&lt;DATE(YEAR($Q52),MONTH($Q52),DAY($Q52)),
"X",
IF(DATE(YEAR(AJ$3),MONTH(AJ$3),DAY(AJ$3))=DATE(YEAR($Q52),MONTH($Q52),DAY($Q52)),
IF(((AJ$2-(TIME(HOUR($Q52),MINUTE($Q52),0)-TIME(HOUR($C$1),MINUTE($C$1),0)))*$L52*$K52*60)/$F52&gt;$D52,
$D52,((AJ$2-(TIME(HOUR($Q52),MINUTE($Q52),0)-TIME(HOUR($C$1),MINUTE($C$1),0)))*$L52*$K52*60)/$F52),
IF($D52-SUM($S52:AI52)&gt;(AJ$2*$L52*$K52*60)/$F52,(AJ$2*$L52*$K52*60)/$F52,
IF($D52-SUM($S52:AI52)=0,"Z",$D52-SUM($S52:AI52)))))</f>
        <v>#DIV/0!</v>
      </c>
      <c r="AK52" s="35" t="e">
        <f>IF(DATE(YEAR(AK$3),MONTH(AK$3),DAY(AK$3))&lt;DATE(YEAR($Q52),MONTH($Q52),DAY($Q52)),
"X",
IF(DATE(YEAR(AK$3),MONTH(AK$3),DAY(AK$3))=DATE(YEAR($Q52),MONTH($Q52),DAY($Q52)),
IF(((AK$2-(TIME(HOUR($Q52),MINUTE($Q52),0)-TIME(HOUR($C$1),MINUTE($C$1),0)))*$L52*$K52*60)/$F52&gt;$D52,
$D52,((AK$2-(TIME(HOUR($Q52),MINUTE($Q52),0)-TIME(HOUR($C$1),MINUTE($C$1),0)))*$L52*$K52*60)/$F52),
IF($D52-SUM($S52:AJ52)&gt;(AK$2*$L52*$K52*60)/$F52,(AK$2*$L52*$K52*60)/$F52,
IF($D52-SUM($S52:AJ52)=0,"Z",$D52-SUM($S52:AJ52)))))</f>
        <v>#DIV/0!</v>
      </c>
      <c r="AL52" s="35" t="e">
        <f>IF(DATE(YEAR(AL$3),MONTH(AL$3),DAY(AL$3))&lt;DATE(YEAR($Q52),MONTH($Q52),DAY($Q52)),
"X",
IF(DATE(YEAR(AL$3),MONTH(AL$3),DAY(AL$3))=DATE(YEAR($Q52),MONTH($Q52),DAY($Q52)),
IF(((AL$2-(TIME(HOUR($Q52),MINUTE($Q52),0)-TIME(HOUR($C$1),MINUTE($C$1),0)))*$L52*$K52*60)/$F52&gt;$D52,
$D52,((AL$2-(TIME(HOUR($Q52),MINUTE($Q52),0)-TIME(HOUR($C$1),MINUTE($C$1),0)))*$L52*$K52*60)/$F52),
IF($D52-SUM($S52:AK52)&gt;(AL$2*$L52*$K52*60)/$F52,(AL$2*$L52*$K52*60)/$F52,
IF($D52-SUM($S52:AK52)=0,"Z",$D52-SUM($S52:AK52)))))</f>
        <v>#DIV/0!</v>
      </c>
      <c r="AM52" s="35" t="e">
        <f>IF(DATE(YEAR(AM$3),MONTH(AM$3),DAY(AM$3))&lt;DATE(YEAR($Q52),MONTH($Q52),DAY($Q52)),
"X",
IF(DATE(YEAR(AM$3),MONTH(AM$3),DAY(AM$3))=DATE(YEAR($Q52),MONTH($Q52),DAY($Q52)),
IF(((AM$2-(TIME(HOUR($Q52),MINUTE($Q52),0)-TIME(HOUR($C$1),MINUTE($C$1),0)))*$L52*$K52*60)/$F52&gt;$D52,
$D52,((AM$2-(TIME(HOUR($Q52),MINUTE($Q52),0)-TIME(HOUR($C$1),MINUTE($C$1),0)))*$L52*$K52*60)/$F52),
IF($D52-SUM($S52:AL52)&gt;(AM$2*$L52*$K52*60)/$F52,(AM$2*$L52*$K52*60)/$F52,
IF($D52-SUM($S52:AL52)=0,"Z",$D52-SUM($S52:AL52)))))</f>
        <v>#DIV/0!</v>
      </c>
      <c r="AN52" s="35" t="e">
        <f>IF(DATE(YEAR(AN$3),MONTH(AN$3),DAY(AN$3))&lt;DATE(YEAR($Q52),MONTH($Q52),DAY($Q52)),
"X",
IF(DATE(YEAR(AN$3),MONTH(AN$3),DAY(AN$3))=DATE(YEAR($Q52),MONTH($Q52),DAY($Q52)),
IF(((AN$2-(TIME(HOUR($Q52),MINUTE($Q52),0)-TIME(HOUR($C$1),MINUTE($C$1),0)))*$L52*$K52*60)/$F52&gt;$D52,
$D52,((AN$2-(TIME(HOUR($Q52),MINUTE($Q52),0)-TIME(HOUR($C$1),MINUTE($C$1),0)))*$L52*$K52*60)/$F52),
IF($D52-SUM($S52:AM52)&gt;(AN$2*$L52*$K52*60)/$F52,(AN$2*$L52*$K52*60)/$F52,
IF($D52-SUM($S52:AM52)=0,"Z",$D52-SUM($S52:AM52)))))</f>
        <v>#DIV/0!</v>
      </c>
      <c r="AO52" s="36" t="s">
        <v>85</v>
      </c>
    </row>
    <row r="53" spans="1:41" ht="15" customHeight="1">
      <c r="A53" s="4"/>
      <c r="B53" s="4"/>
      <c r="C53" s="4"/>
      <c r="D53" s="4"/>
      <c r="E53" s="2"/>
      <c r="F53" s="4"/>
      <c r="G53" s="5"/>
      <c r="H53" s="43">
        <v>1</v>
      </c>
      <c r="I53" s="26" t="str">
        <f>VLOOKUP(H53,OEE!$A$2:$B$23,2)</f>
        <v>A01</v>
      </c>
      <c r="J53" s="26">
        <f t="shared" si="10"/>
        <v>0</v>
      </c>
      <c r="K53" s="41">
        <f>VLOOKUP(H53,OEE!$A$3:$N$22,14)</f>
        <v>0.69900000000000007</v>
      </c>
      <c r="L53" s="26">
        <f>VLOOKUP(H53,OEE!$A$3:$N$22,3)</f>
        <v>25</v>
      </c>
      <c r="M53" s="42">
        <f t="shared" si="11"/>
        <v>0</v>
      </c>
      <c r="N53" s="42">
        <f t="shared" si="12"/>
        <v>0</v>
      </c>
      <c r="O53" s="42">
        <f t="shared" si="13"/>
        <v>0</v>
      </c>
      <c r="P53" s="25">
        <f t="shared" si="14"/>
        <v>0</v>
      </c>
      <c r="Q53" s="40">
        <f t="shared" si="15"/>
        <v>44338.375</v>
      </c>
      <c r="R53" s="40" t="e">
        <f t="shared" ca="1" si="16"/>
        <v>#DIV/0!</v>
      </c>
      <c r="S53" s="16"/>
      <c r="T53" s="16"/>
      <c r="U53" s="35" t="e">
        <f>IF(DATE(YEAR(U$3),MONTH(U$3),DAY(U$3))&lt;DATE(YEAR($Q53),MONTH($Q53),DAY($Q53)),
"X",
IF(DATE(YEAR(U$3),MONTH(U$3),DAY(U$3))=DATE(YEAR($Q53),MONTH($Q53),DAY($Q53)),
IF(((U$2-(TIME(HOUR($Q53),MINUTE($Q53),0)-TIME(HOUR($C$1),MINUTE($C$1),0)))*$L53*$K53*60)/$F53&gt;$D53,
$D53,((U$2-(TIME(HOUR($Q53),MINUTE($Q53),0)-TIME(HOUR($C$1),MINUTE($C$1),0)))*$L53*$K53*60)/$F53),
IF($D53-SUM($S53:T53)&gt;(U$2*$L53*$K53*60)/$F53,(U$2*$L53*$K53*60)/$F53,
IF($D53-SUM($S53:T53)=0,"Z",$D53-SUM($S53:T53)))))</f>
        <v>#DIV/0!</v>
      </c>
      <c r="V53" s="35" t="e">
        <f>IF(DATE(YEAR(V$3),MONTH(V$3),DAY(V$3))&lt;DATE(YEAR($Q53),MONTH($Q53),DAY($Q53)),
"X",
IF(DATE(YEAR(V$3),MONTH(V$3),DAY(V$3))=DATE(YEAR($Q53),MONTH($Q53),DAY($Q53)),
IF(((V$2-(TIME(HOUR($Q53),MINUTE($Q53),0)-TIME(HOUR($C$1),MINUTE($C$1),0)))*$L53*$K53*60)/$F53&gt;$D53,
$D53,((V$2-(TIME(HOUR($Q53),MINUTE($Q53),0)-TIME(HOUR($C$1),MINUTE($C$1),0)))*$L53*$K53*60)/$F53),
IF($D53-SUM($S53:U53)&gt;(V$2*$L53*$K53*60)/$F53,(V$2*$L53*$K53*60)/$F53,
IF($D53-SUM($S53:U53)=0,"Z",$D53-SUM($S53:U53)))))</f>
        <v>#DIV/0!</v>
      </c>
      <c r="W53" s="35" t="e">
        <f>IF(DATE(YEAR(W$3),MONTH(W$3),DAY(W$3))&lt;DATE(YEAR($Q53),MONTH($Q53),DAY($Q53)),
"X",
IF(DATE(YEAR(W$3),MONTH(W$3),DAY(W$3))=DATE(YEAR($Q53),MONTH($Q53),DAY($Q53)),
IF(((W$2-(TIME(HOUR($Q53),MINUTE($Q53),0)-TIME(HOUR($C$1),MINUTE($C$1),0)))*$L53*$K53*60)/$F53&gt;$D53,
$D53,((W$2-(TIME(HOUR($Q53),MINUTE($Q53),0)-TIME(HOUR($C$1),MINUTE($C$1),0)))*$L53*$K53*60)/$F53),
IF($D53-SUM($S53:V53)&gt;(W$2*$L53*$K53*60)/$F53,(W$2*$L53*$K53*60)/$F53,
IF($D53-SUM($S53:V53)=0,"Z",$D53-SUM($S53:V53)))))</f>
        <v>#DIV/0!</v>
      </c>
      <c r="X53" s="35" t="e">
        <f>IF(DATE(YEAR(X$3),MONTH(X$3),DAY(X$3))&lt;DATE(YEAR($Q53),MONTH($Q53),DAY($Q53)),
"X",
IF(DATE(YEAR(X$3),MONTH(X$3),DAY(X$3))=DATE(YEAR($Q53),MONTH($Q53),DAY($Q53)),
IF(((X$2-(TIME(HOUR($Q53),MINUTE($Q53),0)-TIME(HOUR($C$1),MINUTE($C$1),0)))*$L53*$K53*60)/$F53&gt;$D53,
$D53,((X$2-(TIME(HOUR($Q53),MINUTE($Q53),0)-TIME(HOUR($C$1),MINUTE($C$1),0)))*$L53*$K53*60)/$F53),
IF($D53-SUM($S53:W53)&gt;(X$2*$L53*$K53*60)/$F53,(X$2*$L53*$K53*60)/$F53,
IF($D53-SUM($S53:W53)=0,"Z",$D53-SUM($S53:W53)))))</f>
        <v>#DIV/0!</v>
      </c>
      <c r="Y53" s="35" t="e">
        <f>IF(DATE(YEAR(Y$3),MONTH(Y$3),DAY(Y$3))&lt;DATE(YEAR($Q53),MONTH($Q53),DAY($Q53)),
"X",
IF(DATE(YEAR(Y$3),MONTH(Y$3),DAY(Y$3))=DATE(YEAR($Q53),MONTH($Q53),DAY($Q53)),
IF(((Y$2-(TIME(HOUR($Q53),MINUTE($Q53),0)-TIME(HOUR($C$1),MINUTE($C$1),0)))*$L53*$K53*60)/$F53&gt;$D53,
$D53,((Y$2-(TIME(HOUR($Q53),MINUTE($Q53),0)-TIME(HOUR($C$1),MINUTE($C$1),0)))*$L53*$K53*60)/$F53),
IF($D53-SUM($S53:X53)&gt;(Y$2*$L53*$K53*60)/$F53,(Y$2*$L53*$K53*60)/$F53,
IF($D53-SUM($S53:X53)=0,"Z",$D53-SUM($S53:X53)))))</f>
        <v>#DIV/0!</v>
      </c>
      <c r="Z53" s="35" t="e">
        <f>IF(DATE(YEAR(Z$3),MONTH(Z$3),DAY(Z$3))&lt;DATE(YEAR($Q53),MONTH($Q53),DAY($Q53)),
"X",
IF(DATE(YEAR(Z$3),MONTH(Z$3),DAY(Z$3))=DATE(YEAR($Q53),MONTH($Q53),DAY($Q53)),
IF(((Z$2-(TIME(HOUR($Q53),MINUTE($Q53),0)-TIME(HOUR($C$1),MINUTE($C$1),0)))*$L53*$K53*60)/$F53&gt;$D53,
$D53,((Z$2-(TIME(HOUR($Q53),MINUTE($Q53),0)-TIME(HOUR($C$1),MINUTE($C$1),0)))*$L53*$K53*60)/$F53),
IF($D53-SUM($S53:Y53)&gt;(Z$2*$L53*$K53*60)/$F53,(Z$2*$L53*$K53*60)/$F53,
IF($D53-SUM($S53:Y53)=0,"Z",$D53-SUM($S53:Y53)))))</f>
        <v>#DIV/0!</v>
      </c>
      <c r="AA53" s="35" t="e">
        <f>IF(DATE(YEAR(AA$3),MONTH(AA$3),DAY(AA$3))&lt;DATE(YEAR($Q53),MONTH($Q53),DAY($Q53)),
"X",
IF(DATE(YEAR(AA$3),MONTH(AA$3),DAY(AA$3))=DATE(YEAR($Q53),MONTH($Q53),DAY($Q53)),
IF(((AA$2-(TIME(HOUR($Q53),MINUTE($Q53),0)-TIME(HOUR($C$1),MINUTE($C$1),0)))*$L53*$K53*60)/$F53&gt;$D53,
$D53,((AA$2-(TIME(HOUR($Q53),MINUTE($Q53),0)-TIME(HOUR($C$1),MINUTE($C$1),0)))*$L53*$K53*60)/$F53),
IF($D53-SUM($S53:Z53)&gt;(AA$2*$L53*$K53*60)/$F53,(AA$2*$L53*$K53*60)/$F53,
IF($D53-SUM($S53:Z53)=0,"Z",$D53-SUM($S53:Z53)))))</f>
        <v>#DIV/0!</v>
      </c>
      <c r="AB53" s="35" t="e">
        <f>IF(DATE(YEAR(AB$3),MONTH(AB$3),DAY(AB$3))&lt;DATE(YEAR($Q53),MONTH($Q53),DAY($Q53)),
"X",
IF(DATE(YEAR(AB$3),MONTH(AB$3),DAY(AB$3))=DATE(YEAR($Q53),MONTH($Q53),DAY($Q53)),
IF(((AB$2-(TIME(HOUR($Q53),MINUTE($Q53),0)-TIME(HOUR($C$1),MINUTE($C$1),0)))*$L53*$K53*60)/$F53&gt;$D53,
$D53,((AB$2-(TIME(HOUR($Q53),MINUTE($Q53),0)-TIME(HOUR($C$1),MINUTE($C$1),0)))*$L53*$K53*60)/$F53),
IF($D53-SUM($S53:AA53)&gt;(AB$2*$L53*$K53*60)/$F53,(AB$2*$L53*$K53*60)/$F53,
IF($D53-SUM($S53:AA53)=0,"Z",$D53-SUM($S53:AA53)))))</f>
        <v>#DIV/0!</v>
      </c>
      <c r="AC53" s="35" t="e">
        <f>IF(DATE(YEAR(AC$3),MONTH(AC$3),DAY(AC$3))&lt;DATE(YEAR($Q53),MONTH($Q53),DAY($Q53)),
"X",
IF(DATE(YEAR(AC$3),MONTH(AC$3),DAY(AC$3))=DATE(YEAR($Q53),MONTH($Q53),DAY($Q53)),
IF(((AC$2-(TIME(HOUR($Q53),MINUTE($Q53),0)-TIME(HOUR($C$1),MINUTE($C$1),0)))*$L53*$K53*60)/$F53&gt;$D53,
$D53,((AC$2-(TIME(HOUR($Q53),MINUTE($Q53),0)-TIME(HOUR($C$1),MINUTE($C$1),0)))*$L53*$K53*60)/$F53),
IF($D53-SUM($S53:AB53)&gt;(AC$2*$L53*$K53*60)/$F53,(AC$2*$L53*$K53*60)/$F53,
IF($D53-SUM($S53:AB53)=0,"Z",$D53-SUM($S53:AB53)))))</f>
        <v>#DIV/0!</v>
      </c>
      <c r="AD53" s="35" t="e">
        <f>IF(DATE(YEAR(AD$3),MONTH(AD$3),DAY(AD$3))&lt;DATE(YEAR($Q53),MONTH($Q53),DAY($Q53)),
"X",
IF(DATE(YEAR(AD$3),MONTH(AD$3),DAY(AD$3))=DATE(YEAR($Q53),MONTH($Q53),DAY($Q53)),
IF(((AD$2-(TIME(HOUR($Q53),MINUTE($Q53),0)-TIME(HOUR($C$1),MINUTE($C$1),0)))*$L53*$K53*60)/$F53&gt;$D53,
$D53,((AD$2-(TIME(HOUR($Q53),MINUTE($Q53),0)-TIME(HOUR($C$1),MINUTE($C$1),0)))*$L53*$K53*60)/$F53),
IF($D53-SUM($S53:AC53)&gt;(AD$2*$L53*$K53*60)/$F53,(AD$2*$L53*$K53*60)/$F53,
IF($D53-SUM($S53:AC53)=0,"Z",$D53-SUM($S53:AC53)))))</f>
        <v>#DIV/0!</v>
      </c>
      <c r="AE53" s="35" t="e">
        <f>IF(DATE(YEAR(AE$3),MONTH(AE$3),DAY(AE$3))&lt;DATE(YEAR($Q53),MONTH($Q53),DAY($Q53)),
"X",
IF(DATE(YEAR(AE$3),MONTH(AE$3),DAY(AE$3))=DATE(YEAR($Q53),MONTH($Q53),DAY($Q53)),
IF(((AE$2-(TIME(HOUR($Q53),MINUTE($Q53),0)-TIME(HOUR($C$1),MINUTE($C$1),0)))*$L53*$K53*60)/$F53&gt;$D53,
$D53,((AE$2-(TIME(HOUR($Q53),MINUTE($Q53),0)-TIME(HOUR($C$1),MINUTE($C$1),0)))*$L53*$K53*60)/$F53),
IF($D53-SUM($S53:AD53)&gt;(AE$2*$L53*$K53*60)/$F53,(AE$2*$L53*$K53*60)/$F53,
IF($D53-SUM($S53:AD53)=0,"Z",$D53-SUM($S53:AD53)))))</f>
        <v>#DIV/0!</v>
      </c>
      <c r="AF53" s="35" t="e">
        <f>IF(DATE(YEAR(AF$3),MONTH(AF$3),DAY(AF$3))&lt;DATE(YEAR($Q53),MONTH($Q53),DAY($Q53)),
"X",
IF(DATE(YEAR(AF$3),MONTH(AF$3),DAY(AF$3))=DATE(YEAR($Q53),MONTH($Q53),DAY($Q53)),
IF(((AF$2-(TIME(HOUR($Q53),MINUTE($Q53),0)-TIME(HOUR($C$1),MINUTE($C$1),0)))*$L53*$K53*60)/$F53&gt;$D53,
$D53,((AF$2-(TIME(HOUR($Q53),MINUTE($Q53),0)-TIME(HOUR($C$1),MINUTE($C$1),0)))*$L53*$K53*60)/$F53),
IF($D53-SUM($S53:AE53)&gt;(AF$2*$L53*$K53*60)/$F53,(AF$2*$L53*$K53*60)/$F53,
IF($D53-SUM($S53:AE53)=0,"Z",$D53-SUM($S53:AE53)))))</f>
        <v>#DIV/0!</v>
      </c>
      <c r="AG53" s="35" t="e">
        <f>IF(DATE(YEAR(AG$3),MONTH(AG$3),DAY(AG$3))&lt;DATE(YEAR($Q53),MONTH($Q53),DAY($Q53)),
"X",
IF(DATE(YEAR(AG$3),MONTH(AG$3),DAY(AG$3))=DATE(YEAR($Q53),MONTH($Q53),DAY($Q53)),
IF(((AG$2-(TIME(HOUR($Q53),MINUTE($Q53),0)-TIME(HOUR($C$1),MINUTE($C$1),0)))*$L53*$K53*60)/$F53&gt;$D53,
$D53,((AG$2-(TIME(HOUR($Q53),MINUTE($Q53),0)-TIME(HOUR($C$1),MINUTE($C$1),0)))*$L53*$K53*60)/$F53),
IF($D53-SUM($S53:AF53)&gt;(AG$2*$L53*$K53*60)/$F53,(AG$2*$L53*$K53*60)/$F53,
IF($D53-SUM($S53:AF53)=0,"Z",$D53-SUM($S53:AF53)))))</f>
        <v>#DIV/0!</v>
      </c>
      <c r="AH53" s="35" t="e">
        <f>IF(DATE(YEAR(AH$3),MONTH(AH$3),DAY(AH$3))&lt;DATE(YEAR($Q53),MONTH($Q53),DAY($Q53)),
"X",
IF(DATE(YEAR(AH$3),MONTH(AH$3),DAY(AH$3))=DATE(YEAR($Q53),MONTH($Q53),DAY($Q53)),
IF(((AH$2-(TIME(HOUR($Q53),MINUTE($Q53),0)-TIME(HOUR($C$1),MINUTE($C$1),0)))*$L53*$K53*60)/$F53&gt;$D53,
$D53,((AH$2-(TIME(HOUR($Q53),MINUTE($Q53),0)-TIME(HOUR($C$1),MINUTE($C$1),0)))*$L53*$K53*60)/$F53),
IF($D53-SUM($S53:AG53)&gt;(AH$2*$L53*$K53*60)/$F53,(AH$2*$L53*$K53*60)/$F53,
IF($D53-SUM($S53:AG53)=0,"Z",$D53-SUM($S53:AG53)))))</f>
        <v>#DIV/0!</v>
      </c>
      <c r="AI53" s="35" t="e">
        <f>IF(DATE(YEAR(AI$3),MONTH(AI$3),DAY(AI$3))&lt;DATE(YEAR($Q53),MONTH($Q53),DAY($Q53)),
"X",
IF(DATE(YEAR(AI$3),MONTH(AI$3),DAY(AI$3))=DATE(YEAR($Q53),MONTH($Q53),DAY($Q53)),
IF(((AI$2-(TIME(HOUR($Q53),MINUTE($Q53),0)-TIME(HOUR($C$1),MINUTE($C$1),0)))*$L53*$K53*60)/$F53&gt;$D53,
$D53,((AI$2-(TIME(HOUR($Q53),MINUTE($Q53),0)-TIME(HOUR($C$1),MINUTE($C$1),0)))*$L53*$K53*60)/$F53),
IF($D53-SUM($S53:AH53)&gt;(AI$2*$L53*$K53*60)/$F53,(AI$2*$L53*$K53*60)/$F53,
IF($D53-SUM($S53:AH53)=0,"Z",$D53-SUM($S53:AH53)))))</f>
        <v>#DIV/0!</v>
      </c>
      <c r="AJ53" s="35" t="e">
        <f>IF(DATE(YEAR(AJ$3),MONTH(AJ$3),DAY(AJ$3))&lt;DATE(YEAR($Q53),MONTH($Q53),DAY($Q53)),
"X",
IF(DATE(YEAR(AJ$3),MONTH(AJ$3),DAY(AJ$3))=DATE(YEAR($Q53),MONTH($Q53),DAY($Q53)),
IF(((AJ$2-(TIME(HOUR($Q53),MINUTE($Q53),0)-TIME(HOUR($C$1),MINUTE($C$1),0)))*$L53*$K53*60)/$F53&gt;$D53,
$D53,((AJ$2-(TIME(HOUR($Q53),MINUTE($Q53),0)-TIME(HOUR($C$1),MINUTE($C$1),0)))*$L53*$K53*60)/$F53),
IF($D53-SUM($S53:AI53)&gt;(AJ$2*$L53*$K53*60)/$F53,(AJ$2*$L53*$K53*60)/$F53,
IF($D53-SUM($S53:AI53)=0,"Z",$D53-SUM($S53:AI53)))))</f>
        <v>#DIV/0!</v>
      </c>
      <c r="AK53" s="35" t="e">
        <f>IF(DATE(YEAR(AK$3),MONTH(AK$3),DAY(AK$3))&lt;DATE(YEAR($Q53),MONTH($Q53),DAY($Q53)),
"X",
IF(DATE(YEAR(AK$3),MONTH(AK$3),DAY(AK$3))=DATE(YEAR($Q53),MONTH($Q53),DAY($Q53)),
IF(((AK$2-(TIME(HOUR($Q53),MINUTE($Q53),0)-TIME(HOUR($C$1),MINUTE($C$1),0)))*$L53*$K53*60)/$F53&gt;$D53,
$D53,((AK$2-(TIME(HOUR($Q53),MINUTE($Q53),0)-TIME(HOUR($C$1),MINUTE($C$1),0)))*$L53*$K53*60)/$F53),
IF($D53-SUM($S53:AJ53)&gt;(AK$2*$L53*$K53*60)/$F53,(AK$2*$L53*$K53*60)/$F53,
IF($D53-SUM($S53:AJ53)=0,"Z",$D53-SUM($S53:AJ53)))))</f>
        <v>#DIV/0!</v>
      </c>
      <c r="AL53" s="35" t="e">
        <f>IF(DATE(YEAR(AL$3),MONTH(AL$3),DAY(AL$3))&lt;DATE(YEAR($Q53),MONTH($Q53),DAY($Q53)),
"X",
IF(DATE(YEAR(AL$3),MONTH(AL$3),DAY(AL$3))=DATE(YEAR($Q53),MONTH($Q53),DAY($Q53)),
IF(((AL$2-(TIME(HOUR($Q53),MINUTE($Q53),0)-TIME(HOUR($C$1),MINUTE($C$1),0)))*$L53*$K53*60)/$F53&gt;$D53,
$D53,((AL$2-(TIME(HOUR($Q53),MINUTE($Q53),0)-TIME(HOUR($C$1),MINUTE($C$1),0)))*$L53*$K53*60)/$F53),
IF($D53-SUM($S53:AK53)&gt;(AL$2*$L53*$K53*60)/$F53,(AL$2*$L53*$K53*60)/$F53,
IF($D53-SUM($S53:AK53)=0,"Z",$D53-SUM($S53:AK53)))))</f>
        <v>#DIV/0!</v>
      </c>
      <c r="AM53" s="35" t="e">
        <f>IF(DATE(YEAR(AM$3),MONTH(AM$3),DAY(AM$3))&lt;DATE(YEAR($Q53),MONTH($Q53),DAY($Q53)),
"X",
IF(DATE(YEAR(AM$3),MONTH(AM$3),DAY(AM$3))=DATE(YEAR($Q53),MONTH($Q53),DAY($Q53)),
IF(((AM$2-(TIME(HOUR($Q53),MINUTE($Q53),0)-TIME(HOUR($C$1),MINUTE($C$1),0)))*$L53*$K53*60)/$F53&gt;$D53,
$D53,((AM$2-(TIME(HOUR($Q53),MINUTE($Q53),0)-TIME(HOUR($C$1),MINUTE($C$1),0)))*$L53*$K53*60)/$F53),
IF($D53-SUM($S53:AL53)&gt;(AM$2*$L53*$K53*60)/$F53,(AM$2*$L53*$K53*60)/$F53,
IF($D53-SUM($S53:AL53)=0,"Z",$D53-SUM($S53:AL53)))))</f>
        <v>#DIV/0!</v>
      </c>
      <c r="AN53" s="35" t="e">
        <f>IF(DATE(YEAR(AN$3),MONTH(AN$3),DAY(AN$3))&lt;DATE(YEAR($Q53),MONTH($Q53),DAY($Q53)),
"X",
IF(DATE(YEAR(AN$3),MONTH(AN$3),DAY(AN$3))=DATE(YEAR($Q53),MONTH($Q53),DAY($Q53)),
IF(((AN$2-(TIME(HOUR($Q53),MINUTE($Q53),0)-TIME(HOUR($C$1),MINUTE($C$1),0)))*$L53*$K53*60)/$F53&gt;$D53,
$D53,((AN$2-(TIME(HOUR($Q53),MINUTE($Q53),0)-TIME(HOUR($C$1),MINUTE($C$1),0)))*$L53*$K53*60)/$F53),
IF($D53-SUM($S53:AM53)&gt;(AN$2*$L53*$K53*60)/$F53,(AN$2*$L53*$K53*60)/$F53,
IF($D53-SUM($S53:AM53)=0,"Z",$D53-SUM($S53:AM53)))))</f>
        <v>#DIV/0!</v>
      </c>
      <c r="AO53" s="36" t="s">
        <v>85</v>
      </c>
    </row>
    <row r="54" spans="1:41" ht="15" customHeight="1">
      <c r="A54" s="43"/>
      <c r="B54" s="43"/>
      <c r="C54" s="43"/>
      <c r="D54" s="43"/>
      <c r="E54" s="44"/>
      <c r="F54" s="43"/>
      <c r="G54" s="62"/>
      <c r="H54" s="43">
        <v>12</v>
      </c>
      <c r="I54" s="26" t="str">
        <f>VLOOKUP(H54,OEE!$A$2:$B$23,2)</f>
        <v>B04</v>
      </c>
      <c r="J54" s="26">
        <f t="shared" si="10"/>
        <v>0</v>
      </c>
      <c r="K54" s="41">
        <f>VLOOKUP(H54,OEE!$A$3:$N$22,14)</f>
        <v>0.72299999999999998</v>
      </c>
      <c r="L54" s="26">
        <f>VLOOKUP(H54,OEE!$A$3:$N$22,3)</f>
        <v>25</v>
      </c>
      <c r="M54" s="42">
        <f t="shared" si="11"/>
        <v>0</v>
      </c>
      <c r="N54" s="42">
        <f t="shared" si="12"/>
        <v>0</v>
      </c>
      <c r="O54" s="42">
        <f t="shared" si="13"/>
        <v>0</v>
      </c>
      <c r="P54" s="25">
        <f t="shared" si="14"/>
        <v>0</v>
      </c>
      <c r="Q54" s="40">
        <f t="shared" si="15"/>
        <v>44338.375</v>
      </c>
      <c r="R54" s="40" t="e">
        <f t="shared" ca="1" si="16"/>
        <v>#DIV/0!</v>
      </c>
      <c r="S54" s="16"/>
      <c r="T54" s="16"/>
      <c r="U54" s="35" t="e">
        <f>IF(DATE(YEAR(U$3),MONTH(U$3),DAY(U$3))&lt;DATE(YEAR($Q54),MONTH($Q54),DAY($Q54)),
"X",
IF(DATE(YEAR(U$3),MONTH(U$3),DAY(U$3))=DATE(YEAR($Q54),MONTH($Q54),DAY($Q54)),
IF(((U$2-(TIME(HOUR($Q54),MINUTE($Q54),0)-TIME(HOUR($C$1),MINUTE($C$1),0)))*$L54*$K54*60)/$F54&gt;$D54,
$D54,((U$2-(TIME(HOUR($Q54),MINUTE($Q54),0)-TIME(HOUR($C$1),MINUTE($C$1),0)))*$L54*$K54*60)/$F54),
IF($D54-SUM($S54:T54)&gt;(U$2*$L54*$K54*60)/$F54,(U$2*$L54*$K54*60)/$F54,
IF($D54-SUM($S54:T54)=0,"Z",$D54-SUM($S54:T54)))))</f>
        <v>#DIV/0!</v>
      </c>
      <c r="V54" s="35" t="e">
        <f>IF(DATE(YEAR(V$3),MONTH(V$3),DAY(V$3))&lt;DATE(YEAR($Q54),MONTH($Q54),DAY($Q54)),
"X",
IF(DATE(YEAR(V$3),MONTH(V$3),DAY(V$3))=DATE(YEAR($Q54),MONTH($Q54),DAY($Q54)),
IF(((V$2-(TIME(HOUR($Q54),MINUTE($Q54),0)-TIME(HOUR($C$1),MINUTE($C$1),0)))*$L54*$K54*60)/$F54&gt;$D54,
$D54,((V$2-(TIME(HOUR($Q54),MINUTE($Q54),0)-TIME(HOUR($C$1),MINUTE($C$1),0)))*$L54*$K54*60)/$F54),
IF($D54-SUM($S54:U54)&gt;(V$2*$L54*$K54*60)/$F54,(V$2*$L54*$K54*60)/$F54,
IF($D54-SUM($S54:U54)=0,"Z",$D54-SUM($S54:U54)))))</f>
        <v>#DIV/0!</v>
      </c>
      <c r="W54" s="35" t="e">
        <f>IF(DATE(YEAR(W$3),MONTH(W$3),DAY(W$3))&lt;DATE(YEAR($Q54),MONTH($Q54),DAY($Q54)),
"X",
IF(DATE(YEAR(W$3),MONTH(W$3),DAY(W$3))=DATE(YEAR($Q54),MONTH($Q54),DAY($Q54)),
IF(((W$2-(TIME(HOUR($Q54),MINUTE($Q54),0)-TIME(HOUR($C$1),MINUTE($C$1),0)))*$L54*$K54*60)/$F54&gt;$D54,
$D54,((W$2-(TIME(HOUR($Q54),MINUTE($Q54),0)-TIME(HOUR($C$1),MINUTE($C$1),0)))*$L54*$K54*60)/$F54),
IF($D54-SUM($S54:V54)&gt;(W$2*$L54*$K54*60)/$F54,(W$2*$L54*$K54*60)/$F54,
IF($D54-SUM($S54:V54)=0,"Z",$D54-SUM($S54:V54)))))</f>
        <v>#DIV/0!</v>
      </c>
      <c r="X54" s="35" t="e">
        <f>IF(DATE(YEAR(X$3),MONTH(X$3),DAY(X$3))&lt;DATE(YEAR($Q54),MONTH($Q54),DAY($Q54)),
"X",
IF(DATE(YEAR(X$3),MONTH(X$3),DAY(X$3))=DATE(YEAR($Q54),MONTH($Q54),DAY($Q54)),
IF(((X$2-(TIME(HOUR($Q54),MINUTE($Q54),0)-TIME(HOUR($C$1),MINUTE($C$1),0)))*$L54*$K54*60)/$F54&gt;$D54,
$D54,((X$2-(TIME(HOUR($Q54),MINUTE($Q54),0)-TIME(HOUR($C$1),MINUTE($C$1),0)))*$L54*$K54*60)/$F54),
IF($D54-SUM($S54:W54)&gt;(X$2*$L54*$K54*60)/$F54,(X$2*$L54*$K54*60)/$F54,
IF($D54-SUM($S54:W54)=0,"Z",$D54-SUM($S54:W54)))))</f>
        <v>#DIV/0!</v>
      </c>
      <c r="Y54" s="35" t="e">
        <f>IF(DATE(YEAR(Y$3),MONTH(Y$3),DAY(Y$3))&lt;DATE(YEAR($Q54),MONTH($Q54),DAY($Q54)),
"X",
IF(DATE(YEAR(Y$3),MONTH(Y$3),DAY(Y$3))=DATE(YEAR($Q54),MONTH($Q54),DAY($Q54)),
IF(((Y$2-(TIME(HOUR($Q54),MINUTE($Q54),0)-TIME(HOUR($C$1),MINUTE($C$1),0)))*$L54*$K54*60)/$F54&gt;$D54,
$D54,((Y$2-(TIME(HOUR($Q54),MINUTE($Q54),0)-TIME(HOUR($C$1),MINUTE($C$1),0)))*$L54*$K54*60)/$F54),
IF($D54-SUM($S54:X54)&gt;(Y$2*$L54*$K54*60)/$F54,(Y$2*$L54*$K54*60)/$F54,
IF($D54-SUM($S54:X54)=0,"Z",$D54-SUM($S54:X54)))))</f>
        <v>#DIV/0!</v>
      </c>
      <c r="Z54" s="35" t="e">
        <f>IF(DATE(YEAR(Z$3),MONTH(Z$3),DAY(Z$3))&lt;DATE(YEAR($Q54),MONTH($Q54),DAY($Q54)),
"X",
IF(DATE(YEAR(Z$3),MONTH(Z$3),DAY(Z$3))=DATE(YEAR($Q54),MONTH($Q54),DAY($Q54)),
IF(((Z$2-(TIME(HOUR($Q54),MINUTE($Q54),0)-TIME(HOUR($C$1),MINUTE($C$1),0)))*$L54*$K54*60)/$F54&gt;$D54,
$D54,((Z$2-(TIME(HOUR($Q54),MINUTE($Q54),0)-TIME(HOUR($C$1),MINUTE($C$1),0)))*$L54*$K54*60)/$F54),
IF($D54-SUM($S54:Y54)&gt;(Z$2*$L54*$K54*60)/$F54,(Z$2*$L54*$K54*60)/$F54,
IF($D54-SUM($S54:Y54)=0,"Z",$D54-SUM($S54:Y54)))))</f>
        <v>#DIV/0!</v>
      </c>
      <c r="AA54" s="35" t="e">
        <f>IF(DATE(YEAR(AA$3),MONTH(AA$3),DAY(AA$3))&lt;DATE(YEAR($Q54),MONTH($Q54),DAY($Q54)),
"X",
IF(DATE(YEAR(AA$3),MONTH(AA$3),DAY(AA$3))=DATE(YEAR($Q54),MONTH($Q54),DAY($Q54)),
IF(((AA$2-(TIME(HOUR($Q54),MINUTE($Q54),0)-TIME(HOUR($C$1),MINUTE($C$1),0)))*$L54*$K54*60)/$F54&gt;$D54,
$D54,((AA$2-(TIME(HOUR($Q54),MINUTE($Q54),0)-TIME(HOUR($C$1),MINUTE($C$1),0)))*$L54*$K54*60)/$F54),
IF($D54-SUM($S54:Z54)&gt;(AA$2*$L54*$K54*60)/$F54,(AA$2*$L54*$K54*60)/$F54,
IF($D54-SUM($S54:Z54)=0,"Z",$D54-SUM($S54:Z54)))))</f>
        <v>#DIV/0!</v>
      </c>
      <c r="AB54" s="35" t="e">
        <f>IF(DATE(YEAR(AB$3),MONTH(AB$3),DAY(AB$3))&lt;DATE(YEAR($Q54),MONTH($Q54),DAY($Q54)),
"X",
IF(DATE(YEAR(AB$3),MONTH(AB$3),DAY(AB$3))=DATE(YEAR($Q54),MONTH($Q54),DAY($Q54)),
IF(((AB$2-(TIME(HOUR($Q54),MINUTE($Q54),0)-TIME(HOUR($C$1),MINUTE($C$1),0)))*$L54*$K54*60)/$F54&gt;$D54,
$D54,((AB$2-(TIME(HOUR($Q54),MINUTE($Q54),0)-TIME(HOUR($C$1),MINUTE($C$1),0)))*$L54*$K54*60)/$F54),
IF($D54-SUM($S54:AA54)&gt;(AB$2*$L54*$K54*60)/$F54,(AB$2*$L54*$K54*60)/$F54,
IF($D54-SUM($S54:AA54)=0,"Z",$D54-SUM($S54:AA54)))))</f>
        <v>#DIV/0!</v>
      </c>
      <c r="AC54" s="35" t="e">
        <f>IF(DATE(YEAR(AC$3),MONTH(AC$3),DAY(AC$3))&lt;DATE(YEAR($Q54),MONTH($Q54),DAY($Q54)),
"X",
IF(DATE(YEAR(AC$3),MONTH(AC$3),DAY(AC$3))=DATE(YEAR($Q54),MONTH($Q54),DAY($Q54)),
IF(((AC$2-(TIME(HOUR($Q54),MINUTE($Q54),0)-TIME(HOUR($C$1),MINUTE($C$1),0)))*$L54*$K54*60)/$F54&gt;$D54,
$D54,((AC$2-(TIME(HOUR($Q54),MINUTE($Q54),0)-TIME(HOUR($C$1),MINUTE($C$1),0)))*$L54*$K54*60)/$F54),
IF($D54-SUM($S54:AB54)&gt;(AC$2*$L54*$K54*60)/$F54,(AC$2*$L54*$K54*60)/$F54,
IF($D54-SUM($S54:AB54)=0,"Z",$D54-SUM($S54:AB54)))))</f>
        <v>#DIV/0!</v>
      </c>
      <c r="AD54" s="35" t="e">
        <f>IF(DATE(YEAR(AD$3),MONTH(AD$3),DAY(AD$3))&lt;DATE(YEAR($Q54),MONTH($Q54),DAY($Q54)),
"X",
IF(DATE(YEAR(AD$3),MONTH(AD$3),DAY(AD$3))=DATE(YEAR($Q54),MONTH($Q54),DAY($Q54)),
IF(((AD$2-(TIME(HOUR($Q54),MINUTE($Q54),0)-TIME(HOUR($C$1),MINUTE($C$1),0)))*$L54*$K54*60)/$F54&gt;$D54,
$D54,((AD$2-(TIME(HOUR($Q54),MINUTE($Q54),0)-TIME(HOUR($C$1),MINUTE($C$1),0)))*$L54*$K54*60)/$F54),
IF($D54-SUM($S54:AC54)&gt;(AD$2*$L54*$K54*60)/$F54,(AD$2*$L54*$K54*60)/$F54,
IF($D54-SUM($S54:AC54)=0,"Z",$D54-SUM($S54:AC54)))))</f>
        <v>#DIV/0!</v>
      </c>
      <c r="AE54" s="35" t="e">
        <f>IF(DATE(YEAR(AE$3),MONTH(AE$3),DAY(AE$3))&lt;DATE(YEAR($Q54),MONTH($Q54),DAY($Q54)),
"X",
IF(DATE(YEAR(AE$3),MONTH(AE$3),DAY(AE$3))=DATE(YEAR($Q54),MONTH($Q54),DAY($Q54)),
IF(((AE$2-(TIME(HOUR($Q54),MINUTE($Q54),0)-TIME(HOUR($C$1),MINUTE($C$1),0)))*$L54*$K54*60)/$F54&gt;$D54,
$D54,((AE$2-(TIME(HOUR($Q54),MINUTE($Q54),0)-TIME(HOUR($C$1),MINUTE($C$1),0)))*$L54*$K54*60)/$F54),
IF($D54-SUM($S54:AD54)&gt;(AE$2*$L54*$K54*60)/$F54,(AE$2*$L54*$K54*60)/$F54,
IF($D54-SUM($S54:AD54)=0,"Z",$D54-SUM($S54:AD54)))))</f>
        <v>#DIV/0!</v>
      </c>
      <c r="AF54" s="35" t="e">
        <f>IF(DATE(YEAR(AF$3),MONTH(AF$3),DAY(AF$3))&lt;DATE(YEAR($Q54),MONTH($Q54),DAY($Q54)),
"X",
IF(DATE(YEAR(AF$3),MONTH(AF$3),DAY(AF$3))=DATE(YEAR($Q54),MONTH($Q54),DAY($Q54)),
IF(((AF$2-(TIME(HOUR($Q54),MINUTE($Q54),0)-TIME(HOUR($C$1),MINUTE($C$1),0)))*$L54*$K54*60)/$F54&gt;$D54,
$D54,((AF$2-(TIME(HOUR($Q54),MINUTE($Q54),0)-TIME(HOUR($C$1),MINUTE($C$1),0)))*$L54*$K54*60)/$F54),
IF($D54-SUM($S54:AE54)&gt;(AF$2*$L54*$K54*60)/$F54,(AF$2*$L54*$K54*60)/$F54,
IF($D54-SUM($S54:AE54)=0,"Z",$D54-SUM($S54:AE54)))))</f>
        <v>#DIV/0!</v>
      </c>
      <c r="AG54" s="35" t="e">
        <f>IF(DATE(YEAR(AG$3),MONTH(AG$3),DAY(AG$3))&lt;DATE(YEAR($Q54),MONTH($Q54),DAY($Q54)),
"X",
IF(DATE(YEAR(AG$3),MONTH(AG$3),DAY(AG$3))=DATE(YEAR($Q54),MONTH($Q54),DAY($Q54)),
IF(((AG$2-(TIME(HOUR($Q54),MINUTE($Q54),0)-TIME(HOUR($C$1),MINUTE($C$1),0)))*$L54*$K54*60)/$F54&gt;$D54,
$D54,((AG$2-(TIME(HOUR($Q54),MINUTE($Q54),0)-TIME(HOUR($C$1),MINUTE($C$1),0)))*$L54*$K54*60)/$F54),
IF($D54-SUM($S54:AF54)&gt;(AG$2*$L54*$K54*60)/$F54,(AG$2*$L54*$K54*60)/$F54,
IF($D54-SUM($S54:AF54)=0,"Z",$D54-SUM($S54:AF54)))))</f>
        <v>#DIV/0!</v>
      </c>
      <c r="AH54" s="35" t="e">
        <f>IF(DATE(YEAR(AH$3),MONTH(AH$3),DAY(AH$3))&lt;DATE(YEAR($Q54),MONTH($Q54),DAY($Q54)),
"X",
IF(DATE(YEAR(AH$3),MONTH(AH$3),DAY(AH$3))=DATE(YEAR($Q54),MONTH($Q54),DAY($Q54)),
IF(((AH$2-(TIME(HOUR($Q54),MINUTE($Q54),0)-TIME(HOUR($C$1),MINUTE($C$1),0)))*$L54*$K54*60)/$F54&gt;$D54,
$D54,((AH$2-(TIME(HOUR($Q54),MINUTE($Q54),0)-TIME(HOUR($C$1),MINUTE($C$1),0)))*$L54*$K54*60)/$F54),
IF($D54-SUM($S54:AG54)&gt;(AH$2*$L54*$K54*60)/$F54,(AH$2*$L54*$K54*60)/$F54,
IF($D54-SUM($S54:AG54)=0,"Z",$D54-SUM($S54:AG54)))))</f>
        <v>#DIV/0!</v>
      </c>
      <c r="AI54" s="35" t="e">
        <f>IF(DATE(YEAR(AI$3),MONTH(AI$3),DAY(AI$3))&lt;DATE(YEAR($Q54),MONTH($Q54),DAY($Q54)),
"X",
IF(DATE(YEAR(AI$3),MONTH(AI$3),DAY(AI$3))=DATE(YEAR($Q54),MONTH($Q54),DAY($Q54)),
IF(((AI$2-(TIME(HOUR($Q54),MINUTE($Q54),0)-TIME(HOUR($C$1),MINUTE($C$1),0)))*$L54*$K54*60)/$F54&gt;$D54,
$D54,((AI$2-(TIME(HOUR($Q54),MINUTE($Q54),0)-TIME(HOUR($C$1),MINUTE($C$1),0)))*$L54*$K54*60)/$F54),
IF($D54-SUM($S54:AH54)&gt;(AI$2*$L54*$K54*60)/$F54,(AI$2*$L54*$K54*60)/$F54,
IF($D54-SUM($S54:AH54)=0,"Z",$D54-SUM($S54:AH54)))))</f>
        <v>#DIV/0!</v>
      </c>
      <c r="AJ54" s="35" t="e">
        <f>IF(DATE(YEAR(AJ$3),MONTH(AJ$3),DAY(AJ$3))&lt;DATE(YEAR($Q54),MONTH($Q54),DAY($Q54)),
"X",
IF(DATE(YEAR(AJ$3),MONTH(AJ$3),DAY(AJ$3))=DATE(YEAR($Q54),MONTH($Q54),DAY($Q54)),
IF(((AJ$2-(TIME(HOUR($Q54),MINUTE($Q54),0)-TIME(HOUR($C$1),MINUTE($C$1),0)))*$L54*$K54*60)/$F54&gt;$D54,
$D54,((AJ$2-(TIME(HOUR($Q54),MINUTE($Q54),0)-TIME(HOUR($C$1),MINUTE($C$1),0)))*$L54*$K54*60)/$F54),
IF($D54-SUM($S54:AI54)&gt;(AJ$2*$L54*$K54*60)/$F54,(AJ$2*$L54*$K54*60)/$F54,
IF($D54-SUM($S54:AI54)=0,"Z",$D54-SUM($S54:AI54)))))</f>
        <v>#DIV/0!</v>
      </c>
      <c r="AK54" s="35" t="e">
        <f>IF(DATE(YEAR(AK$3),MONTH(AK$3),DAY(AK$3))&lt;DATE(YEAR($Q54),MONTH($Q54),DAY($Q54)),
"X",
IF(DATE(YEAR(AK$3),MONTH(AK$3),DAY(AK$3))=DATE(YEAR($Q54),MONTH($Q54),DAY($Q54)),
IF(((AK$2-(TIME(HOUR($Q54),MINUTE($Q54),0)-TIME(HOUR($C$1),MINUTE($C$1),0)))*$L54*$K54*60)/$F54&gt;$D54,
$D54,((AK$2-(TIME(HOUR($Q54),MINUTE($Q54),0)-TIME(HOUR($C$1),MINUTE($C$1),0)))*$L54*$K54*60)/$F54),
IF($D54-SUM($S54:AJ54)&gt;(AK$2*$L54*$K54*60)/$F54,(AK$2*$L54*$K54*60)/$F54,
IF($D54-SUM($S54:AJ54)=0,"Z",$D54-SUM($S54:AJ54)))))</f>
        <v>#DIV/0!</v>
      </c>
      <c r="AL54" s="35" t="e">
        <f>IF(DATE(YEAR(AL$3),MONTH(AL$3),DAY(AL$3))&lt;DATE(YEAR($Q54),MONTH($Q54),DAY($Q54)),
"X",
IF(DATE(YEAR(AL$3),MONTH(AL$3),DAY(AL$3))=DATE(YEAR($Q54),MONTH($Q54),DAY($Q54)),
IF(((AL$2-(TIME(HOUR($Q54),MINUTE($Q54),0)-TIME(HOUR($C$1),MINUTE($C$1),0)))*$L54*$K54*60)/$F54&gt;$D54,
$D54,((AL$2-(TIME(HOUR($Q54),MINUTE($Q54),0)-TIME(HOUR($C$1),MINUTE($C$1),0)))*$L54*$K54*60)/$F54),
IF($D54-SUM($S54:AK54)&gt;(AL$2*$L54*$K54*60)/$F54,(AL$2*$L54*$K54*60)/$F54,
IF($D54-SUM($S54:AK54)=0,"Z",$D54-SUM($S54:AK54)))))</f>
        <v>#DIV/0!</v>
      </c>
      <c r="AM54" s="35" t="e">
        <f>IF(DATE(YEAR(AM$3),MONTH(AM$3),DAY(AM$3))&lt;DATE(YEAR($Q54),MONTH($Q54),DAY($Q54)),
"X",
IF(DATE(YEAR(AM$3),MONTH(AM$3),DAY(AM$3))=DATE(YEAR($Q54),MONTH($Q54),DAY($Q54)),
IF(((AM$2-(TIME(HOUR($Q54),MINUTE($Q54),0)-TIME(HOUR($C$1),MINUTE($C$1),0)))*$L54*$K54*60)/$F54&gt;$D54,
$D54,((AM$2-(TIME(HOUR($Q54),MINUTE($Q54),0)-TIME(HOUR($C$1),MINUTE($C$1),0)))*$L54*$K54*60)/$F54),
IF($D54-SUM($S54:AL54)&gt;(AM$2*$L54*$K54*60)/$F54,(AM$2*$L54*$K54*60)/$F54,
IF($D54-SUM($S54:AL54)=0,"Z",$D54-SUM($S54:AL54)))))</f>
        <v>#DIV/0!</v>
      </c>
      <c r="AN54" s="35" t="e">
        <f>IF(DATE(YEAR(AN$3),MONTH(AN$3),DAY(AN$3))&lt;DATE(YEAR($Q54),MONTH($Q54),DAY($Q54)),
"X",
IF(DATE(YEAR(AN$3),MONTH(AN$3),DAY(AN$3))=DATE(YEAR($Q54),MONTH($Q54),DAY($Q54)),
IF(((AN$2-(TIME(HOUR($Q54),MINUTE($Q54),0)-TIME(HOUR($C$1),MINUTE($C$1),0)))*$L54*$K54*60)/$F54&gt;$D54,
$D54,((AN$2-(TIME(HOUR($Q54),MINUTE($Q54),0)-TIME(HOUR($C$1),MINUTE($C$1),0)))*$L54*$K54*60)/$F54),
IF($D54-SUM($S54:AM54)&gt;(AN$2*$L54*$K54*60)/$F54,(AN$2*$L54*$K54*60)/$F54,
IF($D54-SUM($S54:AM54)=0,"Z",$D54-SUM($S54:AM54)))))</f>
        <v>#DIV/0!</v>
      </c>
      <c r="AO54" s="36" t="s">
        <v>85</v>
      </c>
    </row>
    <row r="55" spans="1:41" ht="15" customHeight="1">
      <c r="A55" s="4"/>
      <c r="B55" s="4"/>
      <c r="C55" s="4"/>
      <c r="D55" s="4"/>
      <c r="E55" s="2"/>
      <c r="F55" s="4"/>
      <c r="G55" s="5"/>
      <c r="H55" s="43">
        <v>1</v>
      </c>
      <c r="I55" s="26" t="str">
        <f>VLOOKUP(H55,OEE!$A$2:$B$23,2)</f>
        <v>A01</v>
      </c>
      <c r="J55" s="26">
        <f t="shared" si="10"/>
        <v>0</v>
      </c>
      <c r="K55" s="41">
        <f>VLOOKUP(H55,OEE!$A$3:$N$22,14)</f>
        <v>0.69900000000000007</v>
      </c>
      <c r="L55" s="26">
        <f>VLOOKUP(H55,OEE!$A$3:$N$22,3)</f>
        <v>25</v>
      </c>
      <c r="M55" s="42">
        <f t="shared" si="11"/>
        <v>0</v>
      </c>
      <c r="N55" s="42">
        <f t="shared" si="12"/>
        <v>0</v>
      </c>
      <c r="O55" s="42">
        <f t="shared" si="13"/>
        <v>0</v>
      </c>
      <c r="P55" s="25">
        <f t="shared" si="14"/>
        <v>0</v>
      </c>
      <c r="Q55" s="40">
        <f t="shared" si="15"/>
        <v>44338.375</v>
      </c>
      <c r="R55" s="40" t="e">
        <f t="shared" ca="1" si="16"/>
        <v>#DIV/0!</v>
      </c>
      <c r="S55" s="16"/>
      <c r="T55" s="16"/>
      <c r="U55" s="35" t="e">
        <f>IF(DATE(YEAR(U$3),MONTH(U$3),DAY(U$3))&lt;DATE(YEAR($Q55),MONTH($Q55),DAY($Q55)),
"X",
IF(DATE(YEAR(U$3),MONTH(U$3),DAY(U$3))=DATE(YEAR($Q55),MONTH($Q55),DAY($Q55)),
IF(((U$2-(TIME(HOUR($Q55),MINUTE($Q55),0)-TIME(HOUR($C$1),MINUTE($C$1),0)))*$L55*$K55*60)/$F55&gt;$D55,
$D55,((U$2-(TIME(HOUR($Q55),MINUTE($Q55),0)-TIME(HOUR($C$1),MINUTE($C$1),0)))*$L55*$K55*60)/$F55),
IF($D55-SUM($S55:T55)&gt;(U$2*$L55*$K55*60)/$F55,(U$2*$L55*$K55*60)/$F55,
IF($D55-SUM($S55:T55)=0,"Z",$D55-SUM($S55:T55)))))</f>
        <v>#DIV/0!</v>
      </c>
      <c r="V55" s="35" t="e">
        <f>IF(DATE(YEAR(V$3),MONTH(V$3),DAY(V$3))&lt;DATE(YEAR($Q55),MONTH($Q55),DAY($Q55)),
"X",
IF(DATE(YEAR(V$3),MONTH(V$3),DAY(V$3))=DATE(YEAR($Q55),MONTH($Q55),DAY($Q55)),
IF(((V$2-(TIME(HOUR($Q55),MINUTE($Q55),0)-TIME(HOUR($C$1),MINUTE($C$1),0)))*$L55*$K55*60)/$F55&gt;$D55,
$D55,((V$2-(TIME(HOUR($Q55),MINUTE($Q55),0)-TIME(HOUR($C$1),MINUTE($C$1),0)))*$L55*$K55*60)/$F55),
IF($D55-SUM($S55:U55)&gt;(V$2*$L55*$K55*60)/$F55,(V$2*$L55*$K55*60)/$F55,
IF($D55-SUM($S55:U55)=0,"Z",$D55-SUM($S55:U55)))))</f>
        <v>#DIV/0!</v>
      </c>
      <c r="W55" s="35" t="e">
        <f>IF(DATE(YEAR(W$3),MONTH(W$3),DAY(W$3))&lt;DATE(YEAR($Q55),MONTH($Q55),DAY($Q55)),
"X",
IF(DATE(YEAR(W$3),MONTH(W$3),DAY(W$3))=DATE(YEAR($Q55),MONTH($Q55),DAY($Q55)),
IF(((W$2-(TIME(HOUR($Q55),MINUTE($Q55),0)-TIME(HOUR($C$1),MINUTE($C$1),0)))*$L55*$K55*60)/$F55&gt;$D55,
$D55,((W$2-(TIME(HOUR($Q55),MINUTE($Q55),0)-TIME(HOUR($C$1),MINUTE($C$1),0)))*$L55*$K55*60)/$F55),
IF($D55-SUM($S55:V55)&gt;(W$2*$L55*$K55*60)/$F55,(W$2*$L55*$K55*60)/$F55,
IF($D55-SUM($S55:V55)=0,"Z",$D55-SUM($S55:V55)))))</f>
        <v>#DIV/0!</v>
      </c>
      <c r="X55" s="35" t="e">
        <f>IF(DATE(YEAR(X$3),MONTH(X$3),DAY(X$3))&lt;DATE(YEAR($Q55),MONTH($Q55),DAY($Q55)),
"X",
IF(DATE(YEAR(X$3),MONTH(X$3),DAY(X$3))=DATE(YEAR($Q55),MONTH($Q55),DAY($Q55)),
IF(((X$2-(TIME(HOUR($Q55),MINUTE($Q55),0)-TIME(HOUR($C$1),MINUTE($C$1),0)))*$L55*$K55*60)/$F55&gt;$D55,
$D55,((X$2-(TIME(HOUR($Q55),MINUTE($Q55),0)-TIME(HOUR($C$1),MINUTE($C$1),0)))*$L55*$K55*60)/$F55),
IF($D55-SUM($S55:W55)&gt;(X$2*$L55*$K55*60)/$F55,(X$2*$L55*$K55*60)/$F55,
IF($D55-SUM($S55:W55)=0,"Z",$D55-SUM($S55:W55)))))</f>
        <v>#DIV/0!</v>
      </c>
      <c r="Y55" s="35" t="e">
        <f>IF(DATE(YEAR(Y$3),MONTH(Y$3),DAY(Y$3))&lt;DATE(YEAR($Q55),MONTH($Q55),DAY($Q55)),
"X",
IF(DATE(YEAR(Y$3),MONTH(Y$3),DAY(Y$3))=DATE(YEAR($Q55),MONTH($Q55),DAY($Q55)),
IF(((Y$2-(TIME(HOUR($Q55),MINUTE($Q55),0)-TIME(HOUR($C$1),MINUTE($C$1),0)))*$L55*$K55*60)/$F55&gt;$D55,
$D55,((Y$2-(TIME(HOUR($Q55),MINUTE($Q55),0)-TIME(HOUR($C$1),MINUTE($C$1),0)))*$L55*$K55*60)/$F55),
IF($D55-SUM($S55:X55)&gt;(Y$2*$L55*$K55*60)/$F55,(Y$2*$L55*$K55*60)/$F55,
IF($D55-SUM($S55:X55)=0,"Z",$D55-SUM($S55:X55)))))</f>
        <v>#DIV/0!</v>
      </c>
      <c r="Z55" s="35" t="e">
        <f>IF(DATE(YEAR(Z$3),MONTH(Z$3),DAY(Z$3))&lt;DATE(YEAR($Q55),MONTH($Q55),DAY($Q55)),
"X",
IF(DATE(YEAR(Z$3),MONTH(Z$3),DAY(Z$3))=DATE(YEAR($Q55),MONTH($Q55),DAY($Q55)),
IF(((Z$2-(TIME(HOUR($Q55),MINUTE($Q55),0)-TIME(HOUR($C$1),MINUTE($C$1),0)))*$L55*$K55*60)/$F55&gt;$D55,
$D55,((Z$2-(TIME(HOUR($Q55),MINUTE($Q55),0)-TIME(HOUR($C$1),MINUTE($C$1),0)))*$L55*$K55*60)/$F55),
IF($D55-SUM($S55:Y55)&gt;(Z$2*$L55*$K55*60)/$F55,(Z$2*$L55*$K55*60)/$F55,
IF($D55-SUM($S55:Y55)=0,"Z",$D55-SUM($S55:Y55)))))</f>
        <v>#DIV/0!</v>
      </c>
      <c r="AA55" s="35" t="e">
        <f>IF(DATE(YEAR(AA$3),MONTH(AA$3),DAY(AA$3))&lt;DATE(YEAR($Q55),MONTH($Q55),DAY($Q55)),
"X",
IF(DATE(YEAR(AA$3),MONTH(AA$3),DAY(AA$3))=DATE(YEAR($Q55),MONTH($Q55),DAY($Q55)),
IF(((AA$2-(TIME(HOUR($Q55),MINUTE($Q55),0)-TIME(HOUR($C$1),MINUTE($C$1),0)))*$L55*$K55*60)/$F55&gt;$D55,
$D55,((AA$2-(TIME(HOUR($Q55),MINUTE($Q55),0)-TIME(HOUR($C$1),MINUTE($C$1),0)))*$L55*$K55*60)/$F55),
IF($D55-SUM($S55:Z55)&gt;(AA$2*$L55*$K55*60)/$F55,(AA$2*$L55*$K55*60)/$F55,
IF($D55-SUM($S55:Z55)=0,"Z",$D55-SUM($S55:Z55)))))</f>
        <v>#DIV/0!</v>
      </c>
      <c r="AB55" s="35" t="e">
        <f>IF(DATE(YEAR(AB$3),MONTH(AB$3),DAY(AB$3))&lt;DATE(YEAR($Q55),MONTH($Q55),DAY($Q55)),
"X",
IF(DATE(YEAR(AB$3),MONTH(AB$3),DAY(AB$3))=DATE(YEAR($Q55),MONTH($Q55),DAY($Q55)),
IF(((AB$2-(TIME(HOUR($Q55),MINUTE($Q55),0)-TIME(HOUR($C$1),MINUTE($C$1),0)))*$L55*$K55*60)/$F55&gt;$D55,
$D55,((AB$2-(TIME(HOUR($Q55),MINUTE($Q55),0)-TIME(HOUR($C$1),MINUTE($C$1),0)))*$L55*$K55*60)/$F55),
IF($D55-SUM($S55:AA55)&gt;(AB$2*$L55*$K55*60)/$F55,(AB$2*$L55*$K55*60)/$F55,
IF($D55-SUM($S55:AA55)=0,"Z",$D55-SUM($S55:AA55)))))</f>
        <v>#DIV/0!</v>
      </c>
      <c r="AC55" s="35" t="e">
        <f>IF(DATE(YEAR(AC$3),MONTH(AC$3),DAY(AC$3))&lt;DATE(YEAR($Q55),MONTH($Q55),DAY($Q55)),
"X",
IF(DATE(YEAR(AC$3),MONTH(AC$3),DAY(AC$3))=DATE(YEAR($Q55),MONTH($Q55),DAY($Q55)),
IF(((AC$2-(TIME(HOUR($Q55),MINUTE($Q55),0)-TIME(HOUR($C$1),MINUTE($C$1),0)))*$L55*$K55*60)/$F55&gt;$D55,
$D55,((AC$2-(TIME(HOUR($Q55),MINUTE($Q55),0)-TIME(HOUR($C$1),MINUTE($C$1),0)))*$L55*$K55*60)/$F55),
IF($D55-SUM($S55:AB55)&gt;(AC$2*$L55*$K55*60)/$F55,(AC$2*$L55*$K55*60)/$F55,
IF($D55-SUM($S55:AB55)=0,"Z",$D55-SUM($S55:AB55)))))</f>
        <v>#DIV/0!</v>
      </c>
      <c r="AD55" s="35" t="e">
        <f>IF(DATE(YEAR(AD$3),MONTH(AD$3),DAY(AD$3))&lt;DATE(YEAR($Q55),MONTH($Q55),DAY($Q55)),
"X",
IF(DATE(YEAR(AD$3),MONTH(AD$3),DAY(AD$3))=DATE(YEAR($Q55),MONTH($Q55),DAY($Q55)),
IF(((AD$2-(TIME(HOUR($Q55),MINUTE($Q55),0)-TIME(HOUR($C$1),MINUTE($C$1),0)))*$L55*$K55*60)/$F55&gt;$D55,
$D55,((AD$2-(TIME(HOUR($Q55),MINUTE($Q55),0)-TIME(HOUR($C$1),MINUTE($C$1),0)))*$L55*$K55*60)/$F55),
IF($D55-SUM($S55:AC55)&gt;(AD$2*$L55*$K55*60)/$F55,(AD$2*$L55*$K55*60)/$F55,
IF($D55-SUM($S55:AC55)=0,"Z",$D55-SUM($S55:AC55)))))</f>
        <v>#DIV/0!</v>
      </c>
      <c r="AE55" s="35" t="e">
        <f>IF(DATE(YEAR(AE$3),MONTH(AE$3),DAY(AE$3))&lt;DATE(YEAR($Q55),MONTH($Q55),DAY($Q55)),
"X",
IF(DATE(YEAR(AE$3),MONTH(AE$3),DAY(AE$3))=DATE(YEAR($Q55),MONTH($Q55),DAY($Q55)),
IF(((AE$2-(TIME(HOUR($Q55),MINUTE($Q55),0)-TIME(HOUR($C$1),MINUTE($C$1),0)))*$L55*$K55*60)/$F55&gt;$D55,
$D55,((AE$2-(TIME(HOUR($Q55),MINUTE($Q55),0)-TIME(HOUR($C$1),MINUTE($C$1),0)))*$L55*$K55*60)/$F55),
IF($D55-SUM($S55:AD55)&gt;(AE$2*$L55*$K55*60)/$F55,(AE$2*$L55*$K55*60)/$F55,
IF($D55-SUM($S55:AD55)=0,"Z",$D55-SUM($S55:AD55)))))</f>
        <v>#DIV/0!</v>
      </c>
      <c r="AF55" s="35" t="e">
        <f>IF(DATE(YEAR(AF$3),MONTH(AF$3),DAY(AF$3))&lt;DATE(YEAR($Q55),MONTH($Q55),DAY($Q55)),
"X",
IF(DATE(YEAR(AF$3),MONTH(AF$3),DAY(AF$3))=DATE(YEAR($Q55),MONTH($Q55),DAY($Q55)),
IF(((AF$2-(TIME(HOUR($Q55),MINUTE($Q55),0)-TIME(HOUR($C$1),MINUTE($C$1),0)))*$L55*$K55*60)/$F55&gt;$D55,
$D55,((AF$2-(TIME(HOUR($Q55),MINUTE($Q55),0)-TIME(HOUR($C$1),MINUTE($C$1),0)))*$L55*$K55*60)/$F55),
IF($D55-SUM($S55:AE55)&gt;(AF$2*$L55*$K55*60)/$F55,(AF$2*$L55*$K55*60)/$F55,
IF($D55-SUM($S55:AE55)=0,"Z",$D55-SUM($S55:AE55)))))</f>
        <v>#DIV/0!</v>
      </c>
      <c r="AG55" s="35" t="e">
        <f>IF(DATE(YEAR(AG$3),MONTH(AG$3),DAY(AG$3))&lt;DATE(YEAR($Q55),MONTH($Q55),DAY($Q55)),
"X",
IF(DATE(YEAR(AG$3),MONTH(AG$3),DAY(AG$3))=DATE(YEAR($Q55),MONTH($Q55),DAY($Q55)),
IF(((AG$2-(TIME(HOUR($Q55),MINUTE($Q55),0)-TIME(HOUR($C$1),MINUTE($C$1),0)))*$L55*$K55*60)/$F55&gt;$D55,
$D55,((AG$2-(TIME(HOUR($Q55),MINUTE($Q55),0)-TIME(HOUR($C$1),MINUTE($C$1),0)))*$L55*$K55*60)/$F55),
IF($D55-SUM($S55:AF55)&gt;(AG$2*$L55*$K55*60)/$F55,(AG$2*$L55*$K55*60)/$F55,
IF($D55-SUM($S55:AF55)=0,"Z",$D55-SUM($S55:AF55)))))</f>
        <v>#DIV/0!</v>
      </c>
      <c r="AH55" s="35" t="e">
        <f>IF(DATE(YEAR(AH$3),MONTH(AH$3),DAY(AH$3))&lt;DATE(YEAR($Q55),MONTH($Q55),DAY($Q55)),
"X",
IF(DATE(YEAR(AH$3),MONTH(AH$3),DAY(AH$3))=DATE(YEAR($Q55),MONTH($Q55),DAY($Q55)),
IF(((AH$2-(TIME(HOUR($Q55),MINUTE($Q55),0)-TIME(HOUR($C$1),MINUTE($C$1),0)))*$L55*$K55*60)/$F55&gt;$D55,
$D55,((AH$2-(TIME(HOUR($Q55),MINUTE($Q55),0)-TIME(HOUR($C$1),MINUTE($C$1),0)))*$L55*$K55*60)/$F55),
IF($D55-SUM($S55:AG55)&gt;(AH$2*$L55*$K55*60)/$F55,(AH$2*$L55*$K55*60)/$F55,
IF($D55-SUM($S55:AG55)=0,"Z",$D55-SUM($S55:AG55)))))</f>
        <v>#DIV/0!</v>
      </c>
      <c r="AI55" s="35" t="e">
        <f>IF(DATE(YEAR(AI$3),MONTH(AI$3),DAY(AI$3))&lt;DATE(YEAR($Q55),MONTH($Q55),DAY($Q55)),
"X",
IF(DATE(YEAR(AI$3),MONTH(AI$3),DAY(AI$3))=DATE(YEAR($Q55),MONTH($Q55),DAY($Q55)),
IF(((AI$2-(TIME(HOUR($Q55),MINUTE($Q55),0)-TIME(HOUR($C$1),MINUTE($C$1),0)))*$L55*$K55*60)/$F55&gt;$D55,
$D55,((AI$2-(TIME(HOUR($Q55),MINUTE($Q55),0)-TIME(HOUR($C$1),MINUTE($C$1),0)))*$L55*$K55*60)/$F55),
IF($D55-SUM($S55:AH55)&gt;(AI$2*$L55*$K55*60)/$F55,(AI$2*$L55*$K55*60)/$F55,
IF($D55-SUM($S55:AH55)=0,"Z",$D55-SUM($S55:AH55)))))</f>
        <v>#DIV/0!</v>
      </c>
      <c r="AJ55" s="35" t="e">
        <f>IF(DATE(YEAR(AJ$3),MONTH(AJ$3),DAY(AJ$3))&lt;DATE(YEAR($Q55),MONTH($Q55),DAY($Q55)),
"X",
IF(DATE(YEAR(AJ$3),MONTH(AJ$3),DAY(AJ$3))=DATE(YEAR($Q55),MONTH($Q55),DAY($Q55)),
IF(((AJ$2-(TIME(HOUR($Q55),MINUTE($Q55),0)-TIME(HOUR($C$1),MINUTE($C$1),0)))*$L55*$K55*60)/$F55&gt;$D55,
$D55,((AJ$2-(TIME(HOUR($Q55),MINUTE($Q55),0)-TIME(HOUR($C$1),MINUTE($C$1),0)))*$L55*$K55*60)/$F55),
IF($D55-SUM($S55:AI55)&gt;(AJ$2*$L55*$K55*60)/$F55,(AJ$2*$L55*$K55*60)/$F55,
IF($D55-SUM($S55:AI55)=0,"Z",$D55-SUM($S55:AI55)))))</f>
        <v>#DIV/0!</v>
      </c>
      <c r="AK55" s="35" t="e">
        <f>IF(DATE(YEAR(AK$3),MONTH(AK$3),DAY(AK$3))&lt;DATE(YEAR($Q55),MONTH($Q55),DAY($Q55)),
"X",
IF(DATE(YEAR(AK$3),MONTH(AK$3),DAY(AK$3))=DATE(YEAR($Q55),MONTH($Q55),DAY($Q55)),
IF(((AK$2-(TIME(HOUR($Q55),MINUTE($Q55),0)-TIME(HOUR($C$1),MINUTE($C$1),0)))*$L55*$K55*60)/$F55&gt;$D55,
$D55,((AK$2-(TIME(HOUR($Q55),MINUTE($Q55),0)-TIME(HOUR($C$1),MINUTE($C$1),0)))*$L55*$K55*60)/$F55),
IF($D55-SUM($S55:AJ55)&gt;(AK$2*$L55*$K55*60)/$F55,(AK$2*$L55*$K55*60)/$F55,
IF($D55-SUM($S55:AJ55)=0,"Z",$D55-SUM($S55:AJ55)))))</f>
        <v>#DIV/0!</v>
      </c>
      <c r="AL55" s="35" t="e">
        <f>IF(DATE(YEAR(AL$3),MONTH(AL$3),DAY(AL$3))&lt;DATE(YEAR($Q55),MONTH($Q55),DAY($Q55)),
"X",
IF(DATE(YEAR(AL$3),MONTH(AL$3),DAY(AL$3))=DATE(YEAR($Q55),MONTH($Q55),DAY($Q55)),
IF(((AL$2-(TIME(HOUR($Q55),MINUTE($Q55),0)-TIME(HOUR($C$1),MINUTE($C$1),0)))*$L55*$K55*60)/$F55&gt;$D55,
$D55,((AL$2-(TIME(HOUR($Q55),MINUTE($Q55),0)-TIME(HOUR($C$1),MINUTE($C$1),0)))*$L55*$K55*60)/$F55),
IF($D55-SUM($S55:AK55)&gt;(AL$2*$L55*$K55*60)/$F55,(AL$2*$L55*$K55*60)/$F55,
IF($D55-SUM($S55:AK55)=0,"Z",$D55-SUM($S55:AK55)))))</f>
        <v>#DIV/0!</v>
      </c>
      <c r="AM55" s="35" t="e">
        <f>IF(DATE(YEAR(AM$3),MONTH(AM$3),DAY(AM$3))&lt;DATE(YEAR($Q55),MONTH($Q55),DAY($Q55)),
"X",
IF(DATE(YEAR(AM$3),MONTH(AM$3),DAY(AM$3))=DATE(YEAR($Q55),MONTH($Q55),DAY($Q55)),
IF(((AM$2-(TIME(HOUR($Q55),MINUTE($Q55),0)-TIME(HOUR($C$1),MINUTE($C$1),0)))*$L55*$K55*60)/$F55&gt;$D55,
$D55,((AM$2-(TIME(HOUR($Q55),MINUTE($Q55),0)-TIME(HOUR($C$1),MINUTE($C$1),0)))*$L55*$K55*60)/$F55),
IF($D55-SUM($S55:AL55)&gt;(AM$2*$L55*$K55*60)/$F55,(AM$2*$L55*$K55*60)/$F55,
IF($D55-SUM($S55:AL55)=0,"Z",$D55-SUM($S55:AL55)))))</f>
        <v>#DIV/0!</v>
      </c>
      <c r="AN55" s="35" t="e">
        <f>IF(DATE(YEAR(AN$3),MONTH(AN$3),DAY(AN$3))&lt;DATE(YEAR($Q55),MONTH($Q55),DAY($Q55)),
"X",
IF(DATE(YEAR(AN$3),MONTH(AN$3),DAY(AN$3))=DATE(YEAR($Q55),MONTH($Q55),DAY($Q55)),
IF(((AN$2-(TIME(HOUR($Q55),MINUTE($Q55),0)-TIME(HOUR($C$1),MINUTE($C$1),0)))*$L55*$K55*60)/$F55&gt;$D55,
$D55,((AN$2-(TIME(HOUR($Q55),MINUTE($Q55),0)-TIME(HOUR($C$1),MINUTE($C$1),0)))*$L55*$K55*60)/$F55),
IF($D55-SUM($S55:AM55)&gt;(AN$2*$L55*$K55*60)/$F55,(AN$2*$L55*$K55*60)/$F55,
IF($D55-SUM($S55:AM55)=0,"Z",$D55-SUM($S55:AM55)))))</f>
        <v>#DIV/0!</v>
      </c>
      <c r="AO55" s="36" t="s">
        <v>85</v>
      </c>
    </row>
    <row r="56" spans="1:41" ht="15" customHeight="1">
      <c r="A56" s="43"/>
      <c r="B56" s="43"/>
      <c r="C56" s="43"/>
      <c r="D56" s="43"/>
      <c r="E56" s="44"/>
      <c r="F56" s="43"/>
      <c r="G56" s="62"/>
      <c r="H56" s="43">
        <v>1</v>
      </c>
      <c r="I56" s="26" t="str">
        <f>VLOOKUP(H56,OEE!$A$2:$B$23,2)</f>
        <v>A01</v>
      </c>
      <c r="J56" s="26">
        <f t="shared" si="10"/>
        <v>0</v>
      </c>
      <c r="K56" s="41">
        <f>VLOOKUP(H56,OEE!$A$3:$N$22,14)</f>
        <v>0.69900000000000007</v>
      </c>
      <c r="L56" s="26">
        <f>VLOOKUP(H56,OEE!$A$3:$N$22,3)</f>
        <v>25</v>
      </c>
      <c r="M56" s="42">
        <f t="shared" si="11"/>
        <v>0</v>
      </c>
      <c r="N56" s="42">
        <f t="shared" si="12"/>
        <v>0</v>
      </c>
      <c r="O56" s="42">
        <f t="shared" si="13"/>
        <v>0</v>
      </c>
      <c r="P56" s="25">
        <f t="shared" si="14"/>
        <v>0</v>
      </c>
      <c r="Q56" s="40" t="e">
        <f t="shared" ca="1" si="15"/>
        <v>#DIV/0!</v>
      </c>
      <c r="R56" s="40" t="e">
        <f t="shared" ca="1" si="16"/>
        <v>#DIV/0!</v>
      </c>
      <c r="S56" s="16"/>
      <c r="T56" s="16"/>
      <c r="U56" s="35" t="e">
        <f ca="1">IF(DATE(YEAR(U$3),MONTH(U$3),DAY(U$3))&lt;DATE(YEAR($Q56),MONTH($Q56),DAY($Q56)),
"X",
IF(DATE(YEAR(U$3),MONTH(U$3),DAY(U$3))=DATE(YEAR($Q56),MONTH($Q56),DAY($Q56)),
IF(((U$2-(TIME(HOUR($Q56),MINUTE($Q56),0)-TIME(HOUR($C$1),MINUTE($C$1),0)))*$L56*$K56*60)/$F56&gt;$D56,
$D56,((U$2-(TIME(HOUR($Q56),MINUTE($Q56),0)-TIME(HOUR($C$1),MINUTE($C$1),0)))*$L56*$K56*60)/$F56),
IF($D56-SUM($S56:T56)&gt;(U$2*$L56*$K56*60)/$F56,(U$2*$L56*$K56*60)/$F56,
IF($D56-SUM($S56:T56)=0,"Z",$D56-SUM($S56:T56)))))</f>
        <v>#DIV/0!</v>
      </c>
      <c r="V56" s="35" t="e">
        <f ca="1">IF(DATE(YEAR(V$3),MONTH(V$3),DAY(V$3))&lt;DATE(YEAR($Q56),MONTH($Q56),DAY($Q56)),
"X",
IF(DATE(YEAR(V$3),MONTH(V$3),DAY(V$3))=DATE(YEAR($Q56),MONTH($Q56),DAY($Q56)),
IF(((V$2-(TIME(HOUR($Q56),MINUTE($Q56),0)-TIME(HOUR($C$1),MINUTE($C$1),0)))*$L56*$K56*60)/$F56&gt;$D56,
$D56,((V$2-(TIME(HOUR($Q56),MINUTE($Q56),0)-TIME(HOUR($C$1),MINUTE($C$1),0)))*$L56*$K56*60)/$F56),
IF($D56-SUM($S56:U56)&gt;(V$2*$L56*$K56*60)/$F56,(V$2*$L56*$K56*60)/$F56,
IF($D56-SUM($S56:U56)=0,"Z",$D56-SUM($S56:U56)))))</f>
        <v>#DIV/0!</v>
      </c>
      <c r="W56" s="35" t="e">
        <f ca="1">IF(DATE(YEAR(W$3),MONTH(W$3),DAY(W$3))&lt;DATE(YEAR($Q56),MONTH($Q56),DAY($Q56)),
"X",
IF(DATE(YEAR(W$3),MONTH(W$3),DAY(W$3))=DATE(YEAR($Q56),MONTH($Q56),DAY($Q56)),
IF(((W$2-(TIME(HOUR($Q56),MINUTE($Q56),0)-TIME(HOUR($C$1),MINUTE($C$1),0)))*$L56*$K56*60)/$F56&gt;$D56,
$D56,((W$2-(TIME(HOUR($Q56),MINUTE($Q56),0)-TIME(HOUR($C$1),MINUTE($C$1),0)))*$L56*$K56*60)/$F56),
IF($D56-SUM($S56:V56)&gt;(W$2*$L56*$K56*60)/$F56,(W$2*$L56*$K56*60)/$F56,
IF($D56-SUM($S56:V56)=0,"Z",$D56-SUM($S56:V56)))))</f>
        <v>#DIV/0!</v>
      </c>
      <c r="X56" s="35" t="e">
        <f ca="1">IF(DATE(YEAR(X$3),MONTH(X$3),DAY(X$3))&lt;DATE(YEAR($Q56),MONTH($Q56),DAY($Q56)),
"X",
IF(DATE(YEAR(X$3),MONTH(X$3),DAY(X$3))=DATE(YEAR($Q56),MONTH($Q56),DAY($Q56)),
IF(((X$2-(TIME(HOUR($Q56),MINUTE($Q56),0)-TIME(HOUR($C$1),MINUTE($C$1),0)))*$L56*$K56*60)/$F56&gt;$D56,
$D56,((X$2-(TIME(HOUR($Q56),MINUTE($Q56),0)-TIME(HOUR($C$1),MINUTE($C$1),0)))*$L56*$K56*60)/$F56),
IF($D56-SUM($S56:W56)&gt;(X$2*$L56*$K56*60)/$F56,(X$2*$L56*$K56*60)/$F56,
IF($D56-SUM($S56:W56)=0,"Z",$D56-SUM($S56:W56)))))</f>
        <v>#DIV/0!</v>
      </c>
      <c r="Y56" s="35" t="e">
        <f ca="1">IF(DATE(YEAR(Y$3),MONTH(Y$3),DAY(Y$3))&lt;DATE(YEAR($Q56),MONTH($Q56),DAY($Q56)),
"X",
IF(DATE(YEAR(Y$3),MONTH(Y$3),DAY(Y$3))=DATE(YEAR($Q56),MONTH($Q56),DAY($Q56)),
IF(((Y$2-(TIME(HOUR($Q56),MINUTE($Q56),0)-TIME(HOUR($C$1),MINUTE($C$1),0)))*$L56*$K56*60)/$F56&gt;$D56,
$D56,((Y$2-(TIME(HOUR($Q56),MINUTE($Q56),0)-TIME(HOUR($C$1),MINUTE($C$1),0)))*$L56*$K56*60)/$F56),
IF($D56-SUM($S56:X56)&gt;(Y$2*$L56*$K56*60)/$F56,(Y$2*$L56*$K56*60)/$F56,
IF($D56-SUM($S56:X56)=0,"Z",$D56-SUM($S56:X56)))))</f>
        <v>#DIV/0!</v>
      </c>
      <c r="Z56" s="35" t="e">
        <f ca="1">IF(DATE(YEAR(Z$3),MONTH(Z$3),DAY(Z$3))&lt;DATE(YEAR($Q56),MONTH($Q56),DAY($Q56)),
"X",
IF(DATE(YEAR(Z$3),MONTH(Z$3),DAY(Z$3))=DATE(YEAR($Q56),MONTH($Q56),DAY($Q56)),
IF(((Z$2-(TIME(HOUR($Q56),MINUTE($Q56),0)-TIME(HOUR($C$1),MINUTE($C$1),0)))*$L56*$K56*60)/$F56&gt;$D56,
$D56,((Z$2-(TIME(HOUR($Q56),MINUTE($Q56),0)-TIME(HOUR($C$1),MINUTE($C$1),0)))*$L56*$K56*60)/$F56),
IF($D56-SUM($S56:Y56)&gt;(Z$2*$L56*$K56*60)/$F56,(Z$2*$L56*$K56*60)/$F56,
IF($D56-SUM($S56:Y56)=0,"Z",$D56-SUM($S56:Y56)))))</f>
        <v>#DIV/0!</v>
      </c>
      <c r="AA56" s="35" t="e">
        <f ca="1">IF(DATE(YEAR(AA$3),MONTH(AA$3),DAY(AA$3))&lt;DATE(YEAR($Q56),MONTH($Q56),DAY($Q56)),
"X",
IF(DATE(YEAR(AA$3),MONTH(AA$3),DAY(AA$3))=DATE(YEAR($Q56),MONTH($Q56),DAY($Q56)),
IF(((AA$2-(TIME(HOUR($Q56),MINUTE($Q56),0)-TIME(HOUR($C$1),MINUTE($C$1),0)))*$L56*$K56*60)/$F56&gt;$D56,
$D56,((AA$2-(TIME(HOUR($Q56),MINUTE($Q56),0)-TIME(HOUR($C$1),MINUTE($C$1),0)))*$L56*$K56*60)/$F56),
IF($D56-SUM($S56:Z56)&gt;(AA$2*$L56*$K56*60)/$F56,(AA$2*$L56*$K56*60)/$F56,
IF($D56-SUM($S56:Z56)=0,"Z",$D56-SUM($S56:Z56)))))</f>
        <v>#DIV/0!</v>
      </c>
      <c r="AB56" s="35" t="e">
        <f ca="1">IF(DATE(YEAR(AB$3),MONTH(AB$3),DAY(AB$3))&lt;DATE(YEAR($Q56),MONTH($Q56),DAY($Q56)),
"X",
IF(DATE(YEAR(AB$3),MONTH(AB$3),DAY(AB$3))=DATE(YEAR($Q56),MONTH($Q56),DAY($Q56)),
IF(((AB$2-(TIME(HOUR($Q56),MINUTE($Q56),0)-TIME(HOUR($C$1),MINUTE($C$1),0)))*$L56*$K56*60)/$F56&gt;$D56,
$D56,((AB$2-(TIME(HOUR($Q56),MINUTE($Q56),0)-TIME(HOUR($C$1),MINUTE($C$1),0)))*$L56*$K56*60)/$F56),
IF($D56-SUM($S56:AA56)&gt;(AB$2*$L56*$K56*60)/$F56,(AB$2*$L56*$K56*60)/$F56,
IF($D56-SUM($S56:AA56)=0,"Z",$D56-SUM($S56:AA56)))))</f>
        <v>#DIV/0!</v>
      </c>
      <c r="AC56" s="35" t="e">
        <f ca="1">IF(DATE(YEAR(AC$3),MONTH(AC$3),DAY(AC$3))&lt;DATE(YEAR($Q56),MONTH($Q56),DAY($Q56)),
"X",
IF(DATE(YEAR(AC$3),MONTH(AC$3),DAY(AC$3))=DATE(YEAR($Q56),MONTH($Q56),DAY($Q56)),
IF(((AC$2-(TIME(HOUR($Q56),MINUTE($Q56),0)-TIME(HOUR($C$1),MINUTE($C$1),0)))*$L56*$K56*60)/$F56&gt;$D56,
$D56,((AC$2-(TIME(HOUR($Q56),MINUTE($Q56),0)-TIME(HOUR($C$1),MINUTE($C$1),0)))*$L56*$K56*60)/$F56),
IF($D56-SUM($S56:AB56)&gt;(AC$2*$L56*$K56*60)/$F56,(AC$2*$L56*$K56*60)/$F56,
IF($D56-SUM($S56:AB56)=0,"Z",$D56-SUM($S56:AB56)))))</f>
        <v>#DIV/0!</v>
      </c>
      <c r="AD56" s="35" t="e">
        <f ca="1">IF(DATE(YEAR(AD$3),MONTH(AD$3),DAY(AD$3))&lt;DATE(YEAR($Q56),MONTH($Q56),DAY($Q56)),
"X",
IF(DATE(YEAR(AD$3),MONTH(AD$3),DAY(AD$3))=DATE(YEAR($Q56),MONTH($Q56),DAY($Q56)),
IF(((AD$2-(TIME(HOUR($Q56),MINUTE($Q56),0)-TIME(HOUR($C$1),MINUTE($C$1),0)))*$L56*$K56*60)/$F56&gt;$D56,
$D56,((AD$2-(TIME(HOUR($Q56),MINUTE($Q56),0)-TIME(HOUR($C$1),MINUTE($C$1),0)))*$L56*$K56*60)/$F56),
IF($D56-SUM($S56:AC56)&gt;(AD$2*$L56*$K56*60)/$F56,(AD$2*$L56*$K56*60)/$F56,
IF($D56-SUM($S56:AC56)=0,"Z",$D56-SUM($S56:AC56)))))</f>
        <v>#DIV/0!</v>
      </c>
      <c r="AE56" s="35" t="e">
        <f ca="1">IF(DATE(YEAR(AE$3),MONTH(AE$3),DAY(AE$3))&lt;DATE(YEAR($Q56),MONTH($Q56),DAY($Q56)),
"X",
IF(DATE(YEAR(AE$3),MONTH(AE$3),DAY(AE$3))=DATE(YEAR($Q56),MONTH($Q56),DAY($Q56)),
IF(((AE$2-(TIME(HOUR($Q56),MINUTE($Q56),0)-TIME(HOUR($C$1),MINUTE($C$1),0)))*$L56*$K56*60)/$F56&gt;$D56,
$D56,((AE$2-(TIME(HOUR($Q56),MINUTE($Q56),0)-TIME(HOUR($C$1),MINUTE($C$1),0)))*$L56*$K56*60)/$F56),
IF($D56-SUM($S56:AD56)&gt;(AE$2*$L56*$K56*60)/$F56,(AE$2*$L56*$K56*60)/$F56,
IF($D56-SUM($S56:AD56)=0,"Z",$D56-SUM($S56:AD56)))))</f>
        <v>#DIV/0!</v>
      </c>
      <c r="AF56" s="35" t="e">
        <f ca="1">IF(DATE(YEAR(AF$3),MONTH(AF$3),DAY(AF$3))&lt;DATE(YEAR($Q56),MONTH($Q56),DAY($Q56)),
"X",
IF(DATE(YEAR(AF$3),MONTH(AF$3),DAY(AF$3))=DATE(YEAR($Q56),MONTH($Q56),DAY($Q56)),
IF(((AF$2-(TIME(HOUR($Q56),MINUTE($Q56),0)-TIME(HOUR($C$1),MINUTE($C$1),0)))*$L56*$K56*60)/$F56&gt;$D56,
$D56,((AF$2-(TIME(HOUR($Q56),MINUTE($Q56),0)-TIME(HOUR($C$1),MINUTE($C$1),0)))*$L56*$K56*60)/$F56),
IF($D56-SUM($S56:AE56)&gt;(AF$2*$L56*$K56*60)/$F56,(AF$2*$L56*$K56*60)/$F56,
IF($D56-SUM($S56:AE56)=0,"Z",$D56-SUM($S56:AE56)))))</f>
        <v>#DIV/0!</v>
      </c>
      <c r="AG56" s="35" t="e">
        <f ca="1">IF(DATE(YEAR(AG$3),MONTH(AG$3),DAY(AG$3))&lt;DATE(YEAR($Q56),MONTH($Q56),DAY($Q56)),
"X",
IF(DATE(YEAR(AG$3),MONTH(AG$3),DAY(AG$3))=DATE(YEAR($Q56),MONTH($Q56),DAY($Q56)),
IF(((AG$2-(TIME(HOUR($Q56),MINUTE($Q56),0)-TIME(HOUR($C$1),MINUTE($C$1),0)))*$L56*$K56*60)/$F56&gt;$D56,
$D56,((AG$2-(TIME(HOUR($Q56),MINUTE($Q56),0)-TIME(HOUR($C$1),MINUTE($C$1),0)))*$L56*$K56*60)/$F56),
IF($D56-SUM($S56:AF56)&gt;(AG$2*$L56*$K56*60)/$F56,(AG$2*$L56*$K56*60)/$F56,
IF($D56-SUM($S56:AF56)=0,"Z",$D56-SUM($S56:AF56)))))</f>
        <v>#DIV/0!</v>
      </c>
      <c r="AH56" s="35" t="e">
        <f ca="1">IF(DATE(YEAR(AH$3),MONTH(AH$3),DAY(AH$3))&lt;DATE(YEAR($Q56),MONTH($Q56),DAY($Q56)),
"X",
IF(DATE(YEAR(AH$3),MONTH(AH$3),DAY(AH$3))=DATE(YEAR($Q56),MONTH($Q56),DAY($Q56)),
IF(((AH$2-(TIME(HOUR($Q56),MINUTE($Q56),0)-TIME(HOUR($C$1),MINUTE($C$1),0)))*$L56*$K56*60)/$F56&gt;$D56,
$D56,((AH$2-(TIME(HOUR($Q56),MINUTE($Q56),0)-TIME(HOUR($C$1),MINUTE($C$1),0)))*$L56*$K56*60)/$F56),
IF($D56-SUM($S56:AG56)&gt;(AH$2*$L56*$K56*60)/$F56,(AH$2*$L56*$K56*60)/$F56,
IF($D56-SUM($S56:AG56)=0,"Z",$D56-SUM($S56:AG56)))))</f>
        <v>#DIV/0!</v>
      </c>
      <c r="AI56" s="35" t="e">
        <f ca="1">IF(DATE(YEAR(AI$3),MONTH(AI$3),DAY(AI$3))&lt;DATE(YEAR($Q56),MONTH($Q56),DAY($Q56)),
"X",
IF(DATE(YEAR(AI$3),MONTH(AI$3),DAY(AI$3))=DATE(YEAR($Q56),MONTH($Q56),DAY($Q56)),
IF(((AI$2-(TIME(HOUR($Q56),MINUTE($Q56),0)-TIME(HOUR($C$1),MINUTE($C$1),0)))*$L56*$K56*60)/$F56&gt;$D56,
$D56,((AI$2-(TIME(HOUR($Q56),MINUTE($Q56),0)-TIME(HOUR($C$1),MINUTE($C$1),0)))*$L56*$K56*60)/$F56),
IF($D56-SUM($S56:AH56)&gt;(AI$2*$L56*$K56*60)/$F56,(AI$2*$L56*$K56*60)/$F56,
IF($D56-SUM($S56:AH56)=0,"Z",$D56-SUM($S56:AH56)))))</f>
        <v>#DIV/0!</v>
      </c>
      <c r="AJ56" s="35" t="e">
        <f ca="1">IF(DATE(YEAR(AJ$3),MONTH(AJ$3),DAY(AJ$3))&lt;DATE(YEAR($Q56),MONTH($Q56),DAY($Q56)),
"X",
IF(DATE(YEAR(AJ$3),MONTH(AJ$3),DAY(AJ$3))=DATE(YEAR($Q56),MONTH($Q56),DAY($Q56)),
IF(((AJ$2-(TIME(HOUR($Q56),MINUTE($Q56),0)-TIME(HOUR($C$1),MINUTE($C$1),0)))*$L56*$K56*60)/$F56&gt;$D56,
$D56,((AJ$2-(TIME(HOUR($Q56),MINUTE($Q56),0)-TIME(HOUR($C$1),MINUTE($C$1),0)))*$L56*$K56*60)/$F56),
IF($D56-SUM($S56:AI56)&gt;(AJ$2*$L56*$K56*60)/$F56,(AJ$2*$L56*$K56*60)/$F56,
IF($D56-SUM($S56:AI56)=0,"Z",$D56-SUM($S56:AI56)))))</f>
        <v>#DIV/0!</v>
      </c>
      <c r="AK56" s="35" t="e">
        <f ca="1">IF(DATE(YEAR(AK$3),MONTH(AK$3),DAY(AK$3))&lt;DATE(YEAR($Q56),MONTH($Q56),DAY($Q56)),
"X",
IF(DATE(YEAR(AK$3),MONTH(AK$3),DAY(AK$3))=DATE(YEAR($Q56),MONTH($Q56),DAY($Q56)),
IF(((AK$2-(TIME(HOUR($Q56),MINUTE($Q56),0)-TIME(HOUR($C$1),MINUTE($C$1),0)))*$L56*$K56*60)/$F56&gt;$D56,
$D56,((AK$2-(TIME(HOUR($Q56),MINUTE($Q56),0)-TIME(HOUR($C$1),MINUTE($C$1),0)))*$L56*$K56*60)/$F56),
IF($D56-SUM($S56:AJ56)&gt;(AK$2*$L56*$K56*60)/$F56,(AK$2*$L56*$K56*60)/$F56,
IF($D56-SUM($S56:AJ56)=0,"Z",$D56-SUM($S56:AJ56)))))</f>
        <v>#DIV/0!</v>
      </c>
      <c r="AL56" s="35" t="e">
        <f ca="1">IF(DATE(YEAR(AL$3),MONTH(AL$3),DAY(AL$3))&lt;DATE(YEAR($Q56),MONTH($Q56),DAY($Q56)),
"X",
IF(DATE(YEAR(AL$3),MONTH(AL$3),DAY(AL$3))=DATE(YEAR($Q56),MONTH($Q56),DAY($Q56)),
IF(((AL$2-(TIME(HOUR($Q56),MINUTE($Q56),0)-TIME(HOUR($C$1),MINUTE($C$1),0)))*$L56*$K56*60)/$F56&gt;$D56,
$D56,((AL$2-(TIME(HOUR($Q56),MINUTE($Q56),0)-TIME(HOUR($C$1),MINUTE($C$1),0)))*$L56*$K56*60)/$F56),
IF($D56-SUM($S56:AK56)&gt;(AL$2*$L56*$K56*60)/$F56,(AL$2*$L56*$K56*60)/$F56,
IF($D56-SUM($S56:AK56)=0,"Z",$D56-SUM($S56:AK56)))))</f>
        <v>#DIV/0!</v>
      </c>
      <c r="AM56" s="35" t="e">
        <f ca="1">IF(DATE(YEAR(AM$3),MONTH(AM$3),DAY(AM$3))&lt;DATE(YEAR($Q56),MONTH($Q56),DAY($Q56)),
"X",
IF(DATE(YEAR(AM$3),MONTH(AM$3),DAY(AM$3))=DATE(YEAR($Q56),MONTH($Q56),DAY($Q56)),
IF(((AM$2-(TIME(HOUR($Q56),MINUTE($Q56),0)-TIME(HOUR($C$1),MINUTE($C$1),0)))*$L56*$K56*60)/$F56&gt;$D56,
$D56,((AM$2-(TIME(HOUR($Q56),MINUTE($Q56),0)-TIME(HOUR($C$1),MINUTE($C$1),0)))*$L56*$K56*60)/$F56),
IF($D56-SUM($S56:AL56)&gt;(AM$2*$L56*$K56*60)/$F56,(AM$2*$L56*$K56*60)/$F56,
IF($D56-SUM($S56:AL56)=0,"Z",$D56-SUM($S56:AL56)))))</f>
        <v>#DIV/0!</v>
      </c>
      <c r="AN56" s="35" t="e">
        <f ca="1">IF(DATE(YEAR(AN$3),MONTH(AN$3),DAY(AN$3))&lt;DATE(YEAR($Q56),MONTH($Q56),DAY($Q56)),
"X",
IF(DATE(YEAR(AN$3),MONTH(AN$3),DAY(AN$3))=DATE(YEAR($Q56),MONTH($Q56),DAY($Q56)),
IF(((AN$2-(TIME(HOUR($Q56),MINUTE($Q56),0)-TIME(HOUR($C$1),MINUTE($C$1),0)))*$L56*$K56*60)/$F56&gt;$D56,
$D56,((AN$2-(TIME(HOUR($Q56),MINUTE($Q56),0)-TIME(HOUR($C$1),MINUTE($C$1),0)))*$L56*$K56*60)/$F56),
IF($D56-SUM($S56:AM56)&gt;(AN$2*$L56*$K56*60)/$F56,(AN$2*$L56*$K56*60)/$F56,
IF($D56-SUM($S56:AM56)=0,"Z",$D56-SUM($S56:AM56)))))</f>
        <v>#DIV/0!</v>
      </c>
      <c r="AO56" s="36" t="s">
        <v>85</v>
      </c>
    </row>
    <row r="57" spans="1:41" ht="15" customHeight="1">
      <c r="A57" s="43"/>
      <c r="B57" s="43"/>
      <c r="C57" s="43"/>
      <c r="D57" s="43"/>
      <c r="E57" s="44"/>
      <c r="F57" s="43"/>
      <c r="G57" s="62"/>
      <c r="H57" s="43">
        <v>12</v>
      </c>
      <c r="I57" s="26" t="str">
        <f>VLOOKUP(H57,OEE!$A$2:$B$23,2)</f>
        <v>B04</v>
      </c>
      <c r="J57" s="26">
        <f t="shared" si="10"/>
        <v>0</v>
      </c>
      <c r="K57" s="41">
        <f>VLOOKUP(H57,OEE!$A$3:$N$22,14)</f>
        <v>0.72299999999999998</v>
      </c>
      <c r="L57" s="26">
        <f>VLOOKUP(H57,OEE!$A$3:$N$22,3)</f>
        <v>25</v>
      </c>
      <c r="M57" s="42">
        <f t="shared" si="11"/>
        <v>0</v>
      </c>
      <c r="N57" s="42">
        <f t="shared" si="12"/>
        <v>0</v>
      </c>
      <c r="O57" s="42">
        <f t="shared" si="13"/>
        <v>0</v>
      </c>
      <c r="P57" s="25">
        <f t="shared" si="14"/>
        <v>0</v>
      </c>
      <c r="Q57" s="40">
        <f t="shared" si="15"/>
        <v>44338.375</v>
      </c>
      <c r="R57" s="40" t="e">
        <f t="shared" ca="1" si="16"/>
        <v>#DIV/0!</v>
      </c>
      <c r="S57" s="16"/>
      <c r="T57" s="16"/>
      <c r="U57" s="35" t="e">
        <f>IF(DATE(YEAR(U$3),MONTH(U$3),DAY(U$3))&lt;DATE(YEAR($Q57),MONTH($Q57),DAY($Q57)),
"X",
IF(DATE(YEAR(U$3),MONTH(U$3),DAY(U$3))=DATE(YEAR($Q57),MONTH($Q57),DAY($Q57)),
IF(((U$2-(TIME(HOUR($Q57),MINUTE($Q57),0)-TIME(HOUR($C$1),MINUTE($C$1),0)))*$L57*$K57*60)/$F57&gt;$D57,
$D57,((U$2-(TIME(HOUR($Q57),MINUTE($Q57),0)-TIME(HOUR($C$1),MINUTE($C$1),0)))*$L57*$K57*60)/$F57),
IF($D57-SUM($S57:T57)&gt;(U$2*$L57*$K57*60)/$F57,(U$2*$L57*$K57*60)/$F57,
IF($D57-SUM($S57:T57)=0,"Z",$D57-SUM($S57:T57)))))</f>
        <v>#DIV/0!</v>
      </c>
      <c r="V57" s="35" t="e">
        <f>IF(DATE(YEAR(V$3),MONTH(V$3),DAY(V$3))&lt;DATE(YEAR($Q57),MONTH($Q57),DAY($Q57)),
"X",
IF(DATE(YEAR(V$3),MONTH(V$3),DAY(V$3))=DATE(YEAR($Q57),MONTH($Q57),DAY($Q57)),
IF(((V$2-(TIME(HOUR($Q57),MINUTE($Q57),0)-TIME(HOUR($C$1),MINUTE($C$1),0)))*$L57*$K57*60)/$F57&gt;$D57,
$D57,((V$2-(TIME(HOUR($Q57),MINUTE($Q57),0)-TIME(HOUR($C$1),MINUTE($C$1),0)))*$L57*$K57*60)/$F57),
IF($D57-SUM($S57:U57)&gt;(V$2*$L57*$K57*60)/$F57,(V$2*$L57*$K57*60)/$F57,
IF($D57-SUM($S57:U57)=0,"Z",$D57-SUM($S57:U57)))))</f>
        <v>#DIV/0!</v>
      </c>
      <c r="W57" s="35" t="e">
        <f>IF(DATE(YEAR(W$3),MONTH(W$3),DAY(W$3))&lt;DATE(YEAR($Q57),MONTH($Q57),DAY($Q57)),
"X",
IF(DATE(YEAR(W$3),MONTH(W$3),DAY(W$3))=DATE(YEAR($Q57),MONTH($Q57),DAY($Q57)),
IF(((W$2-(TIME(HOUR($Q57),MINUTE($Q57),0)-TIME(HOUR($C$1),MINUTE($C$1),0)))*$L57*$K57*60)/$F57&gt;$D57,
$D57,((W$2-(TIME(HOUR($Q57),MINUTE($Q57),0)-TIME(HOUR($C$1),MINUTE($C$1),0)))*$L57*$K57*60)/$F57),
IF($D57-SUM($S57:V57)&gt;(W$2*$L57*$K57*60)/$F57,(W$2*$L57*$K57*60)/$F57,
IF($D57-SUM($S57:V57)=0,"Z",$D57-SUM($S57:V57)))))</f>
        <v>#DIV/0!</v>
      </c>
      <c r="X57" s="35" t="e">
        <f>IF(DATE(YEAR(X$3),MONTH(X$3),DAY(X$3))&lt;DATE(YEAR($Q57),MONTH($Q57),DAY($Q57)),
"X",
IF(DATE(YEAR(X$3),MONTH(X$3),DAY(X$3))=DATE(YEAR($Q57),MONTH($Q57),DAY($Q57)),
IF(((X$2-(TIME(HOUR($Q57),MINUTE($Q57),0)-TIME(HOUR($C$1),MINUTE($C$1),0)))*$L57*$K57*60)/$F57&gt;$D57,
$D57,((X$2-(TIME(HOUR($Q57),MINUTE($Q57),0)-TIME(HOUR($C$1),MINUTE($C$1),0)))*$L57*$K57*60)/$F57),
IF($D57-SUM($S57:W57)&gt;(X$2*$L57*$K57*60)/$F57,(X$2*$L57*$K57*60)/$F57,
IF($D57-SUM($S57:W57)=0,"Z",$D57-SUM($S57:W57)))))</f>
        <v>#DIV/0!</v>
      </c>
      <c r="Y57" s="35" t="e">
        <f>IF(DATE(YEAR(Y$3),MONTH(Y$3),DAY(Y$3))&lt;DATE(YEAR($Q57),MONTH($Q57),DAY($Q57)),
"X",
IF(DATE(YEAR(Y$3),MONTH(Y$3),DAY(Y$3))=DATE(YEAR($Q57),MONTH($Q57),DAY($Q57)),
IF(((Y$2-(TIME(HOUR($Q57),MINUTE($Q57),0)-TIME(HOUR($C$1),MINUTE($C$1),0)))*$L57*$K57*60)/$F57&gt;$D57,
$D57,((Y$2-(TIME(HOUR($Q57),MINUTE($Q57),0)-TIME(HOUR($C$1),MINUTE($C$1),0)))*$L57*$K57*60)/$F57),
IF($D57-SUM($S57:X57)&gt;(Y$2*$L57*$K57*60)/$F57,(Y$2*$L57*$K57*60)/$F57,
IF($D57-SUM($S57:X57)=0,"Z",$D57-SUM($S57:X57)))))</f>
        <v>#DIV/0!</v>
      </c>
      <c r="Z57" s="35" t="e">
        <f>IF(DATE(YEAR(Z$3),MONTH(Z$3),DAY(Z$3))&lt;DATE(YEAR($Q57),MONTH($Q57),DAY($Q57)),
"X",
IF(DATE(YEAR(Z$3),MONTH(Z$3),DAY(Z$3))=DATE(YEAR($Q57),MONTH($Q57),DAY($Q57)),
IF(((Z$2-(TIME(HOUR($Q57),MINUTE($Q57),0)-TIME(HOUR($C$1),MINUTE($C$1),0)))*$L57*$K57*60)/$F57&gt;$D57,
$D57,((Z$2-(TIME(HOUR($Q57),MINUTE($Q57),0)-TIME(HOUR($C$1),MINUTE($C$1),0)))*$L57*$K57*60)/$F57),
IF($D57-SUM($S57:Y57)&gt;(Z$2*$L57*$K57*60)/$F57,(Z$2*$L57*$K57*60)/$F57,
IF($D57-SUM($S57:Y57)=0,"Z",$D57-SUM($S57:Y57)))))</f>
        <v>#DIV/0!</v>
      </c>
      <c r="AA57" s="35" t="e">
        <f>IF(DATE(YEAR(AA$3),MONTH(AA$3),DAY(AA$3))&lt;DATE(YEAR($Q57),MONTH($Q57),DAY($Q57)),
"X",
IF(DATE(YEAR(AA$3),MONTH(AA$3),DAY(AA$3))=DATE(YEAR($Q57),MONTH($Q57),DAY($Q57)),
IF(((AA$2-(TIME(HOUR($Q57),MINUTE($Q57),0)-TIME(HOUR($C$1),MINUTE($C$1),0)))*$L57*$K57*60)/$F57&gt;$D57,
$D57,((AA$2-(TIME(HOUR($Q57),MINUTE($Q57),0)-TIME(HOUR($C$1),MINUTE($C$1),0)))*$L57*$K57*60)/$F57),
IF($D57-SUM($S57:Z57)&gt;(AA$2*$L57*$K57*60)/$F57,(AA$2*$L57*$K57*60)/$F57,
IF($D57-SUM($S57:Z57)=0,"Z",$D57-SUM($S57:Z57)))))</f>
        <v>#DIV/0!</v>
      </c>
      <c r="AB57" s="35" t="e">
        <f>IF(DATE(YEAR(AB$3),MONTH(AB$3),DAY(AB$3))&lt;DATE(YEAR($Q57),MONTH($Q57),DAY($Q57)),
"X",
IF(DATE(YEAR(AB$3),MONTH(AB$3),DAY(AB$3))=DATE(YEAR($Q57),MONTH($Q57),DAY($Q57)),
IF(((AB$2-(TIME(HOUR($Q57),MINUTE($Q57),0)-TIME(HOUR($C$1),MINUTE($C$1),0)))*$L57*$K57*60)/$F57&gt;$D57,
$D57,((AB$2-(TIME(HOUR($Q57),MINUTE($Q57),0)-TIME(HOUR($C$1),MINUTE($C$1),0)))*$L57*$K57*60)/$F57),
IF($D57-SUM($S57:AA57)&gt;(AB$2*$L57*$K57*60)/$F57,(AB$2*$L57*$K57*60)/$F57,
IF($D57-SUM($S57:AA57)=0,"Z",$D57-SUM($S57:AA57)))))</f>
        <v>#DIV/0!</v>
      </c>
      <c r="AC57" s="35" t="e">
        <f>IF(DATE(YEAR(AC$3),MONTH(AC$3),DAY(AC$3))&lt;DATE(YEAR($Q57),MONTH($Q57),DAY($Q57)),
"X",
IF(DATE(YEAR(AC$3),MONTH(AC$3),DAY(AC$3))=DATE(YEAR($Q57),MONTH($Q57),DAY($Q57)),
IF(((AC$2-(TIME(HOUR($Q57),MINUTE($Q57),0)-TIME(HOUR($C$1),MINUTE($C$1),0)))*$L57*$K57*60)/$F57&gt;$D57,
$D57,((AC$2-(TIME(HOUR($Q57),MINUTE($Q57),0)-TIME(HOUR($C$1),MINUTE($C$1),0)))*$L57*$K57*60)/$F57),
IF($D57-SUM($S57:AB57)&gt;(AC$2*$L57*$K57*60)/$F57,(AC$2*$L57*$K57*60)/$F57,
IF($D57-SUM($S57:AB57)=0,"Z",$D57-SUM($S57:AB57)))))</f>
        <v>#DIV/0!</v>
      </c>
      <c r="AD57" s="35" t="e">
        <f>IF(DATE(YEAR(AD$3),MONTH(AD$3),DAY(AD$3))&lt;DATE(YEAR($Q57),MONTH($Q57),DAY($Q57)),
"X",
IF(DATE(YEAR(AD$3),MONTH(AD$3),DAY(AD$3))=DATE(YEAR($Q57),MONTH($Q57),DAY($Q57)),
IF(((AD$2-(TIME(HOUR($Q57),MINUTE($Q57),0)-TIME(HOUR($C$1),MINUTE($C$1),0)))*$L57*$K57*60)/$F57&gt;$D57,
$D57,((AD$2-(TIME(HOUR($Q57),MINUTE($Q57),0)-TIME(HOUR($C$1),MINUTE($C$1),0)))*$L57*$K57*60)/$F57),
IF($D57-SUM($S57:AC57)&gt;(AD$2*$L57*$K57*60)/$F57,(AD$2*$L57*$K57*60)/$F57,
IF($D57-SUM($S57:AC57)=0,"Z",$D57-SUM($S57:AC57)))))</f>
        <v>#DIV/0!</v>
      </c>
      <c r="AE57" s="35" t="e">
        <f>IF(DATE(YEAR(AE$3),MONTH(AE$3),DAY(AE$3))&lt;DATE(YEAR($Q57),MONTH($Q57),DAY($Q57)),
"X",
IF(DATE(YEAR(AE$3),MONTH(AE$3),DAY(AE$3))=DATE(YEAR($Q57),MONTH($Q57),DAY($Q57)),
IF(((AE$2-(TIME(HOUR($Q57),MINUTE($Q57),0)-TIME(HOUR($C$1),MINUTE($C$1),0)))*$L57*$K57*60)/$F57&gt;$D57,
$D57,((AE$2-(TIME(HOUR($Q57),MINUTE($Q57),0)-TIME(HOUR($C$1),MINUTE($C$1),0)))*$L57*$K57*60)/$F57),
IF($D57-SUM($S57:AD57)&gt;(AE$2*$L57*$K57*60)/$F57,(AE$2*$L57*$K57*60)/$F57,
IF($D57-SUM($S57:AD57)=0,"Z",$D57-SUM($S57:AD57)))))</f>
        <v>#DIV/0!</v>
      </c>
      <c r="AF57" s="35" t="e">
        <f>IF(DATE(YEAR(AF$3),MONTH(AF$3),DAY(AF$3))&lt;DATE(YEAR($Q57),MONTH($Q57),DAY($Q57)),
"X",
IF(DATE(YEAR(AF$3),MONTH(AF$3),DAY(AF$3))=DATE(YEAR($Q57),MONTH($Q57),DAY($Q57)),
IF(((AF$2-(TIME(HOUR($Q57),MINUTE($Q57),0)-TIME(HOUR($C$1),MINUTE($C$1),0)))*$L57*$K57*60)/$F57&gt;$D57,
$D57,((AF$2-(TIME(HOUR($Q57),MINUTE($Q57),0)-TIME(HOUR($C$1),MINUTE($C$1),0)))*$L57*$K57*60)/$F57),
IF($D57-SUM($S57:AE57)&gt;(AF$2*$L57*$K57*60)/$F57,(AF$2*$L57*$K57*60)/$F57,
IF($D57-SUM($S57:AE57)=0,"Z",$D57-SUM($S57:AE57)))))</f>
        <v>#DIV/0!</v>
      </c>
      <c r="AG57" s="35" t="e">
        <f>IF(DATE(YEAR(AG$3),MONTH(AG$3),DAY(AG$3))&lt;DATE(YEAR($Q57),MONTH($Q57),DAY($Q57)),
"X",
IF(DATE(YEAR(AG$3),MONTH(AG$3),DAY(AG$3))=DATE(YEAR($Q57),MONTH($Q57),DAY($Q57)),
IF(((AG$2-(TIME(HOUR($Q57),MINUTE($Q57),0)-TIME(HOUR($C$1),MINUTE($C$1),0)))*$L57*$K57*60)/$F57&gt;$D57,
$D57,((AG$2-(TIME(HOUR($Q57),MINUTE($Q57),0)-TIME(HOUR($C$1),MINUTE($C$1),0)))*$L57*$K57*60)/$F57),
IF($D57-SUM($S57:AF57)&gt;(AG$2*$L57*$K57*60)/$F57,(AG$2*$L57*$K57*60)/$F57,
IF($D57-SUM($S57:AF57)=0,"Z",$D57-SUM($S57:AF57)))))</f>
        <v>#DIV/0!</v>
      </c>
      <c r="AH57" s="35" t="e">
        <f>IF(DATE(YEAR(AH$3),MONTH(AH$3),DAY(AH$3))&lt;DATE(YEAR($Q57),MONTH($Q57),DAY($Q57)),
"X",
IF(DATE(YEAR(AH$3),MONTH(AH$3),DAY(AH$3))=DATE(YEAR($Q57),MONTH($Q57),DAY($Q57)),
IF(((AH$2-(TIME(HOUR($Q57),MINUTE($Q57),0)-TIME(HOUR($C$1),MINUTE($C$1),0)))*$L57*$K57*60)/$F57&gt;$D57,
$D57,((AH$2-(TIME(HOUR($Q57),MINUTE($Q57),0)-TIME(HOUR($C$1),MINUTE($C$1),0)))*$L57*$K57*60)/$F57),
IF($D57-SUM($S57:AG57)&gt;(AH$2*$L57*$K57*60)/$F57,(AH$2*$L57*$K57*60)/$F57,
IF($D57-SUM($S57:AG57)=0,"Z",$D57-SUM($S57:AG57)))))</f>
        <v>#DIV/0!</v>
      </c>
      <c r="AI57" s="35" t="e">
        <f>IF(DATE(YEAR(AI$3),MONTH(AI$3),DAY(AI$3))&lt;DATE(YEAR($Q57),MONTH($Q57),DAY($Q57)),
"X",
IF(DATE(YEAR(AI$3),MONTH(AI$3),DAY(AI$3))=DATE(YEAR($Q57),MONTH($Q57),DAY($Q57)),
IF(((AI$2-(TIME(HOUR($Q57),MINUTE($Q57),0)-TIME(HOUR($C$1),MINUTE($C$1),0)))*$L57*$K57*60)/$F57&gt;$D57,
$D57,((AI$2-(TIME(HOUR($Q57),MINUTE($Q57),0)-TIME(HOUR($C$1),MINUTE($C$1),0)))*$L57*$K57*60)/$F57),
IF($D57-SUM($S57:AH57)&gt;(AI$2*$L57*$K57*60)/$F57,(AI$2*$L57*$K57*60)/$F57,
IF($D57-SUM($S57:AH57)=0,"Z",$D57-SUM($S57:AH57)))))</f>
        <v>#DIV/0!</v>
      </c>
      <c r="AJ57" s="35" t="e">
        <f>IF(DATE(YEAR(AJ$3),MONTH(AJ$3),DAY(AJ$3))&lt;DATE(YEAR($Q57),MONTH($Q57),DAY($Q57)),
"X",
IF(DATE(YEAR(AJ$3),MONTH(AJ$3),DAY(AJ$3))=DATE(YEAR($Q57),MONTH($Q57),DAY($Q57)),
IF(((AJ$2-(TIME(HOUR($Q57),MINUTE($Q57),0)-TIME(HOUR($C$1),MINUTE($C$1),0)))*$L57*$K57*60)/$F57&gt;$D57,
$D57,((AJ$2-(TIME(HOUR($Q57),MINUTE($Q57),0)-TIME(HOUR($C$1),MINUTE($C$1),0)))*$L57*$K57*60)/$F57),
IF($D57-SUM($S57:AI57)&gt;(AJ$2*$L57*$K57*60)/$F57,(AJ$2*$L57*$K57*60)/$F57,
IF($D57-SUM($S57:AI57)=0,"Z",$D57-SUM($S57:AI57)))))</f>
        <v>#DIV/0!</v>
      </c>
      <c r="AK57" s="35" t="e">
        <f>IF(DATE(YEAR(AK$3),MONTH(AK$3),DAY(AK$3))&lt;DATE(YEAR($Q57),MONTH($Q57),DAY($Q57)),
"X",
IF(DATE(YEAR(AK$3),MONTH(AK$3),DAY(AK$3))=DATE(YEAR($Q57),MONTH($Q57),DAY($Q57)),
IF(((AK$2-(TIME(HOUR($Q57),MINUTE($Q57),0)-TIME(HOUR($C$1),MINUTE($C$1),0)))*$L57*$K57*60)/$F57&gt;$D57,
$D57,((AK$2-(TIME(HOUR($Q57),MINUTE($Q57),0)-TIME(HOUR($C$1),MINUTE($C$1),0)))*$L57*$K57*60)/$F57),
IF($D57-SUM($S57:AJ57)&gt;(AK$2*$L57*$K57*60)/$F57,(AK$2*$L57*$K57*60)/$F57,
IF($D57-SUM($S57:AJ57)=0,"Z",$D57-SUM($S57:AJ57)))))</f>
        <v>#DIV/0!</v>
      </c>
      <c r="AL57" s="35" t="e">
        <f>IF(DATE(YEAR(AL$3),MONTH(AL$3),DAY(AL$3))&lt;DATE(YEAR($Q57),MONTH($Q57),DAY($Q57)),
"X",
IF(DATE(YEAR(AL$3),MONTH(AL$3),DAY(AL$3))=DATE(YEAR($Q57),MONTH($Q57),DAY($Q57)),
IF(((AL$2-(TIME(HOUR($Q57),MINUTE($Q57),0)-TIME(HOUR($C$1),MINUTE($C$1),0)))*$L57*$K57*60)/$F57&gt;$D57,
$D57,((AL$2-(TIME(HOUR($Q57),MINUTE($Q57),0)-TIME(HOUR($C$1),MINUTE($C$1),0)))*$L57*$K57*60)/$F57),
IF($D57-SUM($S57:AK57)&gt;(AL$2*$L57*$K57*60)/$F57,(AL$2*$L57*$K57*60)/$F57,
IF($D57-SUM($S57:AK57)=0,"Z",$D57-SUM($S57:AK57)))))</f>
        <v>#DIV/0!</v>
      </c>
      <c r="AM57" s="35" t="e">
        <f>IF(DATE(YEAR(AM$3),MONTH(AM$3),DAY(AM$3))&lt;DATE(YEAR($Q57),MONTH($Q57),DAY($Q57)),
"X",
IF(DATE(YEAR(AM$3),MONTH(AM$3),DAY(AM$3))=DATE(YEAR($Q57),MONTH($Q57),DAY($Q57)),
IF(((AM$2-(TIME(HOUR($Q57),MINUTE($Q57),0)-TIME(HOUR($C$1),MINUTE($C$1),0)))*$L57*$K57*60)/$F57&gt;$D57,
$D57,((AM$2-(TIME(HOUR($Q57),MINUTE($Q57),0)-TIME(HOUR($C$1),MINUTE($C$1),0)))*$L57*$K57*60)/$F57),
IF($D57-SUM($S57:AL57)&gt;(AM$2*$L57*$K57*60)/$F57,(AM$2*$L57*$K57*60)/$F57,
IF($D57-SUM($S57:AL57)=0,"Z",$D57-SUM($S57:AL57)))))</f>
        <v>#DIV/0!</v>
      </c>
      <c r="AN57" s="35" t="e">
        <f>IF(DATE(YEAR(AN$3),MONTH(AN$3),DAY(AN$3))&lt;DATE(YEAR($Q57),MONTH($Q57),DAY($Q57)),
"X",
IF(DATE(YEAR(AN$3),MONTH(AN$3),DAY(AN$3))=DATE(YEAR($Q57),MONTH($Q57),DAY($Q57)),
IF(((AN$2-(TIME(HOUR($Q57),MINUTE($Q57),0)-TIME(HOUR($C$1),MINUTE($C$1),0)))*$L57*$K57*60)/$F57&gt;$D57,
$D57,((AN$2-(TIME(HOUR($Q57),MINUTE($Q57),0)-TIME(HOUR($C$1),MINUTE($C$1),0)))*$L57*$K57*60)/$F57),
IF($D57-SUM($S57:AM57)&gt;(AN$2*$L57*$K57*60)/$F57,(AN$2*$L57*$K57*60)/$F57,
IF($D57-SUM($S57:AM57)=0,"Z",$D57-SUM($S57:AM57)))))</f>
        <v>#DIV/0!</v>
      </c>
      <c r="AO57" s="36" t="s">
        <v>85</v>
      </c>
    </row>
    <row r="58" spans="1:41" ht="15" customHeight="1">
      <c r="A58" s="43"/>
      <c r="B58" s="43"/>
      <c r="C58" s="43"/>
      <c r="D58" s="43"/>
      <c r="E58" s="44"/>
      <c r="F58" s="43"/>
      <c r="G58" s="62"/>
      <c r="H58" s="43">
        <v>13</v>
      </c>
      <c r="I58" s="26" t="str">
        <f>VLOOKUP(H58,OEE!$A$2:$B$23,2)</f>
        <v>B05</v>
      </c>
      <c r="J58" s="26">
        <f t="shared" si="10"/>
        <v>0</v>
      </c>
      <c r="K58" s="41">
        <f>VLOOKUP(H58,OEE!$A$3:$N$22,14)</f>
        <v>0.75100000000000011</v>
      </c>
      <c r="L58" s="26">
        <f>VLOOKUP(H58,OEE!$A$3:$N$22,3)</f>
        <v>25</v>
      </c>
      <c r="M58" s="42">
        <f t="shared" si="11"/>
        <v>0</v>
      </c>
      <c r="N58" s="42">
        <f t="shared" si="12"/>
        <v>0</v>
      </c>
      <c r="O58" s="42">
        <f t="shared" si="13"/>
        <v>0</v>
      </c>
      <c r="P58" s="25">
        <f t="shared" si="14"/>
        <v>0</v>
      </c>
      <c r="Q58" s="40">
        <f t="shared" si="15"/>
        <v>44338.375</v>
      </c>
      <c r="R58" s="40" t="e">
        <f t="shared" ca="1" si="16"/>
        <v>#DIV/0!</v>
      </c>
      <c r="U58" s="35" t="e">
        <f>IF(DATE(YEAR(U$3),MONTH(U$3),DAY(U$3))&lt;DATE(YEAR($Q58),MONTH($Q58),DAY($Q58)),
"X",
IF(DATE(YEAR(U$3),MONTH(U$3),DAY(U$3))=DATE(YEAR($Q58),MONTH($Q58),DAY($Q58)),
IF(((U$2-(TIME(HOUR($Q58),MINUTE($Q58),0)-TIME(HOUR($C$1),MINUTE($C$1),0)))*$L58*$K58*60)/$F58&gt;$D58,
$D58,((U$2-(TIME(HOUR($Q58),MINUTE($Q58),0)-TIME(HOUR($C$1),MINUTE($C$1),0)))*$L58*$K58*60)/$F58),
IF($D58-SUM($S58:T58)&gt;(U$2*$L58*$K58*60)/$F58,(U$2*$L58*$K58*60)/$F58,
IF($D58-SUM($S58:T58)=0,"Z",$D58-SUM($S58:T58)))))</f>
        <v>#DIV/0!</v>
      </c>
      <c r="V58" s="35" t="e">
        <f>IF(DATE(YEAR(V$3),MONTH(V$3),DAY(V$3))&lt;DATE(YEAR($Q58),MONTH($Q58),DAY($Q58)),
"X",
IF(DATE(YEAR(V$3),MONTH(V$3),DAY(V$3))=DATE(YEAR($Q58),MONTH($Q58),DAY($Q58)),
IF(((V$2-(TIME(HOUR($Q58),MINUTE($Q58),0)-TIME(HOUR($C$1),MINUTE($C$1),0)))*$L58*$K58*60)/$F58&gt;$D58,
$D58,((V$2-(TIME(HOUR($Q58),MINUTE($Q58),0)-TIME(HOUR($C$1),MINUTE($C$1),0)))*$L58*$K58*60)/$F58),
IF($D58-SUM($S58:U58)&gt;(V$2*$L58*$K58*60)/$F58,(V$2*$L58*$K58*60)/$F58,
IF($D58-SUM($S58:U58)=0,"Z",$D58-SUM($S58:U58)))))</f>
        <v>#DIV/0!</v>
      </c>
      <c r="W58" s="35" t="e">
        <f>IF(DATE(YEAR(W$3),MONTH(W$3),DAY(W$3))&lt;DATE(YEAR($Q58),MONTH($Q58),DAY($Q58)),
"X",
IF(DATE(YEAR(W$3),MONTH(W$3),DAY(W$3))=DATE(YEAR($Q58),MONTH($Q58),DAY($Q58)),
IF(((W$2-(TIME(HOUR($Q58),MINUTE($Q58),0)-TIME(HOUR($C$1),MINUTE($C$1),0)))*$L58*$K58*60)/$F58&gt;$D58,
$D58,((W$2-(TIME(HOUR($Q58),MINUTE($Q58),0)-TIME(HOUR($C$1),MINUTE($C$1),0)))*$L58*$K58*60)/$F58),
IF($D58-SUM($S58:V58)&gt;(W$2*$L58*$K58*60)/$F58,(W$2*$L58*$K58*60)/$F58,
IF($D58-SUM($S58:V58)=0,"Z",$D58-SUM($S58:V58)))))</f>
        <v>#DIV/0!</v>
      </c>
      <c r="X58" s="35" t="e">
        <f>IF(DATE(YEAR(X$3),MONTH(X$3),DAY(X$3))&lt;DATE(YEAR($Q58),MONTH($Q58),DAY($Q58)),
"X",
IF(DATE(YEAR(X$3),MONTH(X$3),DAY(X$3))=DATE(YEAR($Q58),MONTH($Q58),DAY($Q58)),
IF(((X$2-(TIME(HOUR($Q58),MINUTE($Q58),0)-TIME(HOUR($C$1),MINUTE($C$1),0)))*$L58*$K58*60)/$F58&gt;$D58,
$D58,((X$2-(TIME(HOUR($Q58),MINUTE($Q58),0)-TIME(HOUR($C$1),MINUTE($C$1),0)))*$L58*$K58*60)/$F58),
IF($D58-SUM($S58:W58)&gt;(X$2*$L58*$K58*60)/$F58,(X$2*$L58*$K58*60)/$F58,
IF($D58-SUM($S58:W58)=0,"Z",$D58-SUM($S58:W58)))))</f>
        <v>#DIV/0!</v>
      </c>
      <c r="Y58" s="35" t="e">
        <f>IF(DATE(YEAR(Y$3),MONTH(Y$3),DAY(Y$3))&lt;DATE(YEAR($Q58),MONTH($Q58),DAY($Q58)),
"X",
IF(DATE(YEAR(Y$3),MONTH(Y$3),DAY(Y$3))=DATE(YEAR($Q58),MONTH($Q58),DAY($Q58)),
IF(((Y$2-(TIME(HOUR($Q58),MINUTE($Q58),0)-TIME(HOUR($C$1),MINUTE($C$1),0)))*$L58*$K58*60)/$F58&gt;$D58,
$D58,((Y$2-(TIME(HOUR($Q58),MINUTE($Q58),0)-TIME(HOUR($C$1),MINUTE($C$1),0)))*$L58*$K58*60)/$F58),
IF($D58-SUM($S58:X58)&gt;(Y$2*$L58*$K58*60)/$F58,(Y$2*$L58*$K58*60)/$F58,
IF($D58-SUM($S58:X58)=0,"Z",$D58-SUM($S58:X58)))))</f>
        <v>#DIV/0!</v>
      </c>
      <c r="Z58" s="35" t="e">
        <f>IF(DATE(YEAR(Z$3),MONTH(Z$3),DAY(Z$3))&lt;DATE(YEAR($Q58),MONTH($Q58),DAY($Q58)),
"X",
IF(DATE(YEAR(Z$3),MONTH(Z$3),DAY(Z$3))=DATE(YEAR($Q58),MONTH($Q58),DAY($Q58)),
IF(((Z$2-(TIME(HOUR($Q58),MINUTE($Q58),0)-TIME(HOUR($C$1),MINUTE($C$1),0)))*$L58*$K58*60)/$F58&gt;$D58,
$D58,((Z$2-(TIME(HOUR($Q58),MINUTE($Q58),0)-TIME(HOUR($C$1),MINUTE($C$1),0)))*$L58*$K58*60)/$F58),
IF($D58-SUM($S58:Y58)&gt;(Z$2*$L58*$K58*60)/$F58,(Z$2*$L58*$K58*60)/$F58,
IF($D58-SUM($S58:Y58)=0,"Z",$D58-SUM($S58:Y58)))))</f>
        <v>#DIV/0!</v>
      </c>
      <c r="AA58" s="35" t="e">
        <f>IF(DATE(YEAR(AA$3),MONTH(AA$3),DAY(AA$3))&lt;DATE(YEAR($Q58),MONTH($Q58),DAY($Q58)),
"X",
IF(DATE(YEAR(AA$3),MONTH(AA$3),DAY(AA$3))=DATE(YEAR($Q58),MONTH($Q58),DAY($Q58)),
IF(((AA$2-(TIME(HOUR($Q58),MINUTE($Q58),0)-TIME(HOUR($C$1),MINUTE($C$1),0)))*$L58*$K58*60)/$F58&gt;$D58,
$D58,((AA$2-(TIME(HOUR($Q58),MINUTE($Q58),0)-TIME(HOUR($C$1),MINUTE($C$1),0)))*$L58*$K58*60)/$F58),
IF($D58-SUM($S58:Z58)&gt;(AA$2*$L58*$K58*60)/$F58,(AA$2*$L58*$K58*60)/$F58,
IF($D58-SUM($S58:Z58)=0,"Z",$D58-SUM($S58:Z58)))))</f>
        <v>#DIV/0!</v>
      </c>
      <c r="AB58" s="35" t="e">
        <f>IF(DATE(YEAR(AB$3),MONTH(AB$3),DAY(AB$3))&lt;DATE(YEAR($Q58),MONTH($Q58),DAY($Q58)),
"X",
IF(DATE(YEAR(AB$3),MONTH(AB$3),DAY(AB$3))=DATE(YEAR($Q58),MONTH($Q58),DAY($Q58)),
IF(((AB$2-(TIME(HOUR($Q58),MINUTE($Q58),0)-TIME(HOUR($C$1),MINUTE($C$1),0)))*$L58*$K58*60)/$F58&gt;$D58,
$D58,((AB$2-(TIME(HOUR($Q58),MINUTE($Q58),0)-TIME(HOUR($C$1),MINUTE($C$1),0)))*$L58*$K58*60)/$F58),
IF($D58-SUM($S58:AA58)&gt;(AB$2*$L58*$K58*60)/$F58,(AB$2*$L58*$K58*60)/$F58,
IF($D58-SUM($S58:AA58)=0,"Z",$D58-SUM($S58:AA58)))))</f>
        <v>#DIV/0!</v>
      </c>
      <c r="AC58" s="35" t="e">
        <f>IF(DATE(YEAR(AC$3),MONTH(AC$3),DAY(AC$3))&lt;DATE(YEAR($Q58),MONTH($Q58),DAY($Q58)),
"X",
IF(DATE(YEAR(AC$3),MONTH(AC$3),DAY(AC$3))=DATE(YEAR($Q58),MONTH($Q58),DAY($Q58)),
IF(((AC$2-(TIME(HOUR($Q58),MINUTE($Q58),0)-TIME(HOUR($C$1),MINUTE($C$1),0)))*$L58*$K58*60)/$F58&gt;$D58,
$D58,((AC$2-(TIME(HOUR($Q58),MINUTE($Q58),0)-TIME(HOUR($C$1),MINUTE($C$1),0)))*$L58*$K58*60)/$F58),
IF($D58-SUM($S58:AB58)&gt;(AC$2*$L58*$K58*60)/$F58,(AC$2*$L58*$K58*60)/$F58,
IF($D58-SUM($S58:AB58)=0,"Z",$D58-SUM($S58:AB58)))))</f>
        <v>#DIV/0!</v>
      </c>
      <c r="AD58" s="35" t="e">
        <f>IF(DATE(YEAR(AD$3),MONTH(AD$3),DAY(AD$3))&lt;DATE(YEAR($Q58),MONTH($Q58),DAY($Q58)),
"X",
IF(DATE(YEAR(AD$3),MONTH(AD$3),DAY(AD$3))=DATE(YEAR($Q58),MONTH($Q58),DAY($Q58)),
IF(((AD$2-(TIME(HOUR($Q58),MINUTE($Q58),0)-TIME(HOUR($C$1),MINUTE($C$1),0)))*$L58*$K58*60)/$F58&gt;$D58,
$D58,((AD$2-(TIME(HOUR($Q58),MINUTE($Q58),0)-TIME(HOUR($C$1),MINUTE($C$1),0)))*$L58*$K58*60)/$F58),
IF($D58-SUM($S58:AC58)&gt;(AD$2*$L58*$K58*60)/$F58,(AD$2*$L58*$K58*60)/$F58,
IF($D58-SUM($S58:AC58)=0,"Z",$D58-SUM($S58:AC58)))))</f>
        <v>#DIV/0!</v>
      </c>
      <c r="AE58" s="35" t="e">
        <f>IF(DATE(YEAR(AE$3),MONTH(AE$3),DAY(AE$3))&lt;DATE(YEAR($Q58),MONTH($Q58),DAY($Q58)),
"X",
IF(DATE(YEAR(AE$3),MONTH(AE$3),DAY(AE$3))=DATE(YEAR($Q58),MONTH($Q58),DAY($Q58)),
IF(((AE$2-(TIME(HOUR($Q58),MINUTE($Q58),0)-TIME(HOUR($C$1),MINUTE($C$1),0)))*$L58*$K58*60)/$F58&gt;$D58,
$D58,((AE$2-(TIME(HOUR($Q58),MINUTE($Q58),0)-TIME(HOUR($C$1),MINUTE($C$1),0)))*$L58*$K58*60)/$F58),
IF($D58-SUM($S58:AD58)&gt;(AE$2*$L58*$K58*60)/$F58,(AE$2*$L58*$K58*60)/$F58,
IF($D58-SUM($S58:AD58)=0,"Z",$D58-SUM($S58:AD58)))))</f>
        <v>#DIV/0!</v>
      </c>
      <c r="AF58" s="35" t="e">
        <f>IF(DATE(YEAR(AF$3),MONTH(AF$3),DAY(AF$3))&lt;DATE(YEAR($Q58),MONTH($Q58),DAY($Q58)),
"X",
IF(DATE(YEAR(AF$3),MONTH(AF$3),DAY(AF$3))=DATE(YEAR($Q58),MONTH($Q58),DAY($Q58)),
IF(((AF$2-(TIME(HOUR($Q58),MINUTE($Q58),0)-TIME(HOUR($C$1),MINUTE($C$1),0)))*$L58*$K58*60)/$F58&gt;$D58,
$D58,((AF$2-(TIME(HOUR($Q58),MINUTE($Q58),0)-TIME(HOUR($C$1),MINUTE($C$1),0)))*$L58*$K58*60)/$F58),
IF($D58-SUM($S58:AE58)&gt;(AF$2*$L58*$K58*60)/$F58,(AF$2*$L58*$K58*60)/$F58,
IF($D58-SUM($S58:AE58)=0,"Z",$D58-SUM($S58:AE58)))))</f>
        <v>#DIV/0!</v>
      </c>
      <c r="AG58" s="35" t="e">
        <f>IF(DATE(YEAR(AG$3),MONTH(AG$3),DAY(AG$3))&lt;DATE(YEAR($Q58),MONTH($Q58),DAY($Q58)),
"X",
IF(DATE(YEAR(AG$3),MONTH(AG$3),DAY(AG$3))=DATE(YEAR($Q58),MONTH($Q58),DAY($Q58)),
IF(((AG$2-(TIME(HOUR($Q58),MINUTE($Q58),0)-TIME(HOUR($C$1),MINUTE($C$1),0)))*$L58*$K58*60)/$F58&gt;$D58,
$D58,((AG$2-(TIME(HOUR($Q58),MINUTE($Q58),0)-TIME(HOUR($C$1),MINUTE($C$1),0)))*$L58*$K58*60)/$F58),
IF($D58-SUM($S58:AF58)&gt;(AG$2*$L58*$K58*60)/$F58,(AG$2*$L58*$K58*60)/$F58,
IF($D58-SUM($S58:AF58)=0,"Z",$D58-SUM($S58:AF58)))))</f>
        <v>#DIV/0!</v>
      </c>
      <c r="AH58" s="35" t="e">
        <f>IF(DATE(YEAR(AH$3),MONTH(AH$3),DAY(AH$3))&lt;DATE(YEAR($Q58),MONTH($Q58),DAY($Q58)),
"X",
IF(DATE(YEAR(AH$3),MONTH(AH$3),DAY(AH$3))=DATE(YEAR($Q58),MONTH($Q58),DAY($Q58)),
IF(((AH$2-(TIME(HOUR($Q58),MINUTE($Q58),0)-TIME(HOUR($C$1),MINUTE($C$1),0)))*$L58*$K58*60)/$F58&gt;$D58,
$D58,((AH$2-(TIME(HOUR($Q58),MINUTE($Q58),0)-TIME(HOUR($C$1),MINUTE($C$1),0)))*$L58*$K58*60)/$F58),
IF($D58-SUM($S58:AG58)&gt;(AH$2*$L58*$K58*60)/$F58,(AH$2*$L58*$K58*60)/$F58,
IF($D58-SUM($S58:AG58)=0,"Z",$D58-SUM($S58:AG58)))))</f>
        <v>#DIV/0!</v>
      </c>
      <c r="AI58" s="35" t="e">
        <f>IF(DATE(YEAR(AI$3),MONTH(AI$3),DAY(AI$3))&lt;DATE(YEAR($Q58),MONTH($Q58),DAY($Q58)),
"X",
IF(DATE(YEAR(AI$3),MONTH(AI$3),DAY(AI$3))=DATE(YEAR($Q58),MONTH($Q58),DAY($Q58)),
IF(((AI$2-(TIME(HOUR($Q58),MINUTE($Q58),0)-TIME(HOUR($C$1),MINUTE($C$1),0)))*$L58*$K58*60)/$F58&gt;$D58,
$D58,((AI$2-(TIME(HOUR($Q58),MINUTE($Q58),0)-TIME(HOUR($C$1),MINUTE($C$1),0)))*$L58*$K58*60)/$F58),
IF($D58-SUM($S58:AH58)&gt;(AI$2*$L58*$K58*60)/$F58,(AI$2*$L58*$K58*60)/$F58,
IF($D58-SUM($S58:AH58)=0,"Z",$D58-SUM($S58:AH58)))))</f>
        <v>#DIV/0!</v>
      </c>
      <c r="AJ58" s="35" t="e">
        <f>IF(DATE(YEAR(AJ$3),MONTH(AJ$3),DAY(AJ$3))&lt;DATE(YEAR($Q58),MONTH($Q58),DAY($Q58)),
"X",
IF(DATE(YEAR(AJ$3),MONTH(AJ$3),DAY(AJ$3))=DATE(YEAR($Q58),MONTH($Q58),DAY($Q58)),
IF(((AJ$2-(TIME(HOUR($Q58),MINUTE($Q58),0)-TIME(HOUR($C$1),MINUTE($C$1),0)))*$L58*$K58*60)/$F58&gt;$D58,
$D58,((AJ$2-(TIME(HOUR($Q58),MINUTE($Q58),0)-TIME(HOUR($C$1),MINUTE($C$1),0)))*$L58*$K58*60)/$F58),
IF($D58-SUM($S58:AI58)&gt;(AJ$2*$L58*$K58*60)/$F58,(AJ$2*$L58*$K58*60)/$F58,
IF($D58-SUM($S58:AI58)=0,"Z",$D58-SUM($S58:AI58)))))</f>
        <v>#DIV/0!</v>
      </c>
      <c r="AK58" s="35" t="e">
        <f>IF(DATE(YEAR(AK$3),MONTH(AK$3),DAY(AK$3))&lt;DATE(YEAR($Q58),MONTH($Q58),DAY($Q58)),
"X",
IF(DATE(YEAR(AK$3),MONTH(AK$3),DAY(AK$3))=DATE(YEAR($Q58),MONTH($Q58),DAY($Q58)),
IF(((AK$2-(TIME(HOUR($Q58),MINUTE($Q58),0)-TIME(HOUR($C$1),MINUTE($C$1),0)))*$L58*$K58*60)/$F58&gt;$D58,
$D58,((AK$2-(TIME(HOUR($Q58),MINUTE($Q58),0)-TIME(HOUR($C$1),MINUTE($C$1),0)))*$L58*$K58*60)/$F58),
IF($D58-SUM($S58:AJ58)&gt;(AK$2*$L58*$K58*60)/$F58,(AK$2*$L58*$K58*60)/$F58,
IF($D58-SUM($S58:AJ58)=0,"Z",$D58-SUM($S58:AJ58)))))</f>
        <v>#DIV/0!</v>
      </c>
      <c r="AL58" s="35" t="e">
        <f>IF(DATE(YEAR(AL$3),MONTH(AL$3),DAY(AL$3))&lt;DATE(YEAR($Q58),MONTH($Q58),DAY($Q58)),
"X",
IF(DATE(YEAR(AL$3),MONTH(AL$3),DAY(AL$3))=DATE(YEAR($Q58),MONTH($Q58),DAY($Q58)),
IF(((AL$2-(TIME(HOUR($Q58),MINUTE($Q58),0)-TIME(HOUR($C$1),MINUTE($C$1),0)))*$L58*$K58*60)/$F58&gt;$D58,
$D58,((AL$2-(TIME(HOUR($Q58),MINUTE($Q58),0)-TIME(HOUR($C$1),MINUTE($C$1),0)))*$L58*$K58*60)/$F58),
IF($D58-SUM($S58:AK58)&gt;(AL$2*$L58*$K58*60)/$F58,(AL$2*$L58*$K58*60)/$F58,
IF($D58-SUM($S58:AK58)=0,"Z",$D58-SUM($S58:AK58)))))</f>
        <v>#DIV/0!</v>
      </c>
      <c r="AM58" s="35" t="e">
        <f>IF(DATE(YEAR(AM$3),MONTH(AM$3),DAY(AM$3))&lt;DATE(YEAR($Q58),MONTH($Q58),DAY($Q58)),
"X",
IF(DATE(YEAR(AM$3),MONTH(AM$3),DAY(AM$3))=DATE(YEAR($Q58),MONTH($Q58),DAY($Q58)),
IF(((AM$2-(TIME(HOUR($Q58),MINUTE($Q58),0)-TIME(HOUR($C$1),MINUTE($C$1),0)))*$L58*$K58*60)/$F58&gt;$D58,
$D58,((AM$2-(TIME(HOUR($Q58),MINUTE($Q58),0)-TIME(HOUR($C$1),MINUTE($C$1),0)))*$L58*$K58*60)/$F58),
IF($D58-SUM($S58:AL58)&gt;(AM$2*$L58*$K58*60)/$F58,(AM$2*$L58*$K58*60)/$F58,
IF($D58-SUM($S58:AL58)=0,"Z",$D58-SUM($S58:AL58)))))</f>
        <v>#DIV/0!</v>
      </c>
      <c r="AN58" s="35" t="e">
        <f>IF(DATE(YEAR(AN$3),MONTH(AN$3),DAY(AN$3))&lt;DATE(YEAR($Q58),MONTH($Q58),DAY($Q58)),
"X",
IF(DATE(YEAR(AN$3),MONTH(AN$3),DAY(AN$3))=DATE(YEAR($Q58),MONTH($Q58),DAY($Q58)),
IF(((AN$2-(TIME(HOUR($Q58),MINUTE($Q58),0)-TIME(HOUR($C$1),MINUTE($C$1),0)))*$L58*$K58*60)/$F58&gt;$D58,
$D58,((AN$2-(TIME(HOUR($Q58),MINUTE($Q58),0)-TIME(HOUR($C$1),MINUTE($C$1),0)))*$L58*$K58*60)/$F58),
IF($D58-SUM($S58:AM58)&gt;(AN$2*$L58*$K58*60)/$F58,(AN$2*$L58*$K58*60)/$F58,
IF($D58-SUM($S58:AM58)=0,"Z",$D58-SUM($S58:AM58)))))</f>
        <v>#DIV/0!</v>
      </c>
      <c r="AO58" s="36" t="s">
        <v>85</v>
      </c>
    </row>
    <row r="59" spans="1:41" ht="15" customHeight="1">
      <c r="A59" s="43"/>
      <c r="B59" s="43"/>
      <c r="C59" s="43"/>
      <c r="D59" s="43"/>
      <c r="E59" s="44"/>
      <c r="F59" s="43"/>
      <c r="G59" s="62"/>
      <c r="H59" s="43">
        <v>14</v>
      </c>
      <c r="I59" s="26" t="str">
        <f>VLOOKUP(H59,OEE!$A$2:$B$23,2)</f>
        <v>B06</v>
      </c>
      <c r="J59" s="26">
        <f t="shared" si="10"/>
        <v>0</v>
      </c>
      <c r="K59" s="41">
        <f>VLOOKUP(H59,OEE!$A$3:$N$22,14)</f>
        <v>0.78899999999999992</v>
      </c>
      <c r="L59" s="26">
        <f>VLOOKUP(H59,OEE!$A$3:$N$22,3)</f>
        <v>26</v>
      </c>
      <c r="M59" s="42">
        <f t="shared" si="11"/>
        <v>0</v>
      </c>
      <c r="N59" s="42">
        <f t="shared" si="12"/>
        <v>0</v>
      </c>
      <c r="O59" s="42">
        <f t="shared" si="13"/>
        <v>0</v>
      </c>
      <c r="P59" s="25">
        <f t="shared" si="14"/>
        <v>0</v>
      </c>
      <c r="Q59" s="40">
        <f t="shared" si="15"/>
        <v>44338.375</v>
      </c>
      <c r="R59" s="40" t="e">
        <f t="shared" ca="1" si="16"/>
        <v>#DIV/0!</v>
      </c>
      <c r="S59" s="16"/>
      <c r="T59" s="16"/>
      <c r="U59" s="35" t="e">
        <f>IF(DATE(YEAR(U$3),MONTH(U$3),DAY(U$3))&lt;DATE(YEAR($Q59),MONTH($Q59),DAY($Q59)),
"X",
IF(DATE(YEAR(U$3),MONTH(U$3),DAY(U$3))=DATE(YEAR($Q59),MONTH($Q59),DAY($Q59)),
IF(((U$2-(TIME(HOUR($Q59),MINUTE($Q59),0)-TIME(HOUR($C$1),MINUTE($C$1),0)))*$L59*$K59*60)/$F59&gt;$D59,
$D59,((U$2-(TIME(HOUR($Q59),MINUTE($Q59),0)-TIME(HOUR($C$1),MINUTE($C$1),0)))*$L59*$K59*60)/$F59),
IF($D59-SUM($S59:T59)&gt;(U$2*$L59*$K59*60)/$F59,(U$2*$L59*$K59*60)/$F59,
IF($D59-SUM($S59:T59)=0,"Z",$D59-SUM($S59:T59)))))</f>
        <v>#DIV/0!</v>
      </c>
      <c r="V59" s="35" t="e">
        <f>IF(DATE(YEAR(V$3),MONTH(V$3),DAY(V$3))&lt;DATE(YEAR($Q59),MONTH($Q59),DAY($Q59)),
"X",
IF(DATE(YEAR(V$3),MONTH(V$3),DAY(V$3))=DATE(YEAR($Q59),MONTH($Q59),DAY($Q59)),
IF(((V$2-(TIME(HOUR($Q59),MINUTE($Q59),0)-TIME(HOUR($C$1),MINUTE($C$1),0)))*$L59*$K59*60)/$F59&gt;$D59,
$D59,((V$2-(TIME(HOUR($Q59),MINUTE($Q59),0)-TIME(HOUR($C$1),MINUTE($C$1),0)))*$L59*$K59*60)/$F59),
IF($D59-SUM($S59:U59)&gt;(V$2*$L59*$K59*60)/$F59,(V$2*$L59*$K59*60)/$F59,
IF($D59-SUM($S59:U59)=0,"Z",$D59-SUM($S59:U59)))))</f>
        <v>#DIV/0!</v>
      </c>
      <c r="W59" s="35" t="e">
        <f>IF(DATE(YEAR(W$3),MONTH(W$3),DAY(W$3))&lt;DATE(YEAR($Q59),MONTH($Q59),DAY($Q59)),
"X",
IF(DATE(YEAR(W$3),MONTH(W$3),DAY(W$3))=DATE(YEAR($Q59),MONTH($Q59),DAY($Q59)),
IF(((W$2-(TIME(HOUR($Q59),MINUTE($Q59),0)-TIME(HOUR($C$1),MINUTE($C$1),0)))*$L59*$K59*60)/$F59&gt;$D59,
$D59,((W$2-(TIME(HOUR($Q59),MINUTE($Q59),0)-TIME(HOUR($C$1),MINUTE($C$1),0)))*$L59*$K59*60)/$F59),
IF($D59-SUM($S59:V59)&gt;(W$2*$L59*$K59*60)/$F59,(W$2*$L59*$K59*60)/$F59,
IF($D59-SUM($S59:V59)=0,"Z",$D59-SUM($S59:V59)))))</f>
        <v>#DIV/0!</v>
      </c>
      <c r="X59" s="35" t="e">
        <f>IF(DATE(YEAR(X$3),MONTH(X$3),DAY(X$3))&lt;DATE(YEAR($Q59),MONTH($Q59),DAY($Q59)),
"X",
IF(DATE(YEAR(X$3),MONTH(X$3),DAY(X$3))=DATE(YEAR($Q59),MONTH($Q59),DAY($Q59)),
IF(((X$2-(TIME(HOUR($Q59),MINUTE($Q59),0)-TIME(HOUR($C$1),MINUTE($C$1),0)))*$L59*$K59*60)/$F59&gt;$D59,
$D59,((X$2-(TIME(HOUR($Q59),MINUTE($Q59),0)-TIME(HOUR($C$1),MINUTE($C$1),0)))*$L59*$K59*60)/$F59),
IF($D59-SUM($S59:W59)&gt;(X$2*$L59*$K59*60)/$F59,(X$2*$L59*$K59*60)/$F59,
IF($D59-SUM($S59:W59)=0,"Z",$D59-SUM($S59:W59)))))</f>
        <v>#DIV/0!</v>
      </c>
      <c r="Y59" s="35" t="e">
        <f>IF(DATE(YEAR(Y$3),MONTH(Y$3),DAY(Y$3))&lt;DATE(YEAR($Q59),MONTH($Q59),DAY($Q59)),
"X",
IF(DATE(YEAR(Y$3),MONTH(Y$3),DAY(Y$3))=DATE(YEAR($Q59),MONTH($Q59),DAY($Q59)),
IF(((Y$2-(TIME(HOUR($Q59),MINUTE($Q59),0)-TIME(HOUR($C$1),MINUTE($C$1),0)))*$L59*$K59*60)/$F59&gt;$D59,
$D59,((Y$2-(TIME(HOUR($Q59),MINUTE($Q59),0)-TIME(HOUR($C$1),MINUTE($C$1),0)))*$L59*$K59*60)/$F59),
IF($D59-SUM($S59:X59)&gt;(Y$2*$L59*$K59*60)/$F59,(Y$2*$L59*$K59*60)/$F59,
IF($D59-SUM($S59:X59)=0,"Z",$D59-SUM($S59:X59)))))</f>
        <v>#DIV/0!</v>
      </c>
      <c r="Z59" s="35" t="e">
        <f>IF(DATE(YEAR(Z$3),MONTH(Z$3),DAY(Z$3))&lt;DATE(YEAR($Q59),MONTH($Q59),DAY($Q59)),
"X",
IF(DATE(YEAR(Z$3),MONTH(Z$3),DAY(Z$3))=DATE(YEAR($Q59),MONTH($Q59),DAY($Q59)),
IF(((Z$2-(TIME(HOUR($Q59),MINUTE($Q59),0)-TIME(HOUR($C$1),MINUTE($C$1),0)))*$L59*$K59*60)/$F59&gt;$D59,
$D59,((Z$2-(TIME(HOUR($Q59),MINUTE($Q59),0)-TIME(HOUR($C$1),MINUTE($C$1),0)))*$L59*$K59*60)/$F59),
IF($D59-SUM($S59:Y59)&gt;(Z$2*$L59*$K59*60)/$F59,(Z$2*$L59*$K59*60)/$F59,
IF($D59-SUM($S59:Y59)=0,"Z",$D59-SUM($S59:Y59)))))</f>
        <v>#DIV/0!</v>
      </c>
      <c r="AA59" s="35" t="e">
        <f>IF(DATE(YEAR(AA$3),MONTH(AA$3),DAY(AA$3))&lt;DATE(YEAR($Q59),MONTH($Q59),DAY($Q59)),
"X",
IF(DATE(YEAR(AA$3),MONTH(AA$3),DAY(AA$3))=DATE(YEAR($Q59),MONTH($Q59),DAY($Q59)),
IF(((AA$2-(TIME(HOUR($Q59),MINUTE($Q59),0)-TIME(HOUR($C$1),MINUTE($C$1),0)))*$L59*$K59*60)/$F59&gt;$D59,
$D59,((AA$2-(TIME(HOUR($Q59),MINUTE($Q59),0)-TIME(HOUR($C$1),MINUTE($C$1),0)))*$L59*$K59*60)/$F59),
IF($D59-SUM($S59:Z59)&gt;(AA$2*$L59*$K59*60)/$F59,(AA$2*$L59*$K59*60)/$F59,
IF($D59-SUM($S59:Z59)=0,"Z",$D59-SUM($S59:Z59)))))</f>
        <v>#DIV/0!</v>
      </c>
      <c r="AB59" s="35" t="e">
        <f>IF(DATE(YEAR(AB$3),MONTH(AB$3),DAY(AB$3))&lt;DATE(YEAR($Q59),MONTH($Q59),DAY($Q59)),
"X",
IF(DATE(YEAR(AB$3),MONTH(AB$3),DAY(AB$3))=DATE(YEAR($Q59),MONTH($Q59),DAY($Q59)),
IF(((AB$2-(TIME(HOUR($Q59),MINUTE($Q59),0)-TIME(HOUR($C$1),MINUTE($C$1),0)))*$L59*$K59*60)/$F59&gt;$D59,
$D59,((AB$2-(TIME(HOUR($Q59),MINUTE($Q59),0)-TIME(HOUR($C$1),MINUTE($C$1),0)))*$L59*$K59*60)/$F59),
IF($D59-SUM($S59:AA59)&gt;(AB$2*$L59*$K59*60)/$F59,(AB$2*$L59*$K59*60)/$F59,
IF($D59-SUM($S59:AA59)=0,"Z",$D59-SUM($S59:AA59)))))</f>
        <v>#DIV/0!</v>
      </c>
      <c r="AC59" s="35" t="e">
        <f>IF(DATE(YEAR(AC$3),MONTH(AC$3),DAY(AC$3))&lt;DATE(YEAR($Q59),MONTH($Q59),DAY($Q59)),
"X",
IF(DATE(YEAR(AC$3),MONTH(AC$3),DAY(AC$3))=DATE(YEAR($Q59),MONTH($Q59),DAY($Q59)),
IF(((AC$2-(TIME(HOUR($Q59),MINUTE($Q59),0)-TIME(HOUR($C$1),MINUTE($C$1),0)))*$L59*$K59*60)/$F59&gt;$D59,
$D59,((AC$2-(TIME(HOUR($Q59),MINUTE($Q59),0)-TIME(HOUR($C$1),MINUTE($C$1),0)))*$L59*$K59*60)/$F59),
IF($D59-SUM($S59:AB59)&gt;(AC$2*$L59*$K59*60)/$F59,(AC$2*$L59*$K59*60)/$F59,
IF($D59-SUM($S59:AB59)=0,"Z",$D59-SUM($S59:AB59)))))</f>
        <v>#DIV/0!</v>
      </c>
      <c r="AD59" s="35" t="e">
        <f>IF(DATE(YEAR(AD$3),MONTH(AD$3),DAY(AD$3))&lt;DATE(YEAR($Q59),MONTH($Q59),DAY($Q59)),
"X",
IF(DATE(YEAR(AD$3),MONTH(AD$3),DAY(AD$3))=DATE(YEAR($Q59),MONTH($Q59),DAY($Q59)),
IF(((AD$2-(TIME(HOUR($Q59),MINUTE($Q59),0)-TIME(HOUR($C$1),MINUTE($C$1),0)))*$L59*$K59*60)/$F59&gt;$D59,
$D59,((AD$2-(TIME(HOUR($Q59),MINUTE($Q59),0)-TIME(HOUR($C$1),MINUTE($C$1),0)))*$L59*$K59*60)/$F59),
IF($D59-SUM($S59:AC59)&gt;(AD$2*$L59*$K59*60)/$F59,(AD$2*$L59*$K59*60)/$F59,
IF($D59-SUM($S59:AC59)=0,"Z",$D59-SUM($S59:AC59)))))</f>
        <v>#DIV/0!</v>
      </c>
      <c r="AE59" s="35" t="e">
        <f>IF(DATE(YEAR(AE$3),MONTH(AE$3),DAY(AE$3))&lt;DATE(YEAR($Q59),MONTH($Q59),DAY($Q59)),
"X",
IF(DATE(YEAR(AE$3),MONTH(AE$3),DAY(AE$3))=DATE(YEAR($Q59),MONTH($Q59),DAY($Q59)),
IF(((AE$2-(TIME(HOUR($Q59),MINUTE($Q59),0)-TIME(HOUR($C$1),MINUTE($C$1),0)))*$L59*$K59*60)/$F59&gt;$D59,
$D59,((AE$2-(TIME(HOUR($Q59),MINUTE($Q59),0)-TIME(HOUR($C$1),MINUTE($C$1),0)))*$L59*$K59*60)/$F59),
IF($D59-SUM($S59:AD59)&gt;(AE$2*$L59*$K59*60)/$F59,(AE$2*$L59*$K59*60)/$F59,
IF($D59-SUM($S59:AD59)=0,"Z",$D59-SUM($S59:AD59)))))</f>
        <v>#DIV/0!</v>
      </c>
      <c r="AF59" s="35" t="e">
        <f>IF(DATE(YEAR(AF$3),MONTH(AF$3),DAY(AF$3))&lt;DATE(YEAR($Q59),MONTH($Q59),DAY($Q59)),
"X",
IF(DATE(YEAR(AF$3),MONTH(AF$3),DAY(AF$3))=DATE(YEAR($Q59),MONTH($Q59),DAY($Q59)),
IF(((AF$2-(TIME(HOUR($Q59),MINUTE($Q59),0)-TIME(HOUR($C$1),MINUTE($C$1),0)))*$L59*$K59*60)/$F59&gt;$D59,
$D59,((AF$2-(TIME(HOUR($Q59),MINUTE($Q59),0)-TIME(HOUR($C$1),MINUTE($C$1),0)))*$L59*$K59*60)/$F59),
IF($D59-SUM($S59:AE59)&gt;(AF$2*$L59*$K59*60)/$F59,(AF$2*$L59*$K59*60)/$F59,
IF($D59-SUM($S59:AE59)=0,"Z",$D59-SUM($S59:AE59)))))</f>
        <v>#DIV/0!</v>
      </c>
      <c r="AG59" s="35" t="e">
        <f>IF(DATE(YEAR(AG$3),MONTH(AG$3),DAY(AG$3))&lt;DATE(YEAR($Q59),MONTH($Q59),DAY($Q59)),
"X",
IF(DATE(YEAR(AG$3),MONTH(AG$3),DAY(AG$3))=DATE(YEAR($Q59),MONTH($Q59),DAY($Q59)),
IF(((AG$2-(TIME(HOUR($Q59),MINUTE($Q59),0)-TIME(HOUR($C$1),MINUTE($C$1),0)))*$L59*$K59*60)/$F59&gt;$D59,
$D59,((AG$2-(TIME(HOUR($Q59),MINUTE($Q59),0)-TIME(HOUR($C$1),MINUTE($C$1),0)))*$L59*$K59*60)/$F59),
IF($D59-SUM($S59:AF59)&gt;(AG$2*$L59*$K59*60)/$F59,(AG$2*$L59*$K59*60)/$F59,
IF($D59-SUM($S59:AF59)=0,"Z",$D59-SUM($S59:AF59)))))</f>
        <v>#DIV/0!</v>
      </c>
      <c r="AH59" s="35" t="e">
        <f>IF(DATE(YEAR(AH$3),MONTH(AH$3),DAY(AH$3))&lt;DATE(YEAR($Q59),MONTH($Q59),DAY($Q59)),
"X",
IF(DATE(YEAR(AH$3),MONTH(AH$3),DAY(AH$3))=DATE(YEAR($Q59),MONTH($Q59),DAY($Q59)),
IF(((AH$2-(TIME(HOUR($Q59),MINUTE($Q59),0)-TIME(HOUR($C$1),MINUTE($C$1),0)))*$L59*$K59*60)/$F59&gt;$D59,
$D59,((AH$2-(TIME(HOUR($Q59),MINUTE($Q59),0)-TIME(HOUR($C$1),MINUTE($C$1),0)))*$L59*$K59*60)/$F59),
IF($D59-SUM($S59:AG59)&gt;(AH$2*$L59*$K59*60)/$F59,(AH$2*$L59*$K59*60)/$F59,
IF($D59-SUM($S59:AG59)=0,"Z",$D59-SUM($S59:AG59)))))</f>
        <v>#DIV/0!</v>
      </c>
      <c r="AI59" s="35" t="e">
        <f>IF(DATE(YEAR(AI$3),MONTH(AI$3),DAY(AI$3))&lt;DATE(YEAR($Q59),MONTH($Q59),DAY($Q59)),
"X",
IF(DATE(YEAR(AI$3),MONTH(AI$3),DAY(AI$3))=DATE(YEAR($Q59),MONTH($Q59),DAY($Q59)),
IF(((AI$2-(TIME(HOUR($Q59),MINUTE($Q59),0)-TIME(HOUR($C$1),MINUTE($C$1),0)))*$L59*$K59*60)/$F59&gt;$D59,
$D59,((AI$2-(TIME(HOUR($Q59),MINUTE($Q59),0)-TIME(HOUR($C$1),MINUTE($C$1),0)))*$L59*$K59*60)/$F59),
IF($D59-SUM($S59:AH59)&gt;(AI$2*$L59*$K59*60)/$F59,(AI$2*$L59*$K59*60)/$F59,
IF($D59-SUM($S59:AH59)=0,"Z",$D59-SUM($S59:AH59)))))</f>
        <v>#DIV/0!</v>
      </c>
      <c r="AJ59" s="35" t="e">
        <f>IF(DATE(YEAR(AJ$3),MONTH(AJ$3),DAY(AJ$3))&lt;DATE(YEAR($Q59),MONTH($Q59),DAY($Q59)),
"X",
IF(DATE(YEAR(AJ$3),MONTH(AJ$3),DAY(AJ$3))=DATE(YEAR($Q59),MONTH($Q59),DAY($Q59)),
IF(((AJ$2-(TIME(HOUR($Q59),MINUTE($Q59),0)-TIME(HOUR($C$1),MINUTE($C$1),0)))*$L59*$K59*60)/$F59&gt;$D59,
$D59,((AJ$2-(TIME(HOUR($Q59),MINUTE($Q59),0)-TIME(HOUR($C$1),MINUTE($C$1),0)))*$L59*$K59*60)/$F59),
IF($D59-SUM($S59:AI59)&gt;(AJ$2*$L59*$K59*60)/$F59,(AJ$2*$L59*$K59*60)/$F59,
IF($D59-SUM($S59:AI59)=0,"Z",$D59-SUM($S59:AI59)))))</f>
        <v>#DIV/0!</v>
      </c>
      <c r="AK59" s="35" t="e">
        <f>IF(DATE(YEAR(AK$3),MONTH(AK$3),DAY(AK$3))&lt;DATE(YEAR($Q59),MONTH($Q59),DAY($Q59)),
"X",
IF(DATE(YEAR(AK$3),MONTH(AK$3),DAY(AK$3))=DATE(YEAR($Q59),MONTH($Q59),DAY($Q59)),
IF(((AK$2-(TIME(HOUR($Q59),MINUTE($Q59),0)-TIME(HOUR($C$1),MINUTE($C$1),0)))*$L59*$K59*60)/$F59&gt;$D59,
$D59,((AK$2-(TIME(HOUR($Q59),MINUTE($Q59),0)-TIME(HOUR($C$1),MINUTE($C$1),0)))*$L59*$K59*60)/$F59),
IF($D59-SUM($S59:AJ59)&gt;(AK$2*$L59*$K59*60)/$F59,(AK$2*$L59*$K59*60)/$F59,
IF($D59-SUM($S59:AJ59)=0,"Z",$D59-SUM($S59:AJ59)))))</f>
        <v>#DIV/0!</v>
      </c>
      <c r="AL59" s="35" t="e">
        <f>IF(DATE(YEAR(AL$3),MONTH(AL$3),DAY(AL$3))&lt;DATE(YEAR($Q59),MONTH($Q59),DAY($Q59)),
"X",
IF(DATE(YEAR(AL$3),MONTH(AL$3),DAY(AL$3))=DATE(YEAR($Q59),MONTH($Q59),DAY($Q59)),
IF(((AL$2-(TIME(HOUR($Q59),MINUTE($Q59),0)-TIME(HOUR($C$1),MINUTE($C$1),0)))*$L59*$K59*60)/$F59&gt;$D59,
$D59,((AL$2-(TIME(HOUR($Q59),MINUTE($Q59),0)-TIME(HOUR($C$1),MINUTE($C$1),0)))*$L59*$K59*60)/$F59),
IF($D59-SUM($S59:AK59)&gt;(AL$2*$L59*$K59*60)/$F59,(AL$2*$L59*$K59*60)/$F59,
IF($D59-SUM($S59:AK59)=0,"Z",$D59-SUM($S59:AK59)))))</f>
        <v>#DIV/0!</v>
      </c>
      <c r="AM59" s="35" t="e">
        <f>IF(DATE(YEAR(AM$3),MONTH(AM$3),DAY(AM$3))&lt;DATE(YEAR($Q59),MONTH($Q59),DAY($Q59)),
"X",
IF(DATE(YEAR(AM$3),MONTH(AM$3),DAY(AM$3))=DATE(YEAR($Q59),MONTH($Q59),DAY($Q59)),
IF(((AM$2-(TIME(HOUR($Q59),MINUTE($Q59),0)-TIME(HOUR($C$1),MINUTE($C$1),0)))*$L59*$K59*60)/$F59&gt;$D59,
$D59,((AM$2-(TIME(HOUR($Q59),MINUTE($Q59),0)-TIME(HOUR($C$1),MINUTE($C$1),0)))*$L59*$K59*60)/$F59),
IF($D59-SUM($S59:AL59)&gt;(AM$2*$L59*$K59*60)/$F59,(AM$2*$L59*$K59*60)/$F59,
IF($D59-SUM($S59:AL59)=0,"Z",$D59-SUM($S59:AL59)))))</f>
        <v>#DIV/0!</v>
      </c>
      <c r="AN59" s="35" t="e">
        <f>IF(DATE(YEAR(AN$3),MONTH(AN$3),DAY(AN$3))&lt;DATE(YEAR($Q59),MONTH($Q59),DAY($Q59)),
"X",
IF(DATE(YEAR(AN$3),MONTH(AN$3),DAY(AN$3))=DATE(YEAR($Q59),MONTH($Q59),DAY($Q59)),
IF(((AN$2-(TIME(HOUR($Q59),MINUTE($Q59),0)-TIME(HOUR($C$1),MINUTE($C$1),0)))*$L59*$K59*60)/$F59&gt;$D59,
$D59,((AN$2-(TIME(HOUR($Q59),MINUTE($Q59),0)-TIME(HOUR($C$1),MINUTE($C$1),0)))*$L59*$K59*60)/$F59),
IF($D59-SUM($S59:AM59)&gt;(AN$2*$L59*$K59*60)/$F59,(AN$2*$L59*$K59*60)/$F59,
IF($D59-SUM($S59:AM59)=0,"Z",$D59-SUM($S59:AM59)))))</f>
        <v>#DIV/0!</v>
      </c>
      <c r="AO59" s="36" t="s">
        <v>85</v>
      </c>
    </row>
    <row r="60" spans="1:41" ht="15" customHeight="1">
      <c r="A60" s="43"/>
      <c r="B60" s="43"/>
      <c r="C60" s="43"/>
      <c r="D60" s="43"/>
      <c r="E60" s="44"/>
      <c r="F60" s="43"/>
      <c r="G60" s="62"/>
      <c r="H60" s="43">
        <v>3</v>
      </c>
      <c r="I60" s="26" t="str">
        <f>VLOOKUP(H60,OEE!$A$2:$B$23,2)</f>
        <v>A03</v>
      </c>
      <c r="J60" s="26">
        <f t="shared" si="10"/>
        <v>0</v>
      </c>
      <c r="K60" s="41">
        <f>VLOOKUP(H60,OEE!$A$3:$N$22,14)</f>
        <v>0.75900000000000012</v>
      </c>
      <c r="L60" s="26">
        <f>VLOOKUP(H60,OEE!$A$3:$N$22,3)</f>
        <v>26</v>
      </c>
      <c r="M60" s="42">
        <f t="shared" si="11"/>
        <v>0</v>
      </c>
      <c r="N60" s="42">
        <f t="shared" si="12"/>
        <v>0</v>
      </c>
      <c r="O60" s="42">
        <f t="shared" si="13"/>
        <v>0</v>
      </c>
      <c r="P60" s="25">
        <f t="shared" si="14"/>
        <v>0</v>
      </c>
      <c r="Q60" s="40">
        <f t="shared" si="15"/>
        <v>44338.375</v>
      </c>
      <c r="R60" s="40" t="e">
        <f t="shared" ca="1" si="16"/>
        <v>#DIV/0!</v>
      </c>
      <c r="S60" s="16"/>
      <c r="T60" s="16"/>
      <c r="U60" s="35" t="e">
        <f>IF(DATE(YEAR(U$3),MONTH(U$3),DAY(U$3))&lt;DATE(YEAR($Q60),MONTH($Q60),DAY($Q60)),
"X",
IF(DATE(YEAR(U$3),MONTH(U$3),DAY(U$3))=DATE(YEAR($Q60),MONTH($Q60),DAY($Q60)),
IF(((U$2-(TIME(HOUR($Q60),MINUTE($Q60),0)-TIME(HOUR($C$1),MINUTE($C$1),0)))*$L60*$K60*60)/$F60&gt;$D60,
$D60,((U$2-(TIME(HOUR($Q60),MINUTE($Q60),0)-TIME(HOUR($C$1),MINUTE($C$1),0)))*$L60*$K60*60)/$F60),
IF($D60-SUM($S60:T60)&gt;(U$2*$L60*$K60*60)/$F60,(U$2*$L60*$K60*60)/$F60,
IF($D60-SUM($S60:T60)=0,"Z",$D60-SUM($S60:T60)))))</f>
        <v>#DIV/0!</v>
      </c>
      <c r="V60" s="35" t="e">
        <f>IF(DATE(YEAR(V$3),MONTH(V$3),DAY(V$3))&lt;DATE(YEAR($Q60),MONTH($Q60),DAY($Q60)),
"X",
IF(DATE(YEAR(V$3),MONTH(V$3),DAY(V$3))=DATE(YEAR($Q60),MONTH($Q60),DAY($Q60)),
IF(((V$2-(TIME(HOUR($Q60),MINUTE($Q60),0)-TIME(HOUR($C$1),MINUTE($C$1),0)))*$L60*$K60*60)/$F60&gt;$D60,
$D60,((V$2-(TIME(HOUR($Q60),MINUTE($Q60),0)-TIME(HOUR($C$1),MINUTE($C$1),0)))*$L60*$K60*60)/$F60),
IF($D60-SUM($S60:U60)&gt;(V$2*$L60*$K60*60)/$F60,(V$2*$L60*$K60*60)/$F60,
IF($D60-SUM($S60:U60)=0,"Z",$D60-SUM($S60:U60)))))</f>
        <v>#DIV/0!</v>
      </c>
      <c r="W60" s="35" t="e">
        <f>IF(DATE(YEAR(W$3),MONTH(W$3),DAY(W$3))&lt;DATE(YEAR($Q60),MONTH($Q60),DAY($Q60)),
"X",
IF(DATE(YEAR(W$3),MONTH(W$3),DAY(W$3))=DATE(YEAR($Q60),MONTH($Q60),DAY($Q60)),
IF(((W$2-(TIME(HOUR($Q60),MINUTE($Q60),0)-TIME(HOUR($C$1),MINUTE($C$1),0)))*$L60*$K60*60)/$F60&gt;$D60,
$D60,((W$2-(TIME(HOUR($Q60),MINUTE($Q60),0)-TIME(HOUR($C$1),MINUTE($C$1),0)))*$L60*$K60*60)/$F60),
IF($D60-SUM($S60:V60)&gt;(W$2*$L60*$K60*60)/$F60,(W$2*$L60*$K60*60)/$F60,
IF($D60-SUM($S60:V60)=0,"Z",$D60-SUM($S60:V60)))))</f>
        <v>#DIV/0!</v>
      </c>
      <c r="X60" s="35" t="e">
        <f>IF(DATE(YEAR(X$3),MONTH(X$3),DAY(X$3))&lt;DATE(YEAR($Q60),MONTH($Q60),DAY($Q60)),
"X",
IF(DATE(YEAR(X$3),MONTH(X$3),DAY(X$3))=DATE(YEAR($Q60),MONTH($Q60),DAY($Q60)),
IF(((X$2-(TIME(HOUR($Q60),MINUTE($Q60),0)-TIME(HOUR($C$1),MINUTE($C$1),0)))*$L60*$K60*60)/$F60&gt;$D60,
$D60,((X$2-(TIME(HOUR($Q60),MINUTE($Q60),0)-TIME(HOUR($C$1),MINUTE($C$1),0)))*$L60*$K60*60)/$F60),
IF($D60-SUM($S60:W60)&gt;(X$2*$L60*$K60*60)/$F60,(X$2*$L60*$K60*60)/$F60,
IF($D60-SUM($S60:W60)=0,"Z",$D60-SUM($S60:W60)))))</f>
        <v>#DIV/0!</v>
      </c>
      <c r="Y60" s="35" t="e">
        <f>IF(DATE(YEAR(Y$3),MONTH(Y$3),DAY(Y$3))&lt;DATE(YEAR($Q60),MONTH($Q60),DAY($Q60)),
"X",
IF(DATE(YEAR(Y$3),MONTH(Y$3),DAY(Y$3))=DATE(YEAR($Q60),MONTH($Q60),DAY($Q60)),
IF(((Y$2-(TIME(HOUR($Q60),MINUTE($Q60),0)-TIME(HOUR($C$1),MINUTE($C$1),0)))*$L60*$K60*60)/$F60&gt;$D60,
$D60,((Y$2-(TIME(HOUR($Q60),MINUTE($Q60),0)-TIME(HOUR($C$1),MINUTE($C$1),0)))*$L60*$K60*60)/$F60),
IF($D60-SUM($S60:X60)&gt;(Y$2*$L60*$K60*60)/$F60,(Y$2*$L60*$K60*60)/$F60,
IF($D60-SUM($S60:X60)=0,"Z",$D60-SUM($S60:X60)))))</f>
        <v>#DIV/0!</v>
      </c>
      <c r="Z60" s="35" t="e">
        <f>IF(DATE(YEAR(Z$3),MONTH(Z$3),DAY(Z$3))&lt;DATE(YEAR($Q60),MONTH($Q60),DAY($Q60)),
"X",
IF(DATE(YEAR(Z$3),MONTH(Z$3),DAY(Z$3))=DATE(YEAR($Q60),MONTH($Q60),DAY($Q60)),
IF(((Z$2-(TIME(HOUR($Q60),MINUTE($Q60),0)-TIME(HOUR($C$1),MINUTE($C$1),0)))*$L60*$K60*60)/$F60&gt;$D60,
$D60,((Z$2-(TIME(HOUR($Q60),MINUTE($Q60),0)-TIME(HOUR($C$1),MINUTE($C$1),0)))*$L60*$K60*60)/$F60),
IF($D60-SUM($S60:Y60)&gt;(Z$2*$L60*$K60*60)/$F60,(Z$2*$L60*$K60*60)/$F60,
IF($D60-SUM($S60:Y60)=0,"Z",$D60-SUM($S60:Y60)))))</f>
        <v>#DIV/0!</v>
      </c>
      <c r="AA60" s="35" t="e">
        <f>IF(DATE(YEAR(AA$3),MONTH(AA$3),DAY(AA$3))&lt;DATE(YEAR($Q60),MONTH($Q60),DAY($Q60)),
"X",
IF(DATE(YEAR(AA$3),MONTH(AA$3),DAY(AA$3))=DATE(YEAR($Q60),MONTH($Q60),DAY($Q60)),
IF(((AA$2-(TIME(HOUR($Q60),MINUTE($Q60),0)-TIME(HOUR($C$1),MINUTE($C$1),0)))*$L60*$K60*60)/$F60&gt;$D60,
$D60,((AA$2-(TIME(HOUR($Q60),MINUTE($Q60),0)-TIME(HOUR($C$1),MINUTE($C$1),0)))*$L60*$K60*60)/$F60),
IF($D60-SUM($S60:Z60)&gt;(AA$2*$L60*$K60*60)/$F60,(AA$2*$L60*$K60*60)/$F60,
IF($D60-SUM($S60:Z60)=0,"Z",$D60-SUM($S60:Z60)))))</f>
        <v>#DIV/0!</v>
      </c>
      <c r="AB60" s="35" t="e">
        <f>IF(DATE(YEAR(AB$3),MONTH(AB$3),DAY(AB$3))&lt;DATE(YEAR($Q60),MONTH($Q60),DAY($Q60)),
"X",
IF(DATE(YEAR(AB$3),MONTH(AB$3),DAY(AB$3))=DATE(YEAR($Q60),MONTH($Q60),DAY($Q60)),
IF(((AB$2-(TIME(HOUR($Q60),MINUTE($Q60),0)-TIME(HOUR($C$1),MINUTE($C$1),0)))*$L60*$K60*60)/$F60&gt;$D60,
$D60,((AB$2-(TIME(HOUR($Q60),MINUTE($Q60),0)-TIME(HOUR($C$1),MINUTE($C$1),0)))*$L60*$K60*60)/$F60),
IF($D60-SUM($S60:AA60)&gt;(AB$2*$L60*$K60*60)/$F60,(AB$2*$L60*$K60*60)/$F60,
IF($D60-SUM($S60:AA60)=0,"Z",$D60-SUM($S60:AA60)))))</f>
        <v>#DIV/0!</v>
      </c>
      <c r="AC60" s="35" t="e">
        <f>IF(DATE(YEAR(AC$3),MONTH(AC$3),DAY(AC$3))&lt;DATE(YEAR($Q60),MONTH($Q60),DAY($Q60)),
"X",
IF(DATE(YEAR(AC$3),MONTH(AC$3),DAY(AC$3))=DATE(YEAR($Q60),MONTH($Q60),DAY($Q60)),
IF(((AC$2-(TIME(HOUR($Q60),MINUTE($Q60),0)-TIME(HOUR($C$1),MINUTE($C$1),0)))*$L60*$K60*60)/$F60&gt;$D60,
$D60,((AC$2-(TIME(HOUR($Q60),MINUTE($Q60),0)-TIME(HOUR($C$1),MINUTE($C$1),0)))*$L60*$K60*60)/$F60),
IF($D60-SUM($S60:AB60)&gt;(AC$2*$L60*$K60*60)/$F60,(AC$2*$L60*$K60*60)/$F60,
IF($D60-SUM($S60:AB60)=0,"Z",$D60-SUM($S60:AB60)))))</f>
        <v>#DIV/0!</v>
      </c>
      <c r="AD60" s="35" t="e">
        <f>IF(DATE(YEAR(AD$3),MONTH(AD$3),DAY(AD$3))&lt;DATE(YEAR($Q60),MONTH($Q60),DAY($Q60)),
"X",
IF(DATE(YEAR(AD$3),MONTH(AD$3),DAY(AD$3))=DATE(YEAR($Q60),MONTH($Q60),DAY($Q60)),
IF(((AD$2-(TIME(HOUR($Q60),MINUTE($Q60),0)-TIME(HOUR($C$1),MINUTE($C$1),0)))*$L60*$K60*60)/$F60&gt;$D60,
$D60,((AD$2-(TIME(HOUR($Q60),MINUTE($Q60),0)-TIME(HOUR($C$1),MINUTE($C$1),0)))*$L60*$K60*60)/$F60),
IF($D60-SUM($S60:AC60)&gt;(AD$2*$L60*$K60*60)/$F60,(AD$2*$L60*$K60*60)/$F60,
IF($D60-SUM($S60:AC60)=0,"Z",$D60-SUM($S60:AC60)))))</f>
        <v>#DIV/0!</v>
      </c>
      <c r="AE60" s="35" t="e">
        <f>IF(DATE(YEAR(AE$3),MONTH(AE$3),DAY(AE$3))&lt;DATE(YEAR($Q60),MONTH($Q60),DAY($Q60)),
"X",
IF(DATE(YEAR(AE$3),MONTH(AE$3),DAY(AE$3))=DATE(YEAR($Q60),MONTH($Q60),DAY($Q60)),
IF(((AE$2-(TIME(HOUR($Q60),MINUTE($Q60),0)-TIME(HOUR($C$1),MINUTE($C$1),0)))*$L60*$K60*60)/$F60&gt;$D60,
$D60,((AE$2-(TIME(HOUR($Q60),MINUTE($Q60),0)-TIME(HOUR($C$1),MINUTE($C$1),0)))*$L60*$K60*60)/$F60),
IF($D60-SUM($S60:AD60)&gt;(AE$2*$L60*$K60*60)/$F60,(AE$2*$L60*$K60*60)/$F60,
IF($D60-SUM($S60:AD60)=0,"Z",$D60-SUM($S60:AD60)))))</f>
        <v>#DIV/0!</v>
      </c>
      <c r="AF60" s="35" t="e">
        <f>IF(DATE(YEAR(AF$3),MONTH(AF$3),DAY(AF$3))&lt;DATE(YEAR($Q60),MONTH($Q60),DAY($Q60)),
"X",
IF(DATE(YEAR(AF$3),MONTH(AF$3),DAY(AF$3))=DATE(YEAR($Q60),MONTH($Q60),DAY($Q60)),
IF(((AF$2-(TIME(HOUR($Q60),MINUTE($Q60),0)-TIME(HOUR($C$1),MINUTE($C$1),0)))*$L60*$K60*60)/$F60&gt;$D60,
$D60,((AF$2-(TIME(HOUR($Q60),MINUTE($Q60),0)-TIME(HOUR($C$1),MINUTE($C$1),0)))*$L60*$K60*60)/$F60),
IF($D60-SUM($S60:AE60)&gt;(AF$2*$L60*$K60*60)/$F60,(AF$2*$L60*$K60*60)/$F60,
IF($D60-SUM($S60:AE60)=0,"Z",$D60-SUM($S60:AE60)))))</f>
        <v>#DIV/0!</v>
      </c>
      <c r="AG60" s="35" t="e">
        <f>IF(DATE(YEAR(AG$3),MONTH(AG$3),DAY(AG$3))&lt;DATE(YEAR($Q60),MONTH($Q60),DAY($Q60)),
"X",
IF(DATE(YEAR(AG$3),MONTH(AG$3),DAY(AG$3))=DATE(YEAR($Q60),MONTH($Q60),DAY($Q60)),
IF(((AG$2-(TIME(HOUR($Q60),MINUTE($Q60),0)-TIME(HOUR($C$1),MINUTE($C$1),0)))*$L60*$K60*60)/$F60&gt;$D60,
$D60,((AG$2-(TIME(HOUR($Q60),MINUTE($Q60),0)-TIME(HOUR($C$1),MINUTE($C$1),0)))*$L60*$K60*60)/$F60),
IF($D60-SUM($S60:AF60)&gt;(AG$2*$L60*$K60*60)/$F60,(AG$2*$L60*$K60*60)/$F60,
IF($D60-SUM($S60:AF60)=0,"Z",$D60-SUM($S60:AF60)))))</f>
        <v>#DIV/0!</v>
      </c>
      <c r="AH60" s="35" t="e">
        <f>IF(DATE(YEAR(AH$3),MONTH(AH$3),DAY(AH$3))&lt;DATE(YEAR($Q60),MONTH($Q60),DAY($Q60)),
"X",
IF(DATE(YEAR(AH$3),MONTH(AH$3),DAY(AH$3))=DATE(YEAR($Q60),MONTH($Q60),DAY($Q60)),
IF(((AH$2-(TIME(HOUR($Q60),MINUTE($Q60),0)-TIME(HOUR($C$1),MINUTE($C$1),0)))*$L60*$K60*60)/$F60&gt;$D60,
$D60,((AH$2-(TIME(HOUR($Q60),MINUTE($Q60),0)-TIME(HOUR($C$1),MINUTE($C$1),0)))*$L60*$K60*60)/$F60),
IF($D60-SUM($S60:AG60)&gt;(AH$2*$L60*$K60*60)/$F60,(AH$2*$L60*$K60*60)/$F60,
IF($D60-SUM($S60:AG60)=0,"Z",$D60-SUM($S60:AG60)))))</f>
        <v>#DIV/0!</v>
      </c>
      <c r="AI60" s="35" t="e">
        <f>IF(DATE(YEAR(AI$3),MONTH(AI$3),DAY(AI$3))&lt;DATE(YEAR($Q60),MONTH($Q60),DAY($Q60)),
"X",
IF(DATE(YEAR(AI$3),MONTH(AI$3),DAY(AI$3))=DATE(YEAR($Q60),MONTH($Q60),DAY($Q60)),
IF(((AI$2-(TIME(HOUR($Q60),MINUTE($Q60),0)-TIME(HOUR($C$1),MINUTE($C$1),0)))*$L60*$K60*60)/$F60&gt;$D60,
$D60,((AI$2-(TIME(HOUR($Q60),MINUTE($Q60),0)-TIME(HOUR($C$1),MINUTE($C$1),0)))*$L60*$K60*60)/$F60),
IF($D60-SUM($S60:AH60)&gt;(AI$2*$L60*$K60*60)/$F60,(AI$2*$L60*$K60*60)/$F60,
IF($D60-SUM($S60:AH60)=0,"Z",$D60-SUM($S60:AH60)))))</f>
        <v>#DIV/0!</v>
      </c>
      <c r="AJ60" s="35" t="e">
        <f>IF(DATE(YEAR(AJ$3),MONTH(AJ$3),DAY(AJ$3))&lt;DATE(YEAR($Q60),MONTH($Q60),DAY($Q60)),
"X",
IF(DATE(YEAR(AJ$3),MONTH(AJ$3),DAY(AJ$3))=DATE(YEAR($Q60),MONTH($Q60),DAY($Q60)),
IF(((AJ$2-(TIME(HOUR($Q60),MINUTE($Q60),0)-TIME(HOUR($C$1),MINUTE($C$1),0)))*$L60*$K60*60)/$F60&gt;$D60,
$D60,((AJ$2-(TIME(HOUR($Q60),MINUTE($Q60),0)-TIME(HOUR($C$1),MINUTE($C$1),0)))*$L60*$K60*60)/$F60),
IF($D60-SUM($S60:AI60)&gt;(AJ$2*$L60*$K60*60)/$F60,(AJ$2*$L60*$K60*60)/$F60,
IF($D60-SUM($S60:AI60)=0,"Z",$D60-SUM($S60:AI60)))))</f>
        <v>#DIV/0!</v>
      </c>
      <c r="AK60" s="35" t="e">
        <f>IF(DATE(YEAR(AK$3),MONTH(AK$3),DAY(AK$3))&lt;DATE(YEAR($Q60),MONTH($Q60),DAY($Q60)),
"X",
IF(DATE(YEAR(AK$3),MONTH(AK$3),DAY(AK$3))=DATE(YEAR($Q60),MONTH($Q60),DAY($Q60)),
IF(((AK$2-(TIME(HOUR($Q60),MINUTE($Q60),0)-TIME(HOUR($C$1),MINUTE($C$1),0)))*$L60*$K60*60)/$F60&gt;$D60,
$D60,((AK$2-(TIME(HOUR($Q60),MINUTE($Q60),0)-TIME(HOUR($C$1),MINUTE($C$1),0)))*$L60*$K60*60)/$F60),
IF($D60-SUM($S60:AJ60)&gt;(AK$2*$L60*$K60*60)/$F60,(AK$2*$L60*$K60*60)/$F60,
IF($D60-SUM($S60:AJ60)=0,"Z",$D60-SUM($S60:AJ60)))))</f>
        <v>#DIV/0!</v>
      </c>
      <c r="AL60" s="35" t="e">
        <f>IF(DATE(YEAR(AL$3),MONTH(AL$3),DAY(AL$3))&lt;DATE(YEAR($Q60),MONTH($Q60),DAY($Q60)),
"X",
IF(DATE(YEAR(AL$3),MONTH(AL$3),DAY(AL$3))=DATE(YEAR($Q60),MONTH($Q60),DAY($Q60)),
IF(((AL$2-(TIME(HOUR($Q60),MINUTE($Q60),0)-TIME(HOUR($C$1),MINUTE($C$1),0)))*$L60*$K60*60)/$F60&gt;$D60,
$D60,((AL$2-(TIME(HOUR($Q60),MINUTE($Q60),0)-TIME(HOUR($C$1),MINUTE($C$1),0)))*$L60*$K60*60)/$F60),
IF($D60-SUM($S60:AK60)&gt;(AL$2*$L60*$K60*60)/$F60,(AL$2*$L60*$K60*60)/$F60,
IF($D60-SUM($S60:AK60)=0,"Z",$D60-SUM($S60:AK60)))))</f>
        <v>#DIV/0!</v>
      </c>
      <c r="AM60" s="35" t="e">
        <f>IF(DATE(YEAR(AM$3),MONTH(AM$3),DAY(AM$3))&lt;DATE(YEAR($Q60),MONTH($Q60),DAY($Q60)),
"X",
IF(DATE(YEAR(AM$3),MONTH(AM$3),DAY(AM$3))=DATE(YEAR($Q60),MONTH($Q60),DAY($Q60)),
IF(((AM$2-(TIME(HOUR($Q60),MINUTE($Q60),0)-TIME(HOUR($C$1),MINUTE($C$1),0)))*$L60*$K60*60)/$F60&gt;$D60,
$D60,((AM$2-(TIME(HOUR($Q60),MINUTE($Q60),0)-TIME(HOUR($C$1),MINUTE($C$1),0)))*$L60*$K60*60)/$F60),
IF($D60-SUM($S60:AL60)&gt;(AM$2*$L60*$K60*60)/$F60,(AM$2*$L60*$K60*60)/$F60,
IF($D60-SUM($S60:AL60)=0,"Z",$D60-SUM($S60:AL60)))))</f>
        <v>#DIV/0!</v>
      </c>
      <c r="AN60" s="35" t="e">
        <f>IF(DATE(YEAR(AN$3),MONTH(AN$3),DAY(AN$3))&lt;DATE(YEAR($Q60),MONTH($Q60),DAY($Q60)),
"X",
IF(DATE(YEAR(AN$3),MONTH(AN$3),DAY(AN$3))=DATE(YEAR($Q60),MONTH($Q60),DAY($Q60)),
IF(((AN$2-(TIME(HOUR($Q60),MINUTE($Q60),0)-TIME(HOUR($C$1),MINUTE($C$1),0)))*$L60*$K60*60)/$F60&gt;$D60,
$D60,((AN$2-(TIME(HOUR($Q60),MINUTE($Q60),0)-TIME(HOUR($C$1),MINUTE($C$1),0)))*$L60*$K60*60)/$F60),
IF($D60-SUM($S60:AM60)&gt;(AN$2*$L60*$K60*60)/$F60,(AN$2*$L60*$K60*60)/$F60,
IF($D60-SUM($S60:AM60)=0,"Z",$D60-SUM($S60:AM60)))))</f>
        <v>#DIV/0!</v>
      </c>
      <c r="AO60" s="36" t="s">
        <v>85</v>
      </c>
    </row>
    <row r="61" spans="1:41" ht="15" customHeight="1">
      <c r="A61" s="43"/>
      <c r="B61" s="43"/>
      <c r="C61" s="43"/>
      <c r="D61" s="43"/>
      <c r="E61" s="44"/>
      <c r="F61" s="43"/>
      <c r="G61" s="62"/>
      <c r="H61" s="43">
        <v>6</v>
      </c>
      <c r="I61" s="26" t="str">
        <f>VLOOKUP(H61,OEE!$A$2:$B$23,2)</f>
        <v>A06</v>
      </c>
      <c r="J61" s="26">
        <f t="shared" si="10"/>
        <v>0</v>
      </c>
      <c r="K61" s="41">
        <f>VLOOKUP(H61,OEE!$A$3:$N$22,14)</f>
        <v>0.77999999999999992</v>
      </c>
      <c r="L61" s="26">
        <f>VLOOKUP(H61,OEE!$A$3:$N$22,3)</f>
        <v>25</v>
      </c>
      <c r="M61" s="42">
        <f t="shared" si="11"/>
        <v>0</v>
      </c>
      <c r="N61" s="42">
        <f t="shared" si="12"/>
        <v>0</v>
      </c>
      <c r="O61" s="42">
        <f t="shared" si="13"/>
        <v>0</v>
      </c>
      <c r="P61" s="25">
        <f t="shared" si="14"/>
        <v>0</v>
      </c>
      <c r="Q61" s="40">
        <f t="shared" si="15"/>
        <v>44338.375</v>
      </c>
      <c r="R61" s="40" t="e">
        <f t="shared" ca="1" si="16"/>
        <v>#DIV/0!</v>
      </c>
      <c r="U61" s="35" t="e">
        <f>IF(DATE(YEAR(U$3),MONTH(U$3),DAY(U$3))&lt;DATE(YEAR($Q61),MONTH($Q61),DAY($Q61)),
"X",
IF(DATE(YEAR(U$3),MONTH(U$3),DAY(U$3))=DATE(YEAR($Q61),MONTH($Q61),DAY($Q61)),
IF(((U$2-(TIME(HOUR($Q61),MINUTE($Q61),0)-TIME(HOUR($C$1),MINUTE($C$1),0)))*$L61*$K61*60)/$F61&gt;$D61,
$D61,((U$2-(TIME(HOUR($Q61),MINUTE($Q61),0)-TIME(HOUR($C$1),MINUTE($C$1),0)))*$L61*$K61*60)/$F61),
IF($D61-SUM($S61:T61)&gt;(U$2*$L61*$K61*60)/$F61,(U$2*$L61*$K61*60)/$F61,
IF($D61-SUM($S61:T61)=0,"Z",$D61-SUM($S61:T61)))))</f>
        <v>#DIV/0!</v>
      </c>
      <c r="V61" s="35" t="e">
        <f>IF(DATE(YEAR(V$3),MONTH(V$3),DAY(V$3))&lt;DATE(YEAR($Q61),MONTH($Q61),DAY($Q61)),
"X",
IF(DATE(YEAR(V$3),MONTH(V$3),DAY(V$3))=DATE(YEAR($Q61),MONTH($Q61),DAY($Q61)),
IF(((V$2-(TIME(HOUR($Q61),MINUTE($Q61),0)-TIME(HOUR($C$1),MINUTE($C$1),0)))*$L61*$K61*60)/$F61&gt;$D61,
$D61,((V$2-(TIME(HOUR($Q61),MINUTE($Q61),0)-TIME(HOUR($C$1),MINUTE($C$1),0)))*$L61*$K61*60)/$F61),
IF($D61-SUM($S61:U61)&gt;(V$2*$L61*$K61*60)/$F61,(V$2*$L61*$K61*60)/$F61,
IF($D61-SUM($S61:U61)=0,"Z",$D61-SUM($S61:U61)))))</f>
        <v>#DIV/0!</v>
      </c>
      <c r="W61" s="35" t="e">
        <f>IF(DATE(YEAR(W$3),MONTH(W$3),DAY(W$3))&lt;DATE(YEAR($Q61),MONTH($Q61),DAY($Q61)),
"X",
IF(DATE(YEAR(W$3),MONTH(W$3),DAY(W$3))=DATE(YEAR($Q61),MONTH($Q61),DAY($Q61)),
IF(((W$2-(TIME(HOUR($Q61),MINUTE($Q61),0)-TIME(HOUR($C$1),MINUTE($C$1),0)))*$L61*$K61*60)/$F61&gt;$D61,
$D61,((W$2-(TIME(HOUR($Q61),MINUTE($Q61),0)-TIME(HOUR($C$1),MINUTE($C$1),0)))*$L61*$K61*60)/$F61),
IF($D61-SUM($S61:V61)&gt;(W$2*$L61*$K61*60)/$F61,(W$2*$L61*$K61*60)/$F61,
IF($D61-SUM($S61:V61)=0,"Z",$D61-SUM($S61:V61)))))</f>
        <v>#DIV/0!</v>
      </c>
      <c r="X61" s="35" t="e">
        <f>IF(DATE(YEAR(X$3),MONTH(X$3),DAY(X$3))&lt;DATE(YEAR($Q61),MONTH($Q61),DAY($Q61)),
"X",
IF(DATE(YEAR(X$3),MONTH(X$3),DAY(X$3))=DATE(YEAR($Q61),MONTH($Q61),DAY($Q61)),
IF(((X$2-(TIME(HOUR($Q61),MINUTE($Q61),0)-TIME(HOUR($C$1),MINUTE($C$1),0)))*$L61*$K61*60)/$F61&gt;$D61,
$D61,((X$2-(TIME(HOUR($Q61),MINUTE($Q61),0)-TIME(HOUR($C$1),MINUTE($C$1),0)))*$L61*$K61*60)/$F61),
IF($D61-SUM($S61:W61)&gt;(X$2*$L61*$K61*60)/$F61,(X$2*$L61*$K61*60)/$F61,
IF($D61-SUM($S61:W61)=0,"Z",$D61-SUM($S61:W61)))))</f>
        <v>#DIV/0!</v>
      </c>
      <c r="Y61" s="35" t="e">
        <f>IF(DATE(YEAR(Y$3),MONTH(Y$3),DAY(Y$3))&lt;DATE(YEAR($Q61),MONTH($Q61),DAY($Q61)),
"X",
IF(DATE(YEAR(Y$3),MONTH(Y$3),DAY(Y$3))=DATE(YEAR($Q61),MONTH($Q61),DAY($Q61)),
IF(((Y$2-(TIME(HOUR($Q61),MINUTE($Q61),0)-TIME(HOUR($C$1),MINUTE($C$1),0)))*$L61*$K61*60)/$F61&gt;$D61,
$D61,((Y$2-(TIME(HOUR($Q61),MINUTE($Q61),0)-TIME(HOUR($C$1),MINUTE($C$1),0)))*$L61*$K61*60)/$F61),
IF($D61-SUM($S61:X61)&gt;(Y$2*$L61*$K61*60)/$F61,(Y$2*$L61*$K61*60)/$F61,
IF($D61-SUM($S61:X61)=0,"Z",$D61-SUM($S61:X61)))))</f>
        <v>#DIV/0!</v>
      </c>
      <c r="Z61" s="35" t="e">
        <f>IF(DATE(YEAR(Z$3),MONTH(Z$3),DAY(Z$3))&lt;DATE(YEAR($Q61),MONTH($Q61),DAY($Q61)),
"X",
IF(DATE(YEAR(Z$3),MONTH(Z$3),DAY(Z$3))=DATE(YEAR($Q61),MONTH($Q61),DAY($Q61)),
IF(((Z$2-(TIME(HOUR($Q61),MINUTE($Q61),0)-TIME(HOUR($C$1),MINUTE($C$1),0)))*$L61*$K61*60)/$F61&gt;$D61,
$D61,((Z$2-(TIME(HOUR($Q61),MINUTE($Q61),0)-TIME(HOUR($C$1),MINUTE($C$1),0)))*$L61*$K61*60)/$F61),
IF($D61-SUM($S61:Y61)&gt;(Z$2*$L61*$K61*60)/$F61,(Z$2*$L61*$K61*60)/$F61,
IF($D61-SUM($S61:Y61)=0,"Z",$D61-SUM($S61:Y61)))))</f>
        <v>#DIV/0!</v>
      </c>
      <c r="AA61" s="35" t="e">
        <f>IF(DATE(YEAR(AA$3),MONTH(AA$3),DAY(AA$3))&lt;DATE(YEAR($Q61),MONTH($Q61),DAY($Q61)),
"X",
IF(DATE(YEAR(AA$3),MONTH(AA$3),DAY(AA$3))=DATE(YEAR($Q61),MONTH($Q61),DAY($Q61)),
IF(((AA$2-(TIME(HOUR($Q61),MINUTE($Q61),0)-TIME(HOUR($C$1),MINUTE($C$1),0)))*$L61*$K61*60)/$F61&gt;$D61,
$D61,((AA$2-(TIME(HOUR($Q61),MINUTE($Q61),0)-TIME(HOUR($C$1),MINUTE($C$1),0)))*$L61*$K61*60)/$F61),
IF($D61-SUM($S61:Z61)&gt;(AA$2*$L61*$K61*60)/$F61,(AA$2*$L61*$K61*60)/$F61,
IF($D61-SUM($S61:Z61)=0,"Z",$D61-SUM($S61:Z61)))))</f>
        <v>#DIV/0!</v>
      </c>
      <c r="AB61" s="35" t="e">
        <f>IF(DATE(YEAR(AB$3),MONTH(AB$3),DAY(AB$3))&lt;DATE(YEAR($Q61),MONTH($Q61),DAY($Q61)),
"X",
IF(DATE(YEAR(AB$3),MONTH(AB$3),DAY(AB$3))=DATE(YEAR($Q61),MONTH($Q61),DAY($Q61)),
IF(((AB$2-(TIME(HOUR($Q61),MINUTE($Q61),0)-TIME(HOUR($C$1),MINUTE($C$1),0)))*$L61*$K61*60)/$F61&gt;$D61,
$D61,((AB$2-(TIME(HOUR($Q61),MINUTE($Q61),0)-TIME(HOUR($C$1),MINUTE($C$1),0)))*$L61*$K61*60)/$F61),
IF($D61-SUM($S61:AA61)&gt;(AB$2*$L61*$K61*60)/$F61,(AB$2*$L61*$K61*60)/$F61,
IF($D61-SUM($S61:AA61)=0,"Z",$D61-SUM($S61:AA61)))))</f>
        <v>#DIV/0!</v>
      </c>
      <c r="AC61" s="35" t="e">
        <f>IF(DATE(YEAR(AC$3),MONTH(AC$3),DAY(AC$3))&lt;DATE(YEAR($Q61),MONTH($Q61),DAY($Q61)),
"X",
IF(DATE(YEAR(AC$3),MONTH(AC$3),DAY(AC$3))=DATE(YEAR($Q61),MONTH($Q61),DAY($Q61)),
IF(((AC$2-(TIME(HOUR($Q61),MINUTE($Q61),0)-TIME(HOUR($C$1),MINUTE($C$1),0)))*$L61*$K61*60)/$F61&gt;$D61,
$D61,((AC$2-(TIME(HOUR($Q61),MINUTE($Q61),0)-TIME(HOUR($C$1),MINUTE($C$1),0)))*$L61*$K61*60)/$F61),
IF($D61-SUM($S61:AB61)&gt;(AC$2*$L61*$K61*60)/$F61,(AC$2*$L61*$K61*60)/$F61,
IF($D61-SUM($S61:AB61)=0,"Z",$D61-SUM($S61:AB61)))))</f>
        <v>#DIV/0!</v>
      </c>
      <c r="AD61" s="35" t="e">
        <f>IF(DATE(YEAR(AD$3),MONTH(AD$3),DAY(AD$3))&lt;DATE(YEAR($Q61),MONTH($Q61),DAY($Q61)),
"X",
IF(DATE(YEAR(AD$3),MONTH(AD$3),DAY(AD$3))=DATE(YEAR($Q61),MONTH($Q61),DAY($Q61)),
IF(((AD$2-(TIME(HOUR($Q61),MINUTE($Q61),0)-TIME(HOUR($C$1),MINUTE($C$1),0)))*$L61*$K61*60)/$F61&gt;$D61,
$D61,((AD$2-(TIME(HOUR($Q61),MINUTE($Q61),0)-TIME(HOUR($C$1),MINUTE($C$1),0)))*$L61*$K61*60)/$F61),
IF($D61-SUM($S61:AC61)&gt;(AD$2*$L61*$K61*60)/$F61,(AD$2*$L61*$K61*60)/$F61,
IF($D61-SUM($S61:AC61)=0,"Z",$D61-SUM($S61:AC61)))))</f>
        <v>#DIV/0!</v>
      </c>
      <c r="AE61" s="35" t="e">
        <f>IF(DATE(YEAR(AE$3),MONTH(AE$3),DAY(AE$3))&lt;DATE(YEAR($Q61),MONTH($Q61),DAY($Q61)),
"X",
IF(DATE(YEAR(AE$3),MONTH(AE$3),DAY(AE$3))=DATE(YEAR($Q61),MONTH($Q61),DAY($Q61)),
IF(((AE$2-(TIME(HOUR($Q61),MINUTE($Q61),0)-TIME(HOUR($C$1),MINUTE($C$1),0)))*$L61*$K61*60)/$F61&gt;$D61,
$D61,((AE$2-(TIME(HOUR($Q61),MINUTE($Q61),0)-TIME(HOUR($C$1),MINUTE($C$1),0)))*$L61*$K61*60)/$F61),
IF($D61-SUM($S61:AD61)&gt;(AE$2*$L61*$K61*60)/$F61,(AE$2*$L61*$K61*60)/$F61,
IF($D61-SUM($S61:AD61)=0,"Z",$D61-SUM($S61:AD61)))))</f>
        <v>#DIV/0!</v>
      </c>
      <c r="AF61" s="35" t="e">
        <f>IF(DATE(YEAR(AF$3),MONTH(AF$3),DAY(AF$3))&lt;DATE(YEAR($Q61),MONTH($Q61),DAY($Q61)),
"X",
IF(DATE(YEAR(AF$3),MONTH(AF$3),DAY(AF$3))=DATE(YEAR($Q61),MONTH($Q61),DAY($Q61)),
IF(((AF$2-(TIME(HOUR($Q61),MINUTE($Q61),0)-TIME(HOUR($C$1),MINUTE($C$1),0)))*$L61*$K61*60)/$F61&gt;$D61,
$D61,((AF$2-(TIME(HOUR($Q61),MINUTE($Q61),0)-TIME(HOUR($C$1),MINUTE($C$1),0)))*$L61*$K61*60)/$F61),
IF($D61-SUM($S61:AE61)&gt;(AF$2*$L61*$K61*60)/$F61,(AF$2*$L61*$K61*60)/$F61,
IF($D61-SUM($S61:AE61)=0,"Z",$D61-SUM($S61:AE61)))))</f>
        <v>#DIV/0!</v>
      </c>
      <c r="AG61" s="35" t="e">
        <f>IF(DATE(YEAR(AG$3),MONTH(AG$3),DAY(AG$3))&lt;DATE(YEAR($Q61),MONTH($Q61),DAY($Q61)),
"X",
IF(DATE(YEAR(AG$3),MONTH(AG$3),DAY(AG$3))=DATE(YEAR($Q61),MONTH($Q61),DAY($Q61)),
IF(((AG$2-(TIME(HOUR($Q61),MINUTE($Q61),0)-TIME(HOUR($C$1),MINUTE($C$1),0)))*$L61*$K61*60)/$F61&gt;$D61,
$D61,((AG$2-(TIME(HOUR($Q61),MINUTE($Q61),0)-TIME(HOUR($C$1),MINUTE($C$1),0)))*$L61*$K61*60)/$F61),
IF($D61-SUM($S61:AF61)&gt;(AG$2*$L61*$K61*60)/$F61,(AG$2*$L61*$K61*60)/$F61,
IF($D61-SUM($S61:AF61)=0,"Z",$D61-SUM($S61:AF61)))))</f>
        <v>#DIV/0!</v>
      </c>
      <c r="AH61" s="35" t="e">
        <f>IF(DATE(YEAR(AH$3),MONTH(AH$3),DAY(AH$3))&lt;DATE(YEAR($Q61),MONTH($Q61),DAY($Q61)),
"X",
IF(DATE(YEAR(AH$3),MONTH(AH$3),DAY(AH$3))=DATE(YEAR($Q61),MONTH($Q61),DAY($Q61)),
IF(((AH$2-(TIME(HOUR($Q61),MINUTE($Q61),0)-TIME(HOUR($C$1),MINUTE($C$1),0)))*$L61*$K61*60)/$F61&gt;$D61,
$D61,((AH$2-(TIME(HOUR($Q61),MINUTE($Q61),0)-TIME(HOUR($C$1),MINUTE($C$1),0)))*$L61*$K61*60)/$F61),
IF($D61-SUM($S61:AG61)&gt;(AH$2*$L61*$K61*60)/$F61,(AH$2*$L61*$K61*60)/$F61,
IF($D61-SUM($S61:AG61)=0,"Z",$D61-SUM($S61:AG61)))))</f>
        <v>#DIV/0!</v>
      </c>
      <c r="AI61" s="35" t="e">
        <f>IF(DATE(YEAR(AI$3),MONTH(AI$3),DAY(AI$3))&lt;DATE(YEAR($Q61),MONTH($Q61),DAY($Q61)),
"X",
IF(DATE(YEAR(AI$3),MONTH(AI$3),DAY(AI$3))=DATE(YEAR($Q61),MONTH($Q61),DAY($Q61)),
IF(((AI$2-(TIME(HOUR($Q61),MINUTE($Q61),0)-TIME(HOUR($C$1),MINUTE($C$1),0)))*$L61*$K61*60)/$F61&gt;$D61,
$D61,((AI$2-(TIME(HOUR($Q61),MINUTE($Q61),0)-TIME(HOUR($C$1),MINUTE($C$1),0)))*$L61*$K61*60)/$F61),
IF($D61-SUM($S61:AH61)&gt;(AI$2*$L61*$K61*60)/$F61,(AI$2*$L61*$K61*60)/$F61,
IF($D61-SUM($S61:AH61)=0,"Z",$D61-SUM($S61:AH61)))))</f>
        <v>#DIV/0!</v>
      </c>
      <c r="AJ61" s="35" t="e">
        <f>IF(DATE(YEAR(AJ$3),MONTH(AJ$3),DAY(AJ$3))&lt;DATE(YEAR($Q61),MONTH($Q61),DAY($Q61)),
"X",
IF(DATE(YEAR(AJ$3),MONTH(AJ$3),DAY(AJ$3))=DATE(YEAR($Q61),MONTH($Q61),DAY($Q61)),
IF(((AJ$2-(TIME(HOUR($Q61),MINUTE($Q61),0)-TIME(HOUR($C$1),MINUTE($C$1),0)))*$L61*$K61*60)/$F61&gt;$D61,
$D61,((AJ$2-(TIME(HOUR($Q61),MINUTE($Q61),0)-TIME(HOUR($C$1),MINUTE($C$1),0)))*$L61*$K61*60)/$F61),
IF($D61-SUM($S61:AI61)&gt;(AJ$2*$L61*$K61*60)/$F61,(AJ$2*$L61*$K61*60)/$F61,
IF($D61-SUM($S61:AI61)=0,"Z",$D61-SUM($S61:AI61)))))</f>
        <v>#DIV/0!</v>
      </c>
      <c r="AK61" s="35" t="e">
        <f>IF(DATE(YEAR(AK$3),MONTH(AK$3),DAY(AK$3))&lt;DATE(YEAR($Q61),MONTH($Q61),DAY($Q61)),
"X",
IF(DATE(YEAR(AK$3),MONTH(AK$3),DAY(AK$3))=DATE(YEAR($Q61),MONTH($Q61),DAY($Q61)),
IF(((AK$2-(TIME(HOUR($Q61),MINUTE($Q61),0)-TIME(HOUR($C$1),MINUTE($C$1),0)))*$L61*$K61*60)/$F61&gt;$D61,
$D61,((AK$2-(TIME(HOUR($Q61),MINUTE($Q61),0)-TIME(HOUR($C$1),MINUTE($C$1),0)))*$L61*$K61*60)/$F61),
IF($D61-SUM($S61:AJ61)&gt;(AK$2*$L61*$K61*60)/$F61,(AK$2*$L61*$K61*60)/$F61,
IF($D61-SUM($S61:AJ61)=0,"Z",$D61-SUM($S61:AJ61)))))</f>
        <v>#DIV/0!</v>
      </c>
      <c r="AL61" s="35" t="e">
        <f>IF(DATE(YEAR(AL$3),MONTH(AL$3),DAY(AL$3))&lt;DATE(YEAR($Q61),MONTH($Q61),DAY($Q61)),
"X",
IF(DATE(YEAR(AL$3),MONTH(AL$3),DAY(AL$3))=DATE(YEAR($Q61),MONTH($Q61),DAY($Q61)),
IF(((AL$2-(TIME(HOUR($Q61),MINUTE($Q61),0)-TIME(HOUR($C$1),MINUTE($C$1),0)))*$L61*$K61*60)/$F61&gt;$D61,
$D61,((AL$2-(TIME(HOUR($Q61),MINUTE($Q61),0)-TIME(HOUR($C$1),MINUTE($C$1),0)))*$L61*$K61*60)/$F61),
IF($D61-SUM($S61:AK61)&gt;(AL$2*$L61*$K61*60)/$F61,(AL$2*$L61*$K61*60)/$F61,
IF($D61-SUM($S61:AK61)=0,"Z",$D61-SUM($S61:AK61)))))</f>
        <v>#DIV/0!</v>
      </c>
      <c r="AM61" s="35" t="e">
        <f>IF(DATE(YEAR(AM$3),MONTH(AM$3),DAY(AM$3))&lt;DATE(YEAR($Q61),MONTH($Q61),DAY($Q61)),
"X",
IF(DATE(YEAR(AM$3),MONTH(AM$3),DAY(AM$3))=DATE(YEAR($Q61),MONTH($Q61),DAY($Q61)),
IF(((AM$2-(TIME(HOUR($Q61),MINUTE($Q61),0)-TIME(HOUR($C$1),MINUTE($C$1),0)))*$L61*$K61*60)/$F61&gt;$D61,
$D61,((AM$2-(TIME(HOUR($Q61),MINUTE($Q61),0)-TIME(HOUR($C$1),MINUTE($C$1),0)))*$L61*$K61*60)/$F61),
IF($D61-SUM($S61:AL61)&gt;(AM$2*$L61*$K61*60)/$F61,(AM$2*$L61*$K61*60)/$F61,
IF($D61-SUM($S61:AL61)=0,"Z",$D61-SUM($S61:AL61)))))</f>
        <v>#DIV/0!</v>
      </c>
      <c r="AN61" s="35" t="e">
        <f>IF(DATE(YEAR(AN$3),MONTH(AN$3),DAY(AN$3))&lt;DATE(YEAR($Q61),MONTH($Q61),DAY($Q61)),
"X",
IF(DATE(YEAR(AN$3),MONTH(AN$3),DAY(AN$3))=DATE(YEAR($Q61),MONTH($Q61),DAY($Q61)),
IF(((AN$2-(TIME(HOUR($Q61),MINUTE($Q61),0)-TIME(HOUR($C$1),MINUTE($C$1),0)))*$L61*$K61*60)/$F61&gt;$D61,
$D61,((AN$2-(TIME(HOUR($Q61),MINUTE($Q61),0)-TIME(HOUR($C$1),MINUTE($C$1),0)))*$L61*$K61*60)/$F61),
IF($D61-SUM($S61:AM61)&gt;(AN$2*$L61*$K61*60)/$F61,(AN$2*$L61*$K61*60)/$F61,
IF($D61-SUM($S61:AM61)=0,"Z",$D61-SUM($S61:AM61)))))</f>
        <v>#DIV/0!</v>
      </c>
      <c r="AO61" s="36" t="s">
        <v>85</v>
      </c>
    </row>
    <row r="62" spans="1:41" ht="15" customHeight="1">
      <c r="A62" s="43"/>
      <c r="B62" s="43"/>
      <c r="C62" s="43"/>
      <c r="D62" s="43"/>
      <c r="E62" s="44"/>
      <c r="F62" s="43"/>
      <c r="G62" s="62"/>
      <c r="H62" s="43">
        <v>18</v>
      </c>
      <c r="I62" s="26" t="str">
        <f>VLOOKUP(H62,OEE!$A$2:$B$23,2)</f>
        <v>C02</v>
      </c>
      <c r="J62" s="26">
        <f t="shared" si="10"/>
        <v>0</v>
      </c>
      <c r="K62" s="41">
        <f>VLOOKUP(H62,OEE!$A$3:$N$22,14)</f>
        <v>0.70399999999999996</v>
      </c>
      <c r="L62" s="26">
        <f>VLOOKUP(H62,OEE!$A$3:$N$22,3)</f>
        <v>24</v>
      </c>
      <c r="M62" s="42">
        <f t="shared" si="11"/>
        <v>0</v>
      </c>
      <c r="N62" s="42">
        <f t="shared" si="12"/>
        <v>0</v>
      </c>
      <c r="O62" s="42">
        <f t="shared" si="13"/>
        <v>0</v>
      </c>
      <c r="P62" s="25">
        <f t="shared" si="14"/>
        <v>0</v>
      </c>
      <c r="Q62" s="40">
        <f t="shared" si="15"/>
        <v>44338.375</v>
      </c>
      <c r="R62" s="40" t="e">
        <f t="shared" ca="1" si="16"/>
        <v>#DIV/0!</v>
      </c>
      <c r="S62" s="16"/>
      <c r="T62" s="16"/>
      <c r="U62" s="35" t="e">
        <f>IF(DATE(YEAR(U$3),MONTH(U$3),DAY(U$3))&lt;DATE(YEAR($Q62),MONTH($Q62),DAY($Q62)),
"X",
IF(DATE(YEAR(U$3),MONTH(U$3),DAY(U$3))=DATE(YEAR($Q62),MONTH($Q62),DAY($Q62)),
IF(((U$2-(TIME(HOUR($Q62),MINUTE($Q62),0)-TIME(HOUR($C$1),MINUTE($C$1),0)))*$L62*$K62*60)/$F62&gt;$D62,
$D62,((U$2-(TIME(HOUR($Q62),MINUTE($Q62),0)-TIME(HOUR($C$1),MINUTE($C$1),0)))*$L62*$K62*60)/$F62),
IF($D62-SUM($S62:T62)&gt;(U$2*$L62*$K62*60)/$F62,(U$2*$L62*$K62*60)/$F62,
IF($D62-SUM($S62:T62)=0,"Z",$D62-SUM($S62:T62)))))</f>
        <v>#DIV/0!</v>
      </c>
      <c r="V62" s="35" t="e">
        <f>IF(DATE(YEAR(V$3),MONTH(V$3),DAY(V$3))&lt;DATE(YEAR($Q62),MONTH($Q62),DAY($Q62)),
"X",
IF(DATE(YEAR(V$3),MONTH(V$3),DAY(V$3))=DATE(YEAR($Q62),MONTH($Q62),DAY($Q62)),
IF(((V$2-(TIME(HOUR($Q62),MINUTE($Q62),0)-TIME(HOUR($C$1),MINUTE($C$1),0)))*$L62*$K62*60)/$F62&gt;$D62,
$D62,((V$2-(TIME(HOUR($Q62),MINUTE($Q62),0)-TIME(HOUR($C$1),MINUTE($C$1),0)))*$L62*$K62*60)/$F62),
IF($D62-SUM($S62:U62)&gt;(V$2*$L62*$K62*60)/$F62,(V$2*$L62*$K62*60)/$F62,
IF($D62-SUM($S62:U62)=0,"Z",$D62-SUM($S62:U62)))))</f>
        <v>#DIV/0!</v>
      </c>
      <c r="W62" s="35" t="e">
        <f>IF(DATE(YEAR(W$3),MONTH(W$3),DAY(W$3))&lt;DATE(YEAR($Q62),MONTH($Q62),DAY($Q62)),
"X",
IF(DATE(YEAR(W$3),MONTH(W$3),DAY(W$3))=DATE(YEAR($Q62),MONTH($Q62),DAY($Q62)),
IF(((W$2-(TIME(HOUR($Q62),MINUTE($Q62),0)-TIME(HOUR($C$1),MINUTE($C$1),0)))*$L62*$K62*60)/$F62&gt;$D62,
$D62,((W$2-(TIME(HOUR($Q62),MINUTE($Q62),0)-TIME(HOUR($C$1),MINUTE($C$1),0)))*$L62*$K62*60)/$F62),
IF($D62-SUM($S62:V62)&gt;(W$2*$L62*$K62*60)/$F62,(W$2*$L62*$K62*60)/$F62,
IF($D62-SUM($S62:V62)=0,"Z",$D62-SUM($S62:V62)))))</f>
        <v>#DIV/0!</v>
      </c>
      <c r="X62" s="35" t="e">
        <f>IF(DATE(YEAR(X$3),MONTH(X$3),DAY(X$3))&lt;DATE(YEAR($Q62),MONTH($Q62),DAY($Q62)),
"X",
IF(DATE(YEAR(X$3),MONTH(X$3),DAY(X$3))=DATE(YEAR($Q62),MONTH($Q62),DAY($Q62)),
IF(((X$2-(TIME(HOUR($Q62),MINUTE($Q62),0)-TIME(HOUR($C$1),MINUTE($C$1),0)))*$L62*$K62*60)/$F62&gt;$D62,
$D62,((X$2-(TIME(HOUR($Q62),MINUTE($Q62),0)-TIME(HOUR($C$1),MINUTE($C$1),0)))*$L62*$K62*60)/$F62),
IF($D62-SUM($S62:W62)&gt;(X$2*$L62*$K62*60)/$F62,(X$2*$L62*$K62*60)/$F62,
IF($D62-SUM($S62:W62)=0,"Z",$D62-SUM($S62:W62)))))</f>
        <v>#DIV/0!</v>
      </c>
      <c r="Y62" s="35" t="e">
        <f>IF(DATE(YEAR(Y$3),MONTH(Y$3),DAY(Y$3))&lt;DATE(YEAR($Q62),MONTH($Q62),DAY($Q62)),
"X",
IF(DATE(YEAR(Y$3),MONTH(Y$3),DAY(Y$3))=DATE(YEAR($Q62),MONTH($Q62),DAY($Q62)),
IF(((Y$2-(TIME(HOUR($Q62),MINUTE($Q62),0)-TIME(HOUR($C$1),MINUTE($C$1),0)))*$L62*$K62*60)/$F62&gt;$D62,
$D62,((Y$2-(TIME(HOUR($Q62),MINUTE($Q62),0)-TIME(HOUR($C$1),MINUTE($C$1),0)))*$L62*$K62*60)/$F62),
IF($D62-SUM($S62:X62)&gt;(Y$2*$L62*$K62*60)/$F62,(Y$2*$L62*$K62*60)/$F62,
IF($D62-SUM($S62:X62)=0,"Z",$D62-SUM($S62:X62)))))</f>
        <v>#DIV/0!</v>
      </c>
      <c r="Z62" s="35" t="e">
        <f>IF(DATE(YEAR(Z$3),MONTH(Z$3),DAY(Z$3))&lt;DATE(YEAR($Q62),MONTH($Q62),DAY($Q62)),
"X",
IF(DATE(YEAR(Z$3),MONTH(Z$3),DAY(Z$3))=DATE(YEAR($Q62),MONTH($Q62),DAY($Q62)),
IF(((Z$2-(TIME(HOUR($Q62),MINUTE($Q62),0)-TIME(HOUR($C$1),MINUTE($C$1),0)))*$L62*$K62*60)/$F62&gt;$D62,
$D62,((Z$2-(TIME(HOUR($Q62),MINUTE($Q62),0)-TIME(HOUR($C$1),MINUTE($C$1),0)))*$L62*$K62*60)/$F62),
IF($D62-SUM($S62:Y62)&gt;(Z$2*$L62*$K62*60)/$F62,(Z$2*$L62*$K62*60)/$F62,
IF($D62-SUM($S62:Y62)=0,"Z",$D62-SUM($S62:Y62)))))</f>
        <v>#DIV/0!</v>
      </c>
      <c r="AA62" s="35" t="e">
        <f>IF(DATE(YEAR(AA$3),MONTH(AA$3),DAY(AA$3))&lt;DATE(YEAR($Q62),MONTH($Q62),DAY($Q62)),
"X",
IF(DATE(YEAR(AA$3),MONTH(AA$3),DAY(AA$3))=DATE(YEAR($Q62),MONTH($Q62),DAY($Q62)),
IF(((AA$2-(TIME(HOUR($Q62),MINUTE($Q62),0)-TIME(HOUR($C$1),MINUTE($C$1),0)))*$L62*$K62*60)/$F62&gt;$D62,
$D62,((AA$2-(TIME(HOUR($Q62),MINUTE($Q62),0)-TIME(HOUR($C$1),MINUTE($C$1),0)))*$L62*$K62*60)/$F62),
IF($D62-SUM($S62:Z62)&gt;(AA$2*$L62*$K62*60)/$F62,(AA$2*$L62*$K62*60)/$F62,
IF($D62-SUM($S62:Z62)=0,"Z",$D62-SUM($S62:Z62)))))</f>
        <v>#DIV/0!</v>
      </c>
      <c r="AB62" s="35" t="e">
        <f>IF(DATE(YEAR(AB$3),MONTH(AB$3),DAY(AB$3))&lt;DATE(YEAR($Q62),MONTH($Q62),DAY($Q62)),
"X",
IF(DATE(YEAR(AB$3),MONTH(AB$3),DAY(AB$3))=DATE(YEAR($Q62),MONTH($Q62),DAY($Q62)),
IF(((AB$2-(TIME(HOUR($Q62),MINUTE($Q62),0)-TIME(HOUR($C$1),MINUTE($C$1),0)))*$L62*$K62*60)/$F62&gt;$D62,
$D62,((AB$2-(TIME(HOUR($Q62),MINUTE($Q62),0)-TIME(HOUR($C$1),MINUTE($C$1),0)))*$L62*$K62*60)/$F62),
IF($D62-SUM($S62:AA62)&gt;(AB$2*$L62*$K62*60)/$F62,(AB$2*$L62*$K62*60)/$F62,
IF($D62-SUM($S62:AA62)=0,"Z",$D62-SUM($S62:AA62)))))</f>
        <v>#DIV/0!</v>
      </c>
      <c r="AC62" s="35" t="e">
        <f>IF(DATE(YEAR(AC$3),MONTH(AC$3),DAY(AC$3))&lt;DATE(YEAR($Q62),MONTH($Q62),DAY($Q62)),
"X",
IF(DATE(YEAR(AC$3),MONTH(AC$3),DAY(AC$3))=DATE(YEAR($Q62),MONTH($Q62),DAY($Q62)),
IF(((AC$2-(TIME(HOUR($Q62),MINUTE($Q62),0)-TIME(HOUR($C$1),MINUTE($C$1),0)))*$L62*$K62*60)/$F62&gt;$D62,
$D62,((AC$2-(TIME(HOUR($Q62),MINUTE($Q62),0)-TIME(HOUR($C$1),MINUTE($C$1),0)))*$L62*$K62*60)/$F62),
IF($D62-SUM($S62:AB62)&gt;(AC$2*$L62*$K62*60)/$F62,(AC$2*$L62*$K62*60)/$F62,
IF($D62-SUM($S62:AB62)=0,"Z",$D62-SUM($S62:AB62)))))</f>
        <v>#DIV/0!</v>
      </c>
      <c r="AD62" s="35" t="e">
        <f>IF(DATE(YEAR(AD$3),MONTH(AD$3),DAY(AD$3))&lt;DATE(YEAR($Q62),MONTH($Q62),DAY($Q62)),
"X",
IF(DATE(YEAR(AD$3),MONTH(AD$3),DAY(AD$3))=DATE(YEAR($Q62),MONTH($Q62),DAY($Q62)),
IF(((AD$2-(TIME(HOUR($Q62),MINUTE($Q62),0)-TIME(HOUR($C$1),MINUTE($C$1),0)))*$L62*$K62*60)/$F62&gt;$D62,
$D62,((AD$2-(TIME(HOUR($Q62),MINUTE($Q62),0)-TIME(HOUR($C$1),MINUTE($C$1),0)))*$L62*$K62*60)/$F62),
IF($D62-SUM($S62:AC62)&gt;(AD$2*$L62*$K62*60)/$F62,(AD$2*$L62*$K62*60)/$F62,
IF($D62-SUM($S62:AC62)=0,"Z",$D62-SUM($S62:AC62)))))</f>
        <v>#DIV/0!</v>
      </c>
      <c r="AE62" s="35" t="e">
        <f>IF(DATE(YEAR(AE$3),MONTH(AE$3),DAY(AE$3))&lt;DATE(YEAR($Q62),MONTH($Q62),DAY($Q62)),
"X",
IF(DATE(YEAR(AE$3),MONTH(AE$3),DAY(AE$3))=DATE(YEAR($Q62),MONTH($Q62),DAY($Q62)),
IF(((AE$2-(TIME(HOUR($Q62),MINUTE($Q62),0)-TIME(HOUR($C$1),MINUTE($C$1),0)))*$L62*$K62*60)/$F62&gt;$D62,
$D62,((AE$2-(TIME(HOUR($Q62),MINUTE($Q62),0)-TIME(HOUR($C$1),MINUTE($C$1),0)))*$L62*$K62*60)/$F62),
IF($D62-SUM($S62:AD62)&gt;(AE$2*$L62*$K62*60)/$F62,(AE$2*$L62*$K62*60)/$F62,
IF($D62-SUM($S62:AD62)=0,"Z",$D62-SUM($S62:AD62)))))</f>
        <v>#DIV/0!</v>
      </c>
      <c r="AF62" s="35" t="e">
        <f>IF(DATE(YEAR(AF$3),MONTH(AF$3),DAY(AF$3))&lt;DATE(YEAR($Q62),MONTH($Q62),DAY($Q62)),
"X",
IF(DATE(YEAR(AF$3),MONTH(AF$3),DAY(AF$3))=DATE(YEAR($Q62),MONTH($Q62),DAY($Q62)),
IF(((AF$2-(TIME(HOUR($Q62),MINUTE($Q62),0)-TIME(HOUR($C$1),MINUTE($C$1),0)))*$L62*$K62*60)/$F62&gt;$D62,
$D62,((AF$2-(TIME(HOUR($Q62),MINUTE($Q62),0)-TIME(HOUR($C$1),MINUTE($C$1),0)))*$L62*$K62*60)/$F62),
IF($D62-SUM($S62:AE62)&gt;(AF$2*$L62*$K62*60)/$F62,(AF$2*$L62*$K62*60)/$F62,
IF($D62-SUM($S62:AE62)=0,"Z",$D62-SUM($S62:AE62)))))</f>
        <v>#DIV/0!</v>
      </c>
      <c r="AG62" s="35" t="e">
        <f>IF(DATE(YEAR(AG$3),MONTH(AG$3),DAY(AG$3))&lt;DATE(YEAR($Q62),MONTH($Q62),DAY($Q62)),
"X",
IF(DATE(YEAR(AG$3),MONTH(AG$3),DAY(AG$3))=DATE(YEAR($Q62),MONTH($Q62),DAY($Q62)),
IF(((AG$2-(TIME(HOUR($Q62),MINUTE($Q62),0)-TIME(HOUR($C$1),MINUTE($C$1),0)))*$L62*$K62*60)/$F62&gt;$D62,
$D62,((AG$2-(TIME(HOUR($Q62),MINUTE($Q62),0)-TIME(HOUR($C$1),MINUTE($C$1),0)))*$L62*$K62*60)/$F62),
IF($D62-SUM($S62:AF62)&gt;(AG$2*$L62*$K62*60)/$F62,(AG$2*$L62*$K62*60)/$F62,
IF($D62-SUM($S62:AF62)=0,"Z",$D62-SUM($S62:AF62)))))</f>
        <v>#DIV/0!</v>
      </c>
      <c r="AH62" s="35" t="e">
        <f>IF(DATE(YEAR(AH$3),MONTH(AH$3),DAY(AH$3))&lt;DATE(YEAR($Q62),MONTH($Q62),DAY($Q62)),
"X",
IF(DATE(YEAR(AH$3),MONTH(AH$3),DAY(AH$3))=DATE(YEAR($Q62),MONTH($Q62),DAY($Q62)),
IF(((AH$2-(TIME(HOUR($Q62),MINUTE($Q62),0)-TIME(HOUR($C$1),MINUTE($C$1),0)))*$L62*$K62*60)/$F62&gt;$D62,
$D62,((AH$2-(TIME(HOUR($Q62),MINUTE($Q62),0)-TIME(HOUR($C$1),MINUTE($C$1),0)))*$L62*$K62*60)/$F62),
IF($D62-SUM($S62:AG62)&gt;(AH$2*$L62*$K62*60)/$F62,(AH$2*$L62*$K62*60)/$F62,
IF($D62-SUM($S62:AG62)=0,"Z",$D62-SUM($S62:AG62)))))</f>
        <v>#DIV/0!</v>
      </c>
      <c r="AI62" s="35" t="e">
        <f>IF(DATE(YEAR(AI$3),MONTH(AI$3),DAY(AI$3))&lt;DATE(YEAR($Q62),MONTH($Q62),DAY($Q62)),
"X",
IF(DATE(YEAR(AI$3),MONTH(AI$3),DAY(AI$3))=DATE(YEAR($Q62),MONTH($Q62),DAY($Q62)),
IF(((AI$2-(TIME(HOUR($Q62),MINUTE($Q62),0)-TIME(HOUR($C$1),MINUTE($C$1),0)))*$L62*$K62*60)/$F62&gt;$D62,
$D62,((AI$2-(TIME(HOUR($Q62),MINUTE($Q62),0)-TIME(HOUR($C$1),MINUTE($C$1),0)))*$L62*$K62*60)/$F62),
IF($D62-SUM($S62:AH62)&gt;(AI$2*$L62*$K62*60)/$F62,(AI$2*$L62*$K62*60)/$F62,
IF($D62-SUM($S62:AH62)=0,"Z",$D62-SUM($S62:AH62)))))</f>
        <v>#DIV/0!</v>
      </c>
      <c r="AJ62" s="35" t="e">
        <f>IF(DATE(YEAR(AJ$3),MONTH(AJ$3),DAY(AJ$3))&lt;DATE(YEAR($Q62),MONTH($Q62),DAY($Q62)),
"X",
IF(DATE(YEAR(AJ$3),MONTH(AJ$3),DAY(AJ$3))=DATE(YEAR($Q62),MONTH($Q62),DAY($Q62)),
IF(((AJ$2-(TIME(HOUR($Q62),MINUTE($Q62),0)-TIME(HOUR($C$1),MINUTE($C$1),0)))*$L62*$K62*60)/$F62&gt;$D62,
$D62,((AJ$2-(TIME(HOUR($Q62),MINUTE($Q62),0)-TIME(HOUR($C$1),MINUTE($C$1),0)))*$L62*$K62*60)/$F62),
IF($D62-SUM($S62:AI62)&gt;(AJ$2*$L62*$K62*60)/$F62,(AJ$2*$L62*$K62*60)/$F62,
IF($D62-SUM($S62:AI62)=0,"Z",$D62-SUM($S62:AI62)))))</f>
        <v>#DIV/0!</v>
      </c>
      <c r="AK62" s="35" t="e">
        <f>IF(DATE(YEAR(AK$3),MONTH(AK$3),DAY(AK$3))&lt;DATE(YEAR($Q62),MONTH($Q62),DAY($Q62)),
"X",
IF(DATE(YEAR(AK$3),MONTH(AK$3),DAY(AK$3))=DATE(YEAR($Q62),MONTH($Q62),DAY($Q62)),
IF(((AK$2-(TIME(HOUR($Q62),MINUTE($Q62),0)-TIME(HOUR($C$1),MINUTE($C$1),0)))*$L62*$K62*60)/$F62&gt;$D62,
$D62,((AK$2-(TIME(HOUR($Q62),MINUTE($Q62),0)-TIME(HOUR($C$1),MINUTE($C$1),0)))*$L62*$K62*60)/$F62),
IF($D62-SUM($S62:AJ62)&gt;(AK$2*$L62*$K62*60)/$F62,(AK$2*$L62*$K62*60)/$F62,
IF($D62-SUM($S62:AJ62)=0,"Z",$D62-SUM($S62:AJ62)))))</f>
        <v>#DIV/0!</v>
      </c>
      <c r="AL62" s="35" t="e">
        <f>IF(DATE(YEAR(AL$3),MONTH(AL$3),DAY(AL$3))&lt;DATE(YEAR($Q62),MONTH($Q62),DAY($Q62)),
"X",
IF(DATE(YEAR(AL$3),MONTH(AL$3),DAY(AL$3))=DATE(YEAR($Q62),MONTH($Q62),DAY($Q62)),
IF(((AL$2-(TIME(HOUR($Q62),MINUTE($Q62),0)-TIME(HOUR($C$1),MINUTE($C$1),0)))*$L62*$K62*60)/$F62&gt;$D62,
$D62,((AL$2-(TIME(HOUR($Q62),MINUTE($Q62),0)-TIME(HOUR($C$1),MINUTE($C$1),0)))*$L62*$K62*60)/$F62),
IF($D62-SUM($S62:AK62)&gt;(AL$2*$L62*$K62*60)/$F62,(AL$2*$L62*$K62*60)/$F62,
IF($D62-SUM($S62:AK62)=0,"Z",$D62-SUM($S62:AK62)))))</f>
        <v>#DIV/0!</v>
      </c>
      <c r="AM62" s="35" t="e">
        <f>IF(DATE(YEAR(AM$3),MONTH(AM$3),DAY(AM$3))&lt;DATE(YEAR($Q62),MONTH($Q62),DAY($Q62)),
"X",
IF(DATE(YEAR(AM$3),MONTH(AM$3),DAY(AM$3))=DATE(YEAR($Q62),MONTH($Q62),DAY($Q62)),
IF(((AM$2-(TIME(HOUR($Q62),MINUTE($Q62),0)-TIME(HOUR($C$1),MINUTE($C$1),0)))*$L62*$K62*60)/$F62&gt;$D62,
$D62,((AM$2-(TIME(HOUR($Q62),MINUTE($Q62),0)-TIME(HOUR($C$1),MINUTE($C$1),0)))*$L62*$K62*60)/$F62),
IF($D62-SUM($S62:AL62)&gt;(AM$2*$L62*$K62*60)/$F62,(AM$2*$L62*$K62*60)/$F62,
IF($D62-SUM($S62:AL62)=0,"Z",$D62-SUM($S62:AL62)))))</f>
        <v>#DIV/0!</v>
      </c>
      <c r="AN62" s="35" t="e">
        <f>IF(DATE(YEAR(AN$3),MONTH(AN$3),DAY(AN$3))&lt;DATE(YEAR($Q62),MONTH($Q62),DAY($Q62)),
"X",
IF(DATE(YEAR(AN$3),MONTH(AN$3),DAY(AN$3))=DATE(YEAR($Q62),MONTH($Q62),DAY($Q62)),
IF(((AN$2-(TIME(HOUR($Q62),MINUTE($Q62),0)-TIME(HOUR($C$1),MINUTE($C$1),0)))*$L62*$K62*60)/$F62&gt;$D62,
$D62,((AN$2-(TIME(HOUR($Q62),MINUTE($Q62),0)-TIME(HOUR($C$1),MINUTE($C$1),0)))*$L62*$K62*60)/$F62),
IF($D62-SUM($S62:AM62)&gt;(AN$2*$L62*$K62*60)/$F62,(AN$2*$L62*$K62*60)/$F62,
IF($D62-SUM($S62:AM62)=0,"Z",$D62-SUM($S62:AM62)))))</f>
        <v>#DIV/0!</v>
      </c>
      <c r="AO62" s="36" t="s">
        <v>85</v>
      </c>
    </row>
    <row r="63" spans="1:41" ht="15" customHeight="1">
      <c r="A63" s="43"/>
      <c r="B63" s="43"/>
      <c r="C63" s="43"/>
      <c r="D63" s="43"/>
      <c r="E63" s="44"/>
      <c r="F63" s="43"/>
      <c r="G63" s="62"/>
      <c r="H63" s="43">
        <v>8</v>
      </c>
      <c r="I63" s="26" t="str">
        <f>VLOOKUP(H63,OEE!$A$2:$B$23,2)</f>
        <v>A08</v>
      </c>
      <c r="J63" s="26">
        <f t="shared" si="10"/>
        <v>0</v>
      </c>
      <c r="K63" s="41">
        <f>VLOOKUP(H63,OEE!$A$3:$N$22,14)</f>
        <v>0.88000000000000012</v>
      </c>
      <c r="L63" s="26">
        <f>VLOOKUP(H63,OEE!$A$3:$N$22,3)</f>
        <v>25</v>
      </c>
      <c r="M63" s="42">
        <f t="shared" si="11"/>
        <v>0</v>
      </c>
      <c r="N63" s="42">
        <f t="shared" si="12"/>
        <v>0</v>
      </c>
      <c r="O63" s="42">
        <f t="shared" si="13"/>
        <v>0</v>
      </c>
      <c r="P63" s="25">
        <f t="shared" si="14"/>
        <v>0</v>
      </c>
      <c r="Q63" s="40">
        <f t="shared" si="15"/>
        <v>44338.375</v>
      </c>
      <c r="R63" s="40" t="e">
        <f t="shared" ca="1" si="16"/>
        <v>#DIV/0!</v>
      </c>
      <c r="S63" s="16"/>
      <c r="T63" s="16"/>
      <c r="U63" s="35" t="e">
        <f>IF(DATE(YEAR(U$3),MONTH(U$3),DAY(U$3))&lt;DATE(YEAR($Q63),MONTH($Q63),DAY($Q63)),
"X",
IF(DATE(YEAR(U$3),MONTH(U$3),DAY(U$3))=DATE(YEAR($Q63),MONTH($Q63),DAY($Q63)),
IF(((U$2-(TIME(HOUR($Q63),MINUTE($Q63),0)-TIME(HOUR($C$1),MINUTE($C$1),0)))*$L63*$K63*60)/$F63&gt;$D63,
$D63,((U$2-(TIME(HOUR($Q63),MINUTE($Q63),0)-TIME(HOUR($C$1),MINUTE($C$1),0)))*$L63*$K63*60)/$F63),
IF($D63-SUM($S63:T63)&gt;(U$2*$L63*$K63*60)/$F63,(U$2*$L63*$K63*60)/$F63,
IF($D63-SUM($S63:T63)=0,"Z",$D63-SUM($S63:T63)))))</f>
        <v>#DIV/0!</v>
      </c>
      <c r="V63" s="35" t="e">
        <f>IF(DATE(YEAR(V$3),MONTH(V$3),DAY(V$3))&lt;DATE(YEAR($Q63),MONTH($Q63),DAY($Q63)),
"X",
IF(DATE(YEAR(V$3),MONTH(V$3),DAY(V$3))=DATE(YEAR($Q63),MONTH($Q63),DAY($Q63)),
IF(((V$2-(TIME(HOUR($Q63),MINUTE($Q63),0)-TIME(HOUR($C$1),MINUTE($C$1),0)))*$L63*$K63*60)/$F63&gt;$D63,
$D63,((V$2-(TIME(HOUR($Q63),MINUTE($Q63),0)-TIME(HOUR($C$1),MINUTE($C$1),0)))*$L63*$K63*60)/$F63),
IF($D63-SUM($S63:U63)&gt;(V$2*$L63*$K63*60)/$F63,(V$2*$L63*$K63*60)/$F63,
IF($D63-SUM($S63:U63)=0,"Z",$D63-SUM($S63:U63)))))</f>
        <v>#DIV/0!</v>
      </c>
      <c r="W63" s="35" t="e">
        <f>IF(DATE(YEAR(W$3),MONTH(W$3),DAY(W$3))&lt;DATE(YEAR($Q63),MONTH($Q63),DAY($Q63)),
"X",
IF(DATE(YEAR(W$3),MONTH(W$3),DAY(W$3))=DATE(YEAR($Q63),MONTH($Q63),DAY($Q63)),
IF(((W$2-(TIME(HOUR($Q63),MINUTE($Q63),0)-TIME(HOUR($C$1),MINUTE($C$1),0)))*$L63*$K63*60)/$F63&gt;$D63,
$D63,((W$2-(TIME(HOUR($Q63),MINUTE($Q63),0)-TIME(HOUR($C$1),MINUTE($C$1),0)))*$L63*$K63*60)/$F63),
IF($D63-SUM($S63:V63)&gt;(W$2*$L63*$K63*60)/$F63,(W$2*$L63*$K63*60)/$F63,
IF($D63-SUM($S63:V63)=0,"Z",$D63-SUM($S63:V63)))))</f>
        <v>#DIV/0!</v>
      </c>
      <c r="X63" s="35" t="e">
        <f>IF(DATE(YEAR(X$3),MONTH(X$3),DAY(X$3))&lt;DATE(YEAR($Q63),MONTH($Q63),DAY($Q63)),
"X",
IF(DATE(YEAR(X$3),MONTH(X$3),DAY(X$3))=DATE(YEAR($Q63),MONTH($Q63),DAY($Q63)),
IF(((X$2-(TIME(HOUR($Q63),MINUTE($Q63),0)-TIME(HOUR($C$1),MINUTE($C$1),0)))*$L63*$K63*60)/$F63&gt;$D63,
$D63,((X$2-(TIME(HOUR($Q63),MINUTE($Q63),0)-TIME(HOUR($C$1),MINUTE($C$1),0)))*$L63*$K63*60)/$F63),
IF($D63-SUM($S63:W63)&gt;(X$2*$L63*$K63*60)/$F63,(X$2*$L63*$K63*60)/$F63,
IF($D63-SUM($S63:W63)=0,"Z",$D63-SUM($S63:W63)))))</f>
        <v>#DIV/0!</v>
      </c>
      <c r="Y63" s="35" t="e">
        <f>IF(DATE(YEAR(Y$3),MONTH(Y$3),DAY(Y$3))&lt;DATE(YEAR($Q63),MONTH($Q63),DAY($Q63)),
"X",
IF(DATE(YEAR(Y$3),MONTH(Y$3),DAY(Y$3))=DATE(YEAR($Q63),MONTH($Q63),DAY($Q63)),
IF(((Y$2-(TIME(HOUR($Q63),MINUTE($Q63),0)-TIME(HOUR($C$1),MINUTE($C$1),0)))*$L63*$K63*60)/$F63&gt;$D63,
$D63,((Y$2-(TIME(HOUR($Q63),MINUTE($Q63),0)-TIME(HOUR($C$1),MINUTE($C$1),0)))*$L63*$K63*60)/$F63),
IF($D63-SUM($S63:X63)&gt;(Y$2*$L63*$K63*60)/$F63,(Y$2*$L63*$K63*60)/$F63,
IF($D63-SUM($S63:X63)=0,"Z",$D63-SUM($S63:X63)))))</f>
        <v>#DIV/0!</v>
      </c>
      <c r="Z63" s="35" t="e">
        <f>IF(DATE(YEAR(Z$3),MONTH(Z$3),DAY(Z$3))&lt;DATE(YEAR($Q63),MONTH($Q63),DAY($Q63)),
"X",
IF(DATE(YEAR(Z$3),MONTH(Z$3),DAY(Z$3))=DATE(YEAR($Q63),MONTH($Q63),DAY($Q63)),
IF(((Z$2-(TIME(HOUR($Q63),MINUTE($Q63),0)-TIME(HOUR($C$1),MINUTE($C$1),0)))*$L63*$K63*60)/$F63&gt;$D63,
$D63,((Z$2-(TIME(HOUR($Q63),MINUTE($Q63),0)-TIME(HOUR($C$1),MINUTE($C$1),0)))*$L63*$K63*60)/$F63),
IF($D63-SUM($S63:Y63)&gt;(Z$2*$L63*$K63*60)/$F63,(Z$2*$L63*$K63*60)/$F63,
IF($D63-SUM($S63:Y63)=0,"Z",$D63-SUM($S63:Y63)))))</f>
        <v>#DIV/0!</v>
      </c>
      <c r="AA63" s="35" t="e">
        <f>IF(DATE(YEAR(AA$3),MONTH(AA$3),DAY(AA$3))&lt;DATE(YEAR($Q63),MONTH($Q63),DAY($Q63)),
"X",
IF(DATE(YEAR(AA$3),MONTH(AA$3),DAY(AA$3))=DATE(YEAR($Q63),MONTH($Q63),DAY($Q63)),
IF(((AA$2-(TIME(HOUR($Q63),MINUTE($Q63),0)-TIME(HOUR($C$1),MINUTE($C$1),0)))*$L63*$K63*60)/$F63&gt;$D63,
$D63,((AA$2-(TIME(HOUR($Q63),MINUTE($Q63),0)-TIME(HOUR($C$1),MINUTE($C$1),0)))*$L63*$K63*60)/$F63),
IF($D63-SUM($S63:Z63)&gt;(AA$2*$L63*$K63*60)/$F63,(AA$2*$L63*$K63*60)/$F63,
IF($D63-SUM($S63:Z63)=0,"Z",$D63-SUM($S63:Z63)))))</f>
        <v>#DIV/0!</v>
      </c>
      <c r="AB63" s="35" t="e">
        <f>IF(DATE(YEAR(AB$3),MONTH(AB$3),DAY(AB$3))&lt;DATE(YEAR($Q63),MONTH($Q63),DAY($Q63)),
"X",
IF(DATE(YEAR(AB$3),MONTH(AB$3),DAY(AB$3))=DATE(YEAR($Q63),MONTH($Q63),DAY($Q63)),
IF(((AB$2-(TIME(HOUR($Q63),MINUTE($Q63),0)-TIME(HOUR($C$1),MINUTE($C$1),0)))*$L63*$K63*60)/$F63&gt;$D63,
$D63,((AB$2-(TIME(HOUR($Q63),MINUTE($Q63),0)-TIME(HOUR($C$1),MINUTE($C$1),0)))*$L63*$K63*60)/$F63),
IF($D63-SUM($S63:AA63)&gt;(AB$2*$L63*$K63*60)/$F63,(AB$2*$L63*$K63*60)/$F63,
IF($D63-SUM($S63:AA63)=0,"Z",$D63-SUM($S63:AA63)))))</f>
        <v>#DIV/0!</v>
      </c>
      <c r="AC63" s="35" t="e">
        <f>IF(DATE(YEAR(AC$3),MONTH(AC$3),DAY(AC$3))&lt;DATE(YEAR($Q63),MONTH($Q63),DAY($Q63)),
"X",
IF(DATE(YEAR(AC$3),MONTH(AC$3),DAY(AC$3))=DATE(YEAR($Q63),MONTH($Q63),DAY($Q63)),
IF(((AC$2-(TIME(HOUR($Q63),MINUTE($Q63),0)-TIME(HOUR($C$1),MINUTE($C$1),0)))*$L63*$K63*60)/$F63&gt;$D63,
$D63,((AC$2-(TIME(HOUR($Q63),MINUTE($Q63),0)-TIME(HOUR($C$1),MINUTE($C$1),0)))*$L63*$K63*60)/$F63),
IF($D63-SUM($S63:AB63)&gt;(AC$2*$L63*$K63*60)/$F63,(AC$2*$L63*$K63*60)/$F63,
IF($D63-SUM($S63:AB63)=0,"Z",$D63-SUM($S63:AB63)))))</f>
        <v>#DIV/0!</v>
      </c>
      <c r="AD63" s="35" t="e">
        <f>IF(DATE(YEAR(AD$3),MONTH(AD$3),DAY(AD$3))&lt;DATE(YEAR($Q63),MONTH($Q63),DAY($Q63)),
"X",
IF(DATE(YEAR(AD$3),MONTH(AD$3),DAY(AD$3))=DATE(YEAR($Q63),MONTH($Q63),DAY($Q63)),
IF(((AD$2-(TIME(HOUR($Q63),MINUTE($Q63),0)-TIME(HOUR($C$1),MINUTE($C$1),0)))*$L63*$K63*60)/$F63&gt;$D63,
$D63,((AD$2-(TIME(HOUR($Q63),MINUTE($Q63),0)-TIME(HOUR($C$1),MINUTE($C$1),0)))*$L63*$K63*60)/$F63),
IF($D63-SUM($S63:AC63)&gt;(AD$2*$L63*$K63*60)/$F63,(AD$2*$L63*$K63*60)/$F63,
IF($D63-SUM($S63:AC63)=0,"Z",$D63-SUM($S63:AC63)))))</f>
        <v>#DIV/0!</v>
      </c>
      <c r="AE63" s="35" t="e">
        <f>IF(DATE(YEAR(AE$3),MONTH(AE$3),DAY(AE$3))&lt;DATE(YEAR($Q63),MONTH($Q63),DAY($Q63)),
"X",
IF(DATE(YEAR(AE$3),MONTH(AE$3),DAY(AE$3))=DATE(YEAR($Q63),MONTH($Q63),DAY($Q63)),
IF(((AE$2-(TIME(HOUR($Q63),MINUTE($Q63),0)-TIME(HOUR($C$1),MINUTE($C$1),0)))*$L63*$K63*60)/$F63&gt;$D63,
$D63,((AE$2-(TIME(HOUR($Q63),MINUTE($Q63),0)-TIME(HOUR($C$1),MINUTE($C$1),0)))*$L63*$K63*60)/$F63),
IF($D63-SUM($S63:AD63)&gt;(AE$2*$L63*$K63*60)/$F63,(AE$2*$L63*$K63*60)/$F63,
IF($D63-SUM($S63:AD63)=0,"Z",$D63-SUM($S63:AD63)))))</f>
        <v>#DIV/0!</v>
      </c>
      <c r="AF63" s="35" t="e">
        <f>IF(DATE(YEAR(AF$3),MONTH(AF$3),DAY(AF$3))&lt;DATE(YEAR($Q63),MONTH($Q63),DAY($Q63)),
"X",
IF(DATE(YEAR(AF$3),MONTH(AF$3),DAY(AF$3))=DATE(YEAR($Q63),MONTH($Q63),DAY($Q63)),
IF(((AF$2-(TIME(HOUR($Q63),MINUTE($Q63),0)-TIME(HOUR($C$1),MINUTE($C$1),0)))*$L63*$K63*60)/$F63&gt;$D63,
$D63,((AF$2-(TIME(HOUR($Q63),MINUTE($Q63),0)-TIME(HOUR($C$1),MINUTE($C$1),0)))*$L63*$K63*60)/$F63),
IF($D63-SUM($S63:AE63)&gt;(AF$2*$L63*$K63*60)/$F63,(AF$2*$L63*$K63*60)/$F63,
IF($D63-SUM($S63:AE63)=0,"Z",$D63-SUM($S63:AE63)))))</f>
        <v>#DIV/0!</v>
      </c>
      <c r="AG63" s="35" t="e">
        <f>IF(DATE(YEAR(AG$3),MONTH(AG$3),DAY(AG$3))&lt;DATE(YEAR($Q63),MONTH($Q63),DAY($Q63)),
"X",
IF(DATE(YEAR(AG$3),MONTH(AG$3),DAY(AG$3))=DATE(YEAR($Q63),MONTH($Q63),DAY($Q63)),
IF(((AG$2-(TIME(HOUR($Q63),MINUTE($Q63),0)-TIME(HOUR($C$1),MINUTE($C$1),0)))*$L63*$K63*60)/$F63&gt;$D63,
$D63,((AG$2-(TIME(HOUR($Q63),MINUTE($Q63),0)-TIME(HOUR($C$1),MINUTE($C$1),0)))*$L63*$K63*60)/$F63),
IF($D63-SUM($S63:AF63)&gt;(AG$2*$L63*$K63*60)/$F63,(AG$2*$L63*$K63*60)/$F63,
IF($D63-SUM($S63:AF63)=0,"Z",$D63-SUM($S63:AF63)))))</f>
        <v>#DIV/0!</v>
      </c>
      <c r="AH63" s="35" t="e">
        <f>IF(DATE(YEAR(AH$3),MONTH(AH$3),DAY(AH$3))&lt;DATE(YEAR($Q63),MONTH($Q63),DAY($Q63)),
"X",
IF(DATE(YEAR(AH$3),MONTH(AH$3),DAY(AH$3))=DATE(YEAR($Q63),MONTH($Q63),DAY($Q63)),
IF(((AH$2-(TIME(HOUR($Q63),MINUTE($Q63),0)-TIME(HOUR($C$1),MINUTE($C$1),0)))*$L63*$K63*60)/$F63&gt;$D63,
$D63,((AH$2-(TIME(HOUR($Q63),MINUTE($Q63),0)-TIME(HOUR($C$1),MINUTE($C$1),0)))*$L63*$K63*60)/$F63),
IF($D63-SUM($S63:AG63)&gt;(AH$2*$L63*$K63*60)/$F63,(AH$2*$L63*$K63*60)/$F63,
IF($D63-SUM($S63:AG63)=0,"Z",$D63-SUM($S63:AG63)))))</f>
        <v>#DIV/0!</v>
      </c>
      <c r="AI63" s="35" t="e">
        <f>IF(DATE(YEAR(AI$3),MONTH(AI$3),DAY(AI$3))&lt;DATE(YEAR($Q63),MONTH($Q63),DAY($Q63)),
"X",
IF(DATE(YEAR(AI$3),MONTH(AI$3),DAY(AI$3))=DATE(YEAR($Q63),MONTH($Q63),DAY($Q63)),
IF(((AI$2-(TIME(HOUR($Q63),MINUTE($Q63),0)-TIME(HOUR($C$1),MINUTE($C$1),0)))*$L63*$K63*60)/$F63&gt;$D63,
$D63,((AI$2-(TIME(HOUR($Q63),MINUTE($Q63),0)-TIME(HOUR($C$1),MINUTE($C$1),0)))*$L63*$K63*60)/$F63),
IF($D63-SUM($S63:AH63)&gt;(AI$2*$L63*$K63*60)/$F63,(AI$2*$L63*$K63*60)/$F63,
IF($D63-SUM($S63:AH63)=0,"Z",$D63-SUM($S63:AH63)))))</f>
        <v>#DIV/0!</v>
      </c>
      <c r="AJ63" s="35" t="e">
        <f>IF(DATE(YEAR(AJ$3),MONTH(AJ$3),DAY(AJ$3))&lt;DATE(YEAR($Q63),MONTH($Q63),DAY($Q63)),
"X",
IF(DATE(YEAR(AJ$3),MONTH(AJ$3),DAY(AJ$3))=DATE(YEAR($Q63),MONTH($Q63),DAY($Q63)),
IF(((AJ$2-(TIME(HOUR($Q63),MINUTE($Q63),0)-TIME(HOUR($C$1),MINUTE($C$1),0)))*$L63*$K63*60)/$F63&gt;$D63,
$D63,((AJ$2-(TIME(HOUR($Q63),MINUTE($Q63),0)-TIME(HOUR($C$1),MINUTE($C$1),0)))*$L63*$K63*60)/$F63),
IF($D63-SUM($S63:AI63)&gt;(AJ$2*$L63*$K63*60)/$F63,(AJ$2*$L63*$K63*60)/$F63,
IF($D63-SUM($S63:AI63)=0,"Z",$D63-SUM($S63:AI63)))))</f>
        <v>#DIV/0!</v>
      </c>
      <c r="AK63" s="35" t="e">
        <f>IF(DATE(YEAR(AK$3),MONTH(AK$3),DAY(AK$3))&lt;DATE(YEAR($Q63),MONTH($Q63),DAY($Q63)),
"X",
IF(DATE(YEAR(AK$3),MONTH(AK$3),DAY(AK$3))=DATE(YEAR($Q63),MONTH($Q63),DAY($Q63)),
IF(((AK$2-(TIME(HOUR($Q63),MINUTE($Q63),0)-TIME(HOUR($C$1),MINUTE($C$1),0)))*$L63*$K63*60)/$F63&gt;$D63,
$D63,((AK$2-(TIME(HOUR($Q63),MINUTE($Q63),0)-TIME(HOUR($C$1),MINUTE($C$1),0)))*$L63*$K63*60)/$F63),
IF($D63-SUM($S63:AJ63)&gt;(AK$2*$L63*$K63*60)/$F63,(AK$2*$L63*$K63*60)/$F63,
IF($D63-SUM($S63:AJ63)=0,"Z",$D63-SUM($S63:AJ63)))))</f>
        <v>#DIV/0!</v>
      </c>
      <c r="AL63" s="35" t="e">
        <f>IF(DATE(YEAR(AL$3),MONTH(AL$3),DAY(AL$3))&lt;DATE(YEAR($Q63),MONTH($Q63),DAY($Q63)),
"X",
IF(DATE(YEAR(AL$3),MONTH(AL$3),DAY(AL$3))=DATE(YEAR($Q63),MONTH($Q63),DAY($Q63)),
IF(((AL$2-(TIME(HOUR($Q63),MINUTE($Q63),0)-TIME(HOUR($C$1),MINUTE($C$1),0)))*$L63*$K63*60)/$F63&gt;$D63,
$D63,((AL$2-(TIME(HOUR($Q63),MINUTE($Q63),0)-TIME(HOUR($C$1),MINUTE($C$1),0)))*$L63*$K63*60)/$F63),
IF($D63-SUM($S63:AK63)&gt;(AL$2*$L63*$K63*60)/$F63,(AL$2*$L63*$K63*60)/$F63,
IF($D63-SUM($S63:AK63)=0,"Z",$D63-SUM($S63:AK63)))))</f>
        <v>#DIV/0!</v>
      </c>
      <c r="AM63" s="35" t="e">
        <f>IF(DATE(YEAR(AM$3),MONTH(AM$3),DAY(AM$3))&lt;DATE(YEAR($Q63),MONTH($Q63),DAY($Q63)),
"X",
IF(DATE(YEAR(AM$3),MONTH(AM$3),DAY(AM$3))=DATE(YEAR($Q63),MONTH($Q63),DAY($Q63)),
IF(((AM$2-(TIME(HOUR($Q63),MINUTE($Q63),0)-TIME(HOUR($C$1),MINUTE($C$1),0)))*$L63*$K63*60)/$F63&gt;$D63,
$D63,((AM$2-(TIME(HOUR($Q63),MINUTE($Q63),0)-TIME(HOUR($C$1),MINUTE($C$1),0)))*$L63*$K63*60)/$F63),
IF($D63-SUM($S63:AL63)&gt;(AM$2*$L63*$K63*60)/$F63,(AM$2*$L63*$K63*60)/$F63,
IF($D63-SUM($S63:AL63)=0,"Z",$D63-SUM($S63:AL63)))))</f>
        <v>#DIV/0!</v>
      </c>
      <c r="AN63" s="35" t="e">
        <f>IF(DATE(YEAR(AN$3),MONTH(AN$3),DAY(AN$3))&lt;DATE(YEAR($Q63),MONTH($Q63),DAY($Q63)),
"X",
IF(DATE(YEAR(AN$3),MONTH(AN$3),DAY(AN$3))=DATE(YEAR($Q63),MONTH($Q63),DAY($Q63)),
IF(((AN$2-(TIME(HOUR($Q63),MINUTE($Q63),0)-TIME(HOUR($C$1),MINUTE($C$1),0)))*$L63*$K63*60)/$F63&gt;$D63,
$D63,((AN$2-(TIME(HOUR($Q63),MINUTE($Q63),0)-TIME(HOUR($C$1),MINUTE($C$1),0)))*$L63*$K63*60)/$F63),
IF($D63-SUM($S63:AM63)&gt;(AN$2*$L63*$K63*60)/$F63,(AN$2*$L63*$K63*60)/$F63,
IF($D63-SUM($S63:AM63)=0,"Z",$D63-SUM($S63:AM63)))))</f>
        <v>#DIV/0!</v>
      </c>
      <c r="AO63" s="36" t="s">
        <v>85</v>
      </c>
    </row>
    <row r="64" spans="1:41" ht="15" customHeight="1">
      <c r="A64" s="43"/>
      <c r="B64" s="43"/>
      <c r="C64" s="43"/>
      <c r="D64" s="43"/>
      <c r="E64" s="44"/>
      <c r="F64" s="43"/>
      <c r="G64" s="62"/>
      <c r="H64" s="43">
        <v>2</v>
      </c>
      <c r="I64" s="26" t="str">
        <f>VLOOKUP(H64,OEE!$A$2:$B$23,2)</f>
        <v>A02</v>
      </c>
      <c r="J64" s="26">
        <f t="shared" si="10"/>
        <v>0</v>
      </c>
      <c r="K64" s="41">
        <f>VLOOKUP(H64,OEE!$A$3:$N$22,14)</f>
        <v>0.77099999999999991</v>
      </c>
      <c r="L64" s="26">
        <f>VLOOKUP(H64,OEE!$A$3:$N$22,3)</f>
        <v>24</v>
      </c>
      <c r="M64" s="42">
        <f t="shared" si="11"/>
        <v>0</v>
      </c>
      <c r="N64" s="42">
        <f t="shared" si="12"/>
        <v>0</v>
      </c>
      <c r="O64" s="42">
        <f t="shared" si="13"/>
        <v>0</v>
      </c>
      <c r="P64" s="25">
        <f t="shared" si="14"/>
        <v>0</v>
      </c>
      <c r="Q64" s="40">
        <f t="shared" si="15"/>
        <v>44338.375</v>
      </c>
      <c r="R64" s="40" t="e">
        <f t="shared" ca="1" si="16"/>
        <v>#DIV/0!</v>
      </c>
      <c r="S64" s="16"/>
      <c r="T64" s="16"/>
      <c r="U64" s="35" t="e">
        <f>IF(DATE(YEAR(U$3),MONTH(U$3),DAY(U$3))&lt;DATE(YEAR($Q64),MONTH($Q64),DAY($Q64)),
"X",
IF(DATE(YEAR(U$3),MONTH(U$3),DAY(U$3))=DATE(YEAR($Q64),MONTH($Q64),DAY($Q64)),
IF(((U$2-(TIME(HOUR($Q64),MINUTE($Q64),0)-TIME(HOUR($C$1),MINUTE($C$1),0)))*$L64*$K64*60)/$F64&gt;$D64,
$D64,((U$2-(TIME(HOUR($Q64),MINUTE($Q64),0)-TIME(HOUR($C$1),MINUTE($C$1),0)))*$L64*$K64*60)/$F64),
IF($D64-SUM($S64:T64)&gt;(U$2*$L64*$K64*60)/$F64,(U$2*$L64*$K64*60)/$F64,
IF($D64-SUM($S64:T64)=0,"Z",$D64-SUM($S64:T64)))))</f>
        <v>#DIV/0!</v>
      </c>
      <c r="V64" s="35" t="e">
        <f>IF(DATE(YEAR(V$3),MONTH(V$3),DAY(V$3))&lt;DATE(YEAR($Q64),MONTH($Q64),DAY($Q64)),
"X",
IF(DATE(YEAR(V$3),MONTH(V$3),DAY(V$3))=DATE(YEAR($Q64),MONTH($Q64),DAY($Q64)),
IF(((V$2-(TIME(HOUR($Q64),MINUTE($Q64),0)-TIME(HOUR($C$1),MINUTE($C$1),0)))*$L64*$K64*60)/$F64&gt;$D64,
$D64,((V$2-(TIME(HOUR($Q64),MINUTE($Q64),0)-TIME(HOUR($C$1),MINUTE($C$1),0)))*$L64*$K64*60)/$F64),
IF($D64-SUM($S64:U64)&gt;(V$2*$L64*$K64*60)/$F64,(V$2*$L64*$K64*60)/$F64,
IF($D64-SUM($S64:U64)=0,"Z",$D64-SUM($S64:U64)))))</f>
        <v>#DIV/0!</v>
      </c>
      <c r="W64" s="35" t="e">
        <f>IF(DATE(YEAR(W$3),MONTH(W$3),DAY(W$3))&lt;DATE(YEAR($Q64),MONTH($Q64),DAY($Q64)),
"X",
IF(DATE(YEAR(W$3),MONTH(W$3),DAY(W$3))=DATE(YEAR($Q64),MONTH($Q64),DAY($Q64)),
IF(((W$2-(TIME(HOUR($Q64),MINUTE($Q64),0)-TIME(HOUR($C$1),MINUTE($C$1),0)))*$L64*$K64*60)/$F64&gt;$D64,
$D64,((W$2-(TIME(HOUR($Q64),MINUTE($Q64),0)-TIME(HOUR($C$1),MINUTE($C$1),0)))*$L64*$K64*60)/$F64),
IF($D64-SUM($S64:V64)&gt;(W$2*$L64*$K64*60)/$F64,(W$2*$L64*$K64*60)/$F64,
IF($D64-SUM($S64:V64)=0,"Z",$D64-SUM($S64:V64)))))</f>
        <v>#DIV/0!</v>
      </c>
      <c r="X64" s="35" t="e">
        <f>IF(DATE(YEAR(X$3),MONTH(X$3),DAY(X$3))&lt;DATE(YEAR($Q64),MONTH($Q64),DAY($Q64)),
"X",
IF(DATE(YEAR(X$3),MONTH(X$3),DAY(X$3))=DATE(YEAR($Q64),MONTH($Q64),DAY($Q64)),
IF(((X$2-(TIME(HOUR($Q64),MINUTE($Q64),0)-TIME(HOUR($C$1),MINUTE($C$1),0)))*$L64*$K64*60)/$F64&gt;$D64,
$D64,((X$2-(TIME(HOUR($Q64),MINUTE($Q64),0)-TIME(HOUR($C$1),MINUTE($C$1),0)))*$L64*$K64*60)/$F64),
IF($D64-SUM($S64:W64)&gt;(X$2*$L64*$K64*60)/$F64,(X$2*$L64*$K64*60)/$F64,
IF($D64-SUM($S64:W64)=0,"Z",$D64-SUM($S64:W64)))))</f>
        <v>#DIV/0!</v>
      </c>
      <c r="Y64" s="35" t="e">
        <f>IF(DATE(YEAR(Y$3),MONTH(Y$3),DAY(Y$3))&lt;DATE(YEAR($Q64),MONTH($Q64),DAY($Q64)),
"X",
IF(DATE(YEAR(Y$3),MONTH(Y$3),DAY(Y$3))=DATE(YEAR($Q64),MONTH($Q64),DAY($Q64)),
IF(((Y$2-(TIME(HOUR($Q64),MINUTE($Q64),0)-TIME(HOUR($C$1),MINUTE($C$1),0)))*$L64*$K64*60)/$F64&gt;$D64,
$D64,((Y$2-(TIME(HOUR($Q64),MINUTE($Q64),0)-TIME(HOUR($C$1),MINUTE($C$1),0)))*$L64*$K64*60)/$F64),
IF($D64-SUM($S64:X64)&gt;(Y$2*$L64*$K64*60)/$F64,(Y$2*$L64*$K64*60)/$F64,
IF($D64-SUM($S64:X64)=0,"Z",$D64-SUM($S64:X64)))))</f>
        <v>#DIV/0!</v>
      </c>
      <c r="Z64" s="35" t="e">
        <f>IF(DATE(YEAR(Z$3),MONTH(Z$3),DAY(Z$3))&lt;DATE(YEAR($Q64),MONTH($Q64),DAY($Q64)),
"X",
IF(DATE(YEAR(Z$3),MONTH(Z$3),DAY(Z$3))=DATE(YEAR($Q64),MONTH($Q64),DAY($Q64)),
IF(((Z$2-(TIME(HOUR($Q64),MINUTE($Q64),0)-TIME(HOUR($C$1),MINUTE($C$1),0)))*$L64*$K64*60)/$F64&gt;$D64,
$D64,((Z$2-(TIME(HOUR($Q64),MINUTE($Q64),0)-TIME(HOUR($C$1),MINUTE($C$1),0)))*$L64*$K64*60)/$F64),
IF($D64-SUM($S64:Y64)&gt;(Z$2*$L64*$K64*60)/$F64,(Z$2*$L64*$K64*60)/$F64,
IF($D64-SUM($S64:Y64)=0,"Z",$D64-SUM($S64:Y64)))))</f>
        <v>#DIV/0!</v>
      </c>
      <c r="AA64" s="35" t="e">
        <f>IF(DATE(YEAR(AA$3),MONTH(AA$3),DAY(AA$3))&lt;DATE(YEAR($Q64),MONTH($Q64),DAY($Q64)),
"X",
IF(DATE(YEAR(AA$3),MONTH(AA$3),DAY(AA$3))=DATE(YEAR($Q64),MONTH($Q64),DAY($Q64)),
IF(((AA$2-(TIME(HOUR($Q64),MINUTE($Q64),0)-TIME(HOUR($C$1),MINUTE($C$1),0)))*$L64*$K64*60)/$F64&gt;$D64,
$D64,((AA$2-(TIME(HOUR($Q64),MINUTE($Q64),0)-TIME(HOUR($C$1),MINUTE($C$1),0)))*$L64*$K64*60)/$F64),
IF($D64-SUM($S64:Z64)&gt;(AA$2*$L64*$K64*60)/$F64,(AA$2*$L64*$K64*60)/$F64,
IF($D64-SUM($S64:Z64)=0,"Z",$D64-SUM($S64:Z64)))))</f>
        <v>#DIV/0!</v>
      </c>
      <c r="AB64" s="35" t="e">
        <f>IF(DATE(YEAR(AB$3),MONTH(AB$3),DAY(AB$3))&lt;DATE(YEAR($Q64),MONTH($Q64),DAY($Q64)),
"X",
IF(DATE(YEAR(AB$3),MONTH(AB$3),DAY(AB$3))=DATE(YEAR($Q64),MONTH($Q64),DAY($Q64)),
IF(((AB$2-(TIME(HOUR($Q64),MINUTE($Q64),0)-TIME(HOUR($C$1),MINUTE($C$1),0)))*$L64*$K64*60)/$F64&gt;$D64,
$D64,((AB$2-(TIME(HOUR($Q64),MINUTE($Q64),0)-TIME(HOUR($C$1),MINUTE($C$1),0)))*$L64*$K64*60)/$F64),
IF($D64-SUM($S64:AA64)&gt;(AB$2*$L64*$K64*60)/$F64,(AB$2*$L64*$K64*60)/$F64,
IF($D64-SUM($S64:AA64)=0,"Z",$D64-SUM($S64:AA64)))))</f>
        <v>#DIV/0!</v>
      </c>
      <c r="AC64" s="35" t="e">
        <f>IF(DATE(YEAR(AC$3),MONTH(AC$3),DAY(AC$3))&lt;DATE(YEAR($Q64),MONTH($Q64),DAY($Q64)),
"X",
IF(DATE(YEAR(AC$3),MONTH(AC$3),DAY(AC$3))=DATE(YEAR($Q64),MONTH($Q64),DAY($Q64)),
IF(((AC$2-(TIME(HOUR($Q64),MINUTE($Q64),0)-TIME(HOUR($C$1),MINUTE($C$1),0)))*$L64*$K64*60)/$F64&gt;$D64,
$D64,((AC$2-(TIME(HOUR($Q64),MINUTE($Q64),0)-TIME(HOUR($C$1),MINUTE($C$1),0)))*$L64*$K64*60)/$F64),
IF($D64-SUM($S64:AB64)&gt;(AC$2*$L64*$K64*60)/$F64,(AC$2*$L64*$K64*60)/$F64,
IF($D64-SUM($S64:AB64)=0,"Z",$D64-SUM($S64:AB64)))))</f>
        <v>#DIV/0!</v>
      </c>
      <c r="AD64" s="35" t="e">
        <f>IF(DATE(YEAR(AD$3),MONTH(AD$3),DAY(AD$3))&lt;DATE(YEAR($Q64),MONTH($Q64),DAY($Q64)),
"X",
IF(DATE(YEAR(AD$3),MONTH(AD$3),DAY(AD$3))=DATE(YEAR($Q64),MONTH($Q64),DAY($Q64)),
IF(((AD$2-(TIME(HOUR($Q64),MINUTE($Q64),0)-TIME(HOUR($C$1),MINUTE($C$1),0)))*$L64*$K64*60)/$F64&gt;$D64,
$D64,((AD$2-(TIME(HOUR($Q64),MINUTE($Q64),0)-TIME(HOUR($C$1),MINUTE($C$1),0)))*$L64*$K64*60)/$F64),
IF($D64-SUM($S64:AC64)&gt;(AD$2*$L64*$K64*60)/$F64,(AD$2*$L64*$K64*60)/$F64,
IF($D64-SUM($S64:AC64)=0,"Z",$D64-SUM($S64:AC64)))))</f>
        <v>#DIV/0!</v>
      </c>
      <c r="AE64" s="35" t="e">
        <f>IF(DATE(YEAR(AE$3),MONTH(AE$3),DAY(AE$3))&lt;DATE(YEAR($Q64),MONTH($Q64),DAY($Q64)),
"X",
IF(DATE(YEAR(AE$3),MONTH(AE$3),DAY(AE$3))=DATE(YEAR($Q64),MONTH($Q64),DAY($Q64)),
IF(((AE$2-(TIME(HOUR($Q64),MINUTE($Q64),0)-TIME(HOUR($C$1),MINUTE($C$1),0)))*$L64*$K64*60)/$F64&gt;$D64,
$D64,((AE$2-(TIME(HOUR($Q64),MINUTE($Q64),0)-TIME(HOUR($C$1),MINUTE($C$1),0)))*$L64*$K64*60)/$F64),
IF($D64-SUM($S64:AD64)&gt;(AE$2*$L64*$K64*60)/$F64,(AE$2*$L64*$K64*60)/$F64,
IF($D64-SUM($S64:AD64)=0,"Z",$D64-SUM($S64:AD64)))))</f>
        <v>#DIV/0!</v>
      </c>
      <c r="AF64" s="35" t="e">
        <f>IF(DATE(YEAR(AF$3),MONTH(AF$3),DAY(AF$3))&lt;DATE(YEAR($Q64),MONTH($Q64),DAY($Q64)),
"X",
IF(DATE(YEAR(AF$3),MONTH(AF$3),DAY(AF$3))=DATE(YEAR($Q64),MONTH($Q64),DAY($Q64)),
IF(((AF$2-(TIME(HOUR($Q64),MINUTE($Q64),0)-TIME(HOUR($C$1),MINUTE($C$1),0)))*$L64*$K64*60)/$F64&gt;$D64,
$D64,((AF$2-(TIME(HOUR($Q64),MINUTE($Q64),0)-TIME(HOUR($C$1),MINUTE($C$1),0)))*$L64*$K64*60)/$F64),
IF($D64-SUM($S64:AE64)&gt;(AF$2*$L64*$K64*60)/$F64,(AF$2*$L64*$K64*60)/$F64,
IF($D64-SUM($S64:AE64)=0,"Z",$D64-SUM($S64:AE64)))))</f>
        <v>#DIV/0!</v>
      </c>
      <c r="AG64" s="35" t="e">
        <f>IF(DATE(YEAR(AG$3),MONTH(AG$3),DAY(AG$3))&lt;DATE(YEAR($Q64),MONTH($Q64),DAY($Q64)),
"X",
IF(DATE(YEAR(AG$3),MONTH(AG$3),DAY(AG$3))=DATE(YEAR($Q64),MONTH($Q64),DAY($Q64)),
IF(((AG$2-(TIME(HOUR($Q64),MINUTE($Q64),0)-TIME(HOUR($C$1),MINUTE($C$1),0)))*$L64*$K64*60)/$F64&gt;$D64,
$D64,((AG$2-(TIME(HOUR($Q64),MINUTE($Q64),0)-TIME(HOUR($C$1),MINUTE($C$1),0)))*$L64*$K64*60)/$F64),
IF($D64-SUM($S64:AF64)&gt;(AG$2*$L64*$K64*60)/$F64,(AG$2*$L64*$K64*60)/$F64,
IF($D64-SUM($S64:AF64)=0,"Z",$D64-SUM($S64:AF64)))))</f>
        <v>#DIV/0!</v>
      </c>
      <c r="AH64" s="35" t="e">
        <f>IF(DATE(YEAR(AH$3),MONTH(AH$3),DAY(AH$3))&lt;DATE(YEAR($Q64),MONTH($Q64),DAY($Q64)),
"X",
IF(DATE(YEAR(AH$3),MONTH(AH$3),DAY(AH$3))=DATE(YEAR($Q64),MONTH($Q64),DAY($Q64)),
IF(((AH$2-(TIME(HOUR($Q64),MINUTE($Q64),0)-TIME(HOUR($C$1),MINUTE($C$1),0)))*$L64*$K64*60)/$F64&gt;$D64,
$D64,((AH$2-(TIME(HOUR($Q64),MINUTE($Q64),0)-TIME(HOUR($C$1),MINUTE($C$1),0)))*$L64*$K64*60)/$F64),
IF($D64-SUM($S64:AG64)&gt;(AH$2*$L64*$K64*60)/$F64,(AH$2*$L64*$K64*60)/$F64,
IF($D64-SUM($S64:AG64)=0,"Z",$D64-SUM($S64:AG64)))))</f>
        <v>#DIV/0!</v>
      </c>
      <c r="AI64" s="35" t="e">
        <f>IF(DATE(YEAR(AI$3),MONTH(AI$3),DAY(AI$3))&lt;DATE(YEAR($Q64),MONTH($Q64),DAY($Q64)),
"X",
IF(DATE(YEAR(AI$3),MONTH(AI$3),DAY(AI$3))=DATE(YEAR($Q64),MONTH($Q64),DAY($Q64)),
IF(((AI$2-(TIME(HOUR($Q64),MINUTE($Q64),0)-TIME(HOUR($C$1),MINUTE($C$1),0)))*$L64*$K64*60)/$F64&gt;$D64,
$D64,((AI$2-(TIME(HOUR($Q64),MINUTE($Q64),0)-TIME(HOUR($C$1),MINUTE($C$1),0)))*$L64*$K64*60)/$F64),
IF($D64-SUM($S64:AH64)&gt;(AI$2*$L64*$K64*60)/$F64,(AI$2*$L64*$K64*60)/$F64,
IF($D64-SUM($S64:AH64)=0,"Z",$D64-SUM($S64:AH64)))))</f>
        <v>#DIV/0!</v>
      </c>
      <c r="AJ64" s="35" t="e">
        <f>IF(DATE(YEAR(AJ$3),MONTH(AJ$3),DAY(AJ$3))&lt;DATE(YEAR($Q64),MONTH($Q64),DAY($Q64)),
"X",
IF(DATE(YEAR(AJ$3),MONTH(AJ$3),DAY(AJ$3))=DATE(YEAR($Q64),MONTH($Q64),DAY($Q64)),
IF(((AJ$2-(TIME(HOUR($Q64),MINUTE($Q64),0)-TIME(HOUR($C$1),MINUTE($C$1),0)))*$L64*$K64*60)/$F64&gt;$D64,
$D64,((AJ$2-(TIME(HOUR($Q64),MINUTE($Q64),0)-TIME(HOUR($C$1),MINUTE($C$1),0)))*$L64*$K64*60)/$F64),
IF($D64-SUM($S64:AI64)&gt;(AJ$2*$L64*$K64*60)/$F64,(AJ$2*$L64*$K64*60)/$F64,
IF($D64-SUM($S64:AI64)=0,"Z",$D64-SUM($S64:AI64)))))</f>
        <v>#DIV/0!</v>
      </c>
      <c r="AK64" s="35" t="e">
        <f>IF(DATE(YEAR(AK$3),MONTH(AK$3),DAY(AK$3))&lt;DATE(YEAR($Q64),MONTH($Q64),DAY($Q64)),
"X",
IF(DATE(YEAR(AK$3),MONTH(AK$3),DAY(AK$3))=DATE(YEAR($Q64),MONTH($Q64),DAY($Q64)),
IF(((AK$2-(TIME(HOUR($Q64),MINUTE($Q64),0)-TIME(HOUR($C$1),MINUTE($C$1),0)))*$L64*$K64*60)/$F64&gt;$D64,
$D64,((AK$2-(TIME(HOUR($Q64),MINUTE($Q64),0)-TIME(HOUR($C$1),MINUTE($C$1),0)))*$L64*$K64*60)/$F64),
IF($D64-SUM($S64:AJ64)&gt;(AK$2*$L64*$K64*60)/$F64,(AK$2*$L64*$K64*60)/$F64,
IF($D64-SUM($S64:AJ64)=0,"Z",$D64-SUM($S64:AJ64)))))</f>
        <v>#DIV/0!</v>
      </c>
      <c r="AL64" s="35" t="e">
        <f>IF(DATE(YEAR(AL$3),MONTH(AL$3),DAY(AL$3))&lt;DATE(YEAR($Q64),MONTH($Q64),DAY($Q64)),
"X",
IF(DATE(YEAR(AL$3),MONTH(AL$3),DAY(AL$3))=DATE(YEAR($Q64),MONTH($Q64),DAY($Q64)),
IF(((AL$2-(TIME(HOUR($Q64),MINUTE($Q64),0)-TIME(HOUR($C$1),MINUTE($C$1),0)))*$L64*$K64*60)/$F64&gt;$D64,
$D64,((AL$2-(TIME(HOUR($Q64),MINUTE($Q64),0)-TIME(HOUR($C$1),MINUTE($C$1),0)))*$L64*$K64*60)/$F64),
IF($D64-SUM($S64:AK64)&gt;(AL$2*$L64*$K64*60)/$F64,(AL$2*$L64*$K64*60)/$F64,
IF($D64-SUM($S64:AK64)=0,"Z",$D64-SUM($S64:AK64)))))</f>
        <v>#DIV/0!</v>
      </c>
      <c r="AM64" s="35" t="e">
        <f>IF(DATE(YEAR(AM$3),MONTH(AM$3),DAY(AM$3))&lt;DATE(YEAR($Q64),MONTH($Q64),DAY($Q64)),
"X",
IF(DATE(YEAR(AM$3),MONTH(AM$3),DAY(AM$3))=DATE(YEAR($Q64),MONTH($Q64),DAY($Q64)),
IF(((AM$2-(TIME(HOUR($Q64),MINUTE($Q64),0)-TIME(HOUR($C$1),MINUTE($C$1),0)))*$L64*$K64*60)/$F64&gt;$D64,
$D64,((AM$2-(TIME(HOUR($Q64),MINUTE($Q64),0)-TIME(HOUR($C$1),MINUTE($C$1),0)))*$L64*$K64*60)/$F64),
IF($D64-SUM($S64:AL64)&gt;(AM$2*$L64*$K64*60)/$F64,(AM$2*$L64*$K64*60)/$F64,
IF($D64-SUM($S64:AL64)=0,"Z",$D64-SUM($S64:AL64)))))</f>
        <v>#DIV/0!</v>
      </c>
      <c r="AN64" s="35" t="e">
        <f>IF(DATE(YEAR(AN$3),MONTH(AN$3),DAY(AN$3))&lt;DATE(YEAR($Q64),MONTH($Q64),DAY($Q64)),
"X",
IF(DATE(YEAR(AN$3),MONTH(AN$3),DAY(AN$3))=DATE(YEAR($Q64),MONTH($Q64),DAY($Q64)),
IF(((AN$2-(TIME(HOUR($Q64),MINUTE($Q64),0)-TIME(HOUR($C$1),MINUTE($C$1),0)))*$L64*$K64*60)/$F64&gt;$D64,
$D64,((AN$2-(TIME(HOUR($Q64),MINUTE($Q64),0)-TIME(HOUR($C$1),MINUTE($C$1),0)))*$L64*$K64*60)/$F64),
IF($D64-SUM($S64:AM64)&gt;(AN$2*$L64*$K64*60)/$F64,(AN$2*$L64*$K64*60)/$F64,
IF($D64-SUM($S64:AM64)=0,"Z",$D64-SUM($S64:AM64)))))</f>
        <v>#DIV/0!</v>
      </c>
      <c r="AO64" s="36" t="s">
        <v>85</v>
      </c>
    </row>
    <row r="65" spans="1:41" ht="15" customHeight="1">
      <c r="A65" s="43"/>
      <c r="B65" s="43"/>
      <c r="C65" s="43"/>
      <c r="D65" s="43"/>
      <c r="E65" s="44"/>
      <c r="F65" s="43"/>
      <c r="G65" s="62"/>
      <c r="H65" s="43">
        <v>13</v>
      </c>
      <c r="I65" s="26" t="str">
        <f>VLOOKUP(H65,OEE!$A$2:$B$23,2)</f>
        <v>B05</v>
      </c>
      <c r="J65" s="26">
        <f t="shared" si="10"/>
        <v>0</v>
      </c>
      <c r="K65" s="41">
        <f>VLOOKUP(H65,OEE!$A$3:$N$22,14)</f>
        <v>0.75100000000000011</v>
      </c>
      <c r="L65" s="26">
        <f>VLOOKUP(H65,OEE!$A$3:$N$22,3)</f>
        <v>25</v>
      </c>
      <c r="M65" s="42">
        <f t="shared" si="11"/>
        <v>0</v>
      </c>
      <c r="N65" s="42">
        <f t="shared" si="12"/>
        <v>0</v>
      </c>
      <c r="O65" s="42">
        <f t="shared" si="13"/>
        <v>0</v>
      </c>
      <c r="P65" s="25">
        <f t="shared" si="14"/>
        <v>0</v>
      </c>
      <c r="Q65" s="40">
        <f t="shared" si="15"/>
        <v>44338.375</v>
      </c>
      <c r="R65" s="40" t="e">
        <f t="shared" ca="1" si="16"/>
        <v>#DIV/0!</v>
      </c>
      <c r="S65" s="16"/>
      <c r="T65" s="16"/>
      <c r="U65" s="35" t="e">
        <f>IF(DATE(YEAR(U$3),MONTH(U$3),DAY(U$3))&lt;DATE(YEAR($Q65),MONTH($Q65),DAY($Q65)),
"X",
IF(DATE(YEAR(U$3),MONTH(U$3),DAY(U$3))=DATE(YEAR($Q65),MONTH($Q65),DAY($Q65)),
IF(((U$2-(TIME(HOUR($Q65),MINUTE($Q65),0)-TIME(HOUR($C$1),MINUTE($C$1),0)))*$L65*$K65*60)/$F65&gt;$D65,
$D65,((U$2-(TIME(HOUR($Q65),MINUTE($Q65),0)-TIME(HOUR($C$1),MINUTE($C$1),0)))*$L65*$K65*60)/$F65),
IF($D65-SUM($S65:T65)&gt;(U$2*$L65*$K65*60)/$F65,(U$2*$L65*$K65*60)/$F65,
IF($D65-SUM($S65:T65)=0,"Z",$D65-SUM($S65:T65)))))</f>
        <v>#DIV/0!</v>
      </c>
      <c r="V65" s="35" t="e">
        <f>IF(DATE(YEAR(V$3),MONTH(V$3),DAY(V$3))&lt;DATE(YEAR($Q65),MONTH($Q65),DAY($Q65)),
"X",
IF(DATE(YEAR(V$3),MONTH(V$3),DAY(V$3))=DATE(YEAR($Q65),MONTH($Q65),DAY($Q65)),
IF(((V$2-(TIME(HOUR($Q65),MINUTE($Q65),0)-TIME(HOUR($C$1),MINUTE($C$1),0)))*$L65*$K65*60)/$F65&gt;$D65,
$D65,((V$2-(TIME(HOUR($Q65),MINUTE($Q65),0)-TIME(HOUR($C$1),MINUTE($C$1),0)))*$L65*$K65*60)/$F65),
IF($D65-SUM($S65:U65)&gt;(V$2*$L65*$K65*60)/$F65,(V$2*$L65*$K65*60)/$F65,
IF($D65-SUM($S65:U65)=0,"Z",$D65-SUM($S65:U65)))))</f>
        <v>#DIV/0!</v>
      </c>
      <c r="W65" s="35" t="e">
        <f>IF(DATE(YEAR(W$3),MONTH(W$3),DAY(W$3))&lt;DATE(YEAR($Q65),MONTH($Q65),DAY($Q65)),
"X",
IF(DATE(YEAR(W$3),MONTH(W$3),DAY(W$3))=DATE(YEAR($Q65),MONTH($Q65),DAY($Q65)),
IF(((W$2-(TIME(HOUR($Q65),MINUTE($Q65),0)-TIME(HOUR($C$1),MINUTE($C$1),0)))*$L65*$K65*60)/$F65&gt;$D65,
$D65,((W$2-(TIME(HOUR($Q65),MINUTE($Q65),0)-TIME(HOUR($C$1),MINUTE($C$1),0)))*$L65*$K65*60)/$F65),
IF($D65-SUM($S65:V65)&gt;(W$2*$L65*$K65*60)/$F65,(W$2*$L65*$K65*60)/$F65,
IF($D65-SUM($S65:V65)=0,"Z",$D65-SUM($S65:V65)))))</f>
        <v>#DIV/0!</v>
      </c>
      <c r="X65" s="35" t="e">
        <f>IF(DATE(YEAR(X$3),MONTH(X$3),DAY(X$3))&lt;DATE(YEAR($Q65),MONTH($Q65),DAY($Q65)),
"X",
IF(DATE(YEAR(X$3),MONTH(X$3),DAY(X$3))=DATE(YEAR($Q65),MONTH($Q65),DAY($Q65)),
IF(((X$2-(TIME(HOUR($Q65),MINUTE($Q65),0)-TIME(HOUR($C$1),MINUTE($C$1),0)))*$L65*$K65*60)/$F65&gt;$D65,
$D65,((X$2-(TIME(HOUR($Q65),MINUTE($Q65),0)-TIME(HOUR($C$1),MINUTE($C$1),0)))*$L65*$K65*60)/$F65),
IF($D65-SUM($S65:W65)&gt;(X$2*$L65*$K65*60)/$F65,(X$2*$L65*$K65*60)/$F65,
IF($D65-SUM($S65:W65)=0,"Z",$D65-SUM($S65:W65)))))</f>
        <v>#DIV/0!</v>
      </c>
      <c r="Y65" s="35" t="e">
        <f>IF(DATE(YEAR(Y$3),MONTH(Y$3),DAY(Y$3))&lt;DATE(YEAR($Q65),MONTH($Q65),DAY($Q65)),
"X",
IF(DATE(YEAR(Y$3),MONTH(Y$3),DAY(Y$3))=DATE(YEAR($Q65),MONTH($Q65),DAY($Q65)),
IF(((Y$2-(TIME(HOUR($Q65),MINUTE($Q65),0)-TIME(HOUR($C$1),MINUTE($C$1),0)))*$L65*$K65*60)/$F65&gt;$D65,
$D65,((Y$2-(TIME(HOUR($Q65),MINUTE($Q65),0)-TIME(HOUR($C$1),MINUTE($C$1),0)))*$L65*$K65*60)/$F65),
IF($D65-SUM($S65:X65)&gt;(Y$2*$L65*$K65*60)/$F65,(Y$2*$L65*$K65*60)/$F65,
IF($D65-SUM($S65:X65)=0,"Z",$D65-SUM($S65:X65)))))</f>
        <v>#DIV/0!</v>
      </c>
      <c r="Z65" s="35" t="e">
        <f>IF(DATE(YEAR(Z$3),MONTH(Z$3),DAY(Z$3))&lt;DATE(YEAR($Q65),MONTH($Q65),DAY($Q65)),
"X",
IF(DATE(YEAR(Z$3),MONTH(Z$3),DAY(Z$3))=DATE(YEAR($Q65),MONTH($Q65),DAY($Q65)),
IF(((Z$2-(TIME(HOUR($Q65),MINUTE($Q65),0)-TIME(HOUR($C$1),MINUTE($C$1),0)))*$L65*$K65*60)/$F65&gt;$D65,
$D65,((Z$2-(TIME(HOUR($Q65),MINUTE($Q65),0)-TIME(HOUR($C$1),MINUTE($C$1),0)))*$L65*$K65*60)/$F65),
IF($D65-SUM($S65:Y65)&gt;(Z$2*$L65*$K65*60)/$F65,(Z$2*$L65*$K65*60)/$F65,
IF($D65-SUM($S65:Y65)=0,"Z",$D65-SUM($S65:Y65)))))</f>
        <v>#DIV/0!</v>
      </c>
      <c r="AA65" s="35" t="e">
        <f>IF(DATE(YEAR(AA$3),MONTH(AA$3),DAY(AA$3))&lt;DATE(YEAR($Q65),MONTH($Q65),DAY($Q65)),
"X",
IF(DATE(YEAR(AA$3),MONTH(AA$3),DAY(AA$3))=DATE(YEAR($Q65),MONTH($Q65),DAY($Q65)),
IF(((AA$2-(TIME(HOUR($Q65),MINUTE($Q65),0)-TIME(HOUR($C$1),MINUTE($C$1),0)))*$L65*$K65*60)/$F65&gt;$D65,
$D65,((AA$2-(TIME(HOUR($Q65),MINUTE($Q65),0)-TIME(HOUR($C$1),MINUTE($C$1),0)))*$L65*$K65*60)/$F65),
IF($D65-SUM($S65:Z65)&gt;(AA$2*$L65*$K65*60)/$F65,(AA$2*$L65*$K65*60)/$F65,
IF($D65-SUM($S65:Z65)=0,"Z",$D65-SUM($S65:Z65)))))</f>
        <v>#DIV/0!</v>
      </c>
      <c r="AB65" s="35" t="e">
        <f>IF(DATE(YEAR(AB$3),MONTH(AB$3),DAY(AB$3))&lt;DATE(YEAR($Q65),MONTH($Q65),DAY($Q65)),
"X",
IF(DATE(YEAR(AB$3),MONTH(AB$3),DAY(AB$3))=DATE(YEAR($Q65),MONTH($Q65),DAY($Q65)),
IF(((AB$2-(TIME(HOUR($Q65),MINUTE($Q65),0)-TIME(HOUR($C$1),MINUTE($C$1),0)))*$L65*$K65*60)/$F65&gt;$D65,
$D65,((AB$2-(TIME(HOUR($Q65),MINUTE($Q65),0)-TIME(HOUR($C$1),MINUTE($C$1),0)))*$L65*$K65*60)/$F65),
IF($D65-SUM($S65:AA65)&gt;(AB$2*$L65*$K65*60)/$F65,(AB$2*$L65*$K65*60)/$F65,
IF($D65-SUM($S65:AA65)=0,"Z",$D65-SUM($S65:AA65)))))</f>
        <v>#DIV/0!</v>
      </c>
      <c r="AC65" s="35" t="e">
        <f>IF(DATE(YEAR(AC$3),MONTH(AC$3),DAY(AC$3))&lt;DATE(YEAR($Q65),MONTH($Q65),DAY($Q65)),
"X",
IF(DATE(YEAR(AC$3),MONTH(AC$3),DAY(AC$3))=DATE(YEAR($Q65),MONTH($Q65),DAY($Q65)),
IF(((AC$2-(TIME(HOUR($Q65),MINUTE($Q65),0)-TIME(HOUR($C$1),MINUTE($C$1),0)))*$L65*$K65*60)/$F65&gt;$D65,
$D65,((AC$2-(TIME(HOUR($Q65),MINUTE($Q65),0)-TIME(HOUR($C$1),MINUTE($C$1),0)))*$L65*$K65*60)/$F65),
IF($D65-SUM($S65:AB65)&gt;(AC$2*$L65*$K65*60)/$F65,(AC$2*$L65*$K65*60)/$F65,
IF($D65-SUM($S65:AB65)=0,"Z",$D65-SUM($S65:AB65)))))</f>
        <v>#DIV/0!</v>
      </c>
      <c r="AD65" s="35" t="e">
        <f>IF(DATE(YEAR(AD$3),MONTH(AD$3),DAY(AD$3))&lt;DATE(YEAR($Q65),MONTH($Q65),DAY($Q65)),
"X",
IF(DATE(YEAR(AD$3),MONTH(AD$3),DAY(AD$3))=DATE(YEAR($Q65),MONTH($Q65),DAY($Q65)),
IF(((AD$2-(TIME(HOUR($Q65),MINUTE($Q65),0)-TIME(HOUR($C$1),MINUTE($C$1),0)))*$L65*$K65*60)/$F65&gt;$D65,
$D65,((AD$2-(TIME(HOUR($Q65),MINUTE($Q65),0)-TIME(HOUR($C$1),MINUTE($C$1),0)))*$L65*$K65*60)/$F65),
IF($D65-SUM($S65:AC65)&gt;(AD$2*$L65*$K65*60)/$F65,(AD$2*$L65*$K65*60)/$F65,
IF($D65-SUM($S65:AC65)=0,"Z",$D65-SUM($S65:AC65)))))</f>
        <v>#DIV/0!</v>
      </c>
      <c r="AE65" s="35" t="e">
        <f>IF(DATE(YEAR(AE$3),MONTH(AE$3),DAY(AE$3))&lt;DATE(YEAR($Q65),MONTH($Q65),DAY($Q65)),
"X",
IF(DATE(YEAR(AE$3),MONTH(AE$3),DAY(AE$3))=DATE(YEAR($Q65),MONTH($Q65),DAY($Q65)),
IF(((AE$2-(TIME(HOUR($Q65),MINUTE($Q65),0)-TIME(HOUR($C$1),MINUTE($C$1),0)))*$L65*$K65*60)/$F65&gt;$D65,
$D65,((AE$2-(TIME(HOUR($Q65),MINUTE($Q65),0)-TIME(HOUR($C$1),MINUTE($C$1),0)))*$L65*$K65*60)/$F65),
IF($D65-SUM($S65:AD65)&gt;(AE$2*$L65*$K65*60)/$F65,(AE$2*$L65*$K65*60)/$F65,
IF($D65-SUM($S65:AD65)=0,"Z",$D65-SUM($S65:AD65)))))</f>
        <v>#DIV/0!</v>
      </c>
      <c r="AF65" s="35" t="e">
        <f>IF(DATE(YEAR(AF$3),MONTH(AF$3),DAY(AF$3))&lt;DATE(YEAR($Q65),MONTH($Q65),DAY($Q65)),
"X",
IF(DATE(YEAR(AF$3),MONTH(AF$3),DAY(AF$3))=DATE(YEAR($Q65),MONTH($Q65),DAY($Q65)),
IF(((AF$2-(TIME(HOUR($Q65),MINUTE($Q65),0)-TIME(HOUR($C$1),MINUTE($C$1),0)))*$L65*$K65*60)/$F65&gt;$D65,
$D65,((AF$2-(TIME(HOUR($Q65),MINUTE($Q65),0)-TIME(HOUR($C$1),MINUTE($C$1),0)))*$L65*$K65*60)/$F65),
IF($D65-SUM($S65:AE65)&gt;(AF$2*$L65*$K65*60)/$F65,(AF$2*$L65*$K65*60)/$F65,
IF($D65-SUM($S65:AE65)=0,"Z",$D65-SUM($S65:AE65)))))</f>
        <v>#DIV/0!</v>
      </c>
      <c r="AG65" s="35" t="e">
        <f>IF(DATE(YEAR(AG$3),MONTH(AG$3),DAY(AG$3))&lt;DATE(YEAR($Q65),MONTH($Q65),DAY($Q65)),
"X",
IF(DATE(YEAR(AG$3),MONTH(AG$3),DAY(AG$3))=DATE(YEAR($Q65),MONTH($Q65),DAY($Q65)),
IF(((AG$2-(TIME(HOUR($Q65),MINUTE($Q65),0)-TIME(HOUR($C$1),MINUTE($C$1),0)))*$L65*$K65*60)/$F65&gt;$D65,
$D65,((AG$2-(TIME(HOUR($Q65),MINUTE($Q65),0)-TIME(HOUR($C$1),MINUTE($C$1),0)))*$L65*$K65*60)/$F65),
IF($D65-SUM($S65:AF65)&gt;(AG$2*$L65*$K65*60)/$F65,(AG$2*$L65*$K65*60)/$F65,
IF($D65-SUM($S65:AF65)=0,"Z",$D65-SUM($S65:AF65)))))</f>
        <v>#DIV/0!</v>
      </c>
      <c r="AH65" s="35" t="e">
        <f>IF(DATE(YEAR(AH$3),MONTH(AH$3),DAY(AH$3))&lt;DATE(YEAR($Q65),MONTH($Q65),DAY($Q65)),
"X",
IF(DATE(YEAR(AH$3),MONTH(AH$3),DAY(AH$3))=DATE(YEAR($Q65),MONTH($Q65),DAY($Q65)),
IF(((AH$2-(TIME(HOUR($Q65),MINUTE($Q65),0)-TIME(HOUR($C$1),MINUTE($C$1),0)))*$L65*$K65*60)/$F65&gt;$D65,
$D65,((AH$2-(TIME(HOUR($Q65),MINUTE($Q65),0)-TIME(HOUR($C$1),MINUTE($C$1),0)))*$L65*$K65*60)/$F65),
IF($D65-SUM($S65:AG65)&gt;(AH$2*$L65*$K65*60)/$F65,(AH$2*$L65*$K65*60)/$F65,
IF($D65-SUM($S65:AG65)=0,"Z",$D65-SUM($S65:AG65)))))</f>
        <v>#DIV/0!</v>
      </c>
      <c r="AI65" s="35" t="e">
        <f>IF(DATE(YEAR(AI$3),MONTH(AI$3),DAY(AI$3))&lt;DATE(YEAR($Q65),MONTH($Q65),DAY($Q65)),
"X",
IF(DATE(YEAR(AI$3),MONTH(AI$3),DAY(AI$3))=DATE(YEAR($Q65),MONTH($Q65),DAY($Q65)),
IF(((AI$2-(TIME(HOUR($Q65),MINUTE($Q65),0)-TIME(HOUR($C$1),MINUTE($C$1),0)))*$L65*$K65*60)/$F65&gt;$D65,
$D65,((AI$2-(TIME(HOUR($Q65),MINUTE($Q65),0)-TIME(HOUR($C$1),MINUTE($C$1),0)))*$L65*$K65*60)/$F65),
IF($D65-SUM($S65:AH65)&gt;(AI$2*$L65*$K65*60)/$F65,(AI$2*$L65*$K65*60)/$F65,
IF($D65-SUM($S65:AH65)=0,"Z",$D65-SUM($S65:AH65)))))</f>
        <v>#DIV/0!</v>
      </c>
      <c r="AJ65" s="35" t="e">
        <f>IF(DATE(YEAR(AJ$3),MONTH(AJ$3),DAY(AJ$3))&lt;DATE(YEAR($Q65),MONTH($Q65),DAY($Q65)),
"X",
IF(DATE(YEAR(AJ$3),MONTH(AJ$3),DAY(AJ$3))=DATE(YEAR($Q65),MONTH($Q65),DAY($Q65)),
IF(((AJ$2-(TIME(HOUR($Q65),MINUTE($Q65),0)-TIME(HOUR($C$1),MINUTE($C$1),0)))*$L65*$K65*60)/$F65&gt;$D65,
$D65,((AJ$2-(TIME(HOUR($Q65),MINUTE($Q65),0)-TIME(HOUR($C$1),MINUTE($C$1),0)))*$L65*$K65*60)/$F65),
IF($D65-SUM($S65:AI65)&gt;(AJ$2*$L65*$K65*60)/$F65,(AJ$2*$L65*$K65*60)/$F65,
IF($D65-SUM($S65:AI65)=0,"Z",$D65-SUM($S65:AI65)))))</f>
        <v>#DIV/0!</v>
      </c>
      <c r="AK65" s="35" t="e">
        <f>IF(DATE(YEAR(AK$3),MONTH(AK$3),DAY(AK$3))&lt;DATE(YEAR($Q65),MONTH($Q65),DAY($Q65)),
"X",
IF(DATE(YEAR(AK$3),MONTH(AK$3),DAY(AK$3))=DATE(YEAR($Q65),MONTH($Q65),DAY($Q65)),
IF(((AK$2-(TIME(HOUR($Q65),MINUTE($Q65),0)-TIME(HOUR($C$1),MINUTE($C$1),0)))*$L65*$K65*60)/$F65&gt;$D65,
$D65,((AK$2-(TIME(HOUR($Q65),MINUTE($Q65),0)-TIME(HOUR($C$1),MINUTE($C$1),0)))*$L65*$K65*60)/$F65),
IF($D65-SUM($S65:AJ65)&gt;(AK$2*$L65*$K65*60)/$F65,(AK$2*$L65*$K65*60)/$F65,
IF($D65-SUM($S65:AJ65)=0,"Z",$D65-SUM($S65:AJ65)))))</f>
        <v>#DIV/0!</v>
      </c>
      <c r="AL65" s="35" t="e">
        <f>IF(DATE(YEAR(AL$3),MONTH(AL$3),DAY(AL$3))&lt;DATE(YEAR($Q65),MONTH($Q65),DAY($Q65)),
"X",
IF(DATE(YEAR(AL$3),MONTH(AL$3),DAY(AL$3))=DATE(YEAR($Q65),MONTH($Q65),DAY($Q65)),
IF(((AL$2-(TIME(HOUR($Q65),MINUTE($Q65),0)-TIME(HOUR($C$1),MINUTE($C$1),0)))*$L65*$K65*60)/$F65&gt;$D65,
$D65,((AL$2-(TIME(HOUR($Q65),MINUTE($Q65),0)-TIME(HOUR($C$1),MINUTE($C$1),0)))*$L65*$K65*60)/$F65),
IF($D65-SUM($S65:AK65)&gt;(AL$2*$L65*$K65*60)/$F65,(AL$2*$L65*$K65*60)/$F65,
IF($D65-SUM($S65:AK65)=0,"Z",$D65-SUM($S65:AK65)))))</f>
        <v>#DIV/0!</v>
      </c>
      <c r="AM65" s="35" t="e">
        <f>IF(DATE(YEAR(AM$3),MONTH(AM$3),DAY(AM$3))&lt;DATE(YEAR($Q65),MONTH($Q65),DAY($Q65)),
"X",
IF(DATE(YEAR(AM$3),MONTH(AM$3),DAY(AM$3))=DATE(YEAR($Q65),MONTH($Q65),DAY($Q65)),
IF(((AM$2-(TIME(HOUR($Q65),MINUTE($Q65),0)-TIME(HOUR($C$1),MINUTE($C$1),0)))*$L65*$K65*60)/$F65&gt;$D65,
$D65,((AM$2-(TIME(HOUR($Q65),MINUTE($Q65),0)-TIME(HOUR($C$1),MINUTE($C$1),0)))*$L65*$K65*60)/$F65),
IF($D65-SUM($S65:AL65)&gt;(AM$2*$L65*$K65*60)/$F65,(AM$2*$L65*$K65*60)/$F65,
IF($D65-SUM($S65:AL65)=0,"Z",$D65-SUM($S65:AL65)))))</f>
        <v>#DIV/0!</v>
      </c>
      <c r="AN65" s="35" t="e">
        <f>IF(DATE(YEAR(AN$3),MONTH(AN$3),DAY(AN$3))&lt;DATE(YEAR($Q65),MONTH($Q65),DAY($Q65)),
"X",
IF(DATE(YEAR(AN$3),MONTH(AN$3),DAY(AN$3))=DATE(YEAR($Q65),MONTH($Q65),DAY($Q65)),
IF(((AN$2-(TIME(HOUR($Q65),MINUTE($Q65),0)-TIME(HOUR($C$1),MINUTE($C$1),0)))*$L65*$K65*60)/$F65&gt;$D65,
$D65,((AN$2-(TIME(HOUR($Q65),MINUTE($Q65),0)-TIME(HOUR($C$1),MINUTE($C$1),0)))*$L65*$K65*60)/$F65),
IF($D65-SUM($S65:AM65)&gt;(AN$2*$L65*$K65*60)/$F65,(AN$2*$L65*$K65*60)/$F65,
IF($D65-SUM($S65:AM65)=0,"Z",$D65-SUM($S65:AM65)))))</f>
        <v>#DIV/0!</v>
      </c>
      <c r="AO65" s="36" t="s">
        <v>85</v>
      </c>
    </row>
    <row r="66" spans="1:41" ht="15" customHeight="1">
      <c r="A66" s="43"/>
      <c r="B66" s="43"/>
      <c r="C66" s="43"/>
      <c r="D66" s="43"/>
      <c r="E66" s="44"/>
      <c r="F66" s="43"/>
      <c r="G66" s="62"/>
      <c r="H66" s="43">
        <v>17</v>
      </c>
      <c r="I66" s="26" t="str">
        <f>VLOOKUP(H66,OEE!$A$2:$B$23,2)</f>
        <v>C01</v>
      </c>
      <c r="J66" s="26">
        <f t="shared" si="10"/>
        <v>0</v>
      </c>
      <c r="K66" s="41">
        <f>VLOOKUP(H66,OEE!$A$3:$N$22,14)</f>
        <v>0.63400000000000001</v>
      </c>
      <c r="L66" s="26">
        <f>VLOOKUP(H66,OEE!$A$3:$N$22,3)</f>
        <v>26</v>
      </c>
      <c r="M66" s="42">
        <f t="shared" si="11"/>
        <v>0</v>
      </c>
      <c r="N66" s="42">
        <f t="shared" si="12"/>
        <v>0</v>
      </c>
      <c r="O66" s="42">
        <f t="shared" si="13"/>
        <v>0</v>
      </c>
      <c r="P66" s="25">
        <f t="shared" si="14"/>
        <v>0</v>
      </c>
      <c r="Q66" s="40">
        <f t="shared" si="15"/>
        <v>44338.375</v>
      </c>
      <c r="R66" s="40" t="e">
        <f t="shared" ca="1" si="16"/>
        <v>#DIV/0!</v>
      </c>
      <c r="S66" s="16"/>
      <c r="T66" s="16"/>
      <c r="U66" s="35" t="e">
        <f>IF(DATE(YEAR(U$3),MONTH(U$3),DAY(U$3))&lt;DATE(YEAR($Q66),MONTH($Q66),DAY($Q66)),
"X",
IF(DATE(YEAR(U$3),MONTH(U$3),DAY(U$3))=DATE(YEAR($Q66),MONTH($Q66),DAY($Q66)),
IF(((U$2-(TIME(HOUR($Q66),MINUTE($Q66),0)-TIME(HOUR($C$1),MINUTE($C$1),0)))*$L66*$K66*60)/$F66&gt;$D66,
$D66,((U$2-(TIME(HOUR($Q66),MINUTE($Q66),0)-TIME(HOUR($C$1),MINUTE($C$1),0)))*$L66*$K66*60)/$F66),
IF($D66-SUM($S66:T66)&gt;(U$2*$L66*$K66*60)/$F66,(U$2*$L66*$K66*60)/$F66,
IF($D66-SUM($S66:T66)=0,"Z",$D66-SUM($S66:T66)))))</f>
        <v>#DIV/0!</v>
      </c>
      <c r="V66" s="35" t="e">
        <f>IF(DATE(YEAR(V$3),MONTH(V$3),DAY(V$3))&lt;DATE(YEAR($Q66),MONTH($Q66),DAY($Q66)),
"X",
IF(DATE(YEAR(V$3),MONTH(V$3),DAY(V$3))=DATE(YEAR($Q66),MONTH($Q66),DAY($Q66)),
IF(((V$2-(TIME(HOUR($Q66),MINUTE($Q66),0)-TIME(HOUR($C$1),MINUTE($C$1),0)))*$L66*$K66*60)/$F66&gt;$D66,
$D66,((V$2-(TIME(HOUR($Q66),MINUTE($Q66),0)-TIME(HOUR($C$1),MINUTE($C$1),0)))*$L66*$K66*60)/$F66),
IF($D66-SUM($S66:U66)&gt;(V$2*$L66*$K66*60)/$F66,(V$2*$L66*$K66*60)/$F66,
IF($D66-SUM($S66:U66)=0,"Z",$D66-SUM($S66:U66)))))</f>
        <v>#DIV/0!</v>
      </c>
      <c r="W66" s="35" t="e">
        <f>IF(DATE(YEAR(W$3),MONTH(W$3),DAY(W$3))&lt;DATE(YEAR($Q66),MONTH($Q66),DAY($Q66)),
"X",
IF(DATE(YEAR(W$3),MONTH(W$3),DAY(W$3))=DATE(YEAR($Q66),MONTH($Q66),DAY($Q66)),
IF(((W$2-(TIME(HOUR($Q66),MINUTE($Q66),0)-TIME(HOUR($C$1),MINUTE($C$1),0)))*$L66*$K66*60)/$F66&gt;$D66,
$D66,((W$2-(TIME(HOUR($Q66),MINUTE($Q66),0)-TIME(HOUR($C$1),MINUTE($C$1),0)))*$L66*$K66*60)/$F66),
IF($D66-SUM($S66:V66)&gt;(W$2*$L66*$K66*60)/$F66,(W$2*$L66*$K66*60)/$F66,
IF($D66-SUM($S66:V66)=0,"Z",$D66-SUM($S66:V66)))))</f>
        <v>#DIV/0!</v>
      </c>
      <c r="X66" s="35" t="e">
        <f>IF(DATE(YEAR(X$3),MONTH(X$3),DAY(X$3))&lt;DATE(YEAR($Q66),MONTH($Q66),DAY($Q66)),
"X",
IF(DATE(YEAR(X$3),MONTH(X$3),DAY(X$3))=DATE(YEAR($Q66),MONTH($Q66),DAY($Q66)),
IF(((X$2-(TIME(HOUR($Q66),MINUTE($Q66),0)-TIME(HOUR($C$1),MINUTE($C$1),0)))*$L66*$K66*60)/$F66&gt;$D66,
$D66,((X$2-(TIME(HOUR($Q66),MINUTE($Q66),0)-TIME(HOUR($C$1),MINUTE($C$1),0)))*$L66*$K66*60)/$F66),
IF($D66-SUM($S66:W66)&gt;(X$2*$L66*$K66*60)/$F66,(X$2*$L66*$K66*60)/$F66,
IF($D66-SUM($S66:W66)=0,"Z",$D66-SUM($S66:W66)))))</f>
        <v>#DIV/0!</v>
      </c>
      <c r="Y66" s="35" t="e">
        <f>IF(DATE(YEAR(Y$3),MONTH(Y$3),DAY(Y$3))&lt;DATE(YEAR($Q66),MONTH($Q66),DAY($Q66)),
"X",
IF(DATE(YEAR(Y$3),MONTH(Y$3),DAY(Y$3))=DATE(YEAR($Q66),MONTH($Q66),DAY($Q66)),
IF(((Y$2-(TIME(HOUR($Q66),MINUTE($Q66),0)-TIME(HOUR($C$1),MINUTE($C$1),0)))*$L66*$K66*60)/$F66&gt;$D66,
$D66,((Y$2-(TIME(HOUR($Q66),MINUTE($Q66),0)-TIME(HOUR($C$1),MINUTE($C$1),0)))*$L66*$K66*60)/$F66),
IF($D66-SUM($S66:X66)&gt;(Y$2*$L66*$K66*60)/$F66,(Y$2*$L66*$K66*60)/$F66,
IF($D66-SUM($S66:X66)=0,"Z",$D66-SUM($S66:X66)))))</f>
        <v>#DIV/0!</v>
      </c>
      <c r="Z66" s="35" t="e">
        <f>IF(DATE(YEAR(Z$3),MONTH(Z$3),DAY(Z$3))&lt;DATE(YEAR($Q66),MONTH($Q66),DAY($Q66)),
"X",
IF(DATE(YEAR(Z$3),MONTH(Z$3),DAY(Z$3))=DATE(YEAR($Q66),MONTH($Q66),DAY($Q66)),
IF(((Z$2-(TIME(HOUR($Q66),MINUTE($Q66),0)-TIME(HOUR($C$1),MINUTE($C$1),0)))*$L66*$K66*60)/$F66&gt;$D66,
$D66,((Z$2-(TIME(HOUR($Q66),MINUTE($Q66),0)-TIME(HOUR($C$1),MINUTE($C$1),0)))*$L66*$K66*60)/$F66),
IF($D66-SUM($S66:Y66)&gt;(Z$2*$L66*$K66*60)/$F66,(Z$2*$L66*$K66*60)/$F66,
IF($D66-SUM($S66:Y66)=0,"Z",$D66-SUM($S66:Y66)))))</f>
        <v>#DIV/0!</v>
      </c>
      <c r="AA66" s="35" t="e">
        <f>IF(DATE(YEAR(AA$3),MONTH(AA$3),DAY(AA$3))&lt;DATE(YEAR($Q66),MONTH($Q66),DAY($Q66)),
"X",
IF(DATE(YEAR(AA$3),MONTH(AA$3),DAY(AA$3))=DATE(YEAR($Q66),MONTH($Q66),DAY($Q66)),
IF(((AA$2-(TIME(HOUR($Q66),MINUTE($Q66),0)-TIME(HOUR($C$1),MINUTE($C$1),0)))*$L66*$K66*60)/$F66&gt;$D66,
$D66,((AA$2-(TIME(HOUR($Q66),MINUTE($Q66),0)-TIME(HOUR($C$1),MINUTE($C$1),0)))*$L66*$K66*60)/$F66),
IF($D66-SUM($S66:Z66)&gt;(AA$2*$L66*$K66*60)/$F66,(AA$2*$L66*$K66*60)/$F66,
IF($D66-SUM($S66:Z66)=0,"Z",$D66-SUM($S66:Z66)))))</f>
        <v>#DIV/0!</v>
      </c>
      <c r="AB66" s="35" t="e">
        <f>IF(DATE(YEAR(AB$3),MONTH(AB$3),DAY(AB$3))&lt;DATE(YEAR($Q66),MONTH($Q66),DAY($Q66)),
"X",
IF(DATE(YEAR(AB$3),MONTH(AB$3),DAY(AB$3))=DATE(YEAR($Q66),MONTH($Q66),DAY($Q66)),
IF(((AB$2-(TIME(HOUR($Q66),MINUTE($Q66),0)-TIME(HOUR($C$1),MINUTE($C$1),0)))*$L66*$K66*60)/$F66&gt;$D66,
$D66,((AB$2-(TIME(HOUR($Q66),MINUTE($Q66),0)-TIME(HOUR($C$1),MINUTE($C$1),0)))*$L66*$K66*60)/$F66),
IF($D66-SUM($S66:AA66)&gt;(AB$2*$L66*$K66*60)/$F66,(AB$2*$L66*$K66*60)/$F66,
IF($D66-SUM($S66:AA66)=0,"Z",$D66-SUM($S66:AA66)))))</f>
        <v>#DIV/0!</v>
      </c>
      <c r="AC66" s="35" t="e">
        <f>IF(DATE(YEAR(AC$3),MONTH(AC$3),DAY(AC$3))&lt;DATE(YEAR($Q66),MONTH($Q66),DAY($Q66)),
"X",
IF(DATE(YEAR(AC$3),MONTH(AC$3),DAY(AC$3))=DATE(YEAR($Q66),MONTH($Q66),DAY($Q66)),
IF(((AC$2-(TIME(HOUR($Q66),MINUTE($Q66),0)-TIME(HOUR($C$1),MINUTE($C$1),0)))*$L66*$K66*60)/$F66&gt;$D66,
$D66,((AC$2-(TIME(HOUR($Q66),MINUTE($Q66),0)-TIME(HOUR($C$1),MINUTE($C$1),0)))*$L66*$K66*60)/$F66),
IF($D66-SUM($S66:AB66)&gt;(AC$2*$L66*$K66*60)/$F66,(AC$2*$L66*$K66*60)/$F66,
IF($D66-SUM($S66:AB66)=0,"Z",$D66-SUM($S66:AB66)))))</f>
        <v>#DIV/0!</v>
      </c>
      <c r="AD66" s="35" t="e">
        <f>IF(DATE(YEAR(AD$3),MONTH(AD$3),DAY(AD$3))&lt;DATE(YEAR($Q66),MONTH($Q66),DAY($Q66)),
"X",
IF(DATE(YEAR(AD$3),MONTH(AD$3),DAY(AD$3))=DATE(YEAR($Q66),MONTH($Q66),DAY($Q66)),
IF(((AD$2-(TIME(HOUR($Q66),MINUTE($Q66),0)-TIME(HOUR($C$1),MINUTE($C$1),0)))*$L66*$K66*60)/$F66&gt;$D66,
$D66,((AD$2-(TIME(HOUR($Q66),MINUTE($Q66),0)-TIME(HOUR($C$1),MINUTE($C$1),0)))*$L66*$K66*60)/$F66),
IF($D66-SUM($S66:AC66)&gt;(AD$2*$L66*$K66*60)/$F66,(AD$2*$L66*$K66*60)/$F66,
IF($D66-SUM($S66:AC66)=0,"Z",$D66-SUM($S66:AC66)))))</f>
        <v>#DIV/0!</v>
      </c>
      <c r="AE66" s="35" t="e">
        <f>IF(DATE(YEAR(AE$3),MONTH(AE$3),DAY(AE$3))&lt;DATE(YEAR($Q66),MONTH($Q66),DAY($Q66)),
"X",
IF(DATE(YEAR(AE$3),MONTH(AE$3),DAY(AE$3))=DATE(YEAR($Q66),MONTH($Q66),DAY($Q66)),
IF(((AE$2-(TIME(HOUR($Q66),MINUTE($Q66),0)-TIME(HOUR($C$1),MINUTE($C$1),0)))*$L66*$K66*60)/$F66&gt;$D66,
$D66,((AE$2-(TIME(HOUR($Q66),MINUTE($Q66),0)-TIME(HOUR($C$1),MINUTE($C$1),0)))*$L66*$K66*60)/$F66),
IF($D66-SUM($S66:AD66)&gt;(AE$2*$L66*$K66*60)/$F66,(AE$2*$L66*$K66*60)/$F66,
IF($D66-SUM($S66:AD66)=0,"Z",$D66-SUM($S66:AD66)))))</f>
        <v>#DIV/0!</v>
      </c>
      <c r="AF66" s="35" t="e">
        <f>IF(DATE(YEAR(AF$3),MONTH(AF$3),DAY(AF$3))&lt;DATE(YEAR($Q66),MONTH($Q66),DAY($Q66)),
"X",
IF(DATE(YEAR(AF$3),MONTH(AF$3),DAY(AF$3))=DATE(YEAR($Q66),MONTH($Q66),DAY($Q66)),
IF(((AF$2-(TIME(HOUR($Q66),MINUTE($Q66),0)-TIME(HOUR($C$1),MINUTE($C$1),0)))*$L66*$K66*60)/$F66&gt;$D66,
$D66,((AF$2-(TIME(HOUR($Q66),MINUTE($Q66),0)-TIME(HOUR($C$1),MINUTE($C$1),0)))*$L66*$K66*60)/$F66),
IF($D66-SUM($S66:AE66)&gt;(AF$2*$L66*$K66*60)/$F66,(AF$2*$L66*$K66*60)/$F66,
IF($D66-SUM($S66:AE66)=0,"Z",$D66-SUM($S66:AE66)))))</f>
        <v>#DIV/0!</v>
      </c>
      <c r="AG66" s="35" t="e">
        <f>IF(DATE(YEAR(AG$3),MONTH(AG$3),DAY(AG$3))&lt;DATE(YEAR($Q66),MONTH($Q66),DAY($Q66)),
"X",
IF(DATE(YEAR(AG$3),MONTH(AG$3),DAY(AG$3))=DATE(YEAR($Q66),MONTH($Q66),DAY($Q66)),
IF(((AG$2-(TIME(HOUR($Q66),MINUTE($Q66),0)-TIME(HOUR($C$1),MINUTE($C$1),0)))*$L66*$K66*60)/$F66&gt;$D66,
$D66,((AG$2-(TIME(HOUR($Q66),MINUTE($Q66),0)-TIME(HOUR($C$1),MINUTE($C$1),0)))*$L66*$K66*60)/$F66),
IF($D66-SUM($S66:AF66)&gt;(AG$2*$L66*$K66*60)/$F66,(AG$2*$L66*$K66*60)/$F66,
IF($D66-SUM($S66:AF66)=0,"Z",$D66-SUM($S66:AF66)))))</f>
        <v>#DIV/0!</v>
      </c>
      <c r="AH66" s="35" t="e">
        <f>IF(DATE(YEAR(AH$3),MONTH(AH$3),DAY(AH$3))&lt;DATE(YEAR($Q66),MONTH($Q66),DAY($Q66)),
"X",
IF(DATE(YEAR(AH$3),MONTH(AH$3),DAY(AH$3))=DATE(YEAR($Q66),MONTH($Q66),DAY($Q66)),
IF(((AH$2-(TIME(HOUR($Q66),MINUTE($Q66),0)-TIME(HOUR($C$1),MINUTE($C$1),0)))*$L66*$K66*60)/$F66&gt;$D66,
$D66,((AH$2-(TIME(HOUR($Q66),MINUTE($Q66),0)-TIME(HOUR($C$1),MINUTE($C$1),0)))*$L66*$K66*60)/$F66),
IF($D66-SUM($S66:AG66)&gt;(AH$2*$L66*$K66*60)/$F66,(AH$2*$L66*$K66*60)/$F66,
IF($D66-SUM($S66:AG66)=0,"Z",$D66-SUM($S66:AG66)))))</f>
        <v>#DIV/0!</v>
      </c>
      <c r="AI66" s="35" t="e">
        <f>IF(DATE(YEAR(AI$3),MONTH(AI$3),DAY(AI$3))&lt;DATE(YEAR($Q66),MONTH($Q66),DAY($Q66)),
"X",
IF(DATE(YEAR(AI$3),MONTH(AI$3),DAY(AI$3))=DATE(YEAR($Q66),MONTH($Q66),DAY($Q66)),
IF(((AI$2-(TIME(HOUR($Q66),MINUTE($Q66),0)-TIME(HOUR($C$1),MINUTE($C$1),0)))*$L66*$K66*60)/$F66&gt;$D66,
$D66,((AI$2-(TIME(HOUR($Q66),MINUTE($Q66),0)-TIME(HOUR($C$1),MINUTE($C$1),0)))*$L66*$K66*60)/$F66),
IF($D66-SUM($S66:AH66)&gt;(AI$2*$L66*$K66*60)/$F66,(AI$2*$L66*$K66*60)/$F66,
IF($D66-SUM($S66:AH66)=0,"Z",$D66-SUM($S66:AH66)))))</f>
        <v>#DIV/0!</v>
      </c>
      <c r="AJ66" s="35" t="e">
        <f>IF(DATE(YEAR(AJ$3),MONTH(AJ$3),DAY(AJ$3))&lt;DATE(YEAR($Q66),MONTH($Q66),DAY($Q66)),
"X",
IF(DATE(YEAR(AJ$3),MONTH(AJ$3),DAY(AJ$3))=DATE(YEAR($Q66),MONTH($Q66),DAY($Q66)),
IF(((AJ$2-(TIME(HOUR($Q66),MINUTE($Q66),0)-TIME(HOUR($C$1),MINUTE($C$1),0)))*$L66*$K66*60)/$F66&gt;$D66,
$D66,((AJ$2-(TIME(HOUR($Q66),MINUTE($Q66),0)-TIME(HOUR($C$1),MINUTE($C$1),0)))*$L66*$K66*60)/$F66),
IF($D66-SUM($S66:AI66)&gt;(AJ$2*$L66*$K66*60)/$F66,(AJ$2*$L66*$K66*60)/$F66,
IF($D66-SUM($S66:AI66)=0,"Z",$D66-SUM($S66:AI66)))))</f>
        <v>#DIV/0!</v>
      </c>
      <c r="AK66" s="35" t="e">
        <f>IF(DATE(YEAR(AK$3),MONTH(AK$3),DAY(AK$3))&lt;DATE(YEAR($Q66),MONTH($Q66),DAY($Q66)),
"X",
IF(DATE(YEAR(AK$3),MONTH(AK$3),DAY(AK$3))=DATE(YEAR($Q66),MONTH($Q66),DAY($Q66)),
IF(((AK$2-(TIME(HOUR($Q66),MINUTE($Q66),0)-TIME(HOUR($C$1),MINUTE($C$1),0)))*$L66*$K66*60)/$F66&gt;$D66,
$D66,((AK$2-(TIME(HOUR($Q66),MINUTE($Q66),0)-TIME(HOUR($C$1),MINUTE($C$1),0)))*$L66*$K66*60)/$F66),
IF($D66-SUM($S66:AJ66)&gt;(AK$2*$L66*$K66*60)/$F66,(AK$2*$L66*$K66*60)/$F66,
IF($D66-SUM($S66:AJ66)=0,"Z",$D66-SUM($S66:AJ66)))))</f>
        <v>#DIV/0!</v>
      </c>
      <c r="AL66" s="35" t="e">
        <f>IF(DATE(YEAR(AL$3),MONTH(AL$3),DAY(AL$3))&lt;DATE(YEAR($Q66),MONTH($Q66),DAY($Q66)),
"X",
IF(DATE(YEAR(AL$3),MONTH(AL$3),DAY(AL$3))=DATE(YEAR($Q66),MONTH($Q66),DAY($Q66)),
IF(((AL$2-(TIME(HOUR($Q66),MINUTE($Q66),0)-TIME(HOUR($C$1),MINUTE($C$1),0)))*$L66*$K66*60)/$F66&gt;$D66,
$D66,((AL$2-(TIME(HOUR($Q66),MINUTE($Q66),0)-TIME(HOUR($C$1),MINUTE($C$1),0)))*$L66*$K66*60)/$F66),
IF($D66-SUM($S66:AK66)&gt;(AL$2*$L66*$K66*60)/$F66,(AL$2*$L66*$K66*60)/$F66,
IF($D66-SUM($S66:AK66)=0,"Z",$D66-SUM($S66:AK66)))))</f>
        <v>#DIV/0!</v>
      </c>
      <c r="AM66" s="35" t="e">
        <f>IF(DATE(YEAR(AM$3),MONTH(AM$3),DAY(AM$3))&lt;DATE(YEAR($Q66),MONTH($Q66),DAY($Q66)),
"X",
IF(DATE(YEAR(AM$3),MONTH(AM$3),DAY(AM$3))=DATE(YEAR($Q66),MONTH($Q66),DAY($Q66)),
IF(((AM$2-(TIME(HOUR($Q66),MINUTE($Q66),0)-TIME(HOUR($C$1),MINUTE($C$1),0)))*$L66*$K66*60)/$F66&gt;$D66,
$D66,((AM$2-(TIME(HOUR($Q66),MINUTE($Q66),0)-TIME(HOUR($C$1),MINUTE($C$1),0)))*$L66*$K66*60)/$F66),
IF($D66-SUM($S66:AL66)&gt;(AM$2*$L66*$K66*60)/$F66,(AM$2*$L66*$K66*60)/$F66,
IF($D66-SUM($S66:AL66)=0,"Z",$D66-SUM($S66:AL66)))))</f>
        <v>#DIV/0!</v>
      </c>
      <c r="AN66" s="35" t="e">
        <f>IF(DATE(YEAR(AN$3),MONTH(AN$3),DAY(AN$3))&lt;DATE(YEAR($Q66),MONTH($Q66),DAY($Q66)),
"X",
IF(DATE(YEAR(AN$3),MONTH(AN$3),DAY(AN$3))=DATE(YEAR($Q66),MONTH($Q66),DAY($Q66)),
IF(((AN$2-(TIME(HOUR($Q66),MINUTE($Q66),0)-TIME(HOUR($C$1),MINUTE($C$1),0)))*$L66*$K66*60)/$F66&gt;$D66,
$D66,((AN$2-(TIME(HOUR($Q66),MINUTE($Q66),0)-TIME(HOUR($C$1),MINUTE($C$1),0)))*$L66*$K66*60)/$F66),
IF($D66-SUM($S66:AM66)&gt;(AN$2*$L66*$K66*60)/$F66,(AN$2*$L66*$K66*60)/$F66,
IF($D66-SUM($S66:AM66)=0,"Z",$D66-SUM($S66:AM66)))))</f>
        <v>#DIV/0!</v>
      </c>
      <c r="AO66" s="36" t="s">
        <v>85</v>
      </c>
    </row>
    <row r="67" spans="1:41">
      <c r="A67" s="43"/>
      <c r="B67" s="43"/>
      <c r="C67" s="43"/>
      <c r="D67" s="43"/>
      <c r="E67" s="44"/>
      <c r="F67" s="43"/>
      <c r="G67" s="62"/>
      <c r="H67" s="43">
        <v>11</v>
      </c>
      <c r="I67" s="26" t="str">
        <f>VLOOKUP(H67,OEE!$A$2:$B$23,2)</f>
        <v>B03</v>
      </c>
      <c r="J67" s="26">
        <f t="shared" si="10"/>
        <v>0</v>
      </c>
      <c r="K67" s="41">
        <f>VLOOKUP(H67,OEE!$A$3:$N$22,14)</f>
        <v>0.72599999999999998</v>
      </c>
      <c r="L67" s="26">
        <f>VLOOKUP(H67,OEE!$A$3:$N$22,3)</f>
        <v>25</v>
      </c>
      <c r="M67" s="42">
        <f t="shared" si="11"/>
        <v>0</v>
      </c>
      <c r="N67" s="42">
        <f t="shared" si="12"/>
        <v>0</v>
      </c>
      <c r="O67" s="42">
        <f t="shared" si="13"/>
        <v>0</v>
      </c>
      <c r="P67" s="25">
        <f t="shared" si="14"/>
        <v>0</v>
      </c>
      <c r="Q67" s="40">
        <f t="shared" si="15"/>
        <v>44338.375</v>
      </c>
      <c r="R67" s="40" t="e">
        <f t="shared" ca="1" si="16"/>
        <v>#DIV/0!</v>
      </c>
      <c r="S67" s="16"/>
      <c r="T67" s="16"/>
      <c r="U67" s="35" t="e">
        <f>IF(DATE(YEAR(U$3),MONTH(U$3),DAY(U$3))&lt;DATE(YEAR($Q67),MONTH($Q67),DAY($Q67)),
"X",
IF(DATE(YEAR(U$3),MONTH(U$3),DAY(U$3))=DATE(YEAR($Q67),MONTH($Q67),DAY($Q67)),
IF(((U$2-(TIME(HOUR($Q67),MINUTE($Q67),0)-TIME(HOUR($C$1),MINUTE($C$1),0)))*$L67*$K67*60)/$F67&gt;$D67,
$D67,((U$2-(TIME(HOUR($Q67),MINUTE($Q67),0)-TIME(HOUR($C$1),MINUTE($C$1),0)))*$L67*$K67*60)/$F67),
IF($D67-SUM($S67:T67)&gt;(U$2*$L67*$K67*60)/$F67,(U$2*$L67*$K67*60)/$F67,
IF($D67-SUM($S67:T67)=0,"Z",$D67-SUM($S67:T67)))))</f>
        <v>#DIV/0!</v>
      </c>
      <c r="V67" s="35" t="e">
        <f>IF(DATE(YEAR(V$3),MONTH(V$3),DAY(V$3))&lt;DATE(YEAR($Q67),MONTH($Q67),DAY($Q67)),
"X",
IF(DATE(YEAR(V$3),MONTH(V$3),DAY(V$3))=DATE(YEAR($Q67),MONTH($Q67),DAY($Q67)),
IF(((V$2-(TIME(HOUR($Q67),MINUTE($Q67),0)-TIME(HOUR($C$1),MINUTE($C$1),0)))*$L67*$K67*60)/$F67&gt;$D67,
$D67,((V$2-(TIME(HOUR($Q67),MINUTE($Q67),0)-TIME(HOUR($C$1),MINUTE($C$1),0)))*$L67*$K67*60)/$F67),
IF($D67-SUM($S67:U67)&gt;(V$2*$L67*$K67*60)/$F67,(V$2*$L67*$K67*60)/$F67,
IF($D67-SUM($S67:U67)=0,"Z",$D67-SUM($S67:U67)))))</f>
        <v>#DIV/0!</v>
      </c>
      <c r="W67" s="35" t="e">
        <f>IF(DATE(YEAR(W$3),MONTH(W$3),DAY(W$3))&lt;DATE(YEAR($Q67),MONTH($Q67),DAY($Q67)),
"X",
IF(DATE(YEAR(W$3),MONTH(W$3),DAY(W$3))=DATE(YEAR($Q67),MONTH($Q67),DAY($Q67)),
IF(((W$2-(TIME(HOUR($Q67),MINUTE($Q67),0)-TIME(HOUR($C$1),MINUTE($C$1),0)))*$L67*$K67*60)/$F67&gt;$D67,
$D67,((W$2-(TIME(HOUR($Q67),MINUTE($Q67),0)-TIME(HOUR($C$1),MINUTE($C$1),0)))*$L67*$K67*60)/$F67),
IF($D67-SUM($S67:V67)&gt;(W$2*$L67*$K67*60)/$F67,(W$2*$L67*$K67*60)/$F67,
IF($D67-SUM($S67:V67)=0,"Z",$D67-SUM($S67:V67)))))</f>
        <v>#DIV/0!</v>
      </c>
      <c r="X67" s="35" t="e">
        <f>IF(DATE(YEAR(X$3),MONTH(X$3),DAY(X$3))&lt;DATE(YEAR($Q67),MONTH($Q67),DAY($Q67)),
"X",
IF(DATE(YEAR(X$3),MONTH(X$3),DAY(X$3))=DATE(YEAR($Q67),MONTH($Q67),DAY($Q67)),
IF(((X$2-(TIME(HOUR($Q67),MINUTE($Q67),0)-TIME(HOUR($C$1),MINUTE($C$1),0)))*$L67*$K67*60)/$F67&gt;$D67,
$D67,((X$2-(TIME(HOUR($Q67),MINUTE($Q67),0)-TIME(HOUR($C$1),MINUTE($C$1),0)))*$L67*$K67*60)/$F67),
IF($D67-SUM($S67:W67)&gt;(X$2*$L67*$K67*60)/$F67,(X$2*$L67*$K67*60)/$F67,
IF($D67-SUM($S67:W67)=0,"Z",$D67-SUM($S67:W67)))))</f>
        <v>#DIV/0!</v>
      </c>
      <c r="Y67" s="35" t="e">
        <f>IF(DATE(YEAR(Y$3),MONTH(Y$3),DAY(Y$3))&lt;DATE(YEAR($Q67),MONTH($Q67),DAY($Q67)),
"X",
IF(DATE(YEAR(Y$3),MONTH(Y$3),DAY(Y$3))=DATE(YEAR($Q67),MONTH($Q67),DAY($Q67)),
IF(((Y$2-(TIME(HOUR($Q67),MINUTE($Q67),0)-TIME(HOUR($C$1),MINUTE($C$1),0)))*$L67*$K67*60)/$F67&gt;$D67,
$D67,((Y$2-(TIME(HOUR($Q67),MINUTE($Q67),0)-TIME(HOUR($C$1),MINUTE($C$1),0)))*$L67*$K67*60)/$F67),
IF($D67-SUM($S67:X67)&gt;(Y$2*$L67*$K67*60)/$F67,(Y$2*$L67*$K67*60)/$F67,
IF($D67-SUM($S67:X67)=0,"Z",$D67-SUM($S67:X67)))))</f>
        <v>#DIV/0!</v>
      </c>
      <c r="Z67" s="35" t="e">
        <f>IF(DATE(YEAR(Z$3),MONTH(Z$3),DAY(Z$3))&lt;DATE(YEAR($Q67),MONTH($Q67),DAY($Q67)),
"X",
IF(DATE(YEAR(Z$3),MONTH(Z$3),DAY(Z$3))=DATE(YEAR($Q67),MONTH($Q67),DAY($Q67)),
IF(((Z$2-(TIME(HOUR($Q67),MINUTE($Q67),0)-TIME(HOUR($C$1),MINUTE($C$1),0)))*$L67*$K67*60)/$F67&gt;$D67,
$D67,((Z$2-(TIME(HOUR($Q67),MINUTE($Q67),0)-TIME(HOUR($C$1),MINUTE($C$1),0)))*$L67*$K67*60)/$F67),
IF($D67-SUM($S67:Y67)&gt;(Z$2*$L67*$K67*60)/$F67,(Z$2*$L67*$K67*60)/$F67,
IF($D67-SUM($S67:Y67)=0,"Z",$D67-SUM($S67:Y67)))))</f>
        <v>#DIV/0!</v>
      </c>
      <c r="AA67" s="35" t="e">
        <f>IF(DATE(YEAR(AA$3),MONTH(AA$3),DAY(AA$3))&lt;DATE(YEAR($Q67),MONTH($Q67),DAY($Q67)),
"X",
IF(DATE(YEAR(AA$3),MONTH(AA$3),DAY(AA$3))=DATE(YEAR($Q67),MONTH($Q67),DAY($Q67)),
IF(((AA$2-(TIME(HOUR($Q67),MINUTE($Q67),0)-TIME(HOUR($C$1),MINUTE($C$1),0)))*$L67*$K67*60)/$F67&gt;$D67,
$D67,((AA$2-(TIME(HOUR($Q67),MINUTE($Q67),0)-TIME(HOUR($C$1),MINUTE($C$1),0)))*$L67*$K67*60)/$F67),
IF($D67-SUM($S67:Z67)&gt;(AA$2*$L67*$K67*60)/$F67,(AA$2*$L67*$K67*60)/$F67,
IF($D67-SUM($S67:Z67)=0,"Z",$D67-SUM($S67:Z67)))))</f>
        <v>#DIV/0!</v>
      </c>
      <c r="AB67" s="35" t="e">
        <f>IF(DATE(YEAR(AB$3),MONTH(AB$3),DAY(AB$3))&lt;DATE(YEAR($Q67),MONTH($Q67),DAY($Q67)),
"X",
IF(DATE(YEAR(AB$3),MONTH(AB$3),DAY(AB$3))=DATE(YEAR($Q67),MONTH($Q67),DAY($Q67)),
IF(((AB$2-(TIME(HOUR($Q67),MINUTE($Q67),0)-TIME(HOUR($C$1),MINUTE($C$1),0)))*$L67*$K67*60)/$F67&gt;$D67,
$D67,((AB$2-(TIME(HOUR($Q67),MINUTE($Q67),0)-TIME(HOUR($C$1),MINUTE($C$1),0)))*$L67*$K67*60)/$F67),
IF($D67-SUM($S67:AA67)&gt;(AB$2*$L67*$K67*60)/$F67,(AB$2*$L67*$K67*60)/$F67,
IF($D67-SUM($S67:AA67)=0,"Z",$D67-SUM($S67:AA67)))))</f>
        <v>#DIV/0!</v>
      </c>
      <c r="AC67" s="35" t="e">
        <f>IF(DATE(YEAR(AC$3),MONTH(AC$3),DAY(AC$3))&lt;DATE(YEAR($Q67),MONTH($Q67),DAY($Q67)),
"X",
IF(DATE(YEAR(AC$3),MONTH(AC$3),DAY(AC$3))=DATE(YEAR($Q67),MONTH($Q67),DAY($Q67)),
IF(((AC$2-(TIME(HOUR($Q67),MINUTE($Q67),0)-TIME(HOUR($C$1),MINUTE($C$1),0)))*$L67*$K67*60)/$F67&gt;$D67,
$D67,((AC$2-(TIME(HOUR($Q67),MINUTE($Q67),0)-TIME(HOUR($C$1),MINUTE($C$1),0)))*$L67*$K67*60)/$F67),
IF($D67-SUM($S67:AB67)&gt;(AC$2*$L67*$K67*60)/$F67,(AC$2*$L67*$K67*60)/$F67,
IF($D67-SUM($S67:AB67)=0,"Z",$D67-SUM($S67:AB67)))))</f>
        <v>#DIV/0!</v>
      </c>
      <c r="AD67" s="35" t="e">
        <f>IF(DATE(YEAR(AD$3),MONTH(AD$3),DAY(AD$3))&lt;DATE(YEAR($Q67),MONTH($Q67),DAY($Q67)),
"X",
IF(DATE(YEAR(AD$3),MONTH(AD$3),DAY(AD$3))=DATE(YEAR($Q67),MONTH($Q67),DAY($Q67)),
IF(((AD$2-(TIME(HOUR($Q67),MINUTE($Q67),0)-TIME(HOUR($C$1),MINUTE($C$1),0)))*$L67*$K67*60)/$F67&gt;$D67,
$D67,((AD$2-(TIME(HOUR($Q67),MINUTE($Q67),0)-TIME(HOUR($C$1),MINUTE($C$1),0)))*$L67*$K67*60)/$F67),
IF($D67-SUM($S67:AC67)&gt;(AD$2*$L67*$K67*60)/$F67,(AD$2*$L67*$K67*60)/$F67,
IF($D67-SUM($S67:AC67)=0,"Z",$D67-SUM($S67:AC67)))))</f>
        <v>#DIV/0!</v>
      </c>
      <c r="AE67" s="35" t="e">
        <f>IF(DATE(YEAR(AE$3),MONTH(AE$3),DAY(AE$3))&lt;DATE(YEAR($Q67),MONTH($Q67),DAY($Q67)),
"X",
IF(DATE(YEAR(AE$3),MONTH(AE$3),DAY(AE$3))=DATE(YEAR($Q67),MONTH($Q67),DAY($Q67)),
IF(((AE$2-(TIME(HOUR($Q67),MINUTE($Q67),0)-TIME(HOUR($C$1),MINUTE($C$1),0)))*$L67*$K67*60)/$F67&gt;$D67,
$D67,((AE$2-(TIME(HOUR($Q67),MINUTE($Q67),0)-TIME(HOUR($C$1),MINUTE($C$1),0)))*$L67*$K67*60)/$F67),
IF($D67-SUM($S67:AD67)&gt;(AE$2*$L67*$K67*60)/$F67,(AE$2*$L67*$K67*60)/$F67,
IF($D67-SUM($S67:AD67)=0,"Z",$D67-SUM($S67:AD67)))))</f>
        <v>#DIV/0!</v>
      </c>
      <c r="AF67" s="35" t="e">
        <f>IF(DATE(YEAR(AF$3),MONTH(AF$3),DAY(AF$3))&lt;DATE(YEAR($Q67),MONTH($Q67),DAY($Q67)),
"X",
IF(DATE(YEAR(AF$3),MONTH(AF$3),DAY(AF$3))=DATE(YEAR($Q67),MONTH($Q67),DAY($Q67)),
IF(((AF$2-(TIME(HOUR($Q67),MINUTE($Q67),0)-TIME(HOUR($C$1),MINUTE($C$1),0)))*$L67*$K67*60)/$F67&gt;$D67,
$D67,((AF$2-(TIME(HOUR($Q67),MINUTE($Q67),0)-TIME(HOUR($C$1),MINUTE($C$1),0)))*$L67*$K67*60)/$F67),
IF($D67-SUM($S67:AE67)&gt;(AF$2*$L67*$K67*60)/$F67,(AF$2*$L67*$K67*60)/$F67,
IF($D67-SUM($S67:AE67)=0,"Z",$D67-SUM($S67:AE67)))))</f>
        <v>#DIV/0!</v>
      </c>
      <c r="AG67" s="35" t="e">
        <f>IF(DATE(YEAR(AG$3),MONTH(AG$3),DAY(AG$3))&lt;DATE(YEAR($Q67),MONTH($Q67),DAY($Q67)),
"X",
IF(DATE(YEAR(AG$3),MONTH(AG$3),DAY(AG$3))=DATE(YEAR($Q67),MONTH($Q67),DAY($Q67)),
IF(((AG$2-(TIME(HOUR($Q67),MINUTE($Q67),0)-TIME(HOUR($C$1),MINUTE($C$1),0)))*$L67*$K67*60)/$F67&gt;$D67,
$D67,((AG$2-(TIME(HOUR($Q67),MINUTE($Q67),0)-TIME(HOUR($C$1),MINUTE($C$1),0)))*$L67*$K67*60)/$F67),
IF($D67-SUM($S67:AF67)&gt;(AG$2*$L67*$K67*60)/$F67,(AG$2*$L67*$K67*60)/$F67,
IF($D67-SUM($S67:AF67)=0,"Z",$D67-SUM($S67:AF67)))))</f>
        <v>#DIV/0!</v>
      </c>
      <c r="AH67" s="35" t="e">
        <f>IF(DATE(YEAR(AH$3),MONTH(AH$3),DAY(AH$3))&lt;DATE(YEAR($Q67),MONTH($Q67),DAY($Q67)),
"X",
IF(DATE(YEAR(AH$3),MONTH(AH$3),DAY(AH$3))=DATE(YEAR($Q67),MONTH($Q67),DAY($Q67)),
IF(((AH$2-(TIME(HOUR($Q67),MINUTE($Q67),0)-TIME(HOUR($C$1),MINUTE($C$1),0)))*$L67*$K67*60)/$F67&gt;$D67,
$D67,((AH$2-(TIME(HOUR($Q67),MINUTE($Q67),0)-TIME(HOUR($C$1),MINUTE($C$1),0)))*$L67*$K67*60)/$F67),
IF($D67-SUM($S67:AG67)&gt;(AH$2*$L67*$K67*60)/$F67,(AH$2*$L67*$K67*60)/$F67,
IF($D67-SUM($S67:AG67)=0,"Z",$D67-SUM($S67:AG67)))))</f>
        <v>#DIV/0!</v>
      </c>
      <c r="AI67" s="35" t="e">
        <f>IF(DATE(YEAR(AI$3),MONTH(AI$3),DAY(AI$3))&lt;DATE(YEAR($Q67),MONTH($Q67),DAY($Q67)),
"X",
IF(DATE(YEAR(AI$3),MONTH(AI$3),DAY(AI$3))=DATE(YEAR($Q67),MONTH($Q67),DAY($Q67)),
IF(((AI$2-(TIME(HOUR($Q67),MINUTE($Q67),0)-TIME(HOUR($C$1),MINUTE($C$1),0)))*$L67*$K67*60)/$F67&gt;$D67,
$D67,((AI$2-(TIME(HOUR($Q67),MINUTE($Q67),0)-TIME(HOUR($C$1),MINUTE($C$1),0)))*$L67*$K67*60)/$F67),
IF($D67-SUM($S67:AH67)&gt;(AI$2*$L67*$K67*60)/$F67,(AI$2*$L67*$K67*60)/$F67,
IF($D67-SUM($S67:AH67)=0,"Z",$D67-SUM($S67:AH67)))))</f>
        <v>#DIV/0!</v>
      </c>
      <c r="AJ67" s="35" t="e">
        <f>IF(DATE(YEAR(AJ$3),MONTH(AJ$3),DAY(AJ$3))&lt;DATE(YEAR($Q67),MONTH($Q67),DAY($Q67)),
"X",
IF(DATE(YEAR(AJ$3),MONTH(AJ$3),DAY(AJ$3))=DATE(YEAR($Q67),MONTH($Q67),DAY($Q67)),
IF(((AJ$2-(TIME(HOUR($Q67),MINUTE($Q67),0)-TIME(HOUR($C$1),MINUTE($C$1),0)))*$L67*$K67*60)/$F67&gt;$D67,
$D67,((AJ$2-(TIME(HOUR($Q67),MINUTE($Q67),0)-TIME(HOUR($C$1),MINUTE($C$1),0)))*$L67*$K67*60)/$F67),
IF($D67-SUM($S67:AI67)&gt;(AJ$2*$L67*$K67*60)/$F67,(AJ$2*$L67*$K67*60)/$F67,
IF($D67-SUM($S67:AI67)=0,"Z",$D67-SUM($S67:AI67)))))</f>
        <v>#DIV/0!</v>
      </c>
      <c r="AK67" s="35" t="e">
        <f>IF(DATE(YEAR(AK$3),MONTH(AK$3),DAY(AK$3))&lt;DATE(YEAR($Q67),MONTH($Q67),DAY($Q67)),
"X",
IF(DATE(YEAR(AK$3),MONTH(AK$3),DAY(AK$3))=DATE(YEAR($Q67),MONTH($Q67),DAY($Q67)),
IF(((AK$2-(TIME(HOUR($Q67),MINUTE($Q67),0)-TIME(HOUR($C$1),MINUTE($C$1),0)))*$L67*$K67*60)/$F67&gt;$D67,
$D67,((AK$2-(TIME(HOUR($Q67),MINUTE($Q67),0)-TIME(HOUR($C$1),MINUTE($C$1),0)))*$L67*$K67*60)/$F67),
IF($D67-SUM($S67:AJ67)&gt;(AK$2*$L67*$K67*60)/$F67,(AK$2*$L67*$K67*60)/$F67,
IF($D67-SUM($S67:AJ67)=0,"Z",$D67-SUM($S67:AJ67)))))</f>
        <v>#DIV/0!</v>
      </c>
      <c r="AL67" s="35" t="e">
        <f>IF(DATE(YEAR(AL$3),MONTH(AL$3),DAY(AL$3))&lt;DATE(YEAR($Q67),MONTH($Q67),DAY($Q67)),
"X",
IF(DATE(YEAR(AL$3),MONTH(AL$3),DAY(AL$3))=DATE(YEAR($Q67),MONTH($Q67),DAY($Q67)),
IF(((AL$2-(TIME(HOUR($Q67),MINUTE($Q67),0)-TIME(HOUR($C$1),MINUTE($C$1),0)))*$L67*$K67*60)/$F67&gt;$D67,
$D67,((AL$2-(TIME(HOUR($Q67),MINUTE($Q67),0)-TIME(HOUR($C$1),MINUTE($C$1),0)))*$L67*$K67*60)/$F67),
IF($D67-SUM($S67:AK67)&gt;(AL$2*$L67*$K67*60)/$F67,(AL$2*$L67*$K67*60)/$F67,
IF($D67-SUM($S67:AK67)=0,"Z",$D67-SUM($S67:AK67)))))</f>
        <v>#DIV/0!</v>
      </c>
      <c r="AM67" s="35" t="e">
        <f>IF(DATE(YEAR(AM$3),MONTH(AM$3),DAY(AM$3))&lt;DATE(YEAR($Q67),MONTH($Q67),DAY($Q67)),
"X",
IF(DATE(YEAR(AM$3),MONTH(AM$3),DAY(AM$3))=DATE(YEAR($Q67),MONTH($Q67),DAY($Q67)),
IF(((AM$2-(TIME(HOUR($Q67),MINUTE($Q67),0)-TIME(HOUR($C$1),MINUTE($C$1),0)))*$L67*$K67*60)/$F67&gt;$D67,
$D67,((AM$2-(TIME(HOUR($Q67),MINUTE($Q67),0)-TIME(HOUR($C$1),MINUTE($C$1),0)))*$L67*$K67*60)/$F67),
IF($D67-SUM($S67:AL67)&gt;(AM$2*$L67*$K67*60)/$F67,(AM$2*$L67*$K67*60)/$F67,
IF($D67-SUM($S67:AL67)=0,"Z",$D67-SUM($S67:AL67)))))</f>
        <v>#DIV/0!</v>
      </c>
      <c r="AN67" s="35" t="e">
        <f>IF(DATE(YEAR(AN$3),MONTH(AN$3),DAY(AN$3))&lt;DATE(YEAR($Q67),MONTH($Q67),DAY($Q67)),
"X",
IF(DATE(YEAR(AN$3),MONTH(AN$3),DAY(AN$3))=DATE(YEAR($Q67),MONTH($Q67),DAY($Q67)),
IF(((AN$2-(TIME(HOUR($Q67),MINUTE($Q67),0)-TIME(HOUR($C$1),MINUTE($C$1),0)))*$L67*$K67*60)/$F67&gt;$D67,
$D67,((AN$2-(TIME(HOUR($Q67),MINUTE($Q67),0)-TIME(HOUR($C$1),MINUTE($C$1),0)))*$L67*$K67*60)/$F67),
IF($D67-SUM($S67:AM67)&gt;(AN$2*$L67*$K67*60)/$F67,(AN$2*$L67*$K67*60)/$F67,
IF($D67-SUM($S67:AM67)=0,"Z",$D67-SUM($S67:AM67)))))</f>
        <v>#DIV/0!</v>
      </c>
      <c r="AO67" s="36" t="s">
        <v>85</v>
      </c>
    </row>
    <row r="68" spans="1:41">
      <c r="A68" s="43"/>
      <c r="B68" s="43"/>
      <c r="C68" s="43"/>
      <c r="D68" s="43"/>
      <c r="E68" s="44"/>
      <c r="F68" s="43"/>
      <c r="G68" s="62"/>
      <c r="H68" s="43">
        <v>4</v>
      </c>
      <c r="I68" s="26" t="str">
        <f>VLOOKUP(H68,OEE!$A$2:$B$23,2)</f>
        <v>A04</v>
      </c>
      <c r="J68" s="26">
        <f t="shared" ref="J68:J73" si="17">SUMIFS(Total_Hours_per_day,Calendar_Date,CONCATENATE("&lt;=",TEXT(E68,0)))</f>
        <v>0</v>
      </c>
      <c r="K68" s="41">
        <f>VLOOKUP(H68,OEE!$A$3:$N$22,14)</f>
        <v>0.76400000000000001</v>
      </c>
      <c r="L68" s="26">
        <f>VLOOKUP(H68,OEE!$A$3:$N$22,3)</f>
        <v>24</v>
      </c>
      <c r="M68" s="42">
        <f t="shared" ref="M68:M73" si="18">$J68*K68*L68</f>
        <v>0</v>
      </c>
      <c r="N68" s="42">
        <f t="shared" ref="N68:N73" si="19">SUMIFS($G$4:$G$996,$H$4:$H$996,H68,$E$4:$E$996,CONCATENATE("&lt;=",TEXT(E68,0)))</f>
        <v>0</v>
      </c>
      <c r="O68" s="42">
        <f t="shared" ref="O68:O73" si="20">M68-N68</f>
        <v>0</v>
      </c>
      <c r="P68" s="25">
        <f t="shared" ref="P68:P73" si="21">IF(O68&lt;0,1,0)</f>
        <v>0</v>
      </c>
      <c r="Q68" s="40">
        <f t="shared" ref="Q68:Q73" si="22">IF(H68=H67,R67,$C$1)</f>
        <v>44338.375</v>
      </c>
      <c r="R68" s="40" t="e">
        <f t="shared" ref="R68:R73" ca="1" si="23">$C$1+(MATCH("Z",U68:AO68,0)-1)-1+TIME(0,INDIRECT(ADDRESS(ROW(),MATCH("Z",U68:AO68,0)-1+COLUMN()+2,4)),0)</f>
        <v>#DIV/0!</v>
      </c>
      <c r="S68" s="16"/>
      <c r="T68" s="16"/>
      <c r="U68" s="35" t="e">
        <f>IF(DATE(YEAR(U$3),MONTH(U$3),DAY(U$3))&lt;DATE(YEAR($Q68),MONTH($Q68),DAY($Q68)),
"X",
IF(DATE(YEAR(U$3),MONTH(U$3),DAY(U$3))=DATE(YEAR($Q68),MONTH($Q68),DAY($Q68)),
IF(((U$2-(TIME(HOUR($Q68),MINUTE($Q68),0)-TIME(HOUR($C$1),MINUTE($C$1),0)))*$L68*$K68*60)/$F68&gt;$D68,
$D68,((U$2-(TIME(HOUR($Q68),MINUTE($Q68),0)-TIME(HOUR($C$1),MINUTE($C$1),0)))*$L68*$K68*60)/$F68),
IF($D68-SUM($S68:T68)&gt;(U$2*$L68*$K68*60)/$F68,(U$2*$L68*$K68*60)/$F68,
IF($D68-SUM($S68:T68)=0,"Z",$D68-SUM($S68:T68)))))</f>
        <v>#DIV/0!</v>
      </c>
      <c r="V68" s="35" t="e">
        <f>IF(DATE(YEAR(V$3),MONTH(V$3),DAY(V$3))&lt;DATE(YEAR($Q68),MONTH($Q68),DAY($Q68)),
"X",
IF(DATE(YEAR(V$3),MONTH(V$3),DAY(V$3))=DATE(YEAR($Q68),MONTH($Q68),DAY($Q68)),
IF(((V$2-(TIME(HOUR($Q68),MINUTE($Q68),0)-TIME(HOUR($C$1),MINUTE($C$1),0)))*$L68*$K68*60)/$F68&gt;$D68,
$D68,((V$2-(TIME(HOUR($Q68),MINUTE($Q68),0)-TIME(HOUR($C$1),MINUTE($C$1),0)))*$L68*$K68*60)/$F68),
IF($D68-SUM($S68:U68)&gt;(V$2*$L68*$K68*60)/$F68,(V$2*$L68*$K68*60)/$F68,
IF($D68-SUM($S68:U68)=0,"Z",$D68-SUM($S68:U68)))))</f>
        <v>#DIV/0!</v>
      </c>
      <c r="W68" s="35" t="e">
        <f>IF(DATE(YEAR(W$3),MONTH(W$3),DAY(W$3))&lt;DATE(YEAR($Q68),MONTH($Q68),DAY($Q68)),
"X",
IF(DATE(YEAR(W$3),MONTH(W$3),DAY(W$3))=DATE(YEAR($Q68),MONTH($Q68),DAY($Q68)),
IF(((W$2-(TIME(HOUR($Q68),MINUTE($Q68),0)-TIME(HOUR($C$1),MINUTE($C$1),0)))*$L68*$K68*60)/$F68&gt;$D68,
$D68,((W$2-(TIME(HOUR($Q68),MINUTE($Q68),0)-TIME(HOUR($C$1),MINUTE($C$1),0)))*$L68*$K68*60)/$F68),
IF($D68-SUM($S68:V68)&gt;(W$2*$L68*$K68*60)/$F68,(W$2*$L68*$K68*60)/$F68,
IF($D68-SUM($S68:V68)=0,"Z",$D68-SUM($S68:V68)))))</f>
        <v>#DIV/0!</v>
      </c>
      <c r="X68" s="35" t="e">
        <f>IF(DATE(YEAR(X$3),MONTH(X$3),DAY(X$3))&lt;DATE(YEAR($Q68),MONTH($Q68),DAY($Q68)),
"X",
IF(DATE(YEAR(X$3),MONTH(X$3),DAY(X$3))=DATE(YEAR($Q68),MONTH($Q68),DAY($Q68)),
IF(((X$2-(TIME(HOUR($Q68),MINUTE($Q68),0)-TIME(HOUR($C$1),MINUTE($C$1),0)))*$L68*$K68*60)/$F68&gt;$D68,
$D68,((X$2-(TIME(HOUR($Q68),MINUTE($Q68),0)-TIME(HOUR($C$1),MINUTE($C$1),0)))*$L68*$K68*60)/$F68),
IF($D68-SUM($S68:W68)&gt;(X$2*$L68*$K68*60)/$F68,(X$2*$L68*$K68*60)/$F68,
IF($D68-SUM($S68:W68)=0,"Z",$D68-SUM($S68:W68)))))</f>
        <v>#DIV/0!</v>
      </c>
      <c r="Y68" s="35" t="e">
        <f>IF(DATE(YEAR(Y$3),MONTH(Y$3),DAY(Y$3))&lt;DATE(YEAR($Q68),MONTH($Q68),DAY($Q68)),
"X",
IF(DATE(YEAR(Y$3),MONTH(Y$3),DAY(Y$3))=DATE(YEAR($Q68),MONTH($Q68),DAY($Q68)),
IF(((Y$2-(TIME(HOUR($Q68),MINUTE($Q68),0)-TIME(HOUR($C$1),MINUTE($C$1),0)))*$L68*$K68*60)/$F68&gt;$D68,
$D68,((Y$2-(TIME(HOUR($Q68),MINUTE($Q68),0)-TIME(HOUR($C$1),MINUTE($C$1),0)))*$L68*$K68*60)/$F68),
IF($D68-SUM($S68:X68)&gt;(Y$2*$L68*$K68*60)/$F68,(Y$2*$L68*$K68*60)/$F68,
IF($D68-SUM($S68:X68)=0,"Z",$D68-SUM($S68:X68)))))</f>
        <v>#DIV/0!</v>
      </c>
      <c r="Z68" s="35" t="e">
        <f>IF(DATE(YEAR(Z$3),MONTH(Z$3),DAY(Z$3))&lt;DATE(YEAR($Q68),MONTH($Q68),DAY($Q68)),
"X",
IF(DATE(YEAR(Z$3),MONTH(Z$3),DAY(Z$3))=DATE(YEAR($Q68),MONTH($Q68),DAY($Q68)),
IF(((Z$2-(TIME(HOUR($Q68),MINUTE($Q68),0)-TIME(HOUR($C$1),MINUTE($C$1),0)))*$L68*$K68*60)/$F68&gt;$D68,
$D68,((Z$2-(TIME(HOUR($Q68),MINUTE($Q68),0)-TIME(HOUR($C$1),MINUTE($C$1),0)))*$L68*$K68*60)/$F68),
IF($D68-SUM($S68:Y68)&gt;(Z$2*$L68*$K68*60)/$F68,(Z$2*$L68*$K68*60)/$F68,
IF($D68-SUM($S68:Y68)=0,"Z",$D68-SUM($S68:Y68)))))</f>
        <v>#DIV/0!</v>
      </c>
      <c r="AA68" s="35" t="e">
        <f>IF(DATE(YEAR(AA$3),MONTH(AA$3),DAY(AA$3))&lt;DATE(YEAR($Q68),MONTH($Q68),DAY($Q68)),
"X",
IF(DATE(YEAR(AA$3),MONTH(AA$3),DAY(AA$3))=DATE(YEAR($Q68),MONTH($Q68),DAY($Q68)),
IF(((AA$2-(TIME(HOUR($Q68),MINUTE($Q68),0)-TIME(HOUR($C$1),MINUTE($C$1),0)))*$L68*$K68*60)/$F68&gt;$D68,
$D68,((AA$2-(TIME(HOUR($Q68),MINUTE($Q68),0)-TIME(HOUR($C$1),MINUTE($C$1),0)))*$L68*$K68*60)/$F68),
IF($D68-SUM($S68:Z68)&gt;(AA$2*$L68*$K68*60)/$F68,(AA$2*$L68*$K68*60)/$F68,
IF($D68-SUM($S68:Z68)=0,"Z",$D68-SUM($S68:Z68)))))</f>
        <v>#DIV/0!</v>
      </c>
      <c r="AB68" s="35" t="e">
        <f>IF(DATE(YEAR(AB$3),MONTH(AB$3),DAY(AB$3))&lt;DATE(YEAR($Q68),MONTH($Q68),DAY($Q68)),
"X",
IF(DATE(YEAR(AB$3),MONTH(AB$3),DAY(AB$3))=DATE(YEAR($Q68),MONTH($Q68),DAY($Q68)),
IF(((AB$2-(TIME(HOUR($Q68),MINUTE($Q68),0)-TIME(HOUR($C$1),MINUTE($C$1),0)))*$L68*$K68*60)/$F68&gt;$D68,
$D68,((AB$2-(TIME(HOUR($Q68),MINUTE($Q68),0)-TIME(HOUR($C$1),MINUTE($C$1),0)))*$L68*$K68*60)/$F68),
IF($D68-SUM($S68:AA68)&gt;(AB$2*$L68*$K68*60)/$F68,(AB$2*$L68*$K68*60)/$F68,
IF($D68-SUM($S68:AA68)=0,"Z",$D68-SUM($S68:AA68)))))</f>
        <v>#DIV/0!</v>
      </c>
      <c r="AC68" s="35" t="e">
        <f>IF(DATE(YEAR(AC$3),MONTH(AC$3),DAY(AC$3))&lt;DATE(YEAR($Q68),MONTH($Q68),DAY($Q68)),
"X",
IF(DATE(YEAR(AC$3),MONTH(AC$3),DAY(AC$3))=DATE(YEAR($Q68),MONTH($Q68),DAY($Q68)),
IF(((AC$2-(TIME(HOUR($Q68),MINUTE($Q68),0)-TIME(HOUR($C$1),MINUTE($C$1),0)))*$L68*$K68*60)/$F68&gt;$D68,
$D68,((AC$2-(TIME(HOUR($Q68),MINUTE($Q68),0)-TIME(HOUR($C$1),MINUTE($C$1),0)))*$L68*$K68*60)/$F68),
IF($D68-SUM($S68:AB68)&gt;(AC$2*$L68*$K68*60)/$F68,(AC$2*$L68*$K68*60)/$F68,
IF($D68-SUM($S68:AB68)=0,"Z",$D68-SUM($S68:AB68)))))</f>
        <v>#DIV/0!</v>
      </c>
      <c r="AD68" s="35" t="e">
        <f>IF(DATE(YEAR(AD$3),MONTH(AD$3),DAY(AD$3))&lt;DATE(YEAR($Q68),MONTH($Q68),DAY($Q68)),
"X",
IF(DATE(YEAR(AD$3),MONTH(AD$3),DAY(AD$3))=DATE(YEAR($Q68),MONTH($Q68),DAY($Q68)),
IF(((AD$2-(TIME(HOUR($Q68),MINUTE($Q68),0)-TIME(HOUR($C$1),MINUTE($C$1),0)))*$L68*$K68*60)/$F68&gt;$D68,
$D68,((AD$2-(TIME(HOUR($Q68),MINUTE($Q68),0)-TIME(HOUR($C$1),MINUTE($C$1),0)))*$L68*$K68*60)/$F68),
IF($D68-SUM($S68:AC68)&gt;(AD$2*$L68*$K68*60)/$F68,(AD$2*$L68*$K68*60)/$F68,
IF($D68-SUM($S68:AC68)=0,"Z",$D68-SUM($S68:AC68)))))</f>
        <v>#DIV/0!</v>
      </c>
      <c r="AE68" s="35" t="e">
        <f>IF(DATE(YEAR(AE$3),MONTH(AE$3),DAY(AE$3))&lt;DATE(YEAR($Q68),MONTH($Q68),DAY($Q68)),
"X",
IF(DATE(YEAR(AE$3),MONTH(AE$3),DAY(AE$3))=DATE(YEAR($Q68),MONTH($Q68),DAY($Q68)),
IF(((AE$2-(TIME(HOUR($Q68),MINUTE($Q68),0)-TIME(HOUR($C$1),MINUTE($C$1),0)))*$L68*$K68*60)/$F68&gt;$D68,
$D68,((AE$2-(TIME(HOUR($Q68),MINUTE($Q68),0)-TIME(HOUR($C$1),MINUTE($C$1),0)))*$L68*$K68*60)/$F68),
IF($D68-SUM($S68:AD68)&gt;(AE$2*$L68*$K68*60)/$F68,(AE$2*$L68*$K68*60)/$F68,
IF($D68-SUM($S68:AD68)=0,"Z",$D68-SUM($S68:AD68)))))</f>
        <v>#DIV/0!</v>
      </c>
      <c r="AF68" s="35" t="e">
        <f>IF(DATE(YEAR(AF$3),MONTH(AF$3),DAY(AF$3))&lt;DATE(YEAR($Q68),MONTH($Q68),DAY($Q68)),
"X",
IF(DATE(YEAR(AF$3),MONTH(AF$3),DAY(AF$3))=DATE(YEAR($Q68),MONTH($Q68),DAY($Q68)),
IF(((AF$2-(TIME(HOUR($Q68),MINUTE($Q68),0)-TIME(HOUR($C$1),MINUTE($C$1),0)))*$L68*$K68*60)/$F68&gt;$D68,
$D68,((AF$2-(TIME(HOUR($Q68),MINUTE($Q68),0)-TIME(HOUR($C$1),MINUTE($C$1),0)))*$L68*$K68*60)/$F68),
IF($D68-SUM($S68:AE68)&gt;(AF$2*$L68*$K68*60)/$F68,(AF$2*$L68*$K68*60)/$F68,
IF($D68-SUM($S68:AE68)=0,"Z",$D68-SUM($S68:AE68)))))</f>
        <v>#DIV/0!</v>
      </c>
      <c r="AG68" s="35" t="e">
        <f>IF(DATE(YEAR(AG$3),MONTH(AG$3),DAY(AG$3))&lt;DATE(YEAR($Q68),MONTH($Q68),DAY($Q68)),
"X",
IF(DATE(YEAR(AG$3),MONTH(AG$3),DAY(AG$3))=DATE(YEAR($Q68),MONTH($Q68),DAY($Q68)),
IF(((AG$2-(TIME(HOUR($Q68),MINUTE($Q68),0)-TIME(HOUR($C$1),MINUTE($C$1),0)))*$L68*$K68*60)/$F68&gt;$D68,
$D68,((AG$2-(TIME(HOUR($Q68),MINUTE($Q68),0)-TIME(HOUR($C$1),MINUTE($C$1),0)))*$L68*$K68*60)/$F68),
IF($D68-SUM($S68:AF68)&gt;(AG$2*$L68*$K68*60)/$F68,(AG$2*$L68*$K68*60)/$F68,
IF($D68-SUM($S68:AF68)=0,"Z",$D68-SUM($S68:AF68)))))</f>
        <v>#DIV/0!</v>
      </c>
      <c r="AH68" s="35" t="e">
        <f>IF(DATE(YEAR(AH$3),MONTH(AH$3),DAY(AH$3))&lt;DATE(YEAR($Q68),MONTH($Q68),DAY($Q68)),
"X",
IF(DATE(YEAR(AH$3),MONTH(AH$3),DAY(AH$3))=DATE(YEAR($Q68),MONTH($Q68),DAY($Q68)),
IF(((AH$2-(TIME(HOUR($Q68),MINUTE($Q68),0)-TIME(HOUR($C$1),MINUTE($C$1),0)))*$L68*$K68*60)/$F68&gt;$D68,
$D68,((AH$2-(TIME(HOUR($Q68),MINUTE($Q68),0)-TIME(HOUR($C$1),MINUTE($C$1),0)))*$L68*$K68*60)/$F68),
IF($D68-SUM($S68:AG68)&gt;(AH$2*$L68*$K68*60)/$F68,(AH$2*$L68*$K68*60)/$F68,
IF($D68-SUM($S68:AG68)=0,"Z",$D68-SUM($S68:AG68)))))</f>
        <v>#DIV/0!</v>
      </c>
      <c r="AI68" s="35" t="e">
        <f>IF(DATE(YEAR(AI$3),MONTH(AI$3),DAY(AI$3))&lt;DATE(YEAR($Q68),MONTH($Q68),DAY($Q68)),
"X",
IF(DATE(YEAR(AI$3),MONTH(AI$3),DAY(AI$3))=DATE(YEAR($Q68),MONTH($Q68),DAY($Q68)),
IF(((AI$2-(TIME(HOUR($Q68),MINUTE($Q68),0)-TIME(HOUR($C$1),MINUTE($C$1),0)))*$L68*$K68*60)/$F68&gt;$D68,
$D68,((AI$2-(TIME(HOUR($Q68),MINUTE($Q68),0)-TIME(HOUR($C$1),MINUTE($C$1),0)))*$L68*$K68*60)/$F68),
IF($D68-SUM($S68:AH68)&gt;(AI$2*$L68*$K68*60)/$F68,(AI$2*$L68*$K68*60)/$F68,
IF($D68-SUM($S68:AH68)=0,"Z",$D68-SUM($S68:AH68)))))</f>
        <v>#DIV/0!</v>
      </c>
      <c r="AJ68" s="35" t="e">
        <f>IF(DATE(YEAR(AJ$3),MONTH(AJ$3),DAY(AJ$3))&lt;DATE(YEAR($Q68),MONTH($Q68),DAY($Q68)),
"X",
IF(DATE(YEAR(AJ$3),MONTH(AJ$3),DAY(AJ$3))=DATE(YEAR($Q68),MONTH($Q68),DAY($Q68)),
IF(((AJ$2-(TIME(HOUR($Q68),MINUTE($Q68),0)-TIME(HOUR($C$1),MINUTE($C$1),0)))*$L68*$K68*60)/$F68&gt;$D68,
$D68,((AJ$2-(TIME(HOUR($Q68),MINUTE($Q68),0)-TIME(HOUR($C$1),MINUTE($C$1),0)))*$L68*$K68*60)/$F68),
IF($D68-SUM($S68:AI68)&gt;(AJ$2*$L68*$K68*60)/$F68,(AJ$2*$L68*$K68*60)/$F68,
IF($D68-SUM($S68:AI68)=0,"Z",$D68-SUM($S68:AI68)))))</f>
        <v>#DIV/0!</v>
      </c>
      <c r="AK68" s="35" t="e">
        <f>IF(DATE(YEAR(AK$3),MONTH(AK$3),DAY(AK$3))&lt;DATE(YEAR($Q68),MONTH($Q68),DAY($Q68)),
"X",
IF(DATE(YEAR(AK$3),MONTH(AK$3),DAY(AK$3))=DATE(YEAR($Q68),MONTH($Q68),DAY($Q68)),
IF(((AK$2-(TIME(HOUR($Q68),MINUTE($Q68),0)-TIME(HOUR($C$1),MINUTE($C$1),0)))*$L68*$K68*60)/$F68&gt;$D68,
$D68,((AK$2-(TIME(HOUR($Q68),MINUTE($Q68),0)-TIME(HOUR($C$1),MINUTE($C$1),0)))*$L68*$K68*60)/$F68),
IF($D68-SUM($S68:AJ68)&gt;(AK$2*$L68*$K68*60)/$F68,(AK$2*$L68*$K68*60)/$F68,
IF($D68-SUM($S68:AJ68)=0,"Z",$D68-SUM($S68:AJ68)))))</f>
        <v>#DIV/0!</v>
      </c>
      <c r="AL68" s="35" t="e">
        <f>IF(DATE(YEAR(AL$3),MONTH(AL$3),DAY(AL$3))&lt;DATE(YEAR($Q68),MONTH($Q68),DAY($Q68)),
"X",
IF(DATE(YEAR(AL$3),MONTH(AL$3),DAY(AL$3))=DATE(YEAR($Q68),MONTH($Q68),DAY($Q68)),
IF(((AL$2-(TIME(HOUR($Q68),MINUTE($Q68),0)-TIME(HOUR($C$1),MINUTE($C$1),0)))*$L68*$K68*60)/$F68&gt;$D68,
$D68,((AL$2-(TIME(HOUR($Q68),MINUTE($Q68),0)-TIME(HOUR($C$1),MINUTE($C$1),0)))*$L68*$K68*60)/$F68),
IF($D68-SUM($S68:AK68)&gt;(AL$2*$L68*$K68*60)/$F68,(AL$2*$L68*$K68*60)/$F68,
IF($D68-SUM($S68:AK68)=0,"Z",$D68-SUM($S68:AK68)))))</f>
        <v>#DIV/0!</v>
      </c>
      <c r="AM68" s="35" t="e">
        <f>IF(DATE(YEAR(AM$3),MONTH(AM$3),DAY(AM$3))&lt;DATE(YEAR($Q68),MONTH($Q68),DAY($Q68)),
"X",
IF(DATE(YEAR(AM$3),MONTH(AM$3),DAY(AM$3))=DATE(YEAR($Q68),MONTH($Q68),DAY($Q68)),
IF(((AM$2-(TIME(HOUR($Q68),MINUTE($Q68),0)-TIME(HOUR($C$1),MINUTE($C$1),0)))*$L68*$K68*60)/$F68&gt;$D68,
$D68,((AM$2-(TIME(HOUR($Q68),MINUTE($Q68),0)-TIME(HOUR($C$1),MINUTE($C$1),0)))*$L68*$K68*60)/$F68),
IF($D68-SUM($S68:AL68)&gt;(AM$2*$L68*$K68*60)/$F68,(AM$2*$L68*$K68*60)/$F68,
IF($D68-SUM($S68:AL68)=0,"Z",$D68-SUM($S68:AL68)))))</f>
        <v>#DIV/0!</v>
      </c>
      <c r="AN68" s="35" t="e">
        <f>IF(DATE(YEAR(AN$3),MONTH(AN$3),DAY(AN$3))&lt;DATE(YEAR($Q68),MONTH($Q68),DAY($Q68)),
"X",
IF(DATE(YEAR(AN$3),MONTH(AN$3),DAY(AN$3))=DATE(YEAR($Q68),MONTH($Q68),DAY($Q68)),
IF(((AN$2-(TIME(HOUR($Q68),MINUTE($Q68),0)-TIME(HOUR($C$1),MINUTE($C$1),0)))*$L68*$K68*60)/$F68&gt;$D68,
$D68,((AN$2-(TIME(HOUR($Q68),MINUTE($Q68),0)-TIME(HOUR($C$1),MINUTE($C$1),0)))*$L68*$K68*60)/$F68),
IF($D68-SUM($S68:AM68)&gt;(AN$2*$L68*$K68*60)/$F68,(AN$2*$L68*$K68*60)/$F68,
IF($D68-SUM($S68:AM68)=0,"Z",$D68-SUM($S68:AM68)))))</f>
        <v>#DIV/0!</v>
      </c>
      <c r="AO68" s="36" t="s">
        <v>85</v>
      </c>
    </row>
    <row r="69" spans="1:41">
      <c r="A69" s="43"/>
      <c r="B69" s="43"/>
      <c r="C69" s="43"/>
      <c r="D69" s="43"/>
      <c r="E69" s="44"/>
      <c r="F69" s="43"/>
      <c r="G69" s="62"/>
      <c r="H69" s="43">
        <v>4</v>
      </c>
      <c r="I69" s="26" t="str">
        <f>VLOOKUP(H69,OEE!$A$2:$B$23,2)</f>
        <v>A04</v>
      </c>
      <c r="J69" s="26">
        <f t="shared" si="17"/>
        <v>0</v>
      </c>
      <c r="K69" s="41">
        <f>VLOOKUP(H69,OEE!$A$3:$N$22,14)</f>
        <v>0.76400000000000001</v>
      </c>
      <c r="L69" s="26">
        <f>VLOOKUP(H69,OEE!$A$3:$N$22,3)</f>
        <v>24</v>
      </c>
      <c r="M69" s="42">
        <f t="shared" si="18"/>
        <v>0</v>
      </c>
      <c r="N69" s="42">
        <f t="shared" si="19"/>
        <v>0</v>
      </c>
      <c r="O69" s="42">
        <f t="shared" si="20"/>
        <v>0</v>
      </c>
      <c r="P69" s="25">
        <f t="shared" si="21"/>
        <v>0</v>
      </c>
      <c r="Q69" s="40" t="e">
        <f t="shared" ca="1" si="22"/>
        <v>#DIV/0!</v>
      </c>
      <c r="R69" s="40" t="e">
        <f t="shared" ca="1" si="23"/>
        <v>#DIV/0!</v>
      </c>
      <c r="S69" s="16"/>
      <c r="T69" s="16"/>
      <c r="U69" s="35" t="e">
        <f ca="1">IF(DATE(YEAR(U$3),MONTH(U$3),DAY(U$3))&lt;DATE(YEAR($Q69),MONTH($Q69),DAY($Q69)),
"X",
IF(DATE(YEAR(U$3),MONTH(U$3),DAY(U$3))=DATE(YEAR($Q69),MONTH($Q69),DAY($Q69)),
IF(((U$2-(TIME(HOUR($Q69),MINUTE($Q69),0)-TIME(HOUR($C$1),MINUTE($C$1),0)))*$L69*$K69*60)/$F69&gt;$D69,
$D69,((U$2-(TIME(HOUR($Q69),MINUTE($Q69),0)-TIME(HOUR($C$1),MINUTE($C$1),0)))*$L69*$K69*60)/$F69),
IF($D69-SUM($S69:T69)&gt;(U$2*$L69*$K69*60)/$F69,(U$2*$L69*$K69*60)/$F69,
IF($D69-SUM($S69:T69)=0,"Z",$D69-SUM($S69:T69)))))</f>
        <v>#DIV/0!</v>
      </c>
      <c r="V69" s="35" t="e">
        <f ca="1">IF(DATE(YEAR(V$3),MONTH(V$3),DAY(V$3))&lt;DATE(YEAR($Q69),MONTH($Q69),DAY($Q69)),
"X",
IF(DATE(YEAR(V$3),MONTH(V$3),DAY(V$3))=DATE(YEAR($Q69),MONTH($Q69),DAY($Q69)),
IF(((V$2-(TIME(HOUR($Q69),MINUTE($Q69),0)-TIME(HOUR($C$1),MINUTE($C$1),0)))*$L69*$K69*60)/$F69&gt;$D69,
$D69,((V$2-(TIME(HOUR($Q69),MINUTE($Q69),0)-TIME(HOUR($C$1),MINUTE($C$1),0)))*$L69*$K69*60)/$F69),
IF($D69-SUM($S69:U69)&gt;(V$2*$L69*$K69*60)/$F69,(V$2*$L69*$K69*60)/$F69,
IF($D69-SUM($S69:U69)=0,"Z",$D69-SUM($S69:U69)))))</f>
        <v>#DIV/0!</v>
      </c>
      <c r="W69" s="35" t="e">
        <f ca="1">IF(DATE(YEAR(W$3),MONTH(W$3),DAY(W$3))&lt;DATE(YEAR($Q69),MONTH($Q69),DAY($Q69)),
"X",
IF(DATE(YEAR(W$3),MONTH(W$3),DAY(W$3))=DATE(YEAR($Q69),MONTH($Q69),DAY($Q69)),
IF(((W$2-(TIME(HOUR($Q69),MINUTE($Q69),0)-TIME(HOUR($C$1),MINUTE($C$1),0)))*$L69*$K69*60)/$F69&gt;$D69,
$D69,((W$2-(TIME(HOUR($Q69),MINUTE($Q69),0)-TIME(HOUR($C$1),MINUTE($C$1),0)))*$L69*$K69*60)/$F69),
IF($D69-SUM($S69:V69)&gt;(W$2*$L69*$K69*60)/$F69,(W$2*$L69*$K69*60)/$F69,
IF($D69-SUM($S69:V69)=0,"Z",$D69-SUM($S69:V69)))))</f>
        <v>#DIV/0!</v>
      </c>
      <c r="X69" s="35" t="e">
        <f ca="1">IF(DATE(YEAR(X$3),MONTH(X$3),DAY(X$3))&lt;DATE(YEAR($Q69),MONTH($Q69),DAY($Q69)),
"X",
IF(DATE(YEAR(X$3),MONTH(X$3),DAY(X$3))=DATE(YEAR($Q69),MONTH($Q69),DAY($Q69)),
IF(((X$2-(TIME(HOUR($Q69),MINUTE($Q69),0)-TIME(HOUR($C$1),MINUTE($C$1),0)))*$L69*$K69*60)/$F69&gt;$D69,
$D69,((X$2-(TIME(HOUR($Q69),MINUTE($Q69),0)-TIME(HOUR($C$1),MINUTE($C$1),0)))*$L69*$K69*60)/$F69),
IF($D69-SUM($S69:W69)&gt;(X$2*$L69*$K69*60)/$F69,(X$2*$L69*$K69*60)/$F69,
IF($D69-SUM($S69:W69)=0,"Z",$D69-SUM($S69:W69)))))</f>
        <v>#DIV/0!</v>
      </c>
      <c r="Y69" s="35" t="e">
        <f ca="1">IF(DATE(YEAR(Y$3),MONTH(Y$3),DAY(Y$3))&lt;DATE(YEAR($Q69),MONTH($Q69),DAY($Q69)),
"X",
IF(DATE(YEAR(Y$3),MONTH(Y$3),DAY(Y$3))=DATE(YEAR($Q69),MONTH($Q69),DAY($Q69)),
IF(((Y$2-(TIME(HOUR($Q69),MINUTE($Q69),0)-TIME(HOUR($C$1),MINUTE($C$1),0)))*$L69*$K69*60)/$F69&gt;$D69,
$D69,((Y$2-(TIME(HOUR($Q69),MINUTE($Q69),0)-TIME(HOUR($C$1),MINUTE($C$1),0)))*$L69*$K69*60)/$F69),
IF($D69-SUM($S69:X69)&gt;(Y$2*$L69*$K69*60)/$F69,(Y$2*$L69*$K69*60)/$F69,
IF($D69-SUM($S69:X69)=0,"Z",$D69-SUM($S69:X69)))))</f>
        <v>#DIV/0!</v>
      </c>
      <c r="Z69" s="35" t="e">
        <f ca="1">IF(DATE(YEAR(Z$3),MONTH(Z$3),DAY(Z$3))&lt;DATE(YEAR($Q69),MONTH($Q69),DAY($Q69)),
"X",
IF(DATE(YEAR(Z$3),MONTH(Z$3),DAY(Z$3))=DATE(YEAR($Q69),MONTH($Q69),DAY($Q69)),
IF(((Z$2-(TIME(HOUR($Q69),MINUTE($Q69),0)-TIME(HOUR($C$1),MINUTE($C$1),0)))*$L69*$K69*60)/$F69&gt;$D69,
$D69,((Z$2-(TIME(HOUR($Q69),MINUTE($Q69),0)-TIME(HOUR($C$1),MINUTE($C$1),0)))*$L69*$K69*60)/$F69),
IF($D69-SUM($S69:Y69)&gt;(Z$2*$L69*$K69*60)/$F69,(Z$2*$L69*$K69*60)/$F69,
IF($D69-SUM($S69:Y69)=0,"Z",$D69-SUM($S69:Y69)))))</f>
        <v>#DIV/0!</v>
      </c>
      <c r="AA69" s="35" t="e">
        <f ca="1">IF(DATE(YEAR(AA$3),MONTH(AA$3),DAY(AA$3))&lt;DATE(YEAR($Q69),MONTH($Q69),DAY($Q69)),
"X",
IF(DATE(YEAR(AA$3),MONTH(AA$3),DAY(AA$3))=DATE(YEAR($Q69),MONTH($Q69),DAY($Q69)),
IF(((AA$2-(TIME(HOUR($Q69),MINUTE($Q69),0)-TIME(HOUR($C$1),MINUTE($C$1),0)))*$L69*$K69*60)/$F69&gt;$D69,
$D69,((AA$2-(TIME(HOUR($Q69),MINUTE($Q69),0)-TIME(HOUR($C$1),MINUTE($C$1),0)))*$L69*$K69*60)/$F69),
IF($D69-SUM($S69:Z69)&gt;(AA$2*$L69*$K69*60)/$F69,(AA$2*$L69*$K69*60)/$F69,
IF($D69-SUM($S69:Z69)=0,"Z",$D69-SUM($S69:Z69)))))</f>
        <v>#DIV/0!</v>
      </c>
      <c r="AB69" s="35" t="e">
        <f ca="1">IF(DATE(YEAR(AB$3),MONTH(AB$3),DAY(AB$3))&lt;DATE(YEAR($Q69),MONTH($Q69),DAY($Q69)),
"X",
IF(DATE(YEAR(AB$3),MONTH(AB$3),DAY(AB$3))=DATE(YEAR($Q69),MONTH($Q69),DAY($Q69)),
IF(((AB$2-(TIME(HOUR($Q69),MINUTE($Q69),0)-TIME(HOUR($C$1),MINUTE($C$1),0)))*$L69*$K69*60)/$F69&gt;$D69,
$D69,((AB$2-(TIME(HOUR($Q69),MINUTE($Q69),0)-TIME(HOUR($C$1),MINUTE($C$1),0)))*$L69*$K69*60)/$F69),
IF($D69-SUM($S69:AA69)&gt;(AB$2*$L69*$K69*60)/$F69,(AB$2*$L69*$K69*60)/$F69,
IF($D69-SUM($S69:AA69)=0,"Z",$D69-SUM($S69:AA69)))))</f>
        <v>#DIV/0!</v>
      </c>
      <c r="AC69" s="35" t="e">
        <f ca="1">IF(DATE(YEAR(AC$3),MONTH(AC$3),DAY(AC$3))&lt;DATE(YEAR($Q69),MONTH($Q69),DAY($Q69)),
"X",
IF(DATE(YEAR(AC$3),MONTH(AC$3),DAY(AC$3))=DATE(YEAR($Q69),MONTH($Q69),DAY($Q69)),
IF(((AC$2-(TIME(HOUR($Q69),MINUTE($Q69),0)-TIME(HOUR($C$1),MINUTE($C$1),0)))*$L69*$K69*60)/$F69&gt;$D69,
$D69,((AC$2-(TIME(HOUR($Q69),MINUTE($Q69),0)-TIME(HOUR($C$1),MINUTE($C$1),0)))*$L69*$K69*60)/$F69),
IF($D69-SUM($S69:AB69)&gt;(AC$2*$L69*$K69*60)/$F69,(AC$2*$L69*$K69*60)/$F69,
IF($D69-SUM($S69:AB69)=0,"Z",$D69-SUM($S69:AB69)))))</f>
        <v>#DIV/0!</v>
      </c>
      <c r="AD69" s="35" t="e">
        <f ca="1">IF(DATE(YEAR(AD$3),MONTH(AD$3),DAY(AD$3))&lt;DATE(YEAR($Q69),MONTH($Q69),DAY($Q69)),
"X",
IF(DATE(YEAR(AD$3),MONTH(AD$3),DAY(AD$3))=DATE(YEAR($Q69),MONTH($Q69),DAY($Q69)),
IF(((AD$2-(TIME(HOUR($Q69),MINUTE($Q69),0)-TIME(HOUR($C$1),MINUTE($C$1),0)))*$L69*$K69*60)/$F69&gt;$D69,
$D69,((AD$2-(TIME(HOUR($Q69),MINUTE($Q69),0)-TIME(HOUR($C$1),MINUTE($C$1),0)))*$L69*$K69*60)/$F69),
IF($D69-SUM($S69:AC69)&gt;(AD$2*$L69*$K69*60)/$F69,(AD$2*$L69*$K69*60)/$F69,
IF($D69-SUM($S69:AC69)=0,"Z",$D69-SUM($S69:AC69)))))</f>
        <v>#DIV/0!</v>
      </c>
      <c r="AE69" s="35" t="e">
        <f ca="1">IF(DATE(YEAR(AE$3),MONTH(AE$3),DAY(AE$3))&lt;DATE(YEAR($Q69),MONTH($Q69),DAY($Q69)),
"X",
IF(DATE(YEAR(AE$3),MONTH(AE$3),DAY(AE$3))=DATE(YEAR($Q69),MONTH($Q69),DAY($Q69)),
IF(((AE$2-(TIME(HOUR($Q69),MINUTE($Q69),0)-TIME(HOUR($C$1),MINUTE($C$1),0)))*$L69*$K69*60)/$F69&gt;$D69,
$D69,((AE$2-(TIME(HOUR($Q69),MINUTE($Q69),0)-TIME(HOUR($C$1),MINUTE($C$1),0)))*$L69*$K69*60)/$F69),
IF($D69-SUM($S69:AD69)&gt;(AE$2*$L69*$K69*60)/$F69,(AE$2*$L69*$K69*60)/$F69,
IF($D69-SUM($S69:AD69)=0,"Z",$D69-SUM($S69:AD69)))))</f>
        <v>#DIV/0!</v>
      </c>
      <c r="AF69" s="35" t="e">
        <f ca="1">IF(DATE(YEAR(AF$3),MONTH(AF$3),DAY(AF$3))&lt;DATE(YEAR($Q69),MONTH($Q69),DAY($Q69)),
"X",
IF(DATE(YEAR(AF$3),MONTH(AF$3),DAY(AF$3))=DATE(YEAR($Q69),MONTH($Q69),DAY($Q69)),
IF(((AF$2-(TIME(HOUR($Q69),MINUTE($Q69),0)-TIME(HOUR($C$1),MINUTE($C$1),0)))*$L69*$K69*60)/$F69&gt;$D69,
$D69,((AF$2-(TIME(HOUR($Q69),MINUTE($Q69),0)-TIME(HOUR($C$1),MINUTE($C$1),0)))*$L69*$K69*60)/$F69),
IF($D69-SUM($S69:AE69)&gt;(AF$2*$L69*$K69*60)/$F69,(AF$2*$L69*$K69*60)/$F69,
IF($D69-SUM($S69:AE69)=0,"Z",$D69-SUM($S69:AE69)))))</f>
        <v>#DIV/0!</v>
      </c>
      <c r="AG69" s="35" t="e">
        <f ca="1">IF(DATE(YEAR(AG$3),MONTH(AG$3),DAY(AG$3))&lt;DATE(YEAR($Q69),MONTH($Q69),DAY($Q69)),
"X",
IF(DATE(YEAR(AG$3),MONTH(AG$3),DAY(AG$3))=DATE(YEAR($Q69),MONTH($Q69),DAY($Q69)),
IF(((AG$2-(TIME(HOUR($Q69),MINUTE($Q69),0)-TIME(HOUR($C$1),MINUTE($C$1),0)))*$L69*$K69*60)/$F69&gt;$D69,
$D69,((AG$2-(TIME(HOUR($Q69),MINUTE($Q69),0)-TIME(HOUR($C$1),MINUTE($C$1),0)))*$L69*$K69*60)/$F69),
IF($D69-SUM($S69:AF69)&gt;(AG$2*$L69*$K69*60)/$F69,(AG$2*$L69*$K69*60)/$F69,
IF($D69-SUM($S69:AF69)=0,"Z",$D69-SUM($S69:AF69)))))</f>
        <v>#DIV/0!</v>
      </c>
      <c r="AH69" s="35" t="e">
        <f ca="1">IF(DATE(YEAR(AH$3),MONTH(AH$3),DAY(AH$3))&lt;DATE(YEAR($Q69),MONTH($Q69),DAY($Q69)),
"X",
IF(DATE(YEAR(AH$3),MONTH(AH$3),DAY(AH$3))=DATE(YEAR($Q69),MONTH($Q69),DAY($Q69)),
IF(((AH$2-(TIME(HOUR($Q69),MINUTE($Q69),0)-TIME(HOUR($C$1),MINUTE($C$1),0)))*$L69*$K69*60)/$F69&gt;$D69,
$D69,((AH$2-(TIME(HOUR($Q69),MINUTE($Q69),0)-TIME(HOUR($C$1),MINUTE($C$1),0)))*$L69*$K69*60)/$F69),
IF($D69-SUM($S69:AG69)&gt;(AH$2*$L69*$K69*60)/$F69,(AH$2*$L69*$K69*60)/$F69,
IF($D69-SUM($S69:AG69)=0,"Z",$D69-SUM($S69:AG69)))))</f>
        <v>#DIV/0!</v>
      </c>
      <c r="AI69" s="35" t="e">
        <f ca="1">IF(DATE(YEAR(AI$3),MONTH(AI$3),DAY(AI$3))&lt;DATE(YEAR($Q69),MONTH($Q69),DAY($Q69)),
"X",
IF(DATE(YEAR(AI$3),MONTH(AI$3),DAY(AI$3))=DATE(YEAR($Q69),MONTH($Q69),DAY($Q69)),
IF(((AI$2-(TIME(HOUR($Q69),MINUTE($Q69),0)-TIME(HOUR($C$1),MINUTE($C$1),0)))*$L69*$K69*60)/$F69&gt;$D69,
$D69,((AI$2-(TIME(HOUR($Q69),MINUTE($Q69),0)-TIME(HOUR($C$1),MINUTE($C$1),0)))*$L69*$K69*60)/$F69),
IF($D69-SUM($S69:AH69)&gt;(AI$2*$L69*$K69*60)/$F69,(AI$2*$L69*$K69*60)/$F69,
IF($D69-SUM($S69:AH69)=0,"Z",$D69-SUM($S69:AH69)))))</f>
        <v>#DIV/0!</v>
      </c>
      <c r="AJ69" s="35" t="e">
        <f ca="1">IF(DATE(YEAR(AJ$3),MONTH(AJ$3),DAY(AJ$3))&lt;DATE(YEAR($Q69),MONTH($Q69),DAY($Q69)),
"X",
IF(DATE(YEAR(AJ$3),MONTH(AJ$3),DAY(AJ$3))=DATE(YEAR($Q69),MONTH($Q69),DAY($Q69)),
IF(((AJ$2-(TIME(HOUR($Q69),MINUTE($Q69),0)-TIME(HOUR($C$1),MINUTE($C$1),0)))*$L69*$K69*60)/$F69&gt;$D69,
$D69,((AJ$2-(TIME(HOUR($Q69),MINUTE($Q69),0)-TIME(HOUR($C$1),MINUTE($C$1),0)))*$L69*$K69*60)/$F69),
IF($D69-SUM($S69:AI69)&gt;(AJ$2*$L69*$K69*60)/$F69,(AJ$2*$L69*$K69*60)/$F69,
IF($D69-SUM($S69:AI69)=0,"Z",$D69-SUM($S69:AI69)))))</f>
        <v>#DIV/0!</v>
      </c>
      <c r="AK69" s="35" t="e">
        <f ca="1">IF(DATE(YEAR(AK$3),MONTH(AK$3),DAY(AK$3))&lt;DATE(YEAR($Q69),MONTH($Q69),DAY($Q69)),
"X",
IF(DATE(YEAR(AK$3),MONTH(AK$3),DAY(AK$3))=DATE(YEAR($Q69),MONTH($Q69),DAY($Q69)),
IF(((AK$2-(TIME(HOUR($Q69),MINUTE($Q69),0)-TIME(HOUR($C$1),MINUTE($C$1),0)))*$L69*$K69*60)/$F69&gt;$D69,
$D69,((AK$2-(TIME(HOUR($Q69),MINUTE($Q69),0)-TIME(HOUR($C$1),MINUTE($C$1),0)))*$L69*$K69*60)/$F69),
IF($D69-SUM($S69:AJ69)&gt;(AK$2*$L69*$K69*60)/$F69,(AK$2*$L69*$K69*60)/$F69,
IF($D69-SUM($S69:AJ69)=0,"Z",$D69-SUM($S69:AJ69)))))</f>
        <v>#DIV/0!</v>
      </c>
      <c r="AL69" s="35" t="e">
        <f ca="1">IF(DATE(YEAR(AL$3),MONTH(AL$3),DAY(AL$3))&lt;DATE(YEAR($Q69),MONTH($Q69),DAY($Q69)),
"X",
IF(DATE(YEAR(AL$3),MONTH(AL$3),DAY(AL$3))=DATE(YEAR($Q69),MONTH($Q69),DAY($Q69)),
IF(((AL$2-(TIME(HOUR($Q69),MINUTE($Q69),0)-TIME(HOUR($C$1),MINUTE($C$1),0)))*$L69*$K69*60)/$F69&gt;$D69,
$D69,((AL$2-(TIME(HOUR($Q69),MINUTE($Q69),0)-TIME(HOUR($C$1),MINUTE($C$1),0)))*$L69*$K69*60)/$F69),
IF($D69-SUM($S69:AK69)&gt;(AL$2*$L69*$K69*60)/$F69,(AL$2*$L69*$K69*60)/$F69,
IF($D69-SUM($S69:AK69)=0,"Z",$D69-SUM($S69:AK69)))))</f>
        <v>#DIV/0!</v>
      </c>
      <c r="AM69" s="35" t="e">
        <f ca="1">IF(DATE(YEAR(AM$3),MONTH(AM$3),DAY(AM$3))&lt;DATE(YEAR($Q69),MONTH($Q69),DAY($Q69)),
"X",
IF(DATE(YEAR(AM$3),MONTH(AM$3),DAY(AM$3))=DATE(YEAR($Q69),MONTH($Q69),DAY($Q69)),
IF(((AM$2-(TIME(HOUR($Q69),MINUTE($Q69),0)-TIME(HOUR($C$1),MINUTE($C$1),0)))*$L69*$K69*60)/$F69&gt;$D69,
$D69,((AM$2-(TIME(HOUR($Q69),MINUTE($Q69),0)-TIME(HOUR($C$1),MINUTE($C$1),0)))*$L69*$K69*60)/$F69),
IF($D69-SUM($S69:AL69)&gt;(AM$2*$L69*$K69*60)/$F69,(AM$2*$L69*$K69*60)/$F69,
IF($D69-SUM($S69:AL69)=0,"Z",$D69-SUM($S69:AL69)))))</f>
        <v>#DIV/0!</v>
      </c>
      <c r="AN69" s="35" t="e">
        <f ca="1">IF(DATE(YEAR(AN$3),MONTH(AN$3),DAY(AN$3))&lt;DATE(YEAR($Q69),MONTH($Q69),DAY($Q69)),
"X",
IF(DATE(YEAR(AN$3),MONTH(AN$3),DAY(AN$3))=DATE(YEAR($Q69),MONTH($Q69),DAY($Q69)),
IF(((AN$2-(TIME(HOUR($Q69),MINUTE($Q69),0)-TIME(HOUR($C$1),MINUTE($C$1),0)))*$L69*$K69*60)/$F69&gt;$D69,
$D69,((AN$2-(TIME(HOUR($Q69),MINUTE($Q69),0)-TIME(HOUR($C$1),MINUTE($C$1),0)))*$L69*$K69*60)/$F69),
IF($D69-SUM($S69:AM69)&gt;(AN$2*$L69*$K69*60)/$F69,(AN$2*$L69*$K69*60)/$F69,
IF($D69-SUM($S69:AM69)=0,"Z",$D69-SUM($S69:AM69)))))</f>
        <v>#DIV/0!</v>
      </c>
      <c r="AO69" s="36" t="s">
        <v>85</v>
      </c>
    </row>
    <row r="70" spans="1:41">
      <c r="A70" s="43"/>
      <c r="B70" s="43"/>
      <c r="C70" s="43"/>
      <c r="D70" s="43"/>
      <c r="E70" s="44"/>
      <c r="F70" s="43"/>
      <c r="G70" s="62"/>
      <c r="H70" s="43">
        <v>19</v>
      </c>
      <c r="I70" s="26" t="str">
        <f>VLOOKUP(H70,OEE!$A$2:$B$23,2)</f>
        <v>C03</v>
      </c>
      <c r="J70" s="26">
        <f t="shared" si="17"/>
        <v>0</v>
      </c>
      <c r="K70" s="41">
        <f>VLOOKUP(H70,OEE!$A$3:$N$22,14)</f>
        <v>0.62799999999999989</v>
      </c>
      <c r="L70" s="26">
        <f>VLOOKUP(H70,OEE!$A$3:$N$22,3)</f>
        <v>25</v>
      </c>
      <c r="M70" s="42">
        <f t="shared" si="18"/>
        <v>0</v>
      </c>
      <c r="N70" s="42">
        <f t="shared" si="19"/>
        <v>0</v>
      </c>
      <c r="O70" s="42">
        <f t="shared" si="20"/>
        <v>0</v>
      </c>
      <c r="P70" s="25">
        <f t="shared" si="21"/>
        <v>0</v>
      </c>
      <c r="Q70" s="40">
        <f t="shared" si="22"/>
        <v>44338.375</v>
      </c>
      <c r="R70" s="40" t="e">
        <f t="shared" ca="1" si="23"/>
        <v>#DIV/0!</v>
      </c>
      <c r="U70" s="35" t="e">
        <f>IF(DATE(YEAR(U$3),MONTH(U$3),DAY(U$3))&lt;DATE(YEAR($Q70),MONTH($Q70),DAY($Q70)),
"X",
IF(DATE(YEAR(U$3),MONTH(U$3),DAY(U$3))=DATE(YEAR($Q70),MONTH($Q70),DAY($Q70)),
IF(((U$2-(TIME(HOUR($Q70),MINUTE($Q70),0)-TIME(HOUR($C$1),MINUTE($C$1),0)))*$L70*$K70*60)/$F70&gt;$D70,
$D70,((U$2-(TIME(HOUR($Q70),MINUTE($Q70),0)-TIME(HOUR($C$1),MINUTE($C$1),0)))*$L70*$K70*60)/$F70),
IF($D70-SUM($S70:T70)&gt;(U$2*$L70*$K70*60)/$F70,(U$2*$L70*$K70*60)/$F70,
IF($D70-SUM($S70:T70)=0,"Z",$D70-SUM($S70:T70)))))</f>
        <v>#DIV/0!</v>
      </c>
      <c r="V70" s="35" t="e">
        <f>IF(DATE(YEAR(V$3),MONTH(V$3),DAY(V$3))&lt;DATE(YEAR($Q70),MONTH($Q70),DAY($Q70)),
"X",
IF(DATE(YEAR(V$3),MONTH(V$3),DAY(V$3))=DATE(YEAR($Q70),MONTH($Q70),DAY($Q70)),
IF(((V$2-(TIME(HOUR($Q70),MINUTE($Q70),0)-TIME(HOUR($C$1),MINUTE($C$1),0)))*$L70*$K70*60)/$F70&gt;$D70,
$D70,((V$2-(TIME(HOUR($Q70),MINUTE($Q70),0)-TIME(HOUR($C$1),MINUTE($C$1),0)))*$L70*$K70*60)/$F70),
IF($D70-SUM($S70:U70)&gt;(V$2*$L70*$K70*60)/$F70,(V$2*$L70*$K70*60)/$F70,
IF($D70-SUM($S70:U70)=0,"Z",$D70-SUM($S70:U70)))))</f>
        <v>#DIV/0!</v>
      </c>
      <c r="W70" s="35" t="e">
        <f>IF(DATE(YEAR(W$3),MONTH(W$3),DAY(W$3))&lt;DATE(YEAR($Q70),MONTH($Q70),DAY($Q70)),
"X",
IF(DATE(YEAR(W$3),MONTH(W$3),DAY(W$3))=DATE(YEAR($Q70),MONTH($Q70),DAY($Q70)),
IF(((W$2-(TIME(HOUR($Q70),MINUTE($Q70),0)-TIME(HOUR($C$1),MINUTE($C$1),0)))*$L70*$K70*60)/$F70&gt;$D70,
$D70,((W$2-(TIME(HOUR($Q70),MINUTE($Q70),0)-TIME(HOUR($C$1),MINUTE($C$1),0)))*$L70*$K70*60)/$F70),
IF($D70-SUM($S70:V70)&gt;(W$2*$L70*$K70*60)/$F70,(W$2*$L70*$K70*60)/$F70,
IF($D70-SUM($S70:V70)=0,"Z",$D70-SUM($S70:V70)))))</f>
        <v>#DIV/0!</v>
      </c>
      <c r="X70" s="35" t="e">
        <f>IF(DATE(YEAR(X$3),MONTH(X$3),DAY(X$3))&lt;DATE(YEAR($Q70),MONTH($Q70),DAY($Q70)),
"X",
IF(DATE(YEAR(X$3),MONTH(X$3),DAY(X$3))=DATE(YEAR($Q70),MONTH($Q70),DAY($Q70)),
IF(((X$2-(TIME(HOUR($Q70),MINUTE($Q70),0)-TIME(HOUR($C$1),MINUTE($C$1),0)))*$L70*$K70*60)/$F70&gt;$D70,
$D70,((X$2-(TIME(HOUR($Q70),MINUTE($Q70),0)-TIME(HOUR($C$1),MINUTE($C$1),0)))*$L70*$K70*60)/$F70),
IF($D70-SUM($S70:W70)&gt;(X$2*$L70*$K70*60)/$F70,(X$2*$L70*$K70*60)/$F70,
IF($D70-SUM($S70:W70)=0,"Z",$D70-SUM($S70:W70)))))</f>
        <v>#DIV/0!</v>
      </c>
      <c r="Y70" s="35" t="e">
        <f>IF(DATE(YEAR(Y$3),MONTH(Y$3),DAY(Y$3))&lt;DATE(YEAR($Q70),MONTH($Q70),DAY($Q70)),
"X",
IF(DATE(YEAR(Y$3),MONTH(Y$3),DAY(Y$3))=DATE(YEAR($Q70),MONTH($Q70),DAY($Q70)),
IF(((Y$2-(TIME(HOUR($Q70),MINUTE($Q70),0)-TIME(HOUR($C$1),MINUTE($C$1),0)))*$L70*$K70*60)/$F70&gt;$D70,
$D70,((Y$2-(TIME(HOUR($Q70),MINUTE($Q70),0)-TIME(HOUR($C$1),MINUTE($C$1),0)))*$L70*$K70*60)/$F70),
IF($D70-SUM($S70:X70)&gt;(Y$2*$L70*$K70*60)/$F70,(Y$2*$L70*$K70*60)/$F70,
IF($D70-SUM($S70:X70)=0,"Z",$D70-SUM($S70:X70)))))</f>
        <v>#DIV/0!</v>
      </c>
      <c r="Z70" s="35" t="e">
        <f>IF(DATE(YEAR(Z$3),MONTH(Z$3),DAY(Z$3))&lt;DATE(YEAR($Q70),MONTH($Q70),DAY($Q70)),
"X",
IF(DATE(YEAR(Z$3),MONTH(Z$3),DAY(Z$3))=DATE(YEAR($Q70),MONTH($Q70),DAY($Q70)),
IF(((Z$2-(TIME(HOUR($Q70),MINUTE($Q70),0)-TIME(HOUR($C$1),MINUTE($C$1),0)))*$L70*$K70*60)/$F70&gt;$D70,
$D70,((Z$2-(TIME(HOUR($Q70),MINUTE($Q70),0)-TIME(HOUR($C$1),MINUTE($C$1),0)))*$L70*$K70*60)/$F70),
IF($D70-SUM($S70:Y70)&gt;(Z$2*$L70*$K70*60)/$F70,(Z$2*$L70*$K70*60)/$F70,
IF($D70-SUM($S70:Y70)=0,"Z",$D70-SUM($S70:Y70)))))</f>
        <v>#DIV/0!</v>
      </c>
      <c r="AA70" s="35" t="e">
        <f>IF(DATE(YEAR(AA$3),MONTH(AA$3),DAY(AA$3))&lt;DATE(YEAR($Q70),MONTH($Q70),DAY($Q70)),
"X",
IF(DATE(YEAR(AA$3),MONTH(AA$3),DAY(AA$3))=DATE(YEAR($Q70),MONTH($Q70),DAY($Q70)),
IF(((AA$2-(TIME(HOUR($Q70),MINUTE($Q70),0)-TIME(HOUR($C$1),MINUTE($C$1),0)))*$L70*$K70*60)/$F70&gt;$D70,
$D70,((AA$2-(TIME(HOUR($Q70),MINUTE($Q70),0)-TIME(HOUR($C$1),MINUTE($C$1),0)))*$L70*$K70*60)/$F70),
IF($D70-SUM($S70:Z70)&gt;(AA$2*$L70*$K70*60)/$F70,(AA$2*$L70*$K70*60)/$F70,
IF($D70-SUM($S70:Z70)=0,"Z",$D70-SUM($S70:Z70)))))</f>
        <v>#DIV/0!</v>
      </c>
      <c r="AB70" s="35" t="e">
        <f>IF(DATE(YEAR(AB$3),MONTH(AB$3),DAY(AB$3))&lt;DATE(YEAR($Q70),MONTH($Q70),DAY($Q70)),
"X",
IF(DATE(YEAR(AB$3),MONTH(AB$3),DAY(AB$3))=DATE(YEAR($Q70),MONTH($Q70),DAY($Q70)),
IF(((AB$2-(TIME(HOUR($Q70),MINUTE($Q70),0)-TIME(HOUR($C$1),MINUTE($C$1),0)))*$L70*$K70*60)/$F70&gt;$D70,
$D70,((AB$2-(TIME(HOUR($Q70),MINUTE($Q70),0)-TIME(HOUR($C$1),MINUTE($C$1),0)))*$L70*$K70*60)/$F70),
IF($D70-SUM($S70:AA70)&gt;(AB$2*$L70*$K70*60)/$F70,(AB$2*$L70*$K70*60)/$F70,
IF($D70-SUM($S70:AA70)=0,"Z",$D70-SUM($S70:AA70)))))</f>
        <v>#DIV/0!</v>
      </c>
      <c r="AC70" s="35" t="e">
        <f>IF(DATE(YEAR(AC$3),MONTH(AC$3),DAY(AC$3))&lt;DATE(YEAR($Q70),MONTH($Q70),DAY($Q70)),
"X",
IF(DATE(YEAR(AC$3),MONTH(AC$3),DAY(AC$3))=DATE(YEAR($Q70),MONTH($Q70),DAY($Q70)),
IF(((AC$2-(TIME(HOUR($Q70),MINUTE($Q70),0)-TIME(HOUR($C$1),MINUTE($C$1),0)))*$L70*$K70*60)/$F70&gt;$D70,
$D70,((AC$2-(TIME(HOUR($Q70),MINUTE($Q70),0)-TIME(HOUR($C$1),MINUTE($C$1),0)))*$L70*$K70*60)/$F70),
IF($D70-SUM($S70:AB70)&gt;(AC$2*$L70*$K70*60)/$F70,(AC$2*$L70*$K70*60)/$F70,
IF($D70-SUM($S70:AB70)=0,"Z",$D70-SUM($S70:AB70)))))</f>
        <v>#DIV/0!</v>
      </c>
      <c r="AD70" s="35" t="e">
        <f>IF(DATE(YEAR(AD$3),MONTH(AD$3),DAY(AD$3))&lt;DATE(YEAR($Q70),MONTH($Q70),DAY($Q70)),
"X",
IF(DATE(YEAR(AD$3),MONTH(AD$3),DAY(AD$3))=DATE(YEAR($Q70),MONTH($Q70),DAY($Q70)),
IF(((AD$2-(TIME(HOUR($Q70),MINUTE($Q70),0)-TIME(HOUR($C$1),MINUTE($C$1),0)))*$L70*$K70*60)/$F70&gt;$D70,
$D70,((AD$2-(TIME(HOUR($Q70),MINUTE($Q70),0)-TIME(HOUR($C$1),MINUTE($C$1),0)))*$L70*$K70*60)/$F70),
IF($D70-SUM($S70:AC70)&gt;(AD$2*$L70*$K70*60)/$F70,(AD$2*$L70*$K70*60)/$F70,
IF($D70-SUM($S70:AC70)=0,"Z",$D70-SUM($S70:AC70)))))</f>
        <v>#DIV/0!</v>
      </c>
      <c r="AE70" s="35" t="e">
        <f>IF(DATE(YEAR(AE$3),MONTH(AE$3),DAY(AE$3))&lt;DATE(YEAR($Q70),MONTH($Q70),DAY($Q70)),
"X",
IF(DATE(YEAR(AE$3),MONTH(AE$3),DAY(AE$3))=DATE(YEAR($Q70),MONTH($Q70),DAY($Q70)),
IF(((AE$2-(TIME(HOUR($Q70),MINUTE($Q70),0)-TIME(HOUR($C$1),MINUTE($C$1),0)))*$L70*$K70*60)/$F70&gt;$D70,
$D70,((AE$2-(TIME(HOUR($Q70),MINUTE($Q70),0)-TIME(HOUR($C$1),MINUTE($C$1),0)))*$L70*$K70*60)/$F70),
IF($D70-SUM($S70:AD70)&gt;(AE$2*$L70*$K70*60)/$F70,(AE$2*$L70*$K70*60)/$F70,
IF($D70-SUM($S70:AD70)=0,"Z",$D70-SUM($S70:AD70)))))</f>
        <v>#DIV/0!</v>
      </c>
      <c r="AF70" s="35" t="e">
        <f>IF(DATE(YEAR(AF$3),MONTH(AF$3),DAY(AF$3))&lt;DATE(YEAR($Q70),MONTH($Q70),DAY($Q70)),
"X",
IF(DATE(YEAR(AF$3),MONTH(AF$3),DAY(AF$3))=DATE(YEAR($Q70),MONTH($Q70),DAY($Q70)),
IF(((AF$2-(TIME(HOUR($Q70),MINUTE($Q70),0)-TIME(HOUR($C$1),MINUTE($C$1),0)))*$L70*$K70*60)/$F70&gt;$D70,
$D70,((AF$2-(TIME(HOUR($Q70),MINUTE($Q70),0)-TIME(HOUR($C$1),MINUTE($C$1),0)))*$L70*$K70*60)/$F70),
IF($D70-SUM($S70:AE70)&gt;(AF$2*$L70*$K70*60)/$F70,(AF$2*$L70*$K70*60)/$F70,
IF($D70-SUM($S70:AE70)=0,"Z",$D70-SUM($S70:AE70)))))</f>
        <v>#DIV/0!</v>
      </c>
      <c r="AG70" s="35" t="e">
        <f>IF(DATE(YEAR(AG$3),MONTH(AG$3),DAY(AG$3))&lt;DATE(YEAR($Q70),MONTH($Q70),DAY($Q70)),
"X",
IF(DATE(YEAR(AG$3),MONTH(AG$3),DAY(AG$3))=DATE(YEAR($Q70),MONTH($Q70),DAY($Q70)),
IF(((AG$2-(TIME(HOUR($Q70),MINUTE($Q70),0)-TIME(HOUR($C$1),MINUTE($C$1),0)))*$L70*$K70*60)/$F70&gt;$D70,
$D70,((AG$2-(TIME(HOUR($Q70),MINUTE($Q70),0)-TIME(HOUR($C$1),MINUTE($C$1),0)))*$L70*$K70*60)/$F70),
IF($D70-SUM($S70:AF70)&gt;(AG$2*$L70*$K70*60)/$F70,(AG$2*$L70*$K70*60)/$F70,
IF($D70-SUM($S70:AF70)=0,"Z",$D70-SUM($S70:AF70)))))</f>
        <v>#DIV/0!</v>
      </c>
      <c r="AH70" s="35" t="e">
        <f>IF(DATE(YEAR(AH$3),MONTH(AH$3),DAY(AH$3))&lt;DATE(YEAR($Q70),MONTH($Q70),DAY($Q70)),
"X",
IF(DATE(YEAR(AH$3),MONTH(AH$3),DAY(AH$3))=DATE(YEAR($Q70),MONTH($Q70),DAY($Q70)),
IF(((AH$2-(TIME(HOUR($Q70),MINUTE($Q70),0)-TIME(HOUR($C$1),MINUTE($C$1),0)))*$L70*$K70*60)/$F70&gt;$D70,
$D70,((AH$2-(TIME(HOUR($Q70),MINUTE($Q70),0)-TIME(HOUR($C$1),MINUTE($C$1),0)))*$L70*$K70*60)/$F70),
IF($D70-SUM($S70:AG70)&gt;(AH$2*$L70*$K70*60)/$F70,(AH$2*$L70*$K70*60)/$F70,
IF($D70-SUM($S70:AG70)=0,"Z",$D70-SUM($S70:AG70)))))</f>
        <v>#DIV/0!</v>
      </c>
      <c r="AI70" s="35" t="e">
        <f>IF(DATE(YEAR(AI$3),MONTH(AI$3),DAY(AI$3))&lt;DATE(YEAR($Q70),MONTH($Q70),DAY($Q70)),
"X",
IF(DATE(YEAR(AI$3),MONTH(AI$3),DAY(AI$3))=DATE(YEAR($Q70),MONTH($Q70),DAY($Q70)),
IF(((AI$2-(TIME(HOUR($Q70),MINUTE($Q70),0)-TIME(HOUR($C$1),MINUTE($C$1),0)))*$L70*$K70*60)/$F70&gt;$D70,
$D70,((AI$2-(TIME(HOUR($Q70),MINUTE($Q70),0)-TIME(HOUR($C$1),MINUTE($C$1),0)))*$L70*$K70*60)/$F70),
IF($D70-SUM($S70:AH70)&gt;(AI$2*$L70*$K70*60)/$F70,(AI$2*$L70*$K70*60)/$F70,
IF($D70-SUM($S70:AH70)=0,"Z",$D70-SUM($S70:AH70)))))</f>
        <v>#DIV/0!</v>
      </c>
      <c r="AJ70" s="35" t="e">
        <f>IF(DATE(YEAR(AJ$3),MONTH(AJ$3),DAY(AJ$3))&lt;DATE(YEAR($Q70),MONTH($Q70),DAY($Q70)),
"X",
IF(DATE(YEAR(AJ$3),MONTH(AJ$3),DAY(AJ$3))=DATE(YEAR($Q70),MONTH($Q70),DAY($Q70)),
IF(((AJ$2-(TIME(HOUR($Q70),MINUTE($Q70),0)-TIME(HOUR($C$1),MINUTE($C$1),0)))*$L70*$K70*60)/$F70&gt;$D70,
$D70,((AJ$2-(TIME(HOUR($Q70),MINUTE($Q70),0)-TIME(HOUR($C$1),MINUTE($C$1),0)))*$L70*$K70*60)/$F70),
IF($D70-SUM($S70:AI70)&gt;(AJ$2*$L70*$K70*60)/$F70,(AJ$2*$L70*$K70*60)/$F70,
IF($D70-SUM($S70:AI70)=0,"Z",$D70-SUM($S70:AI70)))))</f>
        <v>#DIV/0!</v>
      </c>
      <c r="AK70" s="35" t="e">
        <f>IF(DATE(YEAR(AK$3),MONTH(AK$3),DAY(AK$3))&lt;DATE(YEAR($Q70),MONTH($Q70),DAY($Q70)),
"X",
IF(DATE(YEAR(AK$3),MONTH(AK$3),DAY(AK$3))=DATE(YEAR($Q70),MONTH($Q70),DAY($Q70)),
IF(((AK$2-(TIME(HOUR($Q70),MINUTE($Q70),0)-TIME(HOUR($C$1),MINUTE($C$1),0)))*$L70*$K70*60)/$F70&gt;$D70,
$D70,((AK$2-(TIME(HOUR($Q70),MINUTE($Q70),0)-TIME(HOUR($C$1),MINUTE($C$1),0)))*$L70*$K70*60)/$F70),
IF($D70-SUM($S70:AJ70)&gt;(AK$2*$L70*$K70*60)/$F70,(AK$2*$L70*$K70*60)/$F70,
IF($D70-SUM($S70:AJ70)=0,"Z",$D70-SUM($S70:AJ70)))))</f>
        <v>#DIV/0!</v>
      </c>
      <c r="AL70" s="35" t="e">
        <f>IF(DATE(YEAR(AL$3),MONTH(AL$3),DAY(AL$3))&lt;DATE(YEAR($Q70),MONTH($Q70),DAY($Q70)),
"X",
IF(DATE(YEAR(AL$3),MONTH(AL$3),DAY(AL$3))=DATE(YEAR($Q70),MONTH($Q70),DAY($Q70)),
IF(((AL$2-(TIME(HOUR($Q70),MINUTE($Q70),0)-TIME(HOUR($C$1),MINUTE($C$1),0)))*$L70*$K70*60)/$F70&gt;$D70,
$D70,((AL$2-(TIME(HOUR($Q70),MINUTE($Q70),0)-TIME(HOUR($C$1),MINUTE($C$1),0)))*$L70*$K70*60)/$F70),
IF($D70-SUM($S70:AK70)&gt;(AL$2*$L70*$K70*60)/$F70,(AL$2*$L70*$K70*60)/$F70,
IF($D70-SUM($S70:AK70)=0,"Z",$D70-SUM($S70:AK70)))))</f>
        <v>#DIV/0!</v>
      </c>
      <c r="AM70" s="35" t="e">
        <f>IF(DATE(YEAR(AM$3),MONTH(AM$3),DAY(AM$3))&lt;DATE(YEAR($Q70),MONTH($Q70),DAY($Q70)),
"X",
IF(DATE(YEAR(AM$3),MONTH(AM$3),DAY(AM$3))=DATE(YEAR($Q70),MONTH($Q70),DAY($Q70)),
IF(((AM$2-(TIME(HOUR($Q70),MINUTE($Q70),0)-TIME(HOUR($C$1),MINUTE($C$1),0)))*$L70*$K70*60)/$F70&gt;$D70,
$D70,((AM$2-(TIME(HOUR($Q70),MINUTE($Q70),0)-TIME(HOUR($C$1),MINUTE($C$1),0)))*$L70*$K70*60)/$F70),
IF($D70-SUM($S70:AL70)&gt;(AM$2*$L70*$K70*60)/$F70,(AM$2*$L70*$K70*60)/$F70,
IF($D70-SUM($S70:AL70)=0,"Z",$D70-SUM($S70:AL70)))))</f>
        <v>#DIV/0!</v>
      </c>
      <c r="AN70" s="35" t="e">
        <f>IF(DATE(YEAR(AN$3),MONTH(AN$3),DAY(AN$3))&lt;DATE(YEAR($Q70),MONTH($Q70),DAY($Q70)),
"X",
IF(DATE(YEAR(AN$3),MONTH(AN$3),DAY(AN$3))=DATE(YEAR($Q70),MONTH($Q70),DAY($Q70)),
IF(((AN$2-(TIME(HOUR($Q70),MINUTE($Q70),0)-TIME(HOUR($C$1),MINUTE($C$1),0)))*$L70*$K70*60)/$F70&gt;$D70,
$D70,((AN$2-(TIME(HOUR($Q70),MINUTE($Q70),0)-TIME(HOUR($C$1),MINUTE($C$1),0)))*$L70*$K70*60)/$F70),
IF($D70-SUM($S70:AM70)&gt;(AN$2*$L70*$K70*60)/$F70,(AN$2*$L70*$K70*60)/$F70,
IF($D70-SUM($S70:AM70)=0,"Z",$D70-SUM($S70:AM70)))))</f>
        <v>#DIV/0!</v>
      </c>
      <c r="AO70" s="36" t="s">
        <v>85</v>
      </c>
    </row>
    <row r="71" spans="1:41">
      <c r="A71" s="43"/>
      <c r="B71" s="43"/>
      <c r="C71" s="43"/>
      <c r="D71" s="43"/>
      <c r="E71" s="44"/>
      <c r="F71" s="43"/>
      <c r="G71" s="62"/>
      <c r="H71" s="43">
        <v>6</v>
      </c>
      <c r="I71" s="26" t="str">
        <f>VLOOKUP(H71,OEE!$A$2:$B$23,2)</f>
        <v>A06</v>
      </c>
      <c r="J71" s="26">
        <f t="shared" si="17"/>
        <v>0</v>
      </c>
      <c r="K71" s="41">
        <f>VLOOKUP(H71,OEE!$A$3:$N$22,14)</f>
        <v>0.77999999999999992</v>
      </c>
      <c r="L71" s="26">
        <f>VLOOKUP(H71,OEE!$A$3:$N$22,3)</f>
        <v>25</v>
      </c>
      <c r="M71" s="42">
        <f t="shared" si="18"/>
        <v>0</v>
      </c>
      <c r="N71" s="42">
        <f t="shared" si="19"/>
        <v>0</v>
      </c>
      <c r="O71" s="42">
        <f t="shared" si="20"/>
        <v>0</v>
      </c>
      <c r="P71" s="25">
        <f t="shared" si="21"/>
        <v>0</v>
      </c>
      <c r="Q71" s="40">
        <f t="shared" si="22"/>
        <v>44338.375</v>
      </c>
      <c r="R71" s="40" t="e">
        <f t="shared" ca="1" si="23"/>
        <v>#DIV/0!</v>
      </c>
      <c r="U71" s="35" t="e">
        <f>IF(DATE(YEAR(U$3),MONTH(U$3),DAY(U$3))&lt;DATE(YEAR($Q71),MONTH($Q71),DAY($Q71)),
"X",
IF(DATE(YEAR(U$3),MONTH(U$3),DAY(U$3))=DATE(YEAR($Q71),MONTH($Q71),DAY($Q71)),
IF(((U$2-(TIME(HOUR($Q71),MINUTE($Q71),0)-TIME(HOUR($C$1),MINUTE($C$1),0)))*$L71*$K71*60)/$F71&gt;$D71,
$D71,((U$2-(TIME(HOUR($Q71),MINUTE($Q71),0)-TIME(HOUR($C$1),MINUTE($C$1),0)))*$L71*$K71*60)/$F71),
IF($D71-SUM($S71:T71)&gt;(U$2*$L71*$K71*60)/$F71,(U$2*$L71*$K71*60)/$F71,
IF($D71-SUM($S71:T71)=0,"Z",$D71-SUM($S71:T71)))))</f>
        <v>#DIV/0!</v>
      </c>
      <c r="V71" s="35" t="e">
        <f>IF(DATE(YEAR(V$3),MONTH(V$3),DAY(V$3))&lt;DATE(YEAR($Q71),MONTH($Q71),DAY($Q71)),
"X",
IF(DATE(YEAR(V$3),MONTH(V$3),DAY(V$3))=DATE(YEAR($Q71),MONTH($Q71),DAY($Q71)),
IF(((V$2-(TIME(HOUR($Q71),MINUTE($Q71),0)-TIME(HOUR($C$1),MINUTE($C$1),0)))*$L71*$K71*60)/$F71&gt;$D71,
$D71,((V$2-(TIME(HOUR($Q71),MINUTE($Q71),0)-TIME(HOUR($C$1),MINUTE($C$1),0)))*$L71*$K71*60)/$F71),
IF($D71-SUM($S71:U71)&gt;(V$2*$L71*$K71*60)/$F71,(V$2*$L71*$K71*60)/$F71,
IF($D71-SUM($S71:U71)=0,"Z",$D71-SUM($S71:U71)))))</f>
        <v>#DIV/0!</v>
      </c>
      <c r="W71" s="35" t="e">
        <f>IF(DATE(YEAR(W$3),MONTH(W$3),DAY(W$3))&lt;DATE(YEAR($Q71),MONTH($Q71),DAY($Q71)),
"X",
IF(DATE(YEAR(W$3),MONTH(W$3),DAY(W$3))=DATE(YEAR($Q71),MONTH($Q71),DAY($Q71)),
IF(((W$2-(TIME(HOUR($Q71),MINUTE($Q71),0)-TIME(HOUR($C$1),MINUTE($C$1),0)))*$L71*$K71*60)/$F71&gt;$D71,
$D71,((W$2-(TIME(HOUR($Q71),MINUTE($Q71),0)-TIME(HOUR($C$1),MINUTE($C$1),0)))*$L71*$K71*60)/$F71),
IF($D71-SUM($S71:V71)&gt;(W$2*$L71*$K71*60)/$F71,(W$2*$L71*$K71*60)/$F71,
IF($D71-SUM($S71:V71)=0,"Z",$D71-SUM($S71:V71)))))</f>
        <v>#DIV/0!</v>
      </c>
      <c r="X71" s="35" t="e">
        <f>IF(DATE(YEAR(X$3),MONTH(X$3),DAY(X$3))&lt;DATE(YEAR($Q71),MONTH($Q71),DAY($Q71)),
"X",
IF(DATE(YEAR(X$3),MONTH(X$3),DAY(X$3))=DATE(YEAR($Q71),MONTH($Q71),DAY($Q71)),
IF(((X$2-(TIME(HOUR($Q71),MINUTE($Q71),0)-TIME(HOUR($C$1),MINUTE($C$1),0)))*$L71*$K71*60)/$F71&gt;$D71,
$D71,((X$2-(TIME(HOUR($Q71),MINUTE($Q71),0)-TIME(HOUR($C$1),MINUTE($C$1),0)))*$L71*$K71*60)/$F71),
IF($D71-SUM($S71:W71)&gt;(X$2*$L71*$K71*60)/$F71,(X$2*$L71*$K71*60)/$F71,
IF($D71-SUM($S71:W71)=0,"Z",$D71-SUM($S71:W71)))))</f>
        <v>#DIV/0!</v>
      </c>
      <c r="Y71" s="35" t="e">
        <f>IF(DATE(YEAR(Y$3),MONTH(Y$3),DAY(Y$3))&lt;DATE(YEAR($Q71),MONTH($Q71),DAY($Q71)),
"X",
IF(DATE(YEAR(Y$3),MONTH(Y$3),DAY(Y$3))=DATE(YEAR($Q71),MONTH($Q71),DAY($Q71)),
IF(((Y$2-(TIME(HOUR($Q71),MINUTE($Q71),0)-TIME(HOUR($C$1),MINUTE($C$1),0)))*$L71*$K71*60)/$F71&gt;$D71,
$D71,((Y$2-(TIME(HOUR($Q71),MINUTE($Q71),0)-TIME(HOUR($C$1),MINUTE($C$1),0)))*$L71*$K71*60)/$F71),
IF($D71-SUM($S71:X71)&gt;(Y$2*$L71*$K71*60)/$F71,(Y$2*$L71*$K71*60)/$F71,
IF($D71-SUM($S71:X71)=0,"Z",$D71-SUM($S71:X71)))))</f>
        <v>#DIV/0!</v>
      </c>
      <c r="Z71" s="35" t="e">
        <f>IF(DATE(YEAR(Z$3),MONTH(Z$3),DAY(Z$3))&lt;DATE(YEAR($Q71),MONTH($Q71),DAY($Q71)),
"X",
IF(DATE(YEAR(Z$3),MONTH(Z$3),DAY(Z$3))=DATE(YEAR($Q71),MONTH($Q71),DAY($Q71)),
IF(((Z$2-(TIME(HOUR($Q71),MINUTE($Q71),0)-TIME(HOUR($C$1),MINUTE($C$1),0)))*$L71*$K71*60)/$F71&gt;$D71,
$D71,((Z$2-(TIME(HOUR($Q71),MINUTE($Q71),0)-TIME(HOUR($C$1),MINUTE($C$1),0)))*$L71*$K71*60)/$F71),
IF($D71-SUM($S71:Y71)&gt;(Z$2*$L71*$K71*60)/$F71,(Z$2*$L71*$K71*60)/$F71,
IF($D71-SUM($S71:Y71)=0,"Z",$D71-SUM($S71:Y71)))))</f>
        <v>#DIV/0!</v>
      </c>
      <c r="AA71" s="35" t="e">
        <f>IF(DATE(YEAR(AA$3),MONTH(AA$3),DAY(AA$3))&lt;DATE(YEAR($Q71),MONTH($Q71),DAY($Q71)),
"X",
IF(DATE(YEAR(AA$3),MONTH(AA$3),DAY(AA$3))=DATE(YEAR($Q71),MONTH($Q71),DAY($Q71)),
IF(((AA$2-(TIME(HOUR($Q71),MINUTE($Q71),0)-TIME(HOUR($C$1),MINUTE($C$1),0)))*$L71*$K71*60)/$F71&gt;$D71,
$D71,((AA$2-(TIME(HOUR($Q71),MINUTE($Q71),0)-TIME(HOUR($C$1),MINUTE($C$1),0)))*$L71*$K71*60)/$F71),
IF($D71-SUM($S71:Z71)&gt;(AA$2*$L71*$K71*60)/$F71,(AA$2*$L71*$K71*60)/$F71,
IF($D71-SUM($S71:Z71)=0,"Z",$D71-SUM($S71:Z71)))))</f>
        <v>#DIV/0!</v>
      </c>
      <c r="AB71" s="35" t="e">
        <f>IF(DATE(YEAR(AB$3),MONTH(AB$3),DAY(AB$3))&lt;DATE(YEAR($Q71),MONTH($Q71),DAY($Q71)),
"X",
IF(DATE(YEAR(AB$3),MONTH(AB$3),DAY(AB$3))=DATE(YEAR($Q71),MONTH($Q71),DAY($Q71)),
IF(((AB$2-(TIME(HOUR($Q71),MINUTE($Q71),0)-TIME(HOUR($C$1),MINUTE($C$1),0)))*$L71*$K71*60)/$F71&gt;$D71,
$D71,((AB$2-(TIME(HOUR($Q71),MINUTE($Q71),0)-TIME(HOUR($C$1),MINUTE($C$1),0)))*$L71*$K71*60)/$F71),
IF($D71-SUM($S71:AA71)&gt;(AB$2*$L71*$K71*60)/$F71,(AB$2*$L71*$K71*60)/$F71,
IF($D71-SUM($S71:AA71)=0,"Z",$D71-SUM($S71:AA71)))))</f>
        <v>#DIV/0!</v>
      </c>
      <c r="AC71" s="35" t="e">
        <f>IF(DATE(YEAR(AC$3),MONTH(AC$3),DAY(AC$3))&lt;DATE(YEAR($Q71),MONTH($Q71),DAY($Q71)),
"X",
IF(DATE(YEAR(AC$3),MONTH(AC$3),DAY(AC$3))=DATE(YEAR($Q71),MONTH($Q71),DAY($Q71)),
IF(((AC$2-(TIME(HOUR($Q71),MINUTE($Q71),0)-TIME(HOUR($C$1),MINUTE($C$1),0)))*$L71*$K71*60)/$F71&gt;$D71,
$D71,((AC$2-(TIME(HOUR($Q71),MINUTE($Q71),0)-TIME(HOUR($C$1),MINUTE($C$1),0)))*$L71*$K71*60)/$F71),
IF($D71-SUM($S71:AB71)&gt;(AC$2*$L71*$K71*60)/$F71,(AC$2*$L71*$K71*60)/$F71,
IF($D71-SUM($S71:AB71)=0,"Z",$D71-SUM($S71:AB71)))))</f>
        <v>#DIV/0!</v>
      </c>
      <c r="AD71" s="35" t="e">
        <f>IF(DATE(YEAR(AD$3),MONTH(AD$3),DAY(AD$3))&lt;DATE(YEAR($Q71),MONTH($Q71),DAY($Q71)),
"X",
IF(DATE(YEAR(AD$3),MONTH(AD$3),DAY(AD$3))=DATE(YEAR($Q71),MONTH($Q71),DAY($Q71)),
IF(((AD$2-(TIME(HOUR($Q71),MINUTE($Q71),0)-TIME(HOUR($C$1),MINUTE($C$1),0)))*$L71*$K71*60)/$F71&gt;$D71,
$D71,((AD$2-(TIME(HOUR($Q71),MINUTE($Q71),0)-TIME(HOUR($C$1),MINUTE($C$1),0)))*$L71*$K71*60)/$F71),
IF($D71-SUM($S71:AC71)&gt;(AD$2*$L71*$K71*60)/$F71,(AD$2*$L71*$K71*60)/$F71,
IF($D71-SUM($S71:AC71)=0,"Z",$D71-SUM($S71:AC71)))))</f>
        <v>#DIV/0!</v>
      </c>
      <c r="AE71" s="35" t="e">
        <f>IF(DATE(YEAR(AE$3),MONTH(AE$3),DAY(AE$3))&lt;DATE(YEAR($Q71),MONTH($Q71),DAY($Q71)),
"X",
IF(DATE(YEAR(AE$3),MONTH(AE$3),DAY(AE$3))=DATE(YEAR($Q71),MONTH($Q71),DAY($Q71)),
IF(((AE$2-(TIME(HOUR($Q71),MINUTE($Q71),0)-TIME(HOUR($C$1),MINUTE($C$1),0)))*$L71*$K71*60)/$F71&gt;$D71,
$D71,((AE$2-(TIME(HOUR($Q71),MINUTE($Q71),0)-TIME(HOUR($C$1),MINUTE($C$1),0)))*$L71*$K71*60)/$F71),
IF($D71-SUM($S71:AD71)&gt;(AE$2*$L71*$K71*60)/$F71,(AE$2*$L71*$K71*60)/$F71,
IF($D71-SUM($S71:AD71)=0,"Z",$D71-SUM($S71:AD71)))))</f>
        <v>#DIV/0!</v>
      </c>
      <c r="AF71" s="35" t="e">
        <f>IF(DATE(YEAR(AF$3),MONTH(AF$3),DAY(AF$3))&lt;DATE(YEAR($Q71),MONTH($Q71),DAY($Q71)),
"X",
IF(DATE(YEAR(AF$3),MONTH(AF$3),DAY(AF$3))=DATE(YEAR($Q71),MONTH($Q71),DAY($Q71)),
IF(((AF$2-(TIME(HOUR($Q71),MINUTE($Q71),0)-TIME(HOUR($C$1),MINUTE($C$1),0)))*$L71*$K71*60)/$F71&gt;$D71,
$D71,((AF$2-(TIME(HOUR($Q71),MINUTE($Q71),0)-TIME(HOUR($C$1),MINUTE($C$1),0)))*$L71*$K71*60)/$F71),
IF($D71-SUM($S71:AE71)&gt;(AF$2*$L71*$K71*60)/$F71,(AF$2*$L71*$K71*60)/$F71,
IF($D71-SUM($S71:AE71)=0,"Z",$D71-SUM($S71:AE71)))))</f>
        <v>#DIV/0!</v>
      </c>
      <c r="AG71" s="35" t="e">
        <f>IF(DATE(YEAR(AG$3),MONTH(AG$3),DAY(AG$3))&lt;DATE(YEAR($Q71),MONTH($Q71),DAY($Q71)),
"X",
IF(DATE(YEAR(AG$3),MONTH(AG$3),DAY(AG$3))=DATE(YEAR($Q71),MONTH($Q71),DAY($Q71)),
IF(((AG$2-(TIME(HOUR($Q71),MINUTE($Q71),0)-TIME(HOUR($C$1),MINUTE($C$1),0)))*$L71*$K71*60)/$F71&gt;$D71,
$D71,((AG$2-(TIME(HOUR($Q71),MINUTE($Q71),0)-TIME(HOUR($C$1),MINUTE($C$1),0)))*$L71*$K71*60)/$F71),
IF($D71-SUM($S71:AF71)&gt;(AG$2*$L71*$K71*60)/$F71,(AG$2*$L71*$K71*60)/$F71,
IF($D71-SUM($S71:AF71)=0,"Z",$D71-SUM($S71:AF71)))))</f>
        <v>#DIV/0!</v>
      </c>
      <c r="AH71" s="35" t="e">
        <f>IF(DATE(YEAR(AH$3),MONTH(AH$3),DAY(AH$3))&lt;DATE(YEAR($Q71),MONTH($Q71),DAY($Q71)),
"X",
IF(DATE(YEAR(AH$3),MONTH(AH$3),DAY(AH$3))=DATE(YEAR($Q71),MONTH($Q71),DAY($Q71)),
IF(((AH$2-(TIME(HOUR($Q71),MINUTE($Q71),0)-TIME(HOUR($C$1),MINUTE($C$1),0)))*$L71*$K71*60)/$F71&gt;$D71,
$D71,((AH$2-(TIME(HOUR($Q71),MINUTE($Q71),0)-TIME(HOUR($C$1),MINUTE($C$1),0)))*$L71*$K71*60)/$F71),
IF($D71-SUM($S71:AG71)&gt;(AH$2*$L71*$K71*60)/$F71,(AH$2*$L71*$K71*60)/$F71,
IF($D71-SUM($S71:AG71)=0,"Z",$D71-SUM($S71:AG71)))))</f>
        <v>#DIV/0!</v>
      </c>
      <c r="AI71" s="35" t="e">
        <f>IF(DATE(YEAR(AI$3),MONTH(AI$3),DAY(AI$3))&lt;DATE(YEAR($Q71),MONTH($Q71),DAY($Q71)),
"X",
IF(DATE(YEAR(AI$3),MONTH(AI$3),DAY(AI$3))=DATE(YEAR($Q71),MONTH($Q71),DAY($Q71)),
IF(((AI$2-(TIME(HOUR($Q71),MINUTE($Q71),0)-TIME(HOUR($C$1),MINUTE($C$1),0)))*$L71*$K71*60)/$F71&gt;$D71,
$D71,((AI$2-(TIME(HOUR($Q71),MINUTE($Q71),0)-TIME(HOUR($C$1),MINUTE($C$1),0)))*$L71*$K71*60)/$F71),
IF($D71-SUM($S71:AH71)&gt;(AI$2*$L71*$K71*60)/$F71,(AI$2*$L71*$K71*60)/$F71,
IF($D71-SUM($S71:AH71)=0,"Z",$D71-SUM($S71:AH71)))))</f>
        <v>#DIV/0!</v>
      </c>
      <c r="AJ71" s="35" t="e">
        <f>IF(DATE(YEAR(AJ$3),MONTH(AJ$3),DAY(AJ$3))&lt;DATE(YEAR($Q71),MONTH($Q71),DAY($Q71)),
"X",
IF(DATE(YEAR(AJ$3),MONTH(AJ$3),DAY(AJ$3))=DATE(YEAR($Q71),MONTH($Q71),DAY($Q71)),
IF(((AJ$2-(TIME(HOUR($Q71),MINUTE($Q71),0)-TIME(HOUR($C$1),MINUTE($C$1),0)))*$L71*$K71*60)/$F71&gt;$D71,
$D71,((AJ$2-(TIME(HOUR($Q71),MINUTE($Q71),0)-TIME(HOUR($C$1),MINUTE($C$1),0)))*$L71*$K71*60)/$F71),
IF($D71-SUM($S71:AI71)&gt;(AJ$2*$L71*$K71*60)/$F71,(AJ$2*$L71*$K71*60)/$F71,
IF($D71-SUM($S71:AI71)=0,"Z",$D71-SUM($S71:AI71)))))</f>
        <v>#DIV/0!</v>
      </c>
      <c r="AK71" s="35" t="e">
        <f>IF(DATE(YEAR(AK$3),MONTH(AK$3),DAY(AK$3))&lt;DATE(YEAR($Q71),MONTH($Q71),DAY($Q71)),
"X",
IF(DATE(YEAR(AK$3),MONTH(AK$3),DAY(AK$3))=DATE(YEAR($Q71),MONTH($Q71),DAY($Q71)),
IF(((AK$2-(TIME(HOUR($Q71),MINUTE($Q71),0)-TIME(HOUR($C$1),MINUTE($C$1),0)))*$L71*$K71*60)/$F71&gt;$D71,
$D71,((AK$2-(TIME(HOUR($Q71),MINUTE($Q71),0)-TIME(HOUR($C$1),MINUTE($C$1),0)))*$L71*$K71*60)/$F71),
IF($D71-SUM($S71:AJ71)&gt;(AK$2*$L71*$K71*60)/$F71,(AK$2*$L71*$K71*60)/$F71,
IF($D71-SUM($S71:AJ71)=0,"Z",$D71-SUM($S71:AJ71)))))</f>
        <v>#DIV/0!</v>
      </c>
      <c r="AL71" s="35" t="e">
        <f>IF(DATE(YEAR(AL$3),MONTH(AL$3),DAY(AL$3))&lt;DATE(YEAR($Q71),MONTH($Q71),DAY($Q71)),
"X",
IF(DATE(YEAR(AL$3),MONTH(AL$3),DAY(AL$3))=DATE(YEAR($Q71),MONTH($Q71),DAY($Q71)),
IF(((AL$2-(TIME(HOUR($Q71),MINUTE($Q71),0)-TIME(HOUR($C$1),MINUTE($C$1),0)))*$L71*$K71*60)/$F71&gt;$D71,
$D71,((AL$2-(TIME(HOUR($Q71),MINUTE($Q71),0)-TIME(HOUR($C$1),MINUTE($C$1),0)))*$L71*$K71*60)/$F71),
IF($D71-SUM($S71:AK71)&gt;(AL$2*$L71*$K71*60)/$F71,(AL$2*$L71*$K71*60)/$F71,
IF($D71-SUM($S71:AK71)=0,"Z",$D71-SUM($S71:AK71)))))</f>
        <v>#DIV/0!</v>
      </c>
      <c r="AM71" s="35" t="e">
        <f>IF(DATE(YEAR(AM$3),MONTH(AM$3),DAY(AM$3))&lt;DATE(YEAR($Q71),MONTH($Q71),DAY($Q71)),
"X",
IF(DATE(YEAR(AM$3),MONTH(AM$3),DAY(AM$3))=DATE(YEAR($Q71),MONTH($Q71),DAY($Q71)),
IF(((AM$2-(TIME(HOUR($Q71),MINUTE($Q71),0)-TIME(HOUR($C$1),MINUTE($C$1),0)))*$L71*$K71*60)/$F71&gt;$D71,
$D71,((AM$2-(TIME(HOUR($Q71),MINUTE($Q71),0)-TIME(HOUR($C$1),MINUTE($C$1),0)))*$L71*$K71*60)/$F71),
IF($D71-SUM($S71:AL71)&gt;(AM$2*$L71*$K71*60)/$F71,(AM$2*$L71*$K71*60)/$F71,
IF($D71-SUM($S71:AL71)=0,"Z",$D71-SUM($S71:AL71)))))</f>
        <v>#DIV/0!</v>
      </c>
      <c r="AN71" s="35" t="e">
        <f>IF(DATE(YEAR(AN$3),MONTH(AN$3),DAY(AN$3))&lt;DATE(YEAR($Q71),MONTH($Q71),DAY($Q71)),
"X",
IF(DATE(YEAR(AN$3),MONTH(AN$3),DAY(AN$3))=DATE(YEAR($Q71),MONTH($Q71),DAY($Q71)),
IF(((AN$2-(TIME(HOUR($Q71),MINUTE($Q71),0)-TIME(HOUR($C$1),MINUTE($C$1),0)))*$L71*$K71*60)/$F71&gt;$D71,
$D71,((AN$2-(TIME(HOUR($Q71),MINUTE($Q71),0)-TIME(HOUR($C$1),MINUTE($C$1),0)))*$L71*$K71*60)/$F71),
IF($D71-SUM($S71:AM71)&gt;(AN$2*$L71*$K71*60)/$F71,(AN$2*$L71*$K71*60)/$F71,
IF($D71-SUM($S71:AM71)=0,"Z",$D71-SUM($S71:AM71)))))</f>
        <v>#DIV/0!</v>
      </c>
      <c r="AO71" s="36" t="s">
        <v>85</v>
      </c>
    </row>
    <row r="72" spans="1:41">
      <c r="A72" s="43"/>
      <c r="B72" s="43"/>
      <c r="C72" s="43"/>
      <c r="D72" s="43"/>
      <c r="E72" s="44"/>
      <c r="F72" s="43"/>
      <c r="G72" s="62"/>
      <c r="H72" s="43">
        <v>4</v>
      </c>
      <c r="I72" s="26" t="str">
        <f>VLOOKUP(H72,OEE!$A$2:$B$23,2)</f>
        <v>A04</v>
      </c>
      <c r="J72" s="26">
        <f t="shared" si="17"/>
        <v>0</v>
      </c>
      <c r="K72" s="41">
        <f>VLOOKUP(H72,OEE!$A$3:$N$22,14)</f>
        <v>0.76400000000000001</v>
      </c>
      <c r="L72" s="26">
        <f>VLOOKUP(H72,OEE!$A$3:$N$22,3)</f>
        <v>24</v>
      </c>
      <c r="M72" s="42">
        <f t="shared" si="18"/>
        <v>0</v>
      </c>
      <c r="N72" s="42">
        <f t="shared" si="19"/>
        <v>0</v>
      </c>
      <c r="O72" s="42">
        <f t="shared" si="20"/>
        <v>0</v>
      </c>
      <c r="P72" s="25">
        <f t="shared" si="21"/>
        <v>0</v>
      </c>
      <c r="Q72" s="40">
        <f t="shared" si="22"/>
        <v>44338.375</v>
      </c>
      <c r="R72" s="40" t="e">
        <f t="shared" ca="1" si="23"/>
        <v>#DIV/0!</v>
      </c>
      <c r="U72" s="35" t="e">
        <f>IF(DATE(YEAR(U$3),MONTH(U$3),DAY(U$3))&lt;DATE(YEAR($Q72),MONTH($Q72),DAY($Q72)),
"X",
IF(DATE(YEAR(U$3),MONTH(U$3),DAY(U$3))=DATE(YEAR($Q72),MONTH($Q72),DAY($Q72)),
IF(((U$2-(TIME(HOUR($Q72),MINUTE($Q72),0)-TIME(HOUR($C$1),MINUTE($C$1),0)))*$L72*$K72*60)/$F72&gt;$D72,
$D72,((U$2-(TIME(HOUR($Q72),MINUTE($Q72),0)-TIME(HOUR($C$1),MINUTE($C$1),0)))*$L72*$K72*60)/$F72),
IF($D72-SUM($S72:T72)&gt;(U$2*$L72*$K72*60)/$F72,(U$2*$L72*$K72*60)/$F72,
IF($D72-SUM($S72:T72)=0,"Z",$D72-SUM($S72:T72)))))</f>
        <v>#DIV/0!</v>
      </c>
      <c r="V72" s="35" t="e">
        <f>IF(DATE(YEAR(V$3),MONTH(V$3),DAY(V$3))&lt;DATE(YEAR($Q72),MONTH($Q72),DAY($Q72)),
"X",
IF(DATE(YEAR(V$3),MONTH(V$3),DAY(V$3))=DATE(YEAR($Q72),MONTH($Q72),DAY($Q72)),
IF(((V$2-(TIME(HOUR($Q72),MINUTE($Q72),0)-TIME(HOUR($C$1),MINUTE($C$1),0)))*$L72*$K72*60)/$F72&gt;$D72,
$D72,((V$2-(TIME(HOUR($Q72),MINUTE($Q72),0)-TIME(HOUR($C$1),MINUTE($C$1),0)))*$L72*$K72*60)/$F72),
IF($D72-SUM($S72:U72)&gt;(V$2*$L72*$K72*60)/$F72,(V$2*$L72*$K72*60)/$F72,
IF($D72-SUM($S72:U72)=0,"Z",$D72-SUM($S72:U72)))))</f>
        <v>#DIV/0!</v>
      </c>
      <c r="W72" s="35" t="e">
        <f>IF(DATE(YEAR(W$3),MONTH(W$3),DAY(W$3))&lt;DATE(YEAR($Q72),MONTH($Q72),DAY($Q72)),
"X",
IF(DATE(YEAR(W$3),MONTH(W$3),DAY(W$3))=DATE(YEAR($Q72),MONTH($Q72),DAY($Q72)),
IF(((W$2-(TIME(HOUR($Q72),MINUTE($Q72),0)-TIME(HOUR($C$1),MINUTE($C$1),0)))*$L72*$K72*60)/$F72&gt;$D72,
$D72,((W$2-(TIME(HOUR($Q72),MINUTE($Q72),0)-TIME(HOUR($C$1),MINUTE($C$1),0)))*$L72*$K72*60)/$F72),
IF($D72-SUM($S72:V72)&gt;(W$2*$L72*$K72*60)/$F72,(W$2*$L72*$K72*60)/$F72,
IF($D72-SUM($S72:V72)=0,"Z",$D72-SUM($S72:V72)))))</f>
        <v>#DIV/0!</v>
      </c>
      <c r="X72" s="35" t="e">
        <f>IF(DATE(YEAR(X$3),MONTH(X$3),DAY(X$3))&lt;DATE(YEAR($Q72),MONTH($Q72),DAY($Q72)),
"X",
IF(DATE(YEAR(X$3),MONTH(X$3),DAY(X$3))=DATE(YEAR($Q72),MONTH($Q72),DAY($Q72)),
IF(((X$2-(TIME(HOUR($Q72),MINUTE($Q72),0)-TIME(HOUR($C$1),MINUTE($C$1),0)))*$L72*$K72*60)/$F72&gt;$D72,
$D72,((X$2-(TIME(HOUR($Q72),MINUTE($Q72),0)-TIME(HOUR($C$1),MINUTE($C$1),0)))*$L72*$K72*60)/$F72),
IF($D72-SUM($S72:W72)&gt;(X$2*$L72*$K72*60)/$F72,(X$2*$L72*$K72*60)/$F72,
IF($D72-SUM($S72:W72)=0,"Z",$D72-SUM($S72:W72)))))</f>
        <v>#DIV/0!</v>
      </c>
      <c r="Y72" s="35" t="e">
        <f>IF(DATE(YEAR(Y$3),MONTH(Y$3),DAY(Y$3))&lt;DATE(YEAR($Q72),MONTH($Q72),DAY($Q72)),
"X",
IF(DATE(YEAR(Y$3),MONTH(Y$3),DAY(Y$3))=DATE(YEAR($Q72),MONTH($Q72),DAY($Q72)),
IF(((Y$2-(TIME(HOUR($Q72),MINUTE($Q72),0)-TIME(HOUR($C$1),MINUTE($C$1),0)))*$L72*$K72*60)/$F72&gt;$D72,
$D72,((Y$2-(TIME(HOUR($Q72),MINUTE($Q72),0)-TIME(HOUR($C$1),MINUTE($C$1),0)))*$L72*$K72*60)/$F72),
IF($D72-SUM($S72:X72)&gt;(Y$2*$L72*$K72*60)/$F72,(Y$2*$L72*$K72*60)/$F72,
IF($D72-SUM($S72:X72)=0,"Z",$D72-SUM($S72:X72)))))</f>
        <v>#DIV/0!</v>
      </c>
      <c r="Z72" s="35" t="e">
        <f>IF(DATE(YEAR(Z$3),MONTH(Z$3),DAY(Z$3))&lt;DATE(YEAR($Q72),MONTH($Q72),DAY($Q72)),
"X",
IF(DATE(YEAR(Z$3),MONTH(Z$3),DAY(Z$3))=DATE(YEAR($Q72),MONTH($Q72),DAY($Q72)),
IF(((Z$2-(TIME(HOUR($Q72),MINUTE($Q72),0)-TIME(HOUR($C$1),MINUTE($C$1),0)))*$L72*$K72*60)/$F72&gt;$D72,
$D72,((Z$2-(TIME(HOUR($Q72),MINUTE($Q72),0)-TIME(HOUR($C$1),MINUTE($C$1),0)))*$L72*$K72*60)/$F72),
IF($D72-SUM($S72:Y72)&gt;(Z$2*$L72*$K72*60)/$F72,(Z$2*$L72*$K72*60)/$F72,
IF($D72-SUM($S72:Y72)=0,"Z",$D72-SUM($S72:Y72)))))</f>
        <v>#DIV/0!</v>
      </c>
      <c r="AA72" s="35" t="e">
        <f>IF(DATE(YEAR(AA$3),MONTH(AA$3),DAY(AA$3))&lt;DATE(YEAR($Q72),MONTH($Q72),DAY($Q72)),
"X",
IF(DATE(YEAR(AA$3),MONTH(AA$3),DAY(AA$3))=DATE(YEAR($Q72),MONTH($Q72),DAY($Q72)),
IF(((AA$2-(TIME(HOUR($Q72),MINUTE($Q72),0)-TIME(HOUR($C$1),MINUTE($C$1),0)))*$L72*$K72*60)/$F72&gt;$D72,
$D72,((AA$2-(TIME(HOUR($Q72),MINUTE($Q72),0)-TIME(HOUR($C$1),MINUTE($C$1),0)))*$L72*$K72*60)/$F72),
IF($D72-SUM($S72:Z72)&gt;(AA$2*$L72*$K72*60)/$F72,(AA$2*$L72*$K72*60)/$F72,
IF($D72-SUM($S72:Z72)=0,"Z",$D72-SUM($S72:Z72)))))</f>
        <v>#DIV/0!</v>
      </c>
      <c r="AB72" s="35" t="e">
        <f>IF(DATE(YEAR(AB$3),MONTH(AB$3),DAY(AB$3))&lt;DATE(YEAR($Q72),MONTH($Q72),DAY($Q72)),
"X",
IF(DATE(YEAR(AB$3),MONTH(AB$3),DAY(AB$3))=DATE(YEAR($Q72),MONTH($Q72),DAY($Q72)),
IF(((AB$2-(TIME(HOUR($Q72),MINUTE($Q72),0)-TIME(HOUR($C$1),MINUTE($C$1),0)))*$L72*$K72*60)/$F72&gt;$D72,
$D72,((AB$2-(TIME(HOUR($Q72),MINUTE($Q72),0)-TIME(HOUR($C$1),MINUTE($C$1),0)))*$L72*$K72*60)/$F72),
IF($D72-SUM($S72:AA72)&gt;(AB$2*$L72*$K72*60)/$F72,(AB$2*$L72*$K72*60)/$F72,
IF($D72-SUM($S72:AA72)=0,"Z",$D72-SUM($S72:AA72)))))</f>
        <v>#DIV/0!</v>
      </c>
      <c r="AC72" s="35" t="e">
        <f>IF(DATE(YEAR(AC$3),MONTH(AC$3),DAY(AC$3))&lt;DATE(YEAR($Q72),MONTH($Q72),DAY($Q72)),
"X",
IF(DATE(YEAR(AC$3),MONTH(AC$3),DAY(AC$3))=DATE(YEAR($Q72),MONTH($Q72),DAY($Q72)),
IF(((AC$2-(TIME(HOUR($Q72),MINUTE($Q72),0)-TIME(HOUR($C$1),MINUTE($C$1),0)))*$L72*$K72*60)/$F72&gt;$D72,
$D72,((AC$2-(TIME(HOUR($Q72),MINUTE($Q72),0)-TIME(HOUR($C$1),MINUTE($C$1),0)))*$L72*$K72*60)/$F72),
IF($D72-SUM($S72:AB72)&gt;(AC$2*$L72*$K72*60)/$F72,(AC$2*$L72*$K72*60)/$F72,
IF($D72-SUM($S72:AB72)=0,"Z",$D72-SUM($S72:AB72)))))</f>
        <v>#DIV/0!</v>
      </c>
      <c r="AD72" s="35" t="e">
        <f>IF(DATE(YEAR(AD$3),MONTH(AD$3),DAY(AD$3))&lt;DATE(YEAR($Q72),MONTH($Q72),DAY($Q72)),
"X",
IF(DATE(YEAR(AD$3),MONTH(AD$3),DAY(AD$3))=DATE(YEAR($Q72),MONTH($Q72),DAY($Q72)),
IF(((AD$2-(TIME(HOUR($Q72),MINUTE($Q72),0)-TIME(HOUR($C$1),MINUTE($C$1),0)))*$L72*$K72*60)/$F72&gt;$D72,
$D72,((AD$2-(TIME(HOUR($Q72),MINUTE($Q72),0)-TIME(HOUR($C$1),MINUTE($C$1),0)))*$L72*$K72*60)/$F72),
IF($D72-SUM($S72:AC72)&gt;(AD$2*$L72*$K72*60)/$F72,(AD$2*$L72*$K72*60)/$F72,
IF($D72-SUM($S72:AC72)=0,"Z",$D72-SUM($S72:AC72)))))</f>
        <v>#DIV/0!</v>
      </c>
      <c r="AE72" s="35" t="e">
        <f>IF(DATE(YEAR(AE$3),MONTH(AE$3),DAY(AE$3))&lt;DATE(YEAR($Q72),MONTH($Q72),DAY($Q72)),
"X",
IF(DATE(YEAR(AE$3),MONTH(AE$3),DAY(AE$3))=DATE(YEAR($Q72),MONTH($Q72),DAY($Q72)),
IF(((AE$2-(TIME(HOUR($Q72),MINUTE($Q72),0)-TIME(HOUR($C$1),MINUTE($C$1),0)))*$L72*$K72*60)/$F72&gt;$D72,
$D72,((AE$2-(TIME(HOUR($Q72),MINUTE($Q72),0)-TIME(HOUR($C$1),MINUTE($C$1),0)))*$L72*$K72*60)/$F72),
IF($D72-SUM($S72:AD72)&gt;(AE$2*$L72*$K72*60)/$F72,(AE$2*$L72*$K72*60)/$F72,
IF($D72-SUM($S72:AD72)=0,"Z",$D72-SUM($S72:AD72)))))</f>
        <v>#DIV/0!</v>
      </c>
      <c r="AF72" s="35" t="e">
        <f>IF(DATE(YEAR(AF$3),MONTH(AF$3),DAY(AF$3))&lt;DATE(YEAR($Q72),MONTH($Q72),DAY($Q72)),
"X",
IF(DATE(YEAR(AF$3),MONTH(AF$3),DAY(AF$3))=DATE(YEAR($Q72),MONTH($Q72),DAY($Q72)),
IF(((AF$2-(TIME(HOUR($Q72),MINUTE($Q72),0)-TIME(HOUR($C$1),MINUTE($C$1),0)))*$L72*$K72*60)/$F72&gt;$D72,
$D72,((AF$2-(TIME(HOUR($Q72),MINUTE($Q72),0)-TIME(HOUR($C$1),MINUTE($C$1),0)))*$L72*$K72*60)/$F72),
IF($D72-SUM($S72:AE72)&gt;(AF$2*$L72*$K72*60)/$F72,(AF$2*$L72*$K72*60)/$F72,
IF($D72-SUM($S72:AE72)=0,"Z",$D72-SUM($S72:AE72)))))</f>
        <v>#DIV/0!</v>
      </c>
      <c r="AG72" s="35" t="e">
        <f>IF(DATE(YEAR(AG$3),MONTH(AG$3),DAY(AG$3))&lt;DATE(YEAR($Q72),MONTH($Q72),DAY($Q72)),
"X",
IF(DATE(YEAR(AG$3),MONTH(AG$3),DAY(AG$3))=DATE(YEAR($Q72),MONTH($Q72),DAY($Q72)),
IF(((AG$2-(TIME(HOUR($Q72),MINUTE($Q72),0)-TIME(HOUR($C$1),MINUTE($C$1),0)))*$L72*$K72*60)/$F72&gt;$D72,
$D72,((AG$2-(TIME(HOUR($Q72),MINUTE($Q72),0)-TIME(HOUR($C$1),MINUTE($C$1),0)))*$L72*$K72*60)/$F72),
IF($D72-SUM($S72:AF72)&gt;(AG$2*$L72*$K72*60)/$F72,(AG$2*$L72*$K72*60)/$F72,
IF($D72-SUM($S72:AF72)=0,"Z",$D72-SUM($S72:AF72)))))</f>
        <v>#DIV/0!</v>
      </c>
      <c r="AH72" s="35" t="e">
        <f>IF(DATE(YEAR(AH$3),MONTH(AH$3),DAY(AH$3))&lt;DATE(YEAR($Q72),MONTH($Q72),DAY($Q72)),
"X",
IF(DATE(YEAR(AH$3),MONTH(AH$3),DAY(AH$3))=DATE(YEAR($Q72),MONTH($Q72),DAY($Q72)),
IF(((AH$2-(TIME(HOUR($Q72),MINUTE($Q72),0)-TIME(HOUR($C$1),MINUTE($C$1),0)))*$L72*$K72*60)/$F72&gt;$D72,
$D72,((AH$2-(TIME(HOUR($Q72),MINUTE($Q72),0)-TIME(HOUR($C$1),MINUTE($C$1),0)))*$L72*$K72*60)/$F72),
IF($D72-SUM($S72:AG72)&gt;(AH$2*$L72*$K72*60)/$F72,(AH$2*$L72*$K72*60)/$F72,
IF($D72-SUM($S72:AG72)=0,"Z",$D72-SUM($S72:AG72)))))</f>
        <v>#DIV/0!</v>
      </c>
      <c r="AI72" s="35" t="e">
        <f>IF(DATE(YEAR(AI$3),MONTH(AI$3),DAY(AI$3))&lt;DATE(YEAR($Q72),MONTH($Q72),DAY($Q72)),
"X",
IF(DATE(YEAR(AI$3),MONTH(AI$3),DAY(AI$3))=DATE(YEAR($Q72),MONTH($Q72),DAY($Q72)),
IF(((AI$2-(TIME(HOUR($Q72),MINUTE($Q72),0)-TIME(HOUR($C$1),MINUTE($C$1),0)))*$L72*$K72*60)/$F72&gt;$D72,
$D72,((AI$2-(TIME(HOUR($Q72),MINUTE($Q72),0)-TIME(HOUR($C$1),MINUTE($C$1),0)))*$L72*$K72*60)/$F72),
IF($D72-SUM($S72:AH72)&gt;(AI$2*$L72*$K72*60)/$F72,(AI$2*$L72*$K72*60)/$F72,
IF($D72-SUM($S72:AH72)=0,"Z",$D72-SUM($S72:AH72)))))</f>
        <v>#DIV/0!</v>
      </c>
      <c r="AJ72" s="35" t="e">
        <f>IF(DATE(YEAR(AJ$3),MONTH(AJ$3),DAY(AJ$3))&lt;DATE(YEAR($Q72),MONTH($Q72),DAY($Q72)),
"X",
IF(DATE(YEAR(AJ$3),MONTH(AJ$3),DAY(AJ$3))=DATE(YEAR($Q72),MONTH($Q72),DAY($Q72)),
IF(((AJ$2-(TIME(HOUR($Q72),MINUTE($Q72),0)-TIME(HOUR($C$1),MINUTE($C$1),0)))*$L72*$K72*60)/$F72&gt;$D72,
$D72,((AJ$2-(TIME(HOUR($Q72),MINUTE($Q72),0)-TIME(HOUR($C$1),MINUTE($C$1),0)))*$L72*$K72*60)/$F72),
IF($D72-SUM($S72:AI72)&gt;(AJ$2*$L72*$K72*60)/$F72,(AJ$2*$L72*$K72*60)/$F72,
IF($D72-SUM($S72:AI72)=0,"Z",$D72-SUM($S72:AI72)))))</f>
        <v>#DIV/0!</v>
      </c>
      <c r="AK72" s="35" t="e">
        <f>IF(DATE(YEAR(AK$3),MONTH(AK$3),DAY(AK$3))&lt;DATE(YEAR($Q72),MONTH($Q72),DAY($Q72)),
"X",
IF(DATE(YEAR(AK$3),MONTH(AK$3),DAY(AK$3))=DATE(YEAR($Q72),MONTH($Q72),DAY($Q72)),
IF(((AK$2-(TIME(HOUR($Q72),MINUTE($Q72),0)-TIME(HOUR($C$1),MINUTE($C$1),0)))*$L72*$K72*60)/$F72&gt;$D72,
$D72,((AK$2-(TIME(HOUR($Q72),MINUTE($Q72),0)-TIME(HOUR($C$1),MINUTE($C$1),0)))*$L72*$K72*60)/$F72),
IF($D72-SUM($S72:AJ72)&gt;(AK$2*$L72*$K72*60)/$F72,(AK$2*$L72*$K72*60)/$F72,
IF($D72-SUM($S72:AJ72)=0,"Z",$D72-SUM($S72:AJ72)))))</f>
        <v>#DIV/0!</v>
      </c>
      <c r="AL72" s="35" t="e">
        <f>IF(DATE(YEAR(AL$3),MONTH(AL$3),DAY(AL$3))&lt;DATE(YEAR($Q72),MONTH($Q72),DAY($Q72)),
"X",
IF(DATE(YEAR(AL$3),MONTH(AL$3),DAY(AL$3))=DATE(YEAR($Q72),MONTH($Q72),DAY($Q72)),
IF(((AL$2-(TIME(HOUR($Q72),MINUTE($Q72),0)-TIME(HOUR($C$1),MINUTE($C$1),0)))*$L72*$K72*60)/$F72&gt;$D72,
$D72,((AL$2-(TIME(HOUR($Q72),MINUTE($Q72),0)-TIME(HOUR($C$1),MINUTE($C$1),0)))*$L72*$K72*60)/$F72),
IF($D72-SUM($S72:AK72)&gt;(AL$2*$L72*$K72*60)/$F72,(AL$2*$L72*$K72*60)/$F72,
IF($D72-SUM($S72:AK72)=0,"Z",$D72-SUM($S72:AK72)))))</f>
        <v>#DIV/0!</v>
      </c>
      <c r="AM72" s="35" t="e">
        <f>IF(DATE(YEAR(AM$3),MONTH(AM$3),DAY(AM$3))&lt;DATE(YEAR($Q72),MONTH($Q72),DAY($Q72)),
"X",
IF(DATE(YEAR(AM$3),MONTH(AM$3),DAY(AM$3))=DATE(YEAR($Q72),MONTH($Q72),DAY($Q72)),
IF(((AM$2-(TIME(HOUR($Q72),MINUTE($Q72),0)-TIME(HOUR($C$1),MINUTE($C$1),0)))*$L72*$K72*60)/$F72&gt;$D72,
$D72,((AM$2-(TIME(HOUR($Q72),MINUTE($Q72),0)-TIME(HOUR($C$1),MINUTE($C$1),0)))*$L72*$K72*60)/$F72),
IF($D72-SUM($S72:AL72)&gt;(AM$2*$L72*$K72*60)/$F72,(AM$2*$L72*$K72*60)/$F72,
IF($D72-SUM($S72:AL72)=0,"Z",$D72-SUM($S72:AL72)))))</f>
        <v>#DIV/0!</v>
      </c>
      <c r="AN72" s="35" t="e">
        <f>IF(DATE(YEAR(AN$3),MONTH(AN$3),DAY(AN$3))&lt;DATE(YEAR($Q72),MONTH($Q72),DAY($Q72)),
"X",
IF(DATE(YEAR(AN$3),MONTH(AN$3),DAY(AN$3))=DATE(YEAR($Q72),MONTH($Q72),DAY($Q72)),
IF(((AN$2-(TIME(HOUR($Q72),MINUTE($Q72),0)-TIME(HOUR($C$1),MINUTE($C$1),0)))*$L72*$K72*60)/$F72&gt;$D72,
$D72,((AN$2-(TIME(HOUR($Q72),MINUTE($Q72),0)-TIME(HOUR($C$1),MINUTE($C$1),0)))*$L72*$K72*60)/$F72),
IF($D72-SUM($S72:AM72)&gt;(AN$2*$L72*$K72*60)/$F72,(AN$2*$L72*$K72*60)/$F72,
IF($D72-SUM($S72:AM72)=0,"Z",$D72-SUM($S72:AM72)))))</f>
        <v>#DIV/0!</v>
      </c>
      <c r="AO72" s="36" t="s">
        <v>85</v>
      </c>
    </row>
    <row r="73" spans="1:41">
      <c r="A73" s="43"/>
      <c r="B73" s="43"/>
      <c r="C73" s="43"/>
      <c r="D73" s="43"/>
      <c r="E73" s="44"/>
      <c r="F73" s="43"/>
      <c r="G73" s="62"/>
      <c r="H73" s="43">
        <v>18</v>
      </c>
      <c r="I73" s="26" t="str">
        <f>VLOOKUP(H73,OEE!$A$2:$B$23,2)</f>
        <v>C02</v>
      </c>
      <c r="J73" s="26">
        <f t="shared" si="17"/>
        <v>0</v>
      </c>
      <c r="K73" s="41">
        <f>VLOOKUP(H73,OEE!$A$3:$N$22,14)</f>
        <v>0.70399999999999996</v>
      </c>
      <c r="L73" s="26">
        <f>VLOOKUP(H73,OEE!$A$3:$N$22,3)</f>
        <v>24</v>
      </c>
      <c r="M73" s="42">
        <f t="shared" si="18"/>
        <v>0</v>
      </c>
      <c r="N73" s="42">
        <f t="shared" si="19"/>
        <v>0</v>
      </c>
      <c r="O73" s="42">
        <f t="shared" si="20"/>
        <v>0</v>
      </c>
      <c r="P73" s="25">
        <f t="shared" si="21"/>
        <v>0</v>
      </c>
      <c r="Q73" s="40">
        <f t="shared" si="22"/>
        <v>44338.375</v>
      </c>
      <c r="R73" s="40" t="e">
        <f t="shared" ca="1" si="23"/>
        <v>#DIV/0!</v>
      </c>
      <c r="S73" s="16"/>
      <c r="T73" s="16"/>
      <c r="U73" s="35" t="e">
        <f>IF(DATE(YEAR(U$3),MONTH(U$3),DAY(U$3))&lt;DATE(YEAR($Q73),MONTH($Q73),DAY($Q73)),
"X",
IF(DATE(YEAR(U$3),MONTH(U$3),DAY(U$3))=DATE(YEAR($Q73),MONTH($Q73),DAY($Q73)),
IF(((U$2-(TIME(HOUR($Q73),MINUTE($Q73),0)-TIME(HOUR($C$1),MINUTE($C$1),0)))*$L73*$K73*60)/$F73&gt;$D73,
$D73,((U$2-(TIME(HOUR($Q73),MINUTE($Q73),0)-TIME(HOUR($C$1),MINUTE($C$1),0)))*$L73*$K73*60)/$F73),
IF($D73-SUM($S73:T73)&gt;(U$2*$L73*$K73*60)/$F73,(U$2*$L73*$K73*60)/$F73,
IF($D73-SUM($S73:T73)=0,"Z",$D73-SUM($S73:T73)))))</f>
        <v>#DIV/0!</v>
      </c>
      <c r="V73" s="35" t="e">
        <f>IF(DATE(YEAR(V$3),MONTH(V$3),DAY(V$3))&lt;DATE(YEAR($Q73),MONTH($Q73),DAY($Q73)),
"X",
IF(DATE(YEAR(V$3),MONTH(V$3),DAY(V$3))=DATE(YEAR($Q73),MONTH($Q73),DAY($Q73)),
IF(((V$2-(TIME(HOUR($Q73),MINUTE($Q73),0)-TIME(HOUR($C$1),MINUTE($C$1),0)))*$L73*$K73*60)/$F73&gt;$D73,
$D73,((V$2-(TIME(HOUR($Q73),MINUTE($Q73),0)-TIME(HOUR($C$1),MINUTE($C$1),0)))*$L73*$K73*60)/$F73),
IF($D73-SUM($S73:U73)&gt;(V$2*$L73*$K73*60)/$F73,(V$2*$L73*$K73*60)/$F73,
IF($D73-SUM($S73:U73)=0,"Z",$D73-SUM($S73:U73)))))</f>
        <v>#DIV/0!</v>
      </c>
      <c r="W73" s="35" t="e">
        <f>IF(DATE(YEAR(W$3),MONTH(W$3),DAY(W$3))&lt;DATE(YEAR($Q73),MONTH($Q73),DAY($Q73)),
"X",
IF(DATE(YEAR(W$3),MONTH(W$3),DAY(W$3))=DATE(YEAR($Q73),MONTH($Q73),DAY($Q73)),
IF(((W$2-(TIME(HOUR($Q73),MINUTE($Q73),0)-TIME(HOUR($C$1),MINUTE($C$1),0)))*$L73*$K73*60)/$F73&gt;$D73,
$D73,((W$2-(TIME(HOUR($Q73),MINUTE($Q73),0)-TIME(HOUR($C$1),MINUTE($C$1),0)))*$L73*$K73*60)/$F73),
IF($D73-SUM($S73:V73)&gt;(W$2*$L73*$K73*60)/$F73,(W$2*$L73*$K73*60)/$F73,
IF($D73-SUM($S73:V73)=0,"Z",$D73-SUM($S73:V73)))))</f>
        <v>#DIV/0!</v>
      </c>
      <c r="X73" s="35" t="e">
        <f>IF(DATE(YEAR(X$3),MONTH(X$3),DAY(X$3))&lt;DATE(YEAR($Q73),MONTH($Q73),DAY($Q73)),
"X",
IF(DATE(YEAR(X$3),MONTH(X$3),DAY(X$3))=DATE(YEAR($Q73),MONTH($Q73),DAY($Q73)),
IF(((X$2-(TIME(HOUR($Q73),MINUTE($Q73),0)-TIME(HOUR($C$1),MINUTE($C$1),0)))*$L73*$K73*60)/$F73&gt;$D73,
$D73,((X$2-(TIME(HOUR($Q73),MINUTE($Q73),0)-TIME(HOUR($C$1),MINUTE($C$1),0)))*$L73*$K73*60)/$F73),
IF($D73-SUM($S73:W73)&gt;(X$2*$L73*$K73*60)/$F73,(X$2*$L73*$K73*60)/$F73,
IF($D73-SUM($S73:W73)=0,"Z",$D73-SUM($S73:W73)))))</f>
        <v>#DIV/0!</v>
      </c>
      <c r="Y73" s="35" t="e">
        <f>IF(DATE(YEAR(Y$3),MONTH(Y$3),DAY(Y$3))&lt;DATE(YEAR($Q73),MONTH($Q73),DAY($Q73)),
"X",
IF(DATE(YEAR(Y$3),MONTH(Y$3),DAY(Y$3))=DATE(YEAR($Q73),MONTH($Q73),DAY($Q73)),
IF(((Y$2-(TIME(HOUR($Q73),MINUTE($Q73),0)-TIME(HOUR($C$1),MINUTE($C$1),0)))*$L73*$K73*60)/$F73&gt;$D73,
$D73,((Y$2-(TIME(HOUR($Q73),MINUTE($Q73),0)-TIME(HOUR($C$1),MINUTE($C$1),0)))*$L73*$K73*60)/$F73),
IF($D73-SUM($S73:X73)&gt;(Y$2*$L73*$K73*60)/$F73,(Y$2*$L73*$K73*60)/$F73,
IF($D73-SUM($S73:X73)=0,"Z",$D73-SUM($S73:X73)))))</f>
        <v>#DIV/0!</v>
      </c>
      <c r="Z73" s="35" t="e">
        <f>IF(DATE(YEAR(Z$3),MONTH(Z$3),DAY(Z$3))&lt;DATE(YEAR($Q73),MONTH($Q73),DAY($Q73)),
"X",
IF(DATE(YEAR(Z$3),MONTH(Z$3),DAY(Z$3))=DATE(YEAR($Q73),MONTH($Q73),DAY($Q73)),
IF(((Z$2-(TIME(HOUR($Q73),MINUTE($Q73),0)-TIME(HOUR($C$1),MINUTE($C$1),0)))*$L73*$K73*60)/$F73&gt;$D73,
$D73,((Z$2-(TIME(HOUR($Q73),MINUTE($Q73),0)-TIME(HOUR($C$1),MINUTE($C$1),0)))*$L73*$K73*60)/$F73),
IF($D73-SUM($S73:Y73)&gt;(Z$2*$L73*$K73*60)/$F73,(Z$2*$L73*$K73*60)/$F73,
IF($D73-SUM($S73:Y73)=0,"Z",$D73-SUM($S73:Y73)))))</f>
        <v>#DIV/0!</v>
      </c>
      <c r="AA73" s="35" t="e">
        <f>IF(DATE(YEAR(AA$3),MONTH(AA$3),DAY(AA$3))&lt;DATE(YEAR($Q73),MONTH($Q73),DAY($Q73)),
"X",
IF(DATE(YEAR(AA$3),MONTH(AA$3),DAY(AA$3))=DATE(YEAR($Q73),MONTH($Q73),DAY($Q73)),
IF(((AA$2-(TIME(HOUR($Q73),MINUTE($Q73),0)-TIME(HOUR($C$1),MINUTE($C$1),0)))*$L73*$K73*60)/$F73&gt;$D73,
$D73,((AA$2-(TIME(HOUR($Q73),MINUTE($Q73),0)-TIME(HOUR($C$1),MINUTE($C$1),0)))*$L73*$K73*60)/$F73),
IF($D73-SUM($S73:Z73)&gt;(AA$2*$L73*$K73*60)/$F73,(AA$2*$L73*$K73*60)/$F73,
IF($D73-SUM($S73:Z73)=0,"Z",$D73-SUM($S73:Z73)))))</f>
        <v>#DIV/0!</v>
      </c>
      <c r="AB73" s="35" t="e">
        <f>IF(DATE(YEAR(AB$3),MONTH(AB$3),DAY(AB$3))&lt;DATE(YEAR($Q73),MONTH($Q73),DAY($Q73)),
"X",
IF(DATE(YEAR(AB$3),MONTH(AB$3),DAY(AB$3))=DATE(YEAR($Q73),MONTH($Q73),DAY($Q73)),
IF(((AB$2-(TIME(HOUR($Q73),MINUTE($Q73),0)-TIME(HOUR($C$1),MINUTE($C$1),0)))*$L73*$K73*60)/$F73&gt;$D73,
$D73,((AB$2-(TIME(HOUR($Q73),MINUTE($Q73),0)-TIME(HOUR($C$1),MINUTE($C$1),0)))*$L73*$K73*60)/$F73),
IF($D73-SUM($S73:AA73)&gt;(AB$2*$L73*$K73*60)/$F73,(AB$2*$L73*$K73*60)/$F73,
IF($D73-SUM($S73:AA73)=0,"Z",$D73-SUM($S73:AA73)))))</f>
        <v>#DIV/0!</v>
      </c>
      <c r="AC73" s="35" t="e">
        <f>IF(DATE(YEAR(AC$3),MONTH(AC$3),DAY(AC$3))&lt;DATE(YEAR($Q73),MONTH($Q73),DAY($Q73)),
"X",
IF(DATE(YEAR(AC$3),MONTH(AC$3),DAY(AC$3))=DATE(YEAR($Q73),MONTH($Q73),DAY($Q73)),
IF(((AC$2-(TIME(HOUR($Q73),MINUTE($Q73),0)-TIME(HOUR($C$1),MINUTE($C$1),0)))*$L73*$K73*60)/$F73&gt;$D73,
$D73,((AC$2-(TIME(HOUR($Q73),MINUTE($Q73),0)-TIME(HOUR($C$1),MINUTE($C$1),0)))*$L73*$K73*60)/$F73),
IF($D73-SUM($S73:AB73)&gt;(AC$2*$L73*$K73*60)/$F73,(AC$2*$L73*$K73*60)/$F73,
IF($D73-SUM($S73:AB73)=0,"Z",$D73-SUM($S73:AB73)))))</f>
        <v>#DIV/0!</v>
      </c>
      <c r="AD73" s="35" t="e">
        <f>IF(DATE(YEAR(AD$3),MONTH(AD$3),DAY(AD$3))&lt;DATE(YEAR($Q73),MONTH($Q73),DAY($Q73)),
"X",
IF(DATE(YEAR(AD$3),MONTH(AD$3),DAY(AD$3))=DATE(YEAR($Q73),MONTH($Q73),DAY($Q73)),
IF(((AD$2-(TIME(HOUR($Q73),MINUTE($Q73),0)-TIME(HOUR($C$1),MINUTE($C$1),0)))*$L73*$K73*60)/$F73&gt;$D73,
$D73,((AD$2-(TIME(HOUR($Q73),MINUTE($Q73),0)-TIME(HOUR($C$1),MINUTE($C$1),0)))*$L73*$K73*60)/$F73),
IF($D73-SUM($S73:AC73)&gt;(AD$2*$L73*$K73*60)/$F73,(AD$2*$L73*$K73*60)/$F73,
IF($D73-SUM($S73:AC73)=0,"Z",$D73-SUM($S73:AC73)))))</f>
        <v>#DIV/0!</v>
      </c>
      <c r="AE73" s="35" t="e">
        <f>IF(DATE(YEAR(AE$3),MONTH(AE$3),DAY(AE$3))&lt;DATE(YEAR($Q73),MONTH($Q73),DAY($Q73)),
"X",
IF(DATE(YEAR(AE$3),MONTH(AE$3),DAY(AE$3))=DATE(YEAR($Q73),MONTH($Q73),DAY($Q73)),
IF(((AE$2-(TIME(HOUR($Q73),MINUTE($Q73),0)-TIME(HOUR($C$1),MINUTE($C$1),0)))*$L73*$K73*60)/$F73&gt;$D73,
$D73,((AE$2-(TIME(HOUR($Q73),MINUTE($Q73),0)-TIME(HOUR($C$1),MINUTE($C$1),0)))*$L73*$K73*60)/$F73),
IF($D73-SUM($S73:AD73)&gt;(AE$2*$L73*$K73*60)/$F73,(AE$2*$L73*$K73*60)/$F73,
IF($D73-SUM($S73:AD73)=0,"Z",$D73-SUM($S73:AD73)))))</f>
        <v>#DIV/0!</v>
      </c>
      <c r="AF73" s="35" t="e">
        <f>IF(DATE(YEAR(AF$3),MONTH(AF$3),DAY(AF$3))&lt;DATE(YEAR($Q73),MONTH($Q73),DAY($Q73)),
"X",
IF(DATE(YEAR(AF$3),MONTH(AF$3),DAY(AF$3))=DATE(YEAR($Q73),MONTH($Q73),DAY($Q73)),
IF(((AF$2-(TIME(HOUR($Q73),MINUTE($Q73),0)-TIME(HOUR($C$1),MINUTE($C$1),0)))*$L73*$K73*60)/$F73&gt;$D73,
$D73,((AF$2-(TIME(HOUR($Q73),MINUTE($Q73),0)-TIME(HOUR($C$1),MINUTE($C$1),0)))*$L73*$K73*60)/$F73),
IF($D73-SUM($S73:AE73)&gt;(AF$2*$L73*$K73*60)/$F73,(AF$2*$L73*$K73*60)/$F73,
IF($D73-SUM($S73:AE73)=0,"Z",$D73-SUM($S73:AE73)))))</f>
        <v>#DIV/0!</v>
      </c>
      <c r="AG73" s="35" t="e">
        <f>IF(DATE(YEAR(AG$3),MONTH(AG$3),DAY(AG$3))&lt;DATE(YEAR($Q73),MONTH($Q73),DAY($Q73)),
"X",
IF(DATE(YEAR(AG$3),MONTH(AG$3),DAY(AG$3))=DATE(YEAR($Q73),MONTH($Q73),DAY($Q73)),
IF(((AG$2-(TIME(HOUR($Q73),MINUTE($Q73),0)-TIME(HOUR($C$1),MINUTE($C$1),0)))*$L73*$K73*60)/$F73&gt;$D73,
$D73,((AG$2-(TIME(HOUR($Q73),MINUTE($Q73),0)-TIME(HOUR($C$1),MINUTE($C$1),0)))*$L73*$K73*60)/$F73),
IF($D73-SUM($S73:AF73)&gt;(AG$2*$L73*$K73*60)/$F73,(AG$2*$L73*$K73*60)/$F73,
IF($D73-SUM($S73:AF73)=0,"Z",$D73-SUM($S73:AF73)))))</f>
        <v>#DIV/0!</v>
      </c>
      <c r="AH73" s="35" t="e">
        <f>IF(DATE(YEAR(AH$3),MONTH(AH$3),DAY(AH$3))&lt;DATE(YEAR($Q73),MONTH($Q73),DAY($Q73)),
"X",
IF(DATE(YEAR(AH$3),MONTH(AH$3),DAY(AH$3))=DATE(YEAR($Q73),MONTH($Q73),DAY($Q73)),
IF(((AH$2-(TIME(HOUR($Q73),MINUTE($Q73),0)-TIME(HOUR($C$1),MINUTE($C$1),0)))*$L73*$K73*60)/$F73&gt;$D73,
$D73,((AH$2-(TIME(HOUR($Q73),MINUTE($Q73),0)-TIME(HOUR($C$1),MINUTE($C$1),0)))*$L73*$K73*60)/$F73),
IF($D73-SUM($S73:AG73)&gt;(AH$2*$L73*$K73*60)/$F73,(AH$2*$L73*$K73*60)/$F73,
IF($D73-SUM($S73:AG73)=0,"Z",$D73-SUM($S73:AG73)))))</f>
        <v>#DIV/0!</v>
      </c>
      <c r="AI73" s="35" t="e">
        <f>IF(DATE(YEAR(AI$3),MONTH(AI$3),DAY(AI$3))&lt;DATE(YEAR($Q73),MONTH($Q73),DAY($Q73)),
"X",
IF(DATE(YEAR(AI$3),MONTH(AI$3),DAY(AI$3))=DATE(YEAR($Q73),MONTH($Q73),DAY($Q73)),
IF(((AI$2-(TIME(HOUR($Q73),MINUTE($Q73),0)-TIME(HOUR($C$1),MINUTE($C$1),0)))*$L73*$K73*60)/$F73&gt;$D73,
$D73,((AI$2-(TIME(HOUR($Q73),MINUTE($Q73),0)-TIME(HOUR($C$1),MINUTE($C$1),0)))*$L73*$K73*60)/$F73),
IF($D73-SUM($S73:AH73)&gt;(AI$2*$L73*$K73*60)/$F73,(AI$2*$L73*$K73*60)/$F73,
IF($D73-SUM($S73:AH73)=0,"Z",$D73-SUM($S73:AH73)))))</f>
        <v>#DIV/0!</v>
      </c>
      <c r="AJ73" s="35" t="e">
        <f>IF(DATE(YEAR(AJ$3),MONTH(AJ$3),DAY(AJ$3))&lt;DATE(YEAR($Q73),MONTH($Q73),DAY($Q73)),
"X",
IF(DATE(YEAR(AJ$3),MONTH(AJ$3),DAY(AJ$3))=DATE(YEAR($Q73),MONTH($Q73),DAY($Q73)),
IF(((AJ$2-(TIME(HOUR($Q73),MINUTE($Q73),0)-TIME(HOUR($C$1),MINUTE($C$1),0)))*$L73*$K73*60)/$F73&gt;$D73,
$D73,((AJ$2-(TIME(HOUR($Q73),MINUTE($Q73),0)-TIME(HOUR($C$1),MINUTE($C$1),0)))*$L73*$K73*60)/$F73),
IF($D73-SUM($S73:AI73)&gt;(AJ$2*$L73*$K73*60)/$F73,(AJ$2*$L73*$K73*60)/$F73,
IF($D73-SUM($S73:AI73)=0,"Z",$D73-SUM($S73:AI73)))))</f>
        <v>#DIV/0!</v>
      </c>
      <c r="AK73" s="35" t="e">
        <f>IF(DATE(YEAR(AK$3),MONTH(AK$3),DAY(AK$3))&lt;DATE(YEAR($Q73),MONTH($Q73),DAY($Q73)),
"X",
IF(DATE(YEAR(AK$3),MONTH(AK$3),DAY(AK$3))=DATE(YEAR($Q73),MONTH($Q73),DAY($Q73)),
IF(((AK$2-(TIME(HOUR($Q73),MINUTE($Q73),0)-TIME(HOUR($C$1),MINUTE($C$1),0)))*$L73*$K73*60)/$F73&gt;$D73,
$D73,((AK$2-(TIME(HOUR($Q73),MINUTE($Q73),0)-TIME(HOUR($C$1),MINUTE($C$1),0)))*$L73*$K73*60)/$F73),
IF($D73-SUM($S73:AJ73)&gt;(AK$2*$L73*$K73*60)/$F73,(AK$2*$L73*$K73*60)/$F73,
IF($D73-SUM($S73:AJ73)=0,"Z",$D73-SUM($S73:AJ73)))))</f>
        <v>#DIV/0!</v>
      </c>
      <c r="AL73" s="35" t="e">
        <f>IF(DATE(YEAR(AL$3),MONTH(AL$3),DAY(AL$3))&lt;DATE(YEAR($Q73),MONTH($Q73),DAY($Q73)),
"X",
IF(DATE(YEAR(AL$3),MONTH(AL$3),DAY(AL$3))=DATE(YEAR($Q73),MONTH($Q73),DAY($Q73)),
IF(((AL$2-(TIME(HOUR($Q73),MINUTE($Q73),0)-TIME(HOUR($C$1),MINUTE($C$1),0)))*$L73*$K73*60)/$F73&gt;$D73,
$D73,((AL$2-(TIME(HOUR($Q73),MINUTE($Q73),0)-TIME(HOUR($C$1),MINUTE($C$1),0)))*$L73*$K73*60)/$F73),
IF($D73-SUM($S73:AK73)&gt;(AL$2*$L73*$K73*60)/$F73,(AL$2*$L73*$K73*60)/$F73,
IF($D73-SUM($S73:AK73)=0,"Z",$D73-SUM($S73:AK73)))))</f>
        <v>#DIV/0!</v>
      </c>
      <c r="AM73" s="35" t="e">
        <f>IF(DATE(YEAR(AM$3),MONTH(AM$3),DAY(AM$3))&lt;DATE(YEAR($Q73),MONTH($Q73),DAY($Q73)),
"X",
IF(DATE(YEAR(AM$3),MONTH(AM$3),DAY(AM$3))=DATE(YEAR($Q73),MONTH($Q73),DAY($Q73)),
IF(((AM$2-(TIME(HOUR($Q73),MINUTE($Q73),0)-TIME(HOUR($C$1),MINUTE($C$1),0)))*$L73*$K73*60)/$F73&gt;$D73,
$D73,((AM$2-(TIME(HOUR($Q73),MINUTE($Q73),0)-TIME(HOUR($C$1),MINUTE($C$1),0)))*$L73*$K73*60)/$F73),
IF($D73-SUM($S73:AL73)&gt;(AM$2*$L73*$K73*60)/$F73,(AM$2*$L73*$K73*60)/$F73,
IF($D73-SUM($S73:AL73)=0,"Z",$D73-SUM($S73:AL73)))))</f>
        <v>#DIV/0!</v>
      </c>
      <c r="AN73" s="35" t="e">
        <f>IF(DATE(YEAR(AN$3),MONTH(AN$3),DAY(AN$3))&lt;DATE(YEAR($Q73),MONTH($Q73),DAY($Q73)),
"X",
IF(DATE(YEAR(AN$3),MONTH(AN$3),DAY(AN$3))=DATE(YEAR($Q73),MONTH($Q73),DAY($Q73)),
IF(((AN$2-(TIME(HOUR($Q73),MINUTE($Q73),0)-TIME(HOUR($C$1),MINUTE($C$1),0)))*$L73*$K73*60)/$F73&gt;$D73,
$D73,((AN$2-(TIME(HOUR($Q73),MINUTE($Q73),0)-TIME(HOUR($C$1),MINUTE($C$1),0)))*$L73*$K73*60)/$F73),
IF($D73-SUM($S73:AM73)&gt;(AN$2*$L73*$K73*60)/$F73,(AN$2*$L73*$K73*60)/$F73,
IF($D73-SUM($S73:AM73)=0,"Z",$D73-SUM($S73:AM73)))))</f>
        <v>#DIV/0!</v>
      </c>
      <c r="AO73" s="36" t="s">
        <v>85</v>
      </c>
    </row>
  </sheetData>
  <sortState xmlns:xlrd2="http://schemas.microsoft.com/office/spreadsheetml/2017/richdata2" ref="A4:AO73">
    <sortCondition ref="H4:H73"/>
    <sortCondition ref="Q4:Q73"/>
  </sortState>
  <mergeCells count="3">
    <mergeCell ref="A1:B1"/>
    <mergeCell ref="C1:D1"/>
    <mergeCell ref="R1:R2"/>
  </mergeCells>
  <conditionalFormatting sqref="O4:O73">
    <cfRule type="cellIs" dxfId="25" priority="237" operator="lessThan">
      <formula>6994.16</formula>
    </cfRule>
    <cfRule type="cellIs" dxfId="24" priority="238" operator="lessThan">
      <formula>0</formula>
    </cfRule>
  </conditionalFormatting>
  <conditionalFormatting sqref="U4:AO73">
    <cfRule type="cellIs" dxfId="23" priority="6" operator="equal">
      <formula>0</formula>
    </cfRule>
    <cfRule type="cellIs" dxfId="22" priority="7" operator="between">
      <formula>0.01</formula>
      <formula>999999</formula>
    </cfRule>
  </conditionalFormatting>
  <conditionalFormatting sqref="R4:R73">
    <cfRule type="expression" dxfId="21" priority="4">
      <formula>DATE(YEAR($R4),MONTH($R4),DAY($R4))&gt;$E4</formula>
    </cfRule>
  </conditionalFormatting>
  <conditionalFormatting sqref="A24:G63 H4:R73">
    <cfRule type="expression" dxfId="20" priority="2">
      <formula>$H4&lt;&gt;$H3</formula>
    </cfRule>
  </conditionalFormatting>
  <conditionalFormatting sqref="A4:G23">
    <cfRule type="expression" dxfId="19" priority="1">
      <formula>$H4&lt;&gt;$H3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9" operator="equal" id="{263315F3-B40B-4C1E-ADF1-C1F1E3BD1CB5}">
            <xm:f>Parameter!$B$3</xm:f>
            <x14:dxf>
              <font>
                <color theme="0"/>
              </font>
            </x14:dxf>
          </x14:cfRule>
          <x14:cfRule type="cellIs" priority="10" operator="equal" id="{C445B6A6-6D76-4A10-8583-A3D99D31F33E}">
            <xm:f>Parameter!$B$2</xm:f>
            <x14:dxf>
              <font>
                <color theme="0"/>
              </font>
            </x14:dxf>
          </x14:cfRule>
          <xm:sqref>U4:AO73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
  <sheetViews>
    <sheetView workbookViewId="0">
      <selection activeCell="E42" sqref="E42"/>
    </sheetView>
  </sheetViews>
  <sheetFormatPr defaultRowHeight="13"/>
  <cols>
    <col min="1" max="1" width="7" bestFit="1" customWidth="1"/>
    <col min="2" max="2" width="6.54296875" bestFit="1" customWidth="1"/>
    <col min="3" max="4" width="9" bestFit="1" customWidth="1"/>
    <col min="6" max="6" width="9" bestFit="1" customWidth="1"/>
    <col min="7" max="7" width="13.1796875" bestFit="1" customWidth="1"/>
    <col min="8" max="8" width="7" bestFit="1" customWidth="1"/>
    <col min="9" max="9" width="5" bestFit="1" customWidth="1"/>
  </cols>
  <sheetData>
    <row r="1" spans="1:11" ht="26">
      <c r="A1" s="8" t="str">
        <f>IF(Parameter!C5=1,'Data Dictionary'!A26,'Data Dictionary'!B26)</f>
        <v>Order No.</v>
      </c>
      <c r="B1" s="8" t="str">
        <f>IF(Parameter!C5=1,'Data Dictionary'!A28,'Data Dictionary'!B28)</f>
        <v>Product</v>
      </c>
      <c r="C1" s="8" t="str">
        <f>IF(Parameter!C5=1,'Data Dictionary'!A27,'Data Dictionary'!B27)</f>
        <v>Order Qty.</v>
      </c>
      <c r="D1" s="8" t="str">
        <f>IF(Parameter!C5=1,'Data Dictionary'!A5,'Data Dictionary'!B5)</f>
        <v>BTP</v>
      </c>
      <c r="E1" s="8" t="str">
        <f>IF(Parameter!C5=1,'Data Dictionary'!A18,'Data Dictionary'!B18)</f>
        <v>Due Date</v>
      </c>
      <c r="F1" s="8" t="str">
        <f>IF(Parameter!C5=1,'Data Dictionary'!A35,'Data Dictionary'!B35)</f>
        <v>SNM</v>
      </c>
      <c r="G1" s="8" t="str">
        <f>IF(Parameter!C5=1,'Data Dictionary'!A21,'Data Dictionary'!B21)</f>
        <v>Loading (Hour)</v>
      </c>
      <c r="H1" s="8" t="str">
        <f>IF(Parameter!C5=1,'Data Dictionary'!A43,'Data Dictionary'!B43)</f>
        <v>Work Centre</v>
      </c>
      <c r="I1" s="8" t="str">
        <f>IF(Parameter!C5=1,'Data Dictionary'!A29,'Data Dictionary'!B29)</f>
        <v>Ref.</v>
      </c>
    </row>
    <row r="2" spans="1:11" ht="15" customHeight="1">
      <c r="A2" s="26">
        <v>170001</v>
      </c>
      <c r="B2" s="26" t="s">
        <v>6</v>
      </c>
      <c r="C2" s="22">
        <v>4800</v>
      </c>
      <c r="D2" s="22">
        <v>365</v>
      </c>
      <c r="E2" s="38">
        <v>42878</v>
      </c>
      <c r="F2" s="22">
        <v>24</v>
      </c>
      <c r="G2" s="39">
        <v>146</v>
      </c>
      <c r="H2" s="22" t="s">
        <v>44</v>
      </c>
      <c r="I2" s="21">
        <f>VLOOKUP(H2,'Work Centres'!$A$2:$B$21,2)</f>
        <v>1</v>
      </c>
    </row>
    <row r="3" spans="1:11">
      <c r="A3" s="26">
        <v>170002</v>
      </c>
      <c r="B3" s="26" t="s">
        <v>24</v>
      </c>
      <c r="C3" s="22">
        <v>4800</v>
      </c>
      <c r="D3" s="22">
        <v>420</v>
      </c>
      <c r="E3" s="38">
        <v>42879</v>
      </c>
      <c r="F3" s="22">
        <v>40</v>
      </c>
      <c r="G3" s="39">
        <v>280</v>
      </c>
      <c r="H3" s="22" t="s">
        <v>45</v>
      </c>
      <c r="I3" s="21">
        <f>VLOOKUP(H3,'Work Centres'!$A$2:$B$21,2)</f>
        <v>2</v>
      </c>
    </row>
    <row r="4" spans="1:11">
      <c r="A4" s="26">
        <v>170003</v>
      </c>
      <c r="B4" s="26" t="s">
        <v>6</v>
      </c>
      <c r="C4" s="22">
        <v>4800</v>
      </c>
      <c r="D4" s="22">
        <v>300</v>
      </c>
      <c r="E4" s="38">
        <v>42880</v>
      </c>
      <c r="F4" s="22">
        <v>24</v>
      </c>
      <c r="G4" s="39">
        <v>120</v>
      </c>
      <c r="H4" s="22" t="s">
        <v>46</v>
      </c>
      <c r="I4" s="21">
        <f>VLOOKUP(H4,'Work Centres'!$A$2:$B$21,2)</f>
        <v>3</v>
      </c>
    </row>
    <row r="5" spans="1:11">
      <c r="A5" s="26">
        <v>170004</v>
      </c>
      <c r="B5" s="26" t="s">
        <v>7</v>
      </c>
      <c r="C5" s="22">
        <v>4000</v>
      </c>
      <c r="D5" s="22">
        <v>500</v>
      </c>
      <c r="E5" s="38">
        <v>42878</v>
      </c>
      <c r="F5" s="22">
        <v>31</v>
      </c>
      <c r="G5" s="39">
        <v>258.33333333333331</v>
      </c>
      <c r="H5" s="22" t="s">
        <v>47</v>
      </c>
      <c r="I5" s="21">
        <f>VLOOKUP(H5,'Work Centres'!$A$2:$B$21,2)</f>
        <v>4</v>
      </c>
    </row>
    <row r="6" spans="1:11">
      <c r="A6" s="26">
        <v>170005</v>
      </c>
      <c r="B6" s="26" t="s">
        <v>6</v>
      </c>
      <c r="C6" s="22">
        <v>4000</v>
      </c>
      <c r="D6" s="22">
        <v>800</v>
      </c>
      <c r="E6" s="38">
        <v>42879</v>
      </c>
      <c r="F6" s="22">
        <v>24</v>
      </c>
      <c r="G6" s="39">
        <v>320</v>
      </c>
      <c r="H6" s="22" t="s">
        <v>48</v>
      </c>
      <c r="I6" s="21">
        <f>VLOOKUP(H6,'Work Centres'!$A$2:$B$21,2)</f>
        <v>5</v>
      </c>
    </row>
    <row r="7" spans="1:11">
      <c r="A7" s="26">
        <v>170006</v>
      </c>
      <c r="B7" s="26" t="s">
        <v>8</v>
      </c>
      <c r="C7" s="22">
        <v>4000</v>
      </c>
      <c r="D7" s="22">
        <v>1000</v>
      </c>
      <c r="E7" s="38">
        <v>42880</v>
      </c>
      <c r="F7" s="22">
        <v>25</v>
      </c>
      <c r="G7" s="39">
        <v>416.66666666666669</v>
      </c>
      <c r="H7" s="22" t="s">
        <v>49</v>
      </c>
      <c r="I7" s="21">
        <f>VLOOKUP(H7,'Work Centres'!$A$2:$B$21,2)</f>
        <v>6</v>
      </c>
    </row>
    <row r="8" spans="1:11">
      <c r="A8" s="26">
        <v>170007</v>
      </c>
      <c r="B8" s="26" t="s">
        <v>8</v>
      </c>
      <c r="C8" s="22">
        <v>2000</v>
      </c>
      <c r="D8" s="22">
        <v>1200</v>
      </c>
      <c r="E8" s="38">
        <v>42878</v>
      </c>
      <c r="F8" s="22">
        <v>25</v>
      </c>
      <c r="G8" s="39">
        <v>500</v>
      </c>
      <c r="H8" s="22" t="s">
        <v>50</v>
      </c>
      <c r="I8" s="21">
        <f>VLOOKUP(H8,'Work Centres'!$A$2:$B$21,2)</f>
        <v>7</v>
      </c>
    </row>
    <row r="9" spans="1:11">
      <c r="A9" s="26">
        <v>170008</v>
      </c>
      <c r="B9" s="26" t="s">
        <v>9</v>
      </c>
      <c r="C9" s="22">
        <v>2000</v>
      </c>
      <c r="D9" s="22">
        <v>1100</v>
      </c>
      <c r="E9" s="38">
        <v>42879</v>
      </c>
      <c r="F9" s="22">
        <v>20</v>
      </c>
      <c r="G9" s="39">
        <v>366.66666666666669</v>
      </c>
      <c r="H9" s="22" t="s">
        <v>51</v>
      </c>
      <c r="I9" s="21">
        <f>VLOOKUP(H9,'Work Centres'!$A$2:$B$21,2)</f>
        <v>8</v>
      </c>
    </row>
    <row r="10" spans="1:11">
      <c r="A10" s="26">
        <v>170009</v>
      </c>
      <c r="B10" s="26" t="s">
        <v>10</v>
      </c>
      <c r="C10" s="22">
        <v>2000</v>
      </c>
      <c r="D10" s="22">
        <v>700</v>
      </c>
      <c r="E10" s="38">
        <v>42880</v>
      </c>
      <c r="F10" s="22">
        <v>30</v>
      </c>
      <c r="G10" s="39">
        <v>350</v>
      </c>
      <c r="H10" s="22" t="s">
        <v>52</v>
      </c>
      <c r="I10" s="21">
        <f>VLOOKUP(H10,'Work Centres'!$A$2:$B$21,2)</f>
        <v>9</v>
      </c>
    </row>
    <row r="11" spans="1:11">
      <c r="A11" s="26">
        <v>170010</v>
      </c>
      <c r="B11" s="26" t="s">
        <v>10</v>
      </c>
      <c r="C11" s="22">
        <v>900</v>
      </c>
      <c r="D11" s="22">
        <v>600</v>
      </c>
      <c r="E11" s="38">
        <v>42878</v>
      </c>
      <c r="F11" s="22">
        <v>30</v>
      </c>
      <c r="G11" s="39">
        <v>300</v>
      </c>
      <c r="H11" s="22" t="s">
        <v>53</v>
      </c>
      <c r="I11" s="21">
        <f>VLOOKUP(H11,'Work Centres'!$A$2:$B$21,2)</f>
        <v>10</v>
      </c>
    </row>
    <row r="12" spans="1:11">
      <c r="A12" s="26">
        <v>170011</v>
      </c>
      <c r="B12" s="26" t="s">
        <v>11</v>
      </c>
      <c r="C12" s="22">
        <v>2000</v>
      </c>
      <c r="D12" s="22">
        <v>1000</v>
      </c>
      <c r="E12" s="38">
        <v>42879</v>
      </c>
      <c r="F12" s="22">
        <v>25</v>
      </c>
      <c r="G12" s="39">
        <v>416.66666666666669</v>
      </c>
      <c r="H12" s="22" t="s">
        <v>54</v>
      </c>
      <c r="I12" s="21">
        <f>VLOOKUP(H12,'Work Centres'!$A$2:$B$21,2)</f>
        <v>11</v>
      </c>
    </row>
    <row r="13" spans="1:11">
      <c r="A13" s="26">
        <v>170012</v>
      </c>
      <c r="B13" s="26" t="s">
        <v>12</v>
      </c>
      <c r="C13" s="22">
        <v>3200</v>
      </c>
      <c r="D13" s="22">
        <v>1100</v>
      </c>
      <c r="E13" s="38">
        <v>42880</v>
      </c>
      <c r="F13" s="22">
        <v>20</v>
      </c>
      <c r="G13" s="39">
        <v>366.66666666666669</v>
      </c>
      <c r="H13" s="22" t="s">
        <v>55</v>
      </c>
      <c r="I13" s="21">
        <f>VLOOKUP(H13,'Work Centres'!$A$2:$B$21,2)</f>
        <v>12</v>
      </c>
    </row>
    <row r="14" spans="1:11">
      <c r="A14" s="26">
        <v>170013</v>
      </c>
      <c r="B14" s="26" t="s">
        <v>13</v>
      </c>
      <c r="C14" s="22">
        <v>2000</v>
      </c>
      <c r="D14" s="22">
        <v>1100</v>
      </c>
      <c r="E14" s="38">
        <v>42878</v>
      </c>
      <c r="F14" s="22">
        <v>22</v>
      </c>
      <c r="G14" s="39">
        <v>403.33333333333331</v>
      </c>
      <c r="H14" s="22" t="s">
        <v>56</v>
      </c>
      <c r="I14" s="21">
        <f>VLOOKUP(H14,'Work Centres'!$A$2:$B$21,2)</f>
        <v>13</v>
      </c>
    </row>
    <row r="15" spans="1:11">
      <c r="A15" s="26">
        <v>170014</v>
      </c>
      <c r="B15" s="26" t="s">
        <v>14</v>
      </c>
      <c r="C15" s="22">
        <v>2000</v>
      </c>
      <c r="D15" s="22">
        <v>900</v>
      </c>
      <c r="E15" s="38">
        <v>42879</v>
      </c>
      <c r="F15" s="22">
        <v>32</v>
      </c>
      <c r="G15" s="39">
        <v>480</v>
      </c>
      <c r="H15" s="22" t="s">
        <v>57</v>
      </c>
      <c r="I15" s="21">
        <f>VLOOKUP(H15,'Work Centres'!$A$2:$B$21,2)</f>
        <v>14</v>
      </c>
    </row>
    <row r="16" spans="1:11">
      <c r="A16" s="26">
        <v>170015</v>
      </c>
      <c r="B16" s="26" t="s">
        <v>15</v>
      </c>
      <c r="C16" s="22">
        <v>1000</v>
      </c>
      <c r="D16" s="22">
        <v>700</v>
      </c>
      <c r="E16" s="38">
        <v>42880</v>
      </c>
      <c r="F16" s="22">
        <v>36</v>
      </c>
      <c r="G16" s="39">
        <v>420</v>
      </c>
      <c r="H16" s="22" t="s">
        <v>58</v>
      </c>
      <c r="I16" s="21">
        <f>VLOOKUP(H16,'Work Centres'!$A$2:$B$21,2)</f>
        <v>15</v>
      </c>
    </row>
    <row r="17" spans="1:9">
      <c r="A17" s="26">
        <v>170016</v>
      </c>
      <c r="B17" s="26" t="s">
        <v>15</v>
      </c>
      <c r="C17" s="22">
        <v>1200</v>
      </c>
      <c r="D17" s="22">
        <v>700</v>
      </c>
      <c r="E17" s="38">
        <v>42878</v>
      </c>
      <c r="F17" s="22">
        <v>36</v>
      </c>
      <c r="G17" s="39">
        <v>420</v>
      </c>
      <c r="H17" s="22" t="s">
        <v>59</v>
      </c>
      <c r="I17" s="21">
        <f>VLOOKUP(H17,'Work Centres'!$A$2:$B$21,2)</f>
        <v>16</v>
      </c>
    </row>
    <row r="18" spans="1:9">
      <c r="A18" s="26">
        <v>170017</v>
      </c>
      <c r="B18" s="26" t="s">
        <v>16</v>
      </c>
      <c r="C18" s="22">
        <v>1200</v>
      </c>
      <c r="D18" s="22">
        <v>700</v>
      </c>
      <c r="E18" s="38">
        <v>42879</v>
      </c>
      <c r="F18" s="22">
        <v>20</v>
      </c>
      <c r="G18" s="39">
        <v>233.33333333333334</v>
      </c>
      <c r="H18" s="22" t="s">
        <v>60</v>
      </c>
      <c r="I18" s="21">
        <f>VLOOKUP(H18,'Work Centres'!$A$2:$B$21,2)</f>
        <v>17</v>
      </c>
    </row>
    <row r="19" spans="1:9">
      <c r="A19" s="26">
        <v>170018</v>
      </c>
      <c r="B19" s="26" t="s">
        <v>17</v>
      </c>
      <c r="C19" s="22">
        <v>1200</v>
      </c>
      <c r="D19" s="22">
        <v>1100</v>
      </c>
      <c r="E19" s="38">
        <v>42880</v>
      </c>
      <c r="F19" s="22">
        <v>22</v>
      </c>
      <c r="G19" s="39">
        <v>403.33333333333331</v>
      </c>
      <c r="H19" s="22" t="s">
        <v>61</v>
      </c>
      <c r="I19" s="21">
        <f>VLOOKUP(H19,'Work Centres'!$A$2:$B$21,2)</f>
        <v>18</v>
      </c>
    </row>
    <row r="20" spans="1:9">
      <c r="A20" s="26">
        <v>170019</v>
      </c>
      <c r="B20" s="26" t="s">
        <v>18</v>
      </c>
      <c r="C20" s="22">
        <v>4000</v>
      </c>
      <c r="D20" s="22">
        <v>700</v>
      </c>
      <c r="E20" s="38">
        <v>42878</v>
      </c>
      <c r="F20" s="22">
        <v>32</v>
      </c>
      <c r="G20" s="39">
        <v>373.33333333333331</v>
      </c>
      <c r="H20" s="22" t="s">
        <v>62</v>
      </c>
      <c r="I20" s="21">
        <f>VLOOKUP(H20,'Work Centres'!$A$2:$B$21,2)</f>
        <v>19</v>
      </c>
    </row>
    <row r="21" spans="1:9">
      <c r="A21" s="26">
        <v>170020</v>
      </c>
      <c r="B21" s="26" t="s">
        <v>19</v>
      </c>
      <c r="C21" s="22">
        <v>3000</v>
      </c>
      <c r="D21" s="22">
        <v>700</v>
      </c>
      <c r="E21" s="38">
        <v>42878</v>
      </c>
      <c r="F21" s="22">
        <v>34</v>
      </c>
      <c r="G21" s="39">
        <v>396.66666666666669</v>
      </c>
      <c r="H21" s="22" t="s">
        <v>63</v>
      </c>
      <c r="I21" s="21">
        <f>VLOOKUP(H21,'Work Centres'!$A$2:$B$21,2)</f>
        <v>20</v>
      </c>
    </row>
  </sheetData>
  <sortState xmlns:xlrd2="http://schemas.microsoft.com/office/spreadsheetml/2017/richdata2" ref="A2:J61">
    <sortCondition ref="A2:A61"/>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tabSelected="1" workbookViewId="0">
      <selection activeCell="G15" sqref="G15"/>
    </sheetView>
  </sheetViews>
  <sheetFormatPr defaultRowHeight="13"/>
  <cols>
    <col min="1" max="1" width="7" bestFit="1" customWidth="1"/>
    <col min="2" max="2" width="6.54296875" bestFit="1" customWidth="1"/>
    <col min="3" max="4" width="9" bestFit="1" customWidth="1"/>
    <col min="6" max="6" width="9" bestFit="1" customWidth="1"/>
    <col min="7" max="7" width="13.1796875" bestFit="1" customWidth="1"/>
  </cols>
  <sheetData>
    <row r="1" spans="1:9" ht="26">
      <c r="A1" s="8" t="str">
        <f>IF(Parameter!C5=1,'Data Dictionary'!A26,'Data Dictionary'!B26)</f>
        <v>Order No.</v>
      </c>
      <c r="B1" s="8" t="str">
        <f>IF(Parameter!C5=1,'Data Dictionary'!A28,'Data Dictionary'!B28)</f>
        <v>Product</v>
      </c>
      <c r="C1" s="8" t="str">
        <f>IF(Parameter!C5=1,'Data Dictionary'!A27,'Data Dictionary'!B27)</f>
        <v>Order Qty.</v>
      </c>
      <c r="D1" s="8" t="str">
        <f>IF(Parameter!C5=1,'Data Dictionary'!A5,'Data Dictionary'!B5)</f>
        <v>BTP</v>
      </c>
      <c r="E1" s="8" t="str">
        <f>IF(Parameter!C5=1,'Data Dictionary'!A18,'Data Dictionary'!B18)</f>
        <v>Due Date</v>
      </c>
      <c r="F1" s="8" t="str">
        <f>IF(Parameter!C5=1,'Data Dictionary'!A35,'Data Dictionary'!B35)</f>
        <v>SNM</v>
      </c>
      <c r="G1" s="8" t="str">
        <f>IF(Parameter!C5=1,'Data Dictionary'!A21,'Data Dictionary'!B21)</f>
        <v>Loading (Hour)</v>
      </c>
    </row>
    <row r="2" spans="1:9" ht="15" customHeight="1">
      <c r="A2" s="4">
        <v>170021</v>
      </c>
      <c r="B2" s="4" t="s">
        <v>20</v>
      </c>
      <c r="C2">
        <v>1000</v>
      </c>
      <c r="D2">
        <v>1000</v>
      </c>
      <c r="E2" s="6">
        <v>42885</v>
      </c>
      <c r="F2">
        <v>31</v>
      </c>
      <c r="G2" s="5">
        <v>516.66666666666663</v>
      </c>
    </row>
    <row r="3" spans="1:9">
      <c r="A3" s="4">
        <v>170022</v>
      </c>
      <c r="B3" s="4" t="s">
        <v>21</v>
      </c>
      <c r="C3">
        <v>1000</v>
      </c>
      <c r="D3">
        <v>1000</v>
      </c>
      <c r="E3" s="6">
        <v>42885</v>
      </c>
      <c r="F3">
        <v>25</v>
      </c>
      <c r="G3" s="5">
        <v>416.66666666666669</v>
      </c>
    </row>
    <row r="4" spans="1:9">
      <c r="A4" s="4">
        <v>170023</v>
      </c>
      <c r="B4" s="4" t="s">
        <v>22</v>
      </c>
      <c r="C4">
        <v>1200</v>
      </c>
      <c r="D4">
        <v>1200</v>
      </c>
      <c r="E4" s="6">
        <v>42885</v>
      </c>
      <c r="F4">
        <v>24</v>
      </c>
      <c r="G4" s="5">
        <v>480</v>
      </c>
    </row>
    <row r="5" spans="1:9">
      <c r="A5" s="4">
        <v>170024</v>
      </c>
      <c r="B5" s="4" t="s">
        <v>23</v>
      </c>
      <c r="C5">
        <v>1200</v>
      </c>
      <c r="D5">
        <v>1200</v>
      </c>
      <c r="E5" s="6">
        <v>42885</v>
      </c>
      <c r="F5">
        <v>38</v>
      </c>
      <c r="G5" s="5">
        <v>760</v>
      </c>
    </row>
    <row r="6" spans="1:9">
      <c r="A6" s="4">
        <v>170025</v>
      </c>
      <c r="B6" s="4" t="s">
        <v>10</v>
      </c>
      <c r="C6">
        <v>1200</v>
      </c>
      <c r="D6">
        <v>1200</v>
      </c>
      <c r="E6" s="6">
        <v>42885</v>
      </c>
      <c r="F6">
        <v>30</v>
      </c>
      <c r="G6" s="5">
        <v>600</v>
      </c>
    </row>
    <row r="7" spans="1:9">
      <c r="A7" s="4">
        <v>170026</v>
      </c>
      <c r="B7" s="4" t="s">
        <v>11</v>
      </c>
      <c r="C7">
        <v>1200</v>
      </c>
      <c r="D7">
        <v>1200</v>
      </c>
      <c r="E7" s="6">
        <v>42885</v>
      </c>
      <c r="F7">
        <v>25</v>
      </c>
      <c r="G7" s="5">
        <v>500</v>
      </c>
    </row>
    <row r="8" spans="1:9">
      <c r="A8" s="4">
        <v>170027</v>
      </c>
      <c r="B8" s="4" t="s">
        <v>6</v>
      </c>
      <c r="C8">
        <v>1400</v>
      </c>
      <c r="D8">
        <v>1400</v>
      </c>
      <c r="E8" s="6">
        <v>42885</v>
      </c>
      <c r="F8">
        <v>24</v>
      </c>
      <c r="G8" s="5">
        <v>560</v>
      </c>
    </row>
    <row r="9" spans="1:9">
      <c r="A9" s="4">
        <v>170028</v>
      </c>
      <c r="B9" s="4" t="s">
        <v>6</v>
      </c>
      <c r="C9">
        <v>1400</v>
      </c>
      <c r="D9">
        <v>1400</v>
      </c>
      <c r="E9" s="6">
        <v>42885</v>
      </c>
      <c r="F9">
        <v>24</v>
      </c>
      <c r="G9" s="5">
        <v>560</v>
      </c>
    </row>
    <row r="10" spans="1:9">
      <c r="A10" s="4">
        <v>170029</v>
      </c>
      <c r="B10" s="4" t="s">
        <v>6</v>
      </c>
      <c r="C10">
        <v>1400</v>
      </c>
      <c r="D10">
        <v>1400</v>
      </c>
      <c r="E10" s="6">
        <v>42885</v>
      </c>
      <c r="F10">
        <v>24</v>
      </c>
      <c r="G10" s="5">
        <v>560</v>
      </c>
    </row>
    <row r="11" spans="1:9">
      <c r="A11" s="4">
        <v>170030</v>
      </c>
      <c r="B11" s="4" t="s">
        <v>8</v>
      </c>
      <c r="C11">
        <v>1400</v>
      </c>
      <c r="D11">
        <v>1000</v>
      </c>
      <c r="E11" s="6">
        <v>42885</v>
      </c>
      <c r="F11">
        <v>25</v>
      </c>
      <c r="G11" s="5">
        <v>416.66666666666669</v>
      </c>
    </row>
    <row r="12" spans="1:9">
      <c r="A12" s="4">
        <v>170031</v>
      </c>
      <c r="B12" s="4" t="s">
        <v>20</v>
      </c>
      <c r="C12">
        <v>1400</v>
      </c>
      <c r="D12">
        <v>1400</v>
      </c>
      <c r="E12" s="6">
        <v>42885</v>
      </c>
      <c r="F12">
        <v>31</v>
      </c>
      <c r="G12" s="5">
        <v>723.33333333333337</v>
      </c>
    </row>
    <row r="13" spans="1:9">
      <c r="A13" s="4">
        <v>170032</v>
      </c>
      <c r="B13" s="4" t="s">
        <v>21</v>
      </c>
      <c r="C13">
        <v>1400</v>
      </c>
      <c r="D13">
        <v>1400</v>
      </c>
      <c r="E13" s="6">
        <v>42885</v>
      </c>
      <c r="F13">
        <v>25</v>
      </c>
      <c r="G13" s="5">
        <v>583.33333333333337</v>
      </c>
    </row>
    <row r="14" spans="1:9">
      <c r="A14" s="4">
        <v>170033</v>
      </c>
      <c r="B14" s="4" t="s">
        <v>22</v>
      </c>
      <c r="C14">
        <v>1400</v>
      </c>
      <c r="D14">
        <v>1000</v>
      </c>
      <c r="E14" s="6">
        <v>42885</v>
      </c>
      <c r="F14">
        <v>24</v>
      </c>
      <c r="G14" s="5">
        <v>400</v>
      </c>
    </row>
    <row r="15" spans="1:9">
      <c r="A15" s="4">
        <v>170034</v>
      </c>
      <c r="B15" s="4" t="s">
        <v>23</v>
      </c>
      <c r="C15">
        <v>1400</v>
      </c>
      <c r="D15">
        <v>1000</v>
      </c>
      <c r="E15" s="6">
        <v>42885</v>
      </c>
      <c r="F15">
        <v>38</v>
      </c>
      <c r="G15" s="5">
        <v>633.33333333333337</v>
      </c>
    </row>
    <row r="16" spans="1:9">
      <c r="A16" s="4">
        <v>170035</v>
      </c>
      <c r="B16" s="4" t="s">
        <v>10</v>
      </c>
      <c r="C16">
        <v>1400</v>
      </c>
      <c r="D16">
        <v>1000</v>
      </c>
      <c r="E16" s="6">
        <v>42885</v>
      </c>
      <c r="F16">
        <v>30</v>
      </c>
      <c r="G16" s="5">
        <v>500</v>
      </c>
    </row>
    <row r="17" spans="1:7">
      <c r="A17" s="4">
        <v>170036</v>
      </c>
      <c r="B17" s="4" t="s">
        <v>11</v>
      </c>
      <c r="C17">
        <v>700</v>
      </c>
      <c r="D17">
        <v>700</v>
      </c>
      <c r="E17" s="6">
        <v>42885</v>
      </c>
      <c r="F17">
        <v>25</v>
      </c>
      <c r="G17" s="5">
        <v>291.66666666666669</v>
      </c>
    </row>
    <row r="18" spans="1:7">
      <c r="A18" s="4">
        <v>170037</v>
      </c>
      <c r="B18" s="4" t="s">
        <v>6</v>
      </c>
      <c r="C18">
        <v>1000</v>
      </c>
      <c r="D18">
        <v>1000</v>
      </c>
      <c r="E18" s="6">
        <v>42885</v>
      </c>
      <c r="F18">
        <v>24</v>
      </c>
      <c r="G18" s="5">
        <v>400</v>
      </c>
    </row>
    <row r="19" spans="1:7">
      <c r="A19" s="4">
        <v>170038</v>
      </c>
      <c r="B19" s="4" t="s">
        <v>6</v>
      </c>
      <c r="C19">
        <v>1400</v>
      </c>
      <c r="D19">
        <v>1000</v>
      </c>
      <c r="E19" s="6">
        <v>42885</v>
      </c>
      <c r="F19">
        <v>24</v>
      </c>
      <c r="G19" s="5">
        <v>400</v>
      </c>
    </row>
    <row r="20" spans="1:7">
      <c r="A20" s="4">
        <v>170039</v>
      </c>
      <c r="B20" s="4" t="s">
        <v>6</v>
      </c>
      <c r="C20">
        <v>700</v>
      </c>
      <c r="D20">
        <v>700</v>
      </c>
      <c r="E20" s="6">
        <v>42885</v>
      </c>
      <c r="F20">
        <v>24</v>
      </c>
      <c r="G20" s="5">
        <v>280</v>
      </c>
    </row>
    <row r="21" spans="1:7">
      <c r="A21" s="4">
        <v>170040</v>
      </c>
      <c r="B21" s="4" t="s">
        <v>8</v>
      </c>
      <c r="C21">
        <v>1400</v>
      </c>
      <c r="D21">
        <v>1400</v>
      </c>
      <c r="E21" s="6">
        <v>42885</v>
      </c>
      <c r="F21">
        <v>25</v>
      </c>
      <c r="G21" s="5">
        <v>583.33333333333337</v>
      </c>
    </row>
    <row r="22" spans="1:7">
      <c r="A22" s="4">
        <v>170041</v>
      </c>
      <c r="B22" s="4" t="s">
        <v>20</v>
      </c>
      <c r="C22">
        <v>1400</v>
      </c>
      <c r="D22">
        <v>1400</v>
      </c>
      <c r="E22" s="6">
        <v>42885</v>
      </c>
      <c r="F22">
        <v>31</v>
      </c>
      <c r="G22" s="5">
        <v>723.33333333333337</v>
      </c>
    </row>
    <row r="23" spans="1:7">
      <c r="A23" s="4">
        <v>170042</v>
      </c>
      <c r="B23" s="4" t="s">
        <v>21</v>
      </c>
      <c r="C23">
        <v>1400</v>
      </c>
      <c r="D23">
        <v>1400</v>
      </c>
      <c r="E23" s="6">
        <v>42886</v>
      </c>
      <c r="F23">
        <v>25</v>
      </c>
      <c r="G23" s="5">
        <v>583.33333333333337</v>
      </c>
    </row>
    <row r="24" spans="1:7">
      <c r="A24" s="4">
        <v>170043</v>
      </c>
      <c r="B24" s="4" t="s">
        <v>22</v>
      </c>
      <c r="C24">
        <v>800</v>
      </c>
      <c r="D24">
        <v>800</v>
      </c>
      <c r="E24" s="6">
        <v>42886</v>
      </c>
      <c r="F24">
        <v>24</v>
      </c>
      <c r="G24" s="5">
        <v>320</v>
      </c>
    </row>
    <row r="25" spans="1:7">
      <c r="A25" s="4">
        <v>170044</v>
      </c>
      <c r="B25" s="4" t="s">
        <v>23</v>
      </c>
      <c r="C25">
        <v>800</v>
      </c>
      <c r="D25">
        <v>800</v>
      </c>
      <c r="E25" s="6">
        <v>42886</v>
      </c>
      <c r="F25">
        <v>38</v>
      </c>
      <c r="G25" s="5">
        <v>506.66666666666669</v>
      </c>
    </row>
    <row r="26" spans="1:7">
      <c r="A26" s="4">
        <v>170045</v>
      </c>
      <c r="B26" s="4" t="s">
        <v>10</v>
      </c>
      <c r="C26">
        <v>800</v>
      </c>
      <c r="D26">
        <v>800</v>
      </c>
      <c r="E26" s="6">
        <v>42886</v>
      </c>
      <c r="F26">
        <v>30</v>
      </c>
      <c r="G26" s="5">
        <v>400</v>
      </c>
    </row>
    <row r="27" spans="1:7">
      <c r="A27" s="4">
        <v>170046</v>
      </c>
      <c r="B27" s="4" t="s">
        <v>11</v>
      </c>
      <c r="C27">
        <v>1400</v>
      </c>
      <c r="D27">
        <v>1000</v>
      </c>
      <c r="E27" s="6">
        <v>42887</v>
      </c>
      <c r="F27">
        <v>25</v>
      </c>
      <c r="G27" s="5">
        <v>416.66666666666669</v>
      </c>
    </row>
    <row r="28" spans="1:7">
      <c r="A28" s="4">
        <v>170047</v>
      </c>
      <c r="B28" s="4" t="s">
        <v>6</v>
      </c>
      <c r="C28">
        <v>1400</v>
      </c>
      <c r="D28">
        <v>1000</v>
      </c>
      <c r="E28" s="6">
        <v>42887</v>
      </c>
      <c r="F28">
        <v>24</v>
      </c>
      <c r="G28" s="5">
        <v>400</v>
      </c>
    </row>
    <row r="29" spans="1:7">
      <c r="A29" s="4">
        <v>170048</v>
      </c>
      <c r="B29" s="4" t="s">
        <v>6</v>
      </c>
      <c r="C29">
        <v>1400</v>
      </c>
      <c r="D29">
        <v>1400</v>
      </c>
      <c r="E29" s="6">
        <v>42887</v>
      </c>
      <c r="F29">
        <v>24</v>
      </c>
      <c r="G29" s="5">
        <v>560</v>
      </c>
    </row>
    <row r="30" spans="1:7">
      <c r="A30" s="4">
        <v>170049</v>
      </c>
      <c r="B30" s="4" t="s">
        <v>6</v>
      </c>
      <c r="C30">
        <v>1400</v>
      </c>
      <c r="D30">
        <v>1000</v>
      </c>
      <c r="E30" s="6">
        <v>42887</v>
      </c>
      <c r="F30">
        <v>24</v>
      </c>
      <c r="G30" s="5">
        <v>400</v>
      </c>
    </row>
    <row r="31" spans="1:7">
      <c r="A31" s="4">
        <v>170050</v>
      </c>
      <c r="B31" s="4" t="s">
        <v>8</v>
      </c>
      <c r="C31">
        <v>1400</v>
      </c>
      <c r="D31">
        <v>1400</v>
      </c>
      <c r="E31" s="6">
        <v>42887</v>
      </c>
      <c r="F31">
        <v>25</v>
      </c>
      <c r="G31" s="5">
        <v>583.33333333333337</v>
      </c>
    </row>
    <row r="32" spans="1:7">
      <c r="A32" s="4">
        <v>170051</v>
      </c>
      <c r="B32" s="4" t="s">
        <v>20</v>
      </c>
      <c r="C32">
        <v>1400</v>
      </c>
      <c r="D32">
        <v>1400</v>
      </c>
      <c r="E32" s="6">
        <v>42887</v>
      </c>
      <c r="F32">
        <v>31</v>
      </c>
      <c r="G32" s="5">
        <v>723.33333333333337</v>
      </c>
    </row>
    <row r="33" spans="1:7">
      <c r="A33" s="4">
        <v>170052</v>
      </c>
      <c r="B33" s="4" t="s">
        <v>21</v>
      </c>
      <c r="C33">
        <v>1000</v>
      </c>
      <c r="D33">
        <v>1000</v>
      </c>
      <c r="E33" s="6">
        <v>42887</v>
      </c>
      <c r="F33">
        <v>25</v>
      </c>
      <c r="G33" s="5">
        <v>416.66666666666669</v>
      </c>
    </row>
    <row r="34" spans="1:7">
      <c r="A34" s="4">
        <v>170053</v>
      </c>
      <c r="B34" s="4" t="s">
        <v>22</v>
      </c>
      <c r="C34">
        <v>1400</v>
      </c>
      <c r="D34">
        <v>1400</v>
      </c>
      <c r="E34" s="6">
        <v>42887</v>
      </c>
      <c r="F34">
        <v>24</v>
      </c>
      <c r="G34" s="5">
        <v>560</v>
      </c>
    </row>
    <row r="35" spans="1:7">
      <c r="A35" s="4">
        <v>170054</v>
      </c>
      <c r="B35" s="4" t="s">
        <v>23</v>
      </c>
      <c r="C35">
        <v>1400</v>
      </c>
      <c r="D35">
        <v>1000</v>
      </c>
      <c r="E35" s="6">
        <v>42887</v>
      </c>
      <c r="F35">
        <v>38</v>
      </c>
      <c r="G35" s="5">
        <v>633.33333333333337</v>
      </c>
    </row>
    <row r="36" spans="1:7">
      <c r="A36" s="4">
        <v>170055</v>
      </c>
      <c r="B36" s="4" t="s">
        <v>10</v>
      </c>
      <c r="C36">
        <v>1400</v>
      </c>
      <c r="D36">
        <v>1400</v>
      </c>
      <c r="E36" s="6">
        <v>42887</v>
      </c>
      <c r="F36">
        <v>30</v>
      </c>
      <c r="G36" s="5">
        <v>700</v>
      </c>
    </row>
    <row r="37" spans="1:7">
      <c r="A37" s="4">
        <v>170056</v>
      </c>
      <c r="B37" s="4" t="s">
        <v>11</v>
      </c>
      <c r="C37">
        <v>1400</v>
      </c>
      <c r="D37">
        <v>1400</v>
      </c>
      <c r="E37" s="6">
        <v>42891</v>
      </c>
      <c r="F37">
        <v>25</v>
      </c>
      <c r="G37" s="5">
        <v>583.33333333333337</v>
      </c>
    </row>
    <row r="38" spans="1:7">
      <c r="A38" s="4">
        <v>170057</v>
      </c>
      <c r="B38" s="4" t="s">
        <v>6</v>
      </c>
      <c r="C38">
        <v>1000</v>
      </c>
      <c r="D38">
        <v>1000</v>
      </c>
      <c r="E38" s="6">
        <v>42891</v>
      </c>
      <c r="F38">
        <v>24</v>
      </c>
      <c r="G38" s="5">
        <v>400</v>
      </c>
    </row>
    <row r="39" spans="1:7">
      <c r="A39" s="4">
        <v>170058</v>
      </c>
      <c r="B39" s="4" t="s">
        <v>6</v>
      </c>
      <c r="C39">
        <v>1000</v>
      </c>
      <c r="D39">
        <v>1000</v>
      </c>
      <c r="E39" s="6">
        <v>42891</v>
      </c>
      <c r="F39">
        <v>24</v>
      </c>
      <c r="G39" s="5">
        <v>400</v>
      </c>
    </row>
    <row r="40" spans="1:7">
      <c r="A40" s="4">
        <v>170059</v>
      </c>
      <c r="B40" s="4" t="s">
        <v>6</v>
      </c>
      <c r="C40">
        <v>1000</v>
      </c>
      <c r="D40">
        <v>1000</v>
      </c>
      <c r="E40" s="6">
        <v>42891</v>
      </c>
      <c r="F40">
        <v>24</v>
      </c>
      <c r="G40" s="5">
        <v>400</v>
      </c>
    </row>
    <row r="41" spans="1:7">
      <c r="A41" s="4">
        <v>170060</v>
      </c>
      <c r="B41" s="4" t="s">
        <v>8</v>
      </c>
      <c r="C41">
        <v>1000</v>
      </c>
      <c r="D41">
        <v>1000</v>
      </c>
      <c r="E41" s="6">
        <v>42891</v>
      </c>
      <c r="F41">
        <v>25</v>
      </c>
      <c r="G41" s="5">
        <v>416.66666666666669</v>
      </c>
    </row>
    <row r="42" spans="1:7">
      <c r="A42" s="4">
        <v>170061</v>
      </c>
      <c r="B42" s="4" t="s">
        <v>20</v>
      </c>
      <c r="C42">
        <v>1400</v>
      </c>
      <c r="D42">
        <v>1400</v>
      </c>
      <c r="E42" s="6">
        <v>42894</v>
      </c>
      <c r="F42">
        <v>31</v>
      </c>
      <c r="G42" s="5">
        <v>723.33333333333337</v>
      </c>
    </row>
    <row r="43" spans="1:7">
      <c r="A43" s="4">
        <v>170062</v>
      </c>
      <c r="B43" s="4" t="s">
        <v>21</v>
      </c>
      <c r="C43">
        <v>1000</v>
      </c>
      <c r="D43">
        <v>1000</v>
      </c>
      <c r="E43" s="6">
        <v>42894</v>
      </c>
      <c r="F43">
        <v>25</v>
      </c>
      <c r="G43" s="5">
        <v>416.66666666666669</v>
      </c>
    </row>
    <row r="44" spans="1:7">
      <c r="A44" s="4">
        <v>170063</v>
      </c>
      <c r="B44" s="4" t="s">
        <v>22</v>
      </c>
      <c r="C44">
        <v>1400</v>
      </c>
      <c r="D44">
        <v>1400</v>
      </c>
      <c r="E44" s="6">
        <v>42894</v>
      </c>
      <c r="F44">
        <v>24</v>
      </c>
      <c r="G44" s="5">
        <v>560</v>
      </c>
    </row>
    <row r="45" spans="1:7">
      <c r="A45" s="4">
        <v>170064</v>
      </c>
      <c r="B45" s="4" t="s">
        <v>23</v>
      </c>
      <c r="C45">
        <v>1400</v>
      </c>
      <c r="D45">
        <v>1000</v>
      </c>
      <c r="E45" s="6">
        <v>42894</v>
      </c>
      <c r="F45">
        <v>38</v>
      </c>
      <c r="G45" s="5">
        <v>633.33333333333337</v>
      </c>
    </row>
    <row r="46" spans="1:7">
      <c r="A46" s="4">
        <v>170065</v>
      </c>
      <c r="B46" s="4" t="s">
        <v>10</v>
      </c>
      <c r="C46">
        <v>1400</v>
      </c>
      <c r="D46">
        <v>1400</v>
      </c>
      <c r="E46" s="6">
        <v>42894</v>
      </c>
      <c r="F46">
        <v>30</v>
      </c>
      <c r="G46" s="5">
        <v>700</v>
      </c>
    </row>
    <row r="47" spans="1:7">
      <c r="A47" s="4">
        <v>170066</v>
      </c>
      <c r="B47" s="4" t="s">
        <v>11</v>
      </c>
      <c r="C47">
        <v>1400</v>
      </c>
      <c r="D47">
        <v>1400</v>
      </c>
      <c r="E47" s="6">
        <v>42894</v>
      </c>
      <c r="F47">
        <v>25</v>
      </c>
      <c r="G47" s="5">
        <v>583.33333333333337</v>
      </c>
    </row>
    <row r="48" spans="1:7">
      <c r="A48" s="4">
        <v>170067</v>
      </c>
      <c r="B48" s="4" t="s">
        <v>6</v>
      </c>
      <c r="C48">
        <v>1000</v>
      </c>
      <c r="D48">
        <v>1000</v>
      </c>
      <c r="E48" s="6">
        <v>42896</v>
      </c>
      <c r="F48">
        <v>24</v>
      </c>
      <c r="G48" s="5">
        <v>400</v>
      </c>
    </row>
    <row r="49" spans="1:7">
      <c r="A49" s="4">
        <v>170068</v>
      </c>
      <c r="B49" s="4" t="s">
        <v>6</v>
      </c>
      <c r="C49">
        <v>1000</v>
      </c>
      <c r="D49">
        <v>1000</v>
      </c>
      <c r="E49" s="6">
        <v>42896</v>
      </c>
      <c r="F49">
        <v>24</v>
      </c>
      <c r="G49" s="5">
        <v>400</v>
      </c>
    </row>
    <row r="50" spans="1:7">
      <c r="A50" s="4">
        <v>170069</v>
      </c>
      <c r="B50" s="4" t="s">
        <v>6</v>
      </c>
      <c r="C50">
        <v>1000</v>
      </c>
      <c r="D50">
        <v>1000</v>
      </c>
      <c r="E50" s="6">
        <v>42896</v>
      </c>
      <c r="F50">
        <v>24</v>
      </c>
      <c r="G50" s="5">
        <v>400</v>
      </c>
    </row>
    <row r="51" spans="1:7">
      <c r="A51" s="4">
        <v>170070</v>
      </c>
      <c r="B51" s="4" t="s">
        <v>8</v>
      </c>
      <c r="C51">
        <v>1000</v>
      </c>
      <c r="D51">
        <v>1000</v>
      </c>
      <c r="E51" s="6">
        <v>42896</v>
      </c>
      <c r="F51">
        <v>25</v>
      </c>
      <c r="G51" s="5">
        <v>416.66666666666669</v>
      </c>
    </row>
  </sheetData>
  <sortState xmlns:xlrd2="http://schemas.microsoft.com/office/spreadsheetml/2017/richdata2" ref="A2:H61">
    <sortCondition ref="A2:A61"/>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8"/>
  <sheetViews>
    <sheetView workbookViewId="0">
      <selection activeCell="A4" sqref="A4"/>
    </sheetView>
  </sheetViews>
  <sheetFormatPr defaultRowHeight="13"/>
  <cols>
    <col min="1" max="1" width="10.1796875" bestFit="1" customWidth="1"/>
  </cols>
  <sheetData>
    <row r="1" spans="1:9">
      <c r="B1" s="4"/>
      <c r="C1" s="4"/>
      <c r="D1" s="4"/>
      <c r="E1" s="4"/>
      <c r="F1" s="55" t="str">
        <f>IF(Parameter!C5=1,'Data Dictionary'!A31,'Data Dictionary'!B31)</f>
        <v>Shift 1</v>
      </c>
      <c r="G1" s="55" t="str">
        <f>IF(Parameter!C5=1,'Data Dictionary'!A32,'Data Dictionary'!B32)</f>
        <v>Shift 2</v>
      </c>
      <c r="H1" s="55" t="str">
        <f>IF(Parameter!C5=1,'Data Dictionary'!A33,'Data Dictionary'!B33)</f>
        <v>Shift 3</v>
      </c>
    </row>
    <row r="2" spans="1:9">
      <c r="B2" s="4"/>
      <c r="C2" s="4"/>
      <c r="D2" s="87" t="str">
        <f>IF(Parameter!C5=1,'Data Dictionary'!A45,'Data Dictionary'!B45)</f>
        <v xml:space="preserve">Work hours per day: </v>
      </c>
      <c r="E2" s="87"/>
      <c r="F2" s="61">
        <v>8</v>
      </c>
      <c r="G2" s="61">
        <v>8</v>
      </c>
      <c r="H2" s="61">
        <v>8</v>
      </c>
    </row>
    <row r="3" spans="1:9" ht="26">
      <c r="A3" s="53" t="str">
        <f>IF(Parameter!C5=1,'Data Dictionary'!A6,'Data Dictionary'!B6)</f>
        <v>Date</v>
      </c>
      <c r="B3" s="53" t="str">
        <f>IF(Parameter!C5=1,'Data Dictionary'!A47,'Data Dictionary'!B47)</f>
        <v>YM ref.</v>
      </c>
      <c r="C3" s="53" t="str">
        <f>IF(Parameter!C5=1,'Data Dictionary'!A22,'Data Dictionary'!B22)</f>
        <v>MD ref.</v>
      </c>
      <c r="D3" s="53" t="str">
        <f>IF(Parameter!C5=1,'Data Dictionary'!A42,'Data Dictionary'!B42)</f>
        <v>Week No.</v>
      </c>
      <c r="E3" s="53" t="str">
        <f>IF(Parameter!C5=1,'Data Dictionary'!A41,'Data Dictionary'!B41)</f>
        <v>Week Day</v>
      </c>
      <c r="F3" s="53" t="str">
        <f>IF(Parameter!C5=1,'Data Dictionary'!A44,'Data Dictionary'!B44)</f>
        <v>Work Hours</v>
      </c>
      <c r="G3" s="53" t="str">
        <f>IF(Parameter!C5=1,'Data Dictionary'!A44,'Data Dictionary'!B44)</f>
        <v>Work Hours</v>
      </c>
      <c r="H3" s="53" t="str">
        <f>IF(Parameter!C5=1,'Data Dictionary'!A44,'Data Dictionary'!B44)</f>
        <v>Work Hours</v>
      </c>
      <c r="I3" s="53" t="str">
        <f>IF(Parameter!C5=1,'Data Dictionary'!A39,'Data Dictionary'!B39)</f>
        <v>Total Hours</v>
      </c>
    </row>
    <row r="4" spans="1:9">
      <c r="A4" s="6">
        <f>Schedule!C1</f>
        <v>44338.375</v>
      </c>
      <c r="B4" s="9" t="str">
        <f t="shared" ref="B4:B67" si="0">CONCATENATE(TEXT(YEAR(A4),0),"-",TEXT(MONTH(A4),0))</f>
        <v>2021-5</v>
      </c>
      <c r="C4" s="9" t="str">
        <f t="shared" ref="C4:C67" si="1">CONCATENATE(TEXT(MONTH(A4),0),"-",TEXT(DAY(A4),0))</f>
        <v>5-22</v>
      </c>
      <c r="D4" s="4">
        <f t="shared" ref="D4:D67" si="2">WEEKNUM(A4)</f>
        <v>21</v>
      </c>
      <c r="E4" s="9" t="str">
        <f>TEXT(A4,"ddd")</f>
        <v>Sat</v>
      </c>
      <c r="F4">
        <f t="shared" ref="F4:H23" si="3">IF(IFERROR(MATCH($C4,Holiday,0),0)=0,(IF(WEEKDAY($A4,2)=7,0,F$2)),0)</f>
        <v>8</v>
      </c>
      <c r="G4">
        <f t="shared" si="3"/>
        <v>8</v>
      </c>
      <c r="H4">
        <f t="shared" si="3"/>
        <v>8</v>
      </c>
      <c r="I4">
        <f t="shared" ref="I4:I67" si="4">SUM(F4:H4)</f>
        <v>24</v>
      </c>
    </row>
    <row r="5" spans="1:9">
      <c r="A5" s="6">
        <f t="shared" ref="A5:A68" si="5">A4+1</f>
        <v>44339.375</v>
      </c>
      <c r="B5" s="9" t="str">
        <f t="shared" si="0"/>
        <v>2021-5</v>
      </c>
      <c r="C5" s="9" t="str">
        <f t="shared" si="1"/>
        <v>5-23</v>
      </c>
      <c r="D5" s="4">
        <f t="shared" si="2"/>
        <v>22</v>
      </c>
      <c r="E5" s="9" t="str">
        <f t="shared" ref="E5:E67" si="6">TEXT(A5,"ddd")</f>
        <v>Sun</v>
      </c>
      <c r="F5">
        <f t="shared" si="3"/>
        <v>0</v>
      </c>
      <c r="G5">
        <f t="shared" si="3"/>
        <v>0</v>
      </c>
      <c r="H5">
        <f t="shared" si="3"/>
        <v>0</v>
      </c>
      <c r="I5">
        <f t="shared" si="4"/>
        <v>0</v>
      </c>
    </row>
    <row r="6" spans="1:9">
      <c r="A6" s="6">
        <f t="shared" si="5"/>
        <v>44340.375</v>
      </c>
      <c r="B6" s="9" t="str">
        <f t="shared" si="0"/>
        <v>2021-5</v>
      </c>
      <c r="C6" s="9" t="str">
        <f t="shared" si="1"/>
        <v>5-24</v>
      </c>
      <c r="D6" s="4">
        <f t="shared" si="2"/>
        <v>22</v>
      </c>
      <c r="E6" s="9" t="str">
        <f t="shared" si="6"/>
        <v>Mon</v>
      </c>
      <c r="F6">
        <f t="shared" si="3"/>
        <v>8</v>
      </c>
      <c r="G6">
        <f t="shared" si="3"/>
        <v>8</v>
      </c>
      <c r="H6">
        <f t="shared" si="3"/>
        <v>8</v>
      </c>
      <c r="I6">
        <f t="shared" si="4"/>
        <v>24</v>
      </c>
    </row>
    <row r="7" spans="1:9">
      <c r="A7" s="6">
        <f t="shared" si="5"/>
        <v>44341.375</v>
      </c>
      <c r="B7" s="9" t="str">
        <f t="shared" si="0"/>
        <v>2021-5</v>
      </c>
      <c r="C7" s="9" t="str">
        <f t="shared" si="1"/>
        <v>5-25</v>
      </c>
      <c r="D7" s="4">
        <f t="shared" si="2"/>
        <v>22</v>
      </c>
      <c r="E7" s="9" t="str">
        <f t="shared" si="6"/>
        <v>Tue</v>
      </c>
      <c r="F7">
        <f t="shared" si="3"/>
        <v>8</v>
      </c>
      <c r="G7">
        <f t="shared" si="3"/>
        <v>8</v>
      </c>
      <c r="H7">
        <f t="shared" si="3"/>
        <v>8</v>
      </c>
      <c r="I7">
        <f t="shared" si="4"/>
        <v>24</v>
      </c>
    </row>
    <row r="8" spans="1:9">
      <c r="A8" s="6">
        <f t="shared" si="5"/>
        <v>44342.375</v>
      </c>
      <c r="B8" s="9" t="str">
        <f t="shared" si="0"/>
        <v>2021-5</v>
      </c>
      <c r="C8" s="9" t="str">
        <f t="shared" si="1"/>
        <v>5-26</v>
      </c>
      <c r="D8" s="4">
        <f t="shared" si="2"/>
        <v>22</v>
      </c>
      <c r="E8" s="9" t="str">
        <f t="shared" si="6"/>
        <v>Wed</v>
      </c>
      <c r="F8">
        <f t="shared" si="3"/>
        <v>8</v>
      </c>
      <c r="G8">
        <f t="shared" si="3"/>
        <v>8</v>
      </c>
      <c r="H8">
        <f t="shared" si="3"/>
        <v>8</v>
      </c>
      <c r="I8">
        <f t="shared" si="4"/>
        <v>24</v>
      </c>
    </row>
    <row r="9" spans="1:9">
      <c r="A9" s="6">
        <f t="shared" si="5"/>
        <v>44343.375</v>
      </c>
      <c r="B9" s="9" t="str">
        <f t="shared" si="0"/>
        <v>2021-5</v>
      </c>
      <c r="C9" s="9" t="str">
        <f t="shared" si="1"/>
        <v>5-27</v>
      </c>
      <c r="D9" s="4">
        <f t="shared" si="2"/>
        <v>22</v>
      </c>
      <c r="E9" s="9" t="str">
        <f t="shared" si="6"/>
        <v>Thu</v>
      </c>
      <c r="F9">
        <f t="shared" si="3"/>
        <v>8</v>
      </c>
      <c r="G9">
        <f t="shared" si="3"/>
        <v>8</v>
      </c>
      <c r="H9">
        <f t="shared" si="3"/>
        <v>8</v>
      </c>
      <c r="I9">
        <f t="shared" si="4"/>
        <v>24</v>
      </c>
    </row>
    <row r="10" spans="1:9">
      <c r="A10" s="6">
        <f t="shared" si="5"/>
        <v>44344.375</v>
      </c>
      <c r="B10" s="9" t="str">
        <f t="shared" si="0"/>
        <v>2021-5</v>
      </c>
      <c r="C10" s="9" t="str">
        <f t="shared" si="1"/>
        <v>5-28</v>
      </c>
      <c r="D10" s="4">
        <f t="shared" si="2"/>
        <v>22</v>
      </c>
      <c r="E10" s="9" t="str">
        <f t="shared" si="6"/>
        <v>Fri</v>
      </c>
      <c r="F10">
        <f t="shared" si="3"/>
        <v>8</v>
      </c>
      <c r="G10">
        <f t="shared" si="3"/>
        <v>8</v>
      </c>
      <c r="H10">
        <f t="shared" si="3"/>
        <v>8</v>
      </c>
      <c r="I10">
        <f t="shared" si="4"/>
        <v>24</v>
      </c>
    </row>
    <row r="11" spans="1:9">
      <c r="A11" s="6">
        <f t="shared" si="5"/>
        <v>44345.375</v>
      </c>
      <c r="B11" s="9" t="str">
        <f t="shared" si="0"/>
        <v>2021-5</v>
      </c>
      <c r="C11" s="9" t="str">
        <f t="shared" si="1"/>
        <v>5-29</v>
      </c>
      <c r="D11" s="4">
        <f t="shared" si="2"/>
        <v>22</v>
      </c>
      <c r="E11" s="9" t="str">
        <f t="shared" si="6"/>
        <v>Sat</v>
      </c>
      <c r="F11">
        <f t="shared" si="3"/>
        <v>8</v>
      </c>
      <c r="G11">
        <f t="shared" si="3"/>
        <v>8</v>
      </c>
      <c r="H11">
        <f t="shared" si="3"/>
        <v>8</v>
      </c>
      <c r="I11">
        <f t="shared" si="4"/>
        <v>24</v>
      </c>
    </row>
    <row r="12" spans="1:9">
      <c r="A12" s="6">
        <f t="shared" si="5"/>
        <v>44346.375</v>
      </c>
      <c r="B12" s="9" t="str">
        <f t="shared" si="0"/>
        <v>2021-5</v>
      </c>
      <c r="C12" s="9" t="str">
        <f t="shared" si="1"/>
        <v>5-30</v>
      </c>
      <c r="D12" s="4">
        <f t="shared" si="2"/>
        <v>23</v>
      </c>
      <c r="E12" s="9" t="str">
        <f t="shared" si="6"/>
        <v>Sun</v>
      </c>
      <c r="F12">
        <f t="shared" si="3"/>
        <v>0</v>
      </c>
      <c r="G12">
        <f t="shared" si="3"/>
        <v>0</v>
      </c>
      <c r="H12">
        <f t="shared" si="3"/>
        <v>0</v>
      </c>
      <c r="I12">
        <f t="shared" si="4"/>
        <v>0</v>
      </c>
    </row>
    <row r="13" spans="1:9">
      <c r="A13" s="6">
        <f t="shared" si="5"/>
        <v>44347.375</v>
      </c>
      <c r="B13" s="9" t="str">
        <f t="shared" si="0"/>
        <v>2021-5</v>
      </c>
      <c r="C13" s="9" t="str">
        <f t="shared" si="1"/>
        <v>5-31</v>
      </c>
      <c r="D13" s="4">
        <f t="shared" si="2"/>
        <v>23</v>
      </c>
      <c r="E13" s="9" t="str">
        <f t="shared" si="6"/>
        <v>Mon</v>
      </c>
      <c r="F13">
        <f t="shared" si="3"/>
        <v>8</v>
      </c>
      <c r="G13">
        <f t="shared" si="3"/>
        <v>8</v>
      </c>
      <c r="H13">
        <f t="shared" si="3"/>
        <v>8</v>
      </c>
      <c r="I13">
        <f t="shared" si="4"/>
        <v>24</v>
      </c>
    </row>
    <row r="14" spans="1:9">
      <c r="A14" s="6">
        <f t="shared" si="5"/>
        <v>44348.375</v>
      </c>
      <c r="B14" s="9" t="str">
        <f t="shared" si="0"/>
        <v>2021-6</v>
      </c>
      <c r="C14" s="9" t="str">
        <f t="shared" si="1"/>
        <v>6-1</v>
      </c>
      <c r="D14" s="4">
        <f t="shared" si="2"/>
        <v>23</v>
      </c>
      <c r="E14" s="9" t="str">
        <f t="shared" si="6"/>
        <v>Tue</v>
      </c>
      <c r="F14">
        <f t="shared" si="3"/>
        <v>8</v>
      </c>
      <c r="G14">
        <f t="shared" si="3"/>
        <v>8</v>
      </c>
      <c r="H14">
        <f t="shared" si="3"/>
        <v>8</v>
      </c>
      <c r="I14">
        <f t="shared" si="4"/>
        <v>24</v>
      </c>
    </row>
    <row r="15" spans="1:9">
      <c r="A15" s="6">
        <f t="shared" si="5"/>
        <v>44349.375</v>
      </c>
      <c r="B15" s="9" t="str">
        <f t="shared" si="0"/>
        <v>2021-6</v>
      </c>
      <c r="C15" s="9" t="str">
        <f t="shared" si="1"/>
        <v>6-2</v>
      </c>
      <c r="D15" s="4">
        <f t="shared" si="2"/>
        <v>23</v>
      </c>
      <c r="E15" s="9" t="str">
        <f t="shared" si="6"/>
        <v>Wed</v>
      </c>
      <c r="F15">
        <f t="shared" si="3"/>
        <v>8</v>
      </c>
      <c r="G15">
        <f t="shared" si="3"/>
        <v>8</v>
      </c>
      <c r="H15">
        <f t="shared" si="3"/>
        <v>8</v>
      </c>
      <c r="I15">
        <f t="shared" si="4"/>
        <v>24</v>
      </c>
    </row>
    <row r="16" spans="1:9">
      <c r="A16" s="6">
        <f t="shared" si="5"/>
        <v>44350.375</v>
      </c>
      <c r="B16" s="9" t="str">
        <f t="shared" si="0"/>
        <v>2021-6</v>
      </c>
      <c r="C16" s="9" t="str">
        <f t="shared" si="1"/>
        <v>6-3</v>
      </c>
      <c r="D16" s="4">
        <f t="shared" si="2"/>
        <v>23</v>
      </c>
      <c r="E16" s="9" t="str">
        <f t="shared" si="6"/>
        <v>Thu</v>
      </c>
      <c r="F16">
        <f t="shared" si="3"/>
        <v>8</v>
      </c>
      <c r="G16">
        <f t="shared" si="3"/>
        <v>8</v>
      </c>
      <c r="H16">
        <f t="shared" si="3"/>
        <v>8</v>
      </c>
      <c r="I16">
        <f t="shared" si="4"/>
        <v>24</v>
      </c>
    </row>
    <row r="17" spans="1:9">
      <c r="A17" s="6">
        <f t="shared" si="5"/>
        <v>44351.375</v>
      </c>
      <c r="B17" s="9" t="str">
        <f t="shared" si="0"/>
        <v>2021-6</v>
      </c>
      <c r="C17" s="9" t="str">
        <f t="shared" si="1"/>
        <v>6-4</v>
      </c>
      <c r="D17" s="4">
        <f t="shared" si="2"/>
        <v>23</v>
      </c>
      <c r="E17" s="9" t="str">
        <f t="shared" si="6"/>
        <v>Fri</v>
      </c>
      <c r="F17">
        <f t="shared" si="3"/>
        <v>8</v>
      </c>
      <c r="G17">
        <f t="shared" si="3"/>
        <v>8</v>
      </c>
      <c r="H17">
        <f t="shared" si="3"/>
        <v>8</v>
      </c>
      <c r="I17">
        <f t="shared" si="4"/>
        <v>24</v>
      </c>
    </row>
    <row r="18" spans="1:9">
      <c r="A18" s="6">
        <f t="shared" si="5"/>
        <v>44352.375</v>
      </c>
      <c r="B18" s="9" t="str">
        <f t="shared" si="0"/>
        <v>2021-6</v>
      </c>
      <c r="C18" s="9" t="str">
        <f t="shared" si="1"/>
        <v>6-5</v>
      </c>
      <c r="D18" s="4">
        <f t="shared" si="2"/>
        <v>23</v>
      </c>
      <c r="E18" s="9" t="str">
        <f t="shared" si="6"/>
        <v>Sat</v>
      </c>
      <c r="F18">
        <f t="shared" si="3"/>
        <v>8</v>
      </c>
      <c r="G18">
        <f t="shared" si="3"/>
        <v>8</v>
      </c>
      <c r="H18">
        <f t="shared" si="3"/>
        <v>8</v>
      </c>
      <c r="I18">
        <f t="shared" si="4"/>
        <v>24</v>
      </c>
    </row>
    <row r="19" spans="1:9">
      <c r="A19" s="6">
        <f t="shared" si="5"/>
        <v>44353.375</v>
      </c>
      <c r="B19" s="9" t="str">
        <f t="shared" si="0"/>
        <v>2021-6</v>
      </c>
      <c r="C19" s="9" t="str">
        <f t="shared" si="1"/>
        <v>6-6</v>
      </c>
      <c r="D19" s="4">
        <f t="shared" si="2"/>
        <v>24</v>
      </c>
      <c r="E19" s="9" t="str">
        <f t="shared" si="6"/>
        <v>Sun</v>
      </c>
      <c r="F19">
        <f t="shared" si="3"/>
        <v>0</v>
      </c>
      <c r="G19">
        <f t="shared" si="3"/>
        <v>0</v>
      </c>
      <c r="H19">
        <f t="shared" si="3"/>
        <v>0</v>
      </c>
      <c r="I19">
        <f t="shared" si="4"/>
        <v>0</v>
      </c>
    </row>
    <row r="20" spans="1:9">
      <c r="A20" s="6">
        <f t="shared" si="5"/>
        <v>44354.375</v>
      </c>
      <c r="B20" s="9" t="str">
        <f t="shared" si="0"/>
        <v>2021-6</v>
      </c>
      <c r="C20" s="9" t="str">
        <f t="shared" si="1"/>
        <v>6-7</v>
      </c>
      <c r="D20" s="4">
        <f t="shared" si="2"/>
        <v>24</v>
      </c>
      <c r="E20" s="9" t="str">
        <f t="shared" si="6"/>
        <v>Mon</v>
      </c>
      <c r="F20">
        <f t="shared" si="3"/>
        <v>8</v>
      </c>
      <c r="G20">
        <f t="shared" si="3"/>
        <v>8</v>
      </c>
      <c r="H20">
        <f t="shared" si="3"/>
        <v>8</v>
      </c>
      <c r="I20">
        <f t="shared" si="4"/>
        <v>24</v>
      </c>
    </row>
    <row r="21" spans="1:9">
      <c r="A21" s="6">
        <f t="shared" si="5"/>
        <v>44355.375</v>
      </c>
      <c r="B21" s="9" t="str">
        <f t="shared" si="0"/>
        <v>2021-6</v>
      </c>
      <c r="C21" s="9" t="str">
        <f t="shared" si="1"/>
        <v>6-8</v>
      </c>
      <c r="D21" s="4">
        <f t="shared" si="2"/>
        <v>24</v>
      </c>
      <c r="E21" s="9" t="str">
        <f t="shared" si="6"/>
        <v>Tue</v>
      </c>
      <c r="F21">
        <f t="shared" si="3"/>
        <v>8</v>
      </c>
      <c r="G21">
        <f t="shared" si="3"/>
        <v>8</v>
      </c>
      <c r="H21">
        <f t="shared" si="3"/>
        <v>8</v>
      </c>
      <c r="I21">
        <f t="shared" si="4"/>
        <v>24</v>
      </c>
    </row>
    <row r="22" spans="1:9">
      <c r="A22" s="6">
        <f t="shared" si="5"/>
        <v>44356.375</v>
      </c>
      <c r="B22" s="9" t="str">
        <f t="shared" si="0"/>
        <v>2021-6</v>
      </c>
      <c r="C22" s="9" t="str">
        <f t="shared" si="1"/>
        <v>6-9</v>
      </c>
      <c r="D22" s="4">
        <f t="shared" si="2"/>
        <v>24</v>
      </c>
      <c r="E22" s="9" t="str">
        <f t="shared" si="6"/>
        <v>Wed</v>
      </c>
      <c r="F22">
        <f t="shared" si="3"/>
        <v>8</v>
      </c>
      <c r="G22">
        <f t="shared" si="3"/>
        <v>8</v>
      </c>
      <c r="H22">
        <f t="shared" si="3"/>
        <v>8</v>
      </c>
      <c r="I22">
        <f t="shared" si="4"/>
        <v>24</v>
      </c>
    </row>
    <row r="23" spans="1:9">
      <c r="A23" s="6">
        <f t="shared" si="5"/>
        <v>44357.375</v>
      </c>
      <c r="B23" s="9" t="str">
        <f t="shared" si="0"/>
        <v>2021-6</v>
      </c>
      <c r="C23" s="9" t="str">
        <f t="shared" si="1"/>
        <v>6-10</v>
      </c>
      <c r="D23" s="4">
        <f t="shared" si="2"/>
        <v>24</v>
      </c>
      <c r="E23" s="9" t="str">
        <f t="shared" si="6"/>
        <v>Thu</v>
      </c>
      <c r="F23">
        <f t="shared" si="3"/>
        <v>8</v>
      </c>
      <c r="G23">
        <f t="shared" si="3"/>
        <v>8</v>
      </c>
      <c r="H23">
        <f t="shared" si="3"/>
        <v>8</v>
      </c>
      <c r="I23">
        <f t="shared" si="4"/>
        <v>24</v>
      </c>
    </row>
    <row r="24" spans="1:9">
      <c r="A24" s="6">
        <f t="shared" si="5"/>
        <v>44358.375</v>
      </c>
      <c r="B24" s="9" t="str">
        <f t="shared" si="0"/>
        <v>2021-6</v>
      </c>
      <c r="C24" s="9" t="str">
        <f t="shared" si="1"/>
        <v>6-11</v>
      </c>
      <c r="D24" s="4">
        <f t="shared" si="2"/>
        <v>24</v>
      </c>
      <c r="E24" s="9" t="str">
        <f t="shared" si="6"/>
        <v>Fri</v>
      </c>
      <c r="F24">
        <f t="shared" ref="F24:H43" si="7">IF(IFERROR(MATCH($C24,Holiday,0),0)=0,(IF(WEEKDAY($A24,2)=7,0,F$2)),0)</f>
        <v>8</v>
      </c>
      <c r="G24">
        <f t="shared" si="7"/>
        <v>8</v>
      </c>
      <c r="H24">
        <f t="shared" si="7"/>
        <v>8</v>
      </c>
      <c r="I24">
        <f t="shared" si="4"/>
        <v>24</v>
      </c>
    </row>
    <row r="25" spans="1:9">
      <c r="A25" s="6">
        <f t="shared" si="5"/>
        <v>44359.375</v>
      </c>
      <c r="B25" s="9" t="str">
        <f t="shared" si="0"/>
        <v>2021-6</v>
      </c>
      <c r="C25" s="9" t="str">
        <f t="shared" si="1"/>
        <v>6-12</v>
      </c>
      <c r="D25" s="4">
        <f t="shared" si="2"/>
        <v>24</v>
      </c>
      <c r="E25" s="9" t="str">
        <f t="shared" si="6"/>
        <v>Sat</v>
      </c>
      <c r="F25">
        <f t="shared" si="7"/>
        <v>8</v>
      </c>
      <c r="G25">
        <f t="shared" si="7"/>
        <v>8</v>
      </c>
      <c r="H25">
        <f t="shared" si="7"/>
        <v>8</v>
      </c>
      <c r="I25">
        <f t="shared" si="4"/>
        <v>24</v>
      </c>
    </row>
    <row r="26" spans="1:9">
      <c r="A26" s="6">
        <f t="shared" si="5"/>
        <v>44360.375</v>
      </c>
      <c r="B26" s="9" t="str">
        <f t="shared" si="0"/>
        <v>2021-6</v>
      </c>
      <c r="C26" s="9" t="str">
        <f t="shared" si="1"/>
        <v>6-13</v>
      </c>
      <c r="D26" s="4">
        <f t="shared" si="2"/>
        <v>25</v>
      </c>
      <c r="E26" s="9" t="str">
        <f t="shared" si="6"/>
        <v>Sun</v>
      </c>
      <c r="F26">
        <f t="shared" si="7"/>
        <v>0</v>
      </c>
      <c r="G26">
        <f t="shared" si="7"/>
        <v>0</v>
      </c>
      <c r="H26">
        <f t="shared" si="7"/>
        <v>0</v>
      </c>
      <c r="I26">
        <f t="shared" si="4"/>
        <v>0</v>
      </c>
    </row>
    <row r="27" spans="1:9">
      <c r="A27" s="6">
        <f t="shared" si="5"/>
        <v>44361.375</v>
      </c>
      <c r="B27" s="9" t="str">
        <f t="shared" si="0"/>
        <v>2021-6</v>
      </c>
      <c r="C27" s="9" t="str">
        <f t="shared" si="1"/>
        <v>6-14</v>
      </c>
      <c r="D27" s="4">
        <f t="shared" si="2"/>
        <v>25</v>
      </c>
      <c r="E27" s="9" t="str">
        <f t="shared" si="6"/>
        <v>Mon</v>
      </c>
      <c r="F27">
        <f t="shared" si="7"/>
        <v>8</v>
      </c>
      <c r="G27">
        <f t="shared" si="7"/>
        <v>8</v>
      </c>
      <c r="H27">
        <f t="shared" si="7"/>
        <v>8</v>
      </c>
      <c r="I27">
        <f t="shared" si="4"/>
        <v>24</v>
      </c>
    </row>
    <row r="28" spans="1:9">
      <c r="A28" s="6">
        <f t="shared" si="5"/>
        <v>44362.375</v>
      </c>
      <c r="B28" s="9" t="str">
        <f t="shared" si="0"/>
        <v>2021-6</v>
      </c>
      <c r="C28" s="9" t="str">
        <f t="shared" si="1"/>
        <v>6-15</v>
      </c>
      <c r="D28" s="4">
        <f t="shared" si="2"/>
        <v>25</v>
      </c>
      <c r="E28" s="9" t="str">
        <f t="shared" si="6"/>
        <v>Tue</v>
      </c>
      <c r="F28">
        <f t="shared" si="7"/>
        <v>8</v>
      </c>
      <c r="G28">
        <f t="shared" si="7"/>
        <v>8</v>
      </c>
      <c r="H28">
        <f t="shared" si="7"/>
        <v>8</v>
      </c>
      <c r="I28">
        <f t="shared" si="4"/>
        <v>24</v>
      </c>
    </row>
    <row r="29" spans="1:9">
      <c r="A29" s="6">
        <f t="shared" si="5"/>
        <v>44363.375</v>
      </c>
      <c r="B29" s="9" t="str">
        <f t="shared" si="0"/>
        <v>2021-6</v>
      </c>
      <c r="C29" s="9" t="str">
        <f t="shared" si="1"/>
        <v>6-16</v>
      </c>
      <c r="D29" s="4">
        <f t="shared" si="2"/>
        <v>25</v>
      </c>
      <c r="E29" s="9" t="str">
        <f t="shared" si="6"/>
        <v>Wed</v>
      </c>
      <c r="F29">
        <f t="shared" si="7"/>
        <v>8</v>
      </c>
      <c r="G29">
        <f t="shared" si="7"/>
        <v>8</v>
      </c>
      <c r="H29">
        <f t="shared" si="7"/>
        <v>8</v>
      </c>
      <c r="I29">
        <f t="shared" si="4"/>
        <v>24</v>
      </c>
    </row>
    <row r="30" spans="1:9">
      <c r="A30" s="6">
        <f t="shared" si="5"/>
        <v>44364.375</v>
      </c>
      <c r="B30" s="9" t="str">
        <f t="shared" si="0"/>
        <v>2021-6</v>
      </c>
      <c r="C30" s="9" t="str">
        <f t="shared" si="1"/>
        <v>6-17</v>
      </c>
      <c r="D30" s="4">
        <f t="shared" si="2"/>
        <v>25</v>
      </c>
      <c r="E30" s="9" t="str">
        <f t="shared" si="6"/>
        <v>Thu</v>
      </c>
      <c r="F30">
        <f t="shared" si="7"/>
        <v>8</v>
      </c>
      <c r="G30">
        <f t="shared" si="7"/>
        <v>8</v>
      </c>
      <c r="H30">
        <f t="shared" si="7"/>
        <v>8</v>
      </c>
      <c r="I30">
        <f t="shared" si="4"/>
        <v>24</v>
      </c>
    </row>
    <row r="31" spans="1:9">
      <c r="A31" s="6">
        <f t="shared" si="5"/>
        <v>44365.375</v>
      </c>
      <c r="B31" s="9" t="str">
        <f t="shared" si="0"/>
        <v>2021-6</v>
      </c>
      <c r="C31" s="9" t="str">
        <f t="shared" si="1"/>
        <v>6-18</v>
      </c>
      <c r="D31" s="4">
        <f t="shared" si="2"/>
        <v>25</v>
      </c>
      <c r="E31" s="9" t="str">
        <f t="shared" si="6"/>
        <v>Fri</v>
      </c>
      <c r="F31">
        <f t="shared" si="7"/>
        <v>8</v>
      </c>
      <c r="G31">
        <f t="shared" si="7"/>
        <v>8</v>
      </c>
      <c r="H31">
        <f t="shared" si="7"/>
        <v>8</v>
      </c>
      <c r="I31">
        <f t="shared" si="4"/>
        <v>24</v>
      </c>
    </row>
    <row r="32" spans="1:9">
      <c r="A32" s="6">
        <f t="shared" si="5"/>
        <v>44366.375</v>
      </c>
      <c r="B32" s="9" t="str">
        <f t="shared" si="0"/>
        <v>2021-6</v>
      </c>
      <c r="C32" s="9" t="str">
        <f t="shared" si="1"/>
        <v>6-19</v>
      </c>
      <c r="D32" s="4">
        <f t="shared" si="2"/>
        <v>25</v>
      </c>
      <c r="E32" s="9" t="str">
        <f t="shared" si="6"/>
        <v>Sat</v>
      </c>
      <c r="F32">
        <f t="shared" si="7"/>
        <v>8</v>
      </c>
      <c r="G32">
        <f t="shared" si="7"/>
        <v>8</v>
      </c>
      <c r="H32">
        <f t="shared" si="7"/>
        <v>8</v>
      </c>
      <c r="I32">
        <f t="shared" si="4"/>
        <v>24</v>
      </c>
    </row>
    <row r="33" spans="1:9">
      <c r="A33" s="6">
        <f t="shared" si="5"/>
        <v>44367.375</v>
      </c>
      <c r="B33" s="9" t="str">
        <f t="shared" si="0"/>
        <v>2021-6</v>
      </c>
      <c r="C33" s="9" t="str">
        <f t="shared" si="1"/>
        <v>6-20</v>
      </c>
      <c r="D33" s="4">
        <f t="shared" si="2"/>
        <v>26</v>
      </c>
      <c r="E33" s="9" t="str">
        <f t="shared" si="6"/>
        <v>Sun</v>
      </c>
      <c r="F33">
        <f t="shared" si="7"/>
        <v>0</v>
      </c>
      <c r="G33">
        <f t="shared" si="7"/>
        <v>0</v>
      </c>
      <c r="H33">
        <f t="shared" si="7"/>
        <v>0</v>
      </c>
      <c r="I33">
        <f t="shared" si="4"/>
        <v>0</v>
      </c>
    </row>
    <row r="34" spans="1:9">
      <c r="A34" s="6">
        <f t="shared" si="5"/>
        <v>44368.375</v>
      </c>
      <c r="B34" s="9" t="str">
        <f t="shared" si="0"/>
        <v>2021-6</v>
      </c>
      <c r="C34" s="9" t="str">
        <f t="shared" si="1"/>
        <v>6-21</v>
      </c>
      <c r="D34" s="4">
        <f t="shared" si="2"/>
        <v>26</v>
      </c>
      <c r="E34" s="9" t="str">
        <f t="shared" si="6"/>
        <v>Mon</v>
      </c>
      <c r="F34">
        <f t="shared" si="7"/>
        <v>8</v>
      </c>
      <c r="G34">
        <f t="shared" si="7"/>
        <v>8</v>
      </c>
      <c r="H34">
        <f t="shared" si="7"/>
        <v>8</v>
      </c>
      <c r="I34">
        <f t="shared" si="4"/>
        <v>24</v>
      </c>
    </row>
    <row r="35" spans="1:9">
      <c r="A35" s="6">
        <f t="shared" si="5"/>
        <v>44369.375</v>
      </c>
      <c r="B35" s="9" t="str">
        <f t="shared" si="0"/>
        <v>2021-6</v>
      </c>
      <c r="C35" s="9" t="str">
        <f t="shared" si="1"/>
        <v>6-22</v>
      </c>
      <c r="D35" s="4">
        <f t="shared" si="2"/>
        <v>26</v>
      </c>
      <c r="E35" s="9" t="str">
        <f t="shared" si="6"/>
        <v>Tue</v>
      </c>
      <c r="F35">
        <f t="shared" si="7"/>
        <v>8</v>
      </c>
      <c r="G35">
        <f t="shared" si="7"/>
        <v>8</v>
      </c>
      <c r="H35">
        <f t="shared" si="7"/>
        <v>8</v>
      </c>
      <c r="I35">
        <f t="shared" si="4"/>
        <v>24</v>
      </c>
    </row>
    <row r="36" spans="1:9">
      <c r="A36" s="6">
        <f t="shared" si="5"/>
        <v>44370.375</v>
      </c>
      <c r="B36" s="9" t="str">
        <f t="shared" si="0"/>
        <v>2021-6</v>
      </c>
      <c r="C36" s="9" t="str">
        <f t="shared" si="1"/>
        <v>6-23</v>
      </c>
      <c r="D36" s="4">
        <f t="shared" si="2"/>
        <v>26</v>
      </c>
      <c r="E36" s="9" t="str">
        <f t="shared" si="6"/>
        <v>Wed</v>
      </c>
      <c r="F36">
        <f t="shared" si="7"/>
        <v>8</v>
      </c>
      <c r="G36">
        <f t="shared" si="7"/>
        <v>8</v>
      </c>
      <c r="H36">
        <f t="shared" si="7"/>
        <v>8</v>
      </c>
      <c r="I36">
        <f t="shared" si="4"/>
        <v>24</v>
      </c>
    </row>
    <row r="37" spans="1:9">
      <c r="A37" s="6">
        <f t="shared" si="5"/>
        <v>44371.375</v>
      </c>
      <c r="B37" s="9" t="str">
        <f t="shared" si="0"/>
        <v>2021-6</v>
      </c>
      <c r="C37" s="9" t="str">
        <f t="shared" si="1"/>
        <v>6-24</v>
      </c>
      <c r="D37" s="4">
        <f t="shared" si="2"/>
        <v>26</v>
      </c>
      <c r="E37" s="9" t="str">
        <f t="shared" si="6"/>
        <v>Thu</v>
      </c>
      <c r="F37">
        <f t="shared" si="7"/>
        <v>8</v>
      </c>
      <c r="G37">
        <f t="shared" si="7"/>
        <v>8</v>
      </c>
      <c r="H37">
        <f t="shared" si="7"/>
        <v>8</v>
      </c>
      <c r="I37">
        <f t="shared" si="4"/>
        <v>24</v>
      </c>
    </row>
    <row r="38" spans="1:9">
      <c r="A38" s="6">
        <f t="shared" si="5"/>
        <v>44372.375</v>
      </c>
      <c r="B38" s="9" t="str">
        <f t="shared" si="0"/>
        <v>2021-6</v>
      </c>
      <c r="C38" s="9" t="str">
        <f t="shared" si="1"/>
        <v>6-25</v>
      </c>
      <c r="D38" s="4">
        <f t="shared" si="2"/>
        <v>26</v>
      </c>
      <c r="E38" s="9" t="str">
        <f t="shared" si="6"/>
        <v>Fri</v>
      </c>
      <c r="F38">
        <f t="shared" si="7"/>
        <v>8</v>
      </c>
      <c r="G38">
        <f t="shared" si="7"/>
        <v>8</v>
      </c>
      <c r="H38">
        <f t="shared" si="7"/>
        <v>8</v>
      </c>
      <c r="I38">
        <f t="shared" si="4"/>
        <v>24</v>
      </c>
    </row>
    <row r="39" spans="1:9">
      <c r="A39" s="6">
        <f t="shared" si="5"/>
        <v>44373.375</v>
      </c>
      <c r="B39" s="9" t="str">
        <f t="shared" si="0"/>
        <v>2021-6</v>
      </c>
      <c r="C39" s="9" t="str">
        <f t="shared" si="1"/>
        <v>6-26</v>
      </c>
      <c r="D39" s="4">
        <f t="shared" si="2"/>
        <v>26</v>
      </c>
      <c r="E39" s="9" t="str">
        <f t="shared" si="6"/>
        <v>Sat</v>
      </c>
      <c r="F39">
        <f t="shared" si="7"/>
        <v>8</v>
      </c>
      <c r="G39">
        <f t="shared" si="7"/>
        <v>8</v>
      </c>
      <c r="H39">
        <f t="shared" si="7"/>
        <v>8</v>
      </c>
      <c r="I39">
        <f t="shared" si="4"/>
        <v>24</v>
      </c>
    </row>
    <row r="40" spans="1:9">
      <c r="A40" s="6">
        <f t="shared" si="5"/>
        <v>44374.375</v>
      </c>
      <c r="B40" s="9" t="str">
        <f t="shared" si="0"/>
        <v>2021-6</v>
      </c>
      <c r="C40" s="9" t="str">
        <f t="shared" si="1"/>
        <v>6-27</v>
      </c>
      <c r="D40" s="4">
        <f t="shared" si="2"/>
        <v>27</v>
      </c>
      <c r="E40" s="9" t="str">
        <f t="shared" si="6"/>
        <v>Sun</v>
      </c>
      <c r="F40">
        <f t="shared" si="7"/>
        <v>0</v>
      </c>
      <c r="G40">
        <f t="shared" si="7"/>
        <v>0</v>
      </c>
      <c r="H40">
        <f t="shared" si="7"/>
        <v>0</v>
      </c>
      <c r="I40">
        <f t="shared" si="4"/>
        <v>0</v>
      </c>
    </row>
    <row r="41" spans="1:9">
      <c r="A41" s="6">
        <f t="shared" si="5"/>
        <v>44375.375</v>
      </c>
      <c r="B41" s="9" t="str">
        <f t="shared" si="0"/>
        <v>2021-6</v>
      </c>
      <c r="C41" s="9" t="str">
        <f t="shared" si="1"/>
        <v>6-28</v>
      </c>
      <c r="D41" s="4">
        <f t="shared" si="2"/>
        <v>27</v>
      </c>
      <c r="E41" s="9" t="str">
        <f t="shared" si="6"/>
        <v>Mon</v>
      </c>
      <c r="F41">
        <f t="shared" si="7"/>
        <v>8</v>
      </c>
      <c r="G41">
        <f t="shared" si="7"/>
        <v>8</v>
      </c>
      <c r="H41">
        <f t="shared" si="7"/>
        <v>8</v>
      </c>
      <c r="I41">
        <f t="shared" si="4"/>
        <v>24</v>
      </c>
    </row>
    <row r="42" spans="1:9">
      <c r="A42" s="6">
        <f t="shared" si="5"/>
        <v>44376.375</v>
      </c>
      <c r="B42" s="9" t="str">
        <f t="shared" si="0"/>
        <v>2021-6</v>
      </c>
      <c r="C42" s="9" t="str">
        <f t="shared" si="1"/>
        <v>6-29</v>
      </c>
      <c r="D42" s="4">
        <f t="shared" si="2"/>
        <v>27</v>
      </c>
      <c r="E42" s="9" t="str">
        <f t="shared" si="6"/>
        <v>Tue</v>
      </c>
      <c r="F42">
        <f t="shared" si="7"/>
        <v>8</v>
      </c>
      <c r="G42">
        <f t="shared" si="7"/>
        <v>8</v>
      </c>
      <c r="H42">
        <f t="shared" si="7"/>
        <v>8</v>
      </c>
      <c r="I42">
        <f t="shared" si="4"/>
        <v>24</v>
      </c>
    </row>
    <row r="43" spans="1:9">
      <c r="A43" s="6">
        <f t="shared" si="5"/>
        <v>44377.375</v>
      </c>
      <c r="B43" s="9" t="str">
        <f t="shared" si="0"/>
        <v>2021-6</v>
      </c>
      <c r="C43" s="9" t="str">
        <f t="shared" si="1"/>
        <v>6-30</v>
      </c>
      <c r="D43" s="4">
        <f t="shared" si="2"/>
        <v>27</v>
      </c>
      <c r="E43" s="9" t="str">
        <f t="shared" si="6"/>
        <v>Wed</v>
      </c>
      <c r="F43">
        <f t="shared" si="7"/>
        <v>8</v>
      </c>
      <c r="G43">
        <f t="shared" si="7"/>
        <v>8</v>
      </c>
      <c r="H43">
        <f t="shared" si="7"/>
        <v>8</v>
      </c>
      <c r="I43">
        <f t="shared" si="4"/>
        <v>24</v>
      </c>
    </row>
    <row r="44" spans="1:9">
      <c r="A44" s="6">
        <f t="shared" si="5"/>
        <v>44378.375</v>
      </c>
      <c r="B44" s="9" t="str">
        <f t="shared" si="0"/>
        <v>2021-7</v>
      </c>
      <c r="C44" s="9" t="str">
        <f t="shared" si="1"/>
        <v>7-1</v>
      </c>
      <c r="D44" s="4">
        <f t="shared" si="2"/>
        <v>27</v>
      </c>
      <c r="E44" s="9" t="str">
        <f t="shared" si="6"/>
        <v>Thu</v>
      </c>
      <c r="F44">
        <f t="shared" ref="F44:H63" si="8">IF(IFERROR(MATCH($C44,Holiday,0),0)=0,(IF(WEEKDAY($A44,2)=7,0,F$2)),0)</f>
        <v>0</v>
      </c>
      <c r="G44">
        <f t="shared" si="8"/>
        <v>0</v>
      </c>
      <c r="H44">
        <f t="shared" si="8"/>
        <v>0</v>
      </c>
      <c r="I44">
        <f t="shared" si="4"/>
        <v>0</v>
      </c>
    </row>
    <row r="45" spans="1:9">
      <c r="A45" s="6">
        <f t="shared" si="5"/>
        <v>44379.375</v>
      </c>
      <c r="B45" s="9" t="str">
        <f t="shared" si="0"/>
        <v>2021-7</v>
      </c>
      <c r="C45" s="9" t="str">
        <f t="shared" si="1"/>
        <v>7-2</v>
      </c>
      <c r="D45" s="4">
        <f t="shared" si="2"/>
        <v>27</v>
      </c>
      <c r="E45" s="9" t="str">
        <f t="shared" si="6"/>
        <v>Fri</v>
      </c>
      <c r="F45">
        <f t="shared" si="8"/>
        <v>8</v>
      </c>
      <c r="G45">
        <f t="shared" si="8"/>
        <v>8</v>
      </c>
      <c r="H45">
        <f t="shared" si="8"/>
        <v>8</v>
      </c>
      <c r="I45">
        <f t="shared" si="4"/>
        <v>24</v>
      </c>
    </row>
    <row r="46" spans="1:9">
      <c r="A46" s="6">
        <f t="shared" si="5"/>
        <v>44380.375</v>
      </c>
      <c r="B46" s="9" t="str">
        <f t="shared" si="0"/>
        <v>2021-7</v>
      </c>
      <c r="C46" s="9" t="str">
        <f t="shared" si="1"/>
        <v>7-3</v>
      </c>
      <c r="D46" s="4">
        <f t="shared" si="2"/>
        <v>27</v>
      </c>
      <c r="E46" s="9" t="str">
        <f t="shared" si="6"/>
        <v>Sat</v>
      </c>
      <c r="F46">
        <f t="shared" si="8"/>
        <v>8</v>
      </c>
      <c r="G46">
        <f t="shared" si="8"/>
        <v>8</v>
      </c>
      <c r="H46">
        <f t="shared" si="8"/>
        <v>8</v>
      </c>
      <c r="I46">
        <f t="shared" si="4"/>
        <v>24</v>
      </c>
    </row>
    <row r="47" spans="1:9">
      <c r="A47" s="6">
        <f t="shared" si="5"/>
        <v>44381.375</v>
      </c>
      <c r="B47" s="9" t="str">
        <f t="shared" si="0"/>
        <v>2021-7</v>
      </c>
      <c r="C47" s="9" t="str">
        <f t="shared" si="1"/>
        <v>7-4</v>
      </c>
      <c r="D47" s="4">
        <f t="shared" si="2"/>
        <v>28</v>
      </c>
      <c r="E47" s="9" t="str">
        <f t="shared" si="6"/>
        <v>Sun</v>
      </c>
      <c r="F47">
        <f t="shared" si="8"/>
        <v>0</v>
      </c>
      <c r="G47">
        <f t="shared" si="8"/>
        <v>0</v>
      </c>
      <c r="H47">
        <f t="shared" si="8"/>
        <v>0</v>
      </c>
      <c r="I47">
        <f t="shared" si="4"/>
        <v>0</v>
      </c>
    </row>
    <row r="48" spans="1:9">
      <c r="A48" s="6">
        <f t="shared" si="5"/>
        <v>44382.375</v>
      </c>
      <c r="B48" s="9" t="str">
        <f t="shared" si="0"/>
        <v>2021-7</v>
      </c>
      <c r="C48" s="9" t="str">
        <f t="shared" si="1"/>
        <v>7-5</v>
      </c>
      <c r="D48" s="4">
        <f t="shared" si="2"/>
        <v>28</v>
      </c>
      <c r="E48" s="9" t="str">
        <f t="shared" si="6"/>
        <v>Mon</v>
      </c>
      <c r="F48">
        <f t="shared" si="8"/>
        <v>8</v>
      </c>
      <c r="G48">
        <f t="shared" si="8"/>
        <v>8</v>
      </c>
      <c r="H48">
        <f t="shared" si="8"/>
        <v>8</v>
      </c>
      <c r="I48">
        <f t="shared" si="4"/>
        <v>24</v>
      </c>
    </row>
    <row r="49" spans="1:9">
      <c r="A49" s="6">
        <f t="shared" si="5"/>
        <v>44383.375</v>
      </c>
      <c r="B49" s="9" t="str">
        <f t="shared" si="0"/>
        <v>2021-7</v>
      </c>
      <c r="C49" s="9" t="str">
        <f t="shared" si="1"/>
        <v>7-6</v>
      </c>
      <c r="D49" s="4">
        <f t="shared" si="2"/>
        <v>28</v>
      </c>
      <c r="E49" s="9" t="str">
        <f t="shared" si="6"/>
        <v>Tue</v>
      </c>
      <c r="F49">
        <f t="shared" si="8"/>
        <v>8</v>
      </c>
      <c r="G49">
        <f t="shared" si="8"/>
        <v>8</v>
      </c>
      <c r="H49">
        <f t="shared" si="8"/>
        <v>8</v>
      </c>
      <c r="I49">
        <f t="shared" si="4"/>
        <v>24</v>
      </c>
    </row>
    <row r="50" spans="1:9">
      <c r="A50" s="6">
        <f t="shared" si="5"/>
        <v>44384.375</v>
      </c>
      <c r="B50" s="9" t="str">
        <f t="shared" si="0"/>
        <v>2021-7</v>
      </c>
      <c r="C50" s="9" t="str">
        <f t="shared" si="1"/>
        <v>7-7</v>
      </c>
      <c r="D50" s="4">
        <f t="shared" si="2"/>
        <v>28</v>
      </c>
      <c r="E50" s="9" t="str">
        <f t="shared" si="6"/>
        <v>Wed</v>
      </c>
      <c r="F50">
        <f t="shared" si="8"/>
        <v>8</v>
      </c>
      <c r="G50">
        <f t="shared" si="8"/>
        <v>8</v>
      </c>
      <c r="H50">
        <f t="shared" si="8"/>
        <v>8</v>
      </c>
      <c r="I50">
        <f t="shared" si="4"/>
        <v>24</v>
      </c>
    </row>
    <row r="51" spans="1:9">
      <c r="A51" s="6">
        <f t="shared" si="5"/>
        <v>44385.375</v>
      </c>
      <c r="B51" s="9" t="str">
        <f t="shared" si="0"/>
        <v>2021-7</v>
      </c>
      <c r="C51" s="9" t="str">
        <f t="shared" si="1"/>
        <v>7-8</v>
      </c>
      <c r="D51" s="4">
        <f t="shared" si="2"/>
        <v>28</v>
      </c>
      <c r="E51" s="9" t="str">
        <f t="shared" si="6"/>
        <v>Thu</v>
      </c>
      <c r="F51">
        <f t="shared" si="8"/>
        <v>8</v>
      </c>
      <c r="G51">
        <f t="shared" si="8"/>
        <v>8</v>
      </c>
      <c r="H51">
        <f t="shared" si="8"/>
        <v>8</v>
      </c>
      <c r="I51">
        <f t="shared" si="4"/>
        <v>24</v>
      </c>
    </row>
    <row r="52" spans="1:9">
      <c r="A52" s="6">
        <f t="shared" si="5"/>
        <v>44386.375</v>
      </c>
      <c r="B52" s="9" t="str">
        <f t="shared" si="0"/>
        <v>2021-7</v>
      </c>
      <c r="C52" s="9" t="str">
        <f t="shared" si="1"/>
        <v>7-9</v>
      </c>
      <c r="D52" s="4">
        <f t="shared" si="2"/>
        <v>28</v>
      </c>
      <c r="E52" s="9" t="str">
        <f t="shared" si="6"/>
        <v>Fri</v>
      </c>
      <c r="F52">
        <f t="shared" si="8"/>
        <v>8</v>
      </c>
      <c r="G52">
        <f t="shared" si="8"/>
        <v>8</v>
      </c>
      <c r="H52">
        <f t="shared" si="8"/>
        <v>8</v>
      </c>
      <c r="I52">
        <f t="shared" si="4"/>
        <v>24</v>
      </c>
    </row>
    <row r="53" spans="1:9">
      <c r="A53" s="6">
        <f t="shared" si="5"/>
        <v>44387.375</v>
      </c>
      <c r="B53" s="9" t="str">
        <f t="shared" si="0"/>
        <v>2021-7</v>
      </c>
      <c r="C53" s="9" t="str">
        <f t="shared" si="1"/>
        <v>7-10</v>
      </c>
      <c r="D53" s="4">
        <f t="shared" si="2"/>
        <v>28</v>
      </c>
      <c r="E53" s="9" t="str">
        <f t="shared" si="6"/>
        <v>Sat</v>
      </c>
      <c r="F53">
        <f t="shared" si="8"/>
        <v>8</v>
      </c>
      <c r="G53">
        <f t="shared" si="8"/>
        <v>8</v>
      </c>
      <c r="H53">
        <f t="shared" si="8"/>
        <v>8</v>
      </c>
      <c r="I53">
        <f t="shared" si="4"/>
        <v>24</v>
      </c>
    </row>
    <row r="54" spans="1:9">
      <c r="A54" s="6">
        <f t="shared" si="5"/>
        <v>44388.375</v>
      </c>
      <c r="B54" s="9" t="str">
        <f t="shared" si="0"/>
        <v>2021-7</v>
      </c>
      <c r="C54" s="9" t="str">
        <f t="shared" si="1"/>
        <v>7-11</v>
      </c>
      <c r="D54" s="4">
        <f t="shared" si="2"/>
        <v>29</v>
      </c>
      <c r="E54" s="9" t="str">
        <f t="shared" si="6"/>
        <v>Sun</v>
      </c>
      <c r="F54">
        <f t="shared" si="8"/>
        <v>0</v>
      </c>
      <c r="G54">
        <f t="shared" si="8"/>
        <v>0</v>
      </c>
      <c r="H54">
        <f t="shared" si="8"/>
        <v>0</v>
      </c>
      <c r="I54">
        <f t="shared" si="4"/>
        <v>0</v>
      </c>
    </row>
    <row r="55" spans="1:9">
      <c r="A55" s="6">
        <f t="shared" si="5"/>
        <v>44389.375</v>
      </c>
      <c r="B55" s="9" t="str">
        <f t="shared" si="0"/>
        <v>2021-7</v>
      </c>
      <c r="C55" s="9" t="str">
        <f t="shared" si="1"/>
        <v>7-12</v>
      </c>
      <c r="D55" s="4">
        <f t="shared" si="2"/>
        <v>29</v>
      </c>
      <c r="E55" s="9" t="str">
        <f t="shared" si="6"/>
        <v>Mon</v>
      </c>
      <c r="F55">
        <f t="shared" si="8"/>
        <v>8</v>
      </c>
      <c r="G55">
        <f t="shared" si="8"/>
        <v>8</v>
      </c>
      <c r="H55">
        <f t="shared" si="8"/>
        <v>8</v>
      </c>
      <c r="I55">
        <f t="shared" si="4"/>
        <v>24</v>
      </c>
    </row>
    <row r="56" spans="1:9">
      <c r="A56" s="6">
        <f t="shared" si="5"/>
        <v>44390.375</v>
      </c>
      <c r="B56" s="9" t="str">
        <f t="shared" si="0"/>
        <v>2021-7</v>
      </c>
      <c r="C56" s="9" t="str">
        <f t="shared" si="1"/>
        <v>7-13</v>
      </c>
      <c r="D56" s="4">
        <f t="shared" si="2"/>
        <v>29</v>
      </c>
      <c r="E56" s="9" t="str">
        <f t="shared" si="6"/>
        <v>Tue</v>
      </c>
      <c r="F56">
        <f t="shared" si="8"/>
        <v>8</v>
      </c>
      <c r="G56">
        <f t="shared" si="8"/>
        <v>8</v>
      </c>
      <c r="H56">
        <f t="shared" si="8"/>
        <v>8</v>
      </c>
      <c r="I56">
        <f t="shared" si="4"/>
        <v>24</v>
      </c>
    </row>
    <row r="57" spans="1:9">
      <c r="A57" s="6">
        <f t="shared" si="5"/>
        <v>44391.375</v>
      </c>
      <c r="B57" s="9" t="str">
        <f t="shared" si="0"/>
        <v>2021-7</v>
      </c>
      <c r="C57" s="9" t="str">
        <f t="shared" si="1"/>
        <v>7-14</v>
      </c>
      <c r="D57" s="4">
        <f t="shared" si="2"/>
        <v>29</v>
      </c>
      <c r="E57" s="9" t="str">
        <f t="shared" si="6"/>
        <v>Wed</v>
      </c>
      <c r="F57">
        <f t="shared" si="8"/>
        <v>8</v>
      </c>
      <c r="G57">
        <f t="shared" si="8"/>
        <v>8</v>
      </c>
      <c r="H57">
        <f t="shared" si="8"/>
        <v>8</v>
      </c>
      <c r="I57">
        <f t="shared" si="4"/>
        <v>24</v>
      </c>
    </row>
    <row r="58" spans="1:9">
      <c r="A58" s="6">
        <f t="shared" si="5"/>
        <v>44392.375</v>
      </c>
      <c r="B58" s="9" t="str">
        <f t="shared" si="0"/>
        <v>2021-7</v>
      </c>
      <c r="C58" s="9" t="str">
        <f t="shared" si="1"/>
        <v>7-15</v>
      </c>
      <c r="D58" s="4">
        <f t="shared" si="2"/>
        <v>29</v>
      </c>
      <c r="E58" s="9" t="str">
        <f t="shared" si="6"/>
        <v>Thu</v>
      </c>
      <c r="F58">
        <f t="shared" si="8"/>
        <v>8</v>
      </c>
      <c r="G58">
        <f t="shared" si="8"/>
        <v>8</v>
      </c>
      <c r="H58">
        <f t="shared" si="8"/>
        <v>8</v>
      </c>
      <c r="I58">
        <f t="shared" si="4"/>
        <v>24</v>
      </c>
    </row>
    <row r="59" spans="1:9">
      <c r="A59" s="6">
        <f t="shared" si="5"/>
        <v>44393.375</v>
      </c>
      <c r="B59" s="9" t="str">
        <f t="shared" si="0"/>
        <v>2021-7</v>
      </c>
      <c r="C59" s="9" t="str">
        <f t="shared" si="1"/>
        <v>7-16</v>
      </c>
      <c r="D59" s="4">
        <f t="shared" si="2"/>
        <v>29</v>
      </c>
      <c r="E59" s="9" t="str">
        <f t="shared" si="6"/>
        <v>Fri</v>
      </c>
      <c r="F59">
        <f t="shared" si="8"/>
        <v>8</v>
      </c>
      <c r="G59">
        <f t="shared" si="8"/>
        <v>8</v>
      </c>
      <c r="H59">
        <f t="shared" si="8"/>
        <v>8</v>
      </c>
      <c r="I59">
        <f t="shared" si="4"/>
        <v>24</v>
      </c>
    </row>
    <row r="60" spans="1:9">
      <c r="A60" s="6">
        <f t="shared" si="5"/>
        <v>44394.375</v>
      </c>
      <c r="B60" s="9" t="str">
        <f t="shared" si="0"/>
        <v>2021-7</v>
      </c>
      <c r="C60" s="9" t="str">
        <f t="shared" si="1"/>
        <v>7-17</v>
      </c>
      <c r="D60" s="4">
        <f t="shared" si="2"/>
        <v>29</v>
      </c>
      <c r="E60" s="9" t="str">
        <f t="shared" si="6"/>
        <v>Sat</v>
      </c>
      <c r="F60">
        <f t="shared" si="8"/>
        <v>8</v>
      </c>
      <c r="G60">
        <f t="shared" si="8"/>
        <v>8</v>
      </c>
      <c r="H60">
        <f t="shared" si="8"/>
        <v>8</v>
      </c>
      <c r="I60">
        <f t="shared" si="4"/>
        <v>24</v>
      </c>
    </row>
    <row r="61" spans="1:9">
      <c r="A61" s="6">
        <f t="shared" si="5"/>
        <v>44395.375</v>
      </c>
      <c r="B61" s="9" t="str">
        <f t="shared" si="0"/>
        <v>2021-7</v>
      </c>
      <c r="C61" s="9" t="str">
        <f t="shared" si="1"/>
        <v>7-18</v>
      </c>
      <c r="D61" s="4">
        <f t="shared" si="2"/>
        <v>30</v>
      </c>
      <c r="E61" s="9" t="str">
        <f t="shared" si="6"/>
        <v>Sun</v>
      </c>
      <c r="F61">
        <f t="shared" si="8"/>
        <v>0</v>
      </c>
      <c r="G61">
        <f t="shared" si="8"/>
        <v>0</v>
      </c>
      <c r="H61">
        <f t="shared" si="8"/>
        <v>0</v>
      </c>
      <c r="I61">
        <f t="shared" si="4"/>
        <v>0</v>
      </c>
    </row>
    <row r="62" spans="1:9">
      <c r="A62" s="6">
        <f t="shared" si="5"/>
        <v>44396.375</v>
      </c>
      <c r="B62" s="9" t="str">
        <f t="shared" si="0"/>
        <v>2021-7</v>
      </c>
      <c r="C62" s="9" t="str">
        <f t="shared" si="1"/>
        <v>7-19</v>
      </c>
      <c r="D62" s="4">
        <f t="shared" si="2"/>
        <v>30</v>
      </c>
      <c r="E62" s="9" t="str">
        <f t="shared" si="6"/>
        <v>Mon</v>
      </c>
      <c r="F62">
        <f t="shared" si="8"/>
        <v>8</v>
      </c>
      <c r="G62">
        <f t="shared" si="8"/>
        <v>8</v>
      </c>
      <c r="H62">
        <f t="shared" si="8"/>
        <v>8</v>
      </c>
      <c r="I62">
        <f t="shared" si="4"/>
        <v>24</v>
      </c>
    </row>
    <row r="63" spans="1:9">
      <c r="A63" s="6">
        <f t="shared" si="5"/>
        <v>44397.375</v>
      </c>
      <c r="B63" s="9" t="str">
        <f t="shared" si="0"/>
        <v>2021-7</v>
      </c>
      <c r="C63" s="9" t="str">
        <f t="shared" si="1"/>
        <v>7-20</v>
      </c>
      <c r="D63" s="4">
        <f t="shared" si="2"/>
        <v>30</v>
      </c>
      <c r="E63" s="9" t="str">
        <f t="shared" si="6"/>
        <v>Tue</v>
      </c>
      <c r="F63">
        <f t="shared" si="8"/>
        <v>8</v>
      </c>
      <c r="G63">
        <f t="shared" si="8"/>
        <v>8</v>
      </c>
      <c r="H63">
        <f t="shared" si="8"/>
        <v>8</v>
      </c>
      <c r="I63">
        <f t="shared" si="4"/>
        <v>24</v>
      </c>
    </row>
    <row r="64" spans="1:9">
      <c r="A64" s="6">
        <f t="shared" si="5"/>
        <v>44398.375</v>
      </c>
      <c r="B64" s="9" t="str">
        <f t="shared" si="0"/>
        <v>2021-7</v>
      </c>
      <c r="C64" s="9" t="str">
        <f t="shared" si="1"/>
        <v>7-21</v>
      </c>
      <c r="D64" s="4">
        <f t="shared" si="2"/>
        <v>30</v>
      </c>
      <c r="E64" s="9" t="str">
        <f t="shared" si="6"/>
        <v>Wed</v>
      </c>
      <c r="F64">
        <f t="shared" ref="F64:H83" si="9">IF(IFERROR(MATCH($C64,Holiday,0),0)=0,(IF(WEEKDAY($A64,2)=7,0,F$2)),0)</f>
        <v>8</v>
      </c>
      <c r="G64">
        <f t="shared" si="9"/>
        <v>8</v>
      </c>
      <c r="H64">
        <f t="shared" si="9"/>
        <v>8</v>
      </c>
      <c r="I64">
        <f t="shared" si="4"/>
        <v>24</v>
      </c>
    </row>
    <row r="65" spans="1:9">
      <c r="A65" s="6">
        <f t="shared" si="5"/>
        <v>44399.375</v>
      </c>
      <c r="B65" s="9" t="str">
        <f t="shared" si="0"/>
        <v>2021-7</v>
      </c>
      <c r="C65" s="9" t="str">
        <f t="shared" si="1"/>
        <v>7-22</v>
      </c>
      <c r="D65" s="4">
        <f t="shared" si="2"/>
        <v>30</v>
      </c>
      <c r="E65" s="9" t="str">
        <f t="shared" si="6"/>
        <v>Thu</v>
      </c>
      <c r="F65">
        <f t="shared" si="9"/>
        <v>8</v>
      </c>
      <c r="G65">
        <f t="shared" si="9"/>
        <v>8</v>
      </c>
      <c r="H65">
        <f t="shared" si="9"/>
        <v>8</v>
      </c>
      <c r="I65">
        <f t="shared" si="4"/>
        <v>24</v>
      </c>
    </row>
    <row r="66" spans="1:9">
      <c r="A66" s="6">
        <f t="shared" si="5"/>
        <v>44400.375</v>
      </c>
      <c r="B66" s="9" t="str">
        <f t="shared" si="0"/>
        <v>2021-7</v>
      </c>
      <c r="C66" s="9" t="str">
        <f t="shared" si="1"/>
        <v>7-23</v>
      </c>
      <c r="D66" s="4">
        <f t="shared" si="2"/>
        <v>30</v>
      </c>
      <c r="E66" s="9" t="str">
        <f t="shared" si="6"/>
        <v>Fri</v>
      </c>
      <c r="F66">
        <f t="shared" si="9"/>
        <v>8</v>
      </c>
      <c r="G66">
        <f t="shared" si="9"/>
        <v>8</v>
      </c>
      <c r="H66">
        <f t="shared" si="9"/>
        <v>8</v>
      </c>
      <c r="I66">
        <f t="shared" si="4"/>
        <v>24</v>
      </c>
    </row>
    <row r="67" spans="1:9">
      <c r="A67" s="6">
        <f t="shared" si="5"/>
        <v>44401.375</v>
      </c>
      <c r="B67" s="9" t="str">
        <f t="shared" si="0"/>
        <v>2021-7</v>
      </c>
      <c r="C67" s="9" t="str">
        <f t="shared" si="1"/>
        <v>7-24</v>
      </c>
      <c r="D67" s="4">
        <f t="shared" si="2"/>
        <v>30</v>
      </c>
      <c r="E67" s="9" t="str">
        <f t="shared" si="6"/>
        <v>Sat</v>
      </c>
      <c r="F67">
        <f t="shared" si="9"/>
        <v>8</v>
      </c>
      <c r="G67">
        <f t="shared" si="9"/>
        <v>8</v>
      </c>
      <c r="H67">
        <f t="shared" si="9"/>
        <v>8</v>
      </c>
      <c r="I67">
        <f t="shared" si="4"/>
        <v>24</v>
      </c>
    </row>
    <row r="68" spans="1:9">
      <c r="A68" s="6">
        <f t="shared" si="5"/>
        <v>44402.375</v>
      </c>
      <c r="B68" s="9" t="str">
        <f t="shared" ref="B68:B131" si="10">CONCATENATE(TEXT(YEAR(A68),0),"-",TEXT(MONTH(A68),0))</f>
        <v>2021-7</v>
      </c>
      <c r="C68" s="9" t="str">
        <f t="shared" ref="C68:C131" si="11">CONCATENATE(TEXT(MONTH(A68),0),"-",TEXT(DAY(A68),0))</f>
        <v>7-25</v>
      </c>
      <c r="D68" s="4">
        <f t="shared" ref="D68:D131" si="12">WEEKNUM(A68)</f>
        <v>31</v>
      </c>
      <c r="E68" s="9" t="str">
        <f t="shared" ref="E68:E131" si="13">TEXT(A68,"ddd")</f>
        <v>Sun</v>
      </c>
      <c r="F68">
        <f t="shared" si="9"/>
        <v>0</v>
      </c>
      <c r="G68">
        <f t="shared" si="9"/>
        <v>0</v>
      </c>
      <c r="H68">
        <f t="shared" si="9"/>
        <v>0</v>
      </c>
      <c r="I68">
        <f t="shared" ref="I68:I131" si="14">SUM(F68:H68)</f>
        <v>0</v>
      </c>
    </row>
    <row r="69" spans="1:9">
      <c r="A69" s="6">
        <f t="shared" ref="A69:A132" si="15">A68+1</f>
        <v>44403.375</v>
      </c>
      <c r="B69" s="9" t="str">
        <f t="shared" si="10"/>
        <v>2021-7</v>
      </c>
      <c r="C69" s="9" t="str">
        <f t="shared" si="11"/>
        <v>7-26</v>
      </c>
      <c r="D69" s="4">
        <f t="shared" si="12"/>
        <v>31</v>
      </c>
      <c r="E69" s="9" t="str">
        <f t="shared" si="13"/>
        <v>Mon</v>
      </c>
      <c r="F69">
        <f t="shared" si="9"/>
        <v>8</v>
      </c>
      <c r="G69">
        <f t="shared" si="9"/>
        <v>8</v>
      </c>
      <c r="H69">
        <f t="shared" si="9"/>
        <v>8</v>
      </c>
      <c r="I69">
        <f t="shared" si="14"/>
        <v>24</v>
      </c>
    </row>
    <row r="70" spans="1:9">
      <c r="A70" s="6">
        <f t="shared" si="15"/>
        <v>44404.375</v>
      </c>
      <c r="B70" s="9" t="str">
        <f t="shared" si="10"/>
        <v>2021-7</v>
      </c>
      <c r="C70" s="9" t="str">
        <f t="shared" si="11"/>
        <v>7-27</v>
      </c>
      <c r="D70" s="4">
        <f t="shared" si="12"/>
        <v>31</v>
      </c>
      <c r="E70" s="9" t="str">
        <f t="shared" si="13"/>
        <v>Tue</v>
      </c>
      <c r="F70">
        <f t="shared" si="9"/>
        <v>8</v>
      </c>
      <c r="G70">
        <f t="shared" si="9"/>
        <v>8</v>
      </c>
      <c r="H70">
        <f t="shared" si="9"/>
        <v>8</v>
      </c>
      <c r="I70">
        <f t="shared" si="14"/>
        <v>24</v>
      </c>
    </row>
    <row r="71" spans="1:9">
      <c r="A71" s="6">
        <f t="shared" si="15"/>
        <v>44405.375</v>
      </c>
      <c r="B71" s="9" t="str">
        <f t="shared" si="10"/>
        <v>2021-7</v>
      </c>
      <c r="C71" s="9" t="str">
        <f t="shared" si="11"/>
        <v>7-28</v>
      </c>
      <c r="D71" s="4">
        <f t="shared" si="12"/>
        <v>31</v>
      </c>
      <c r="E71" s="9" t="str">
        <f t="shared" si="13"/>
        <v>Wed</v>
      </c>
      <c r="F71">
        <f t="shared" si="9"/>
        <v>8</v>
      </c>
      <c r="G71">
        <f t="shared" si="9"/>
        <v>8</v>
      </c>
      <c r="H71">
        <f t="shared" si="9"/>
        <v>8</v>
      </c>
      <c r="I71">
        <f t="shared" si="14"/>
        <v>24</v>
      </c>
    </row>
    <row r="72" spans="1:9">
      <c r="A72" s="6">
        <f t="shared" si="15"/>
        <v>44406.375</v>
      </c>
      <c r="B72" s="9" t="str">
        <f t="shared" si="10"/>
        <v>2021-7</v>
      </c>
      <c r="C72" s="9" t="str">
        <f t="shared" si="11"/>
        <v>7-29</v>
      </c>
      <c r="D72" s="4">
        <f t="shared" si="12"/>
        <v>31</v>
      </c>
      <c r="E72" s="9" t="str">
        <f t="shared" si="13"/>
        <v>Thu</v>
      </c>
      <c r="F72">
        <f t="shared" si="9"/>
        <v>8</v>
      </c>
      <c r="G72">
        <f t="shared" si="9"/>
        <v>8</v>
      </c>
      <c r="H72">
        <f t="shared" si="9"/>
        <v>8</v>
      </c>
      <c r="I72">
        <f t="shared" si="14"/>
        <v>24</v>
      </c>
    </row>
    <row r="73" spans="1:9">
      <c r="A73" s="6">
        <f t="shared" si="15"/>
        <v>44407.375</v>
      </c>
      <c r="B73" s="9" t="str">
        <f t="shared" si="10"/>
        <v>2021-7</v>
      </c>
      <c r="C73" s="9" t="str">
        <f t="shared" si="11"/>
        <v>7-30</v>
      </c>
      <c r="D73" s="4">
        <f t="shared" si="12"/>
        <v>31</v>
      </c>
      <c r="E73" s="9" t="str">
        <f t="shared" si="13"/>
        <v>Fri</v>
      </c>
      <c r="F73">
        <f t="shared" si="9"/>
        <v>8</v>
      </c>
      <c r="G73">
        <f t="shared" si="9"/>
        <v>8</v>
      </c>
      <c r="H73">
        <f t="shared" si="9"/>
        <v>8</v>
      </c>
      <c r="I73">
        <f t="shared" si="14"/>
        <v>24</v>
      </c>
    </row>
    <row r="74" spans="1:9">
      <c r="A74" s="6">
        <f t="shared" si="15"/>
        <v>44408.375</v>
      </c>
      <c r="B74" s="9" t="str">
        <f t="shared" si="10"/>
        <v>2021-7</v>
      </c>
      <c r="C74" s="9" t="str">
        <f t="shared" si="11"/>
        <v>7-31</v>
      </c>
      <c r="D74" s="4">
        <f t="shared" si="12"/>
        <v>31</v>
      </c>
      <c r="E74" s="9" t="str">
        <f t="shared" si="13"/>
        <v>Sat</v>
      </c>
      <c r="F74">
        <f t="shared" si="9"/>
        <v>8</v>
      </c>
      <c r="G74">
        <f t="shared" si="9"/>
        <v>8</v>
      </c>
      <c r="H74">
        <f t="shared" si="9"/>
        <v>8</v>
      </c>
      <c r="I74">
        <f t="shared" si="14"/>
        <v>24</v>
      </c>
    </row>
    <row r="75" spans="1:9">
      <c r="A75" s="6">
        <f t="shared" si="15"/>
        <v>44409.375</v>
      </c>
      <c r="B75" s="9" t="str">
        <f t="shared" si="10"/>
        <v>2021-8</v>
      </c>
      <c r="C75" s="9" t="str">
        <f t="shared" si="11"/>
        <v>8-1</v>
      </c>
      <c r="D75" s="4">
        <f t="shared" si="12"/>
        <v>32</v>
      </c>
      <c r="E75" s="9" t="str">
        <f t="shared" si="13"/>
        <v>Sun</v>
      </c>
      <c r="F75">
        <f t="shared" si="9"/>
        <v>0</v>
      </c>
      <c r="G75">
        <f t="shared" si="9"/>
        <v>0</v>
      </c>
      <c r="H75">
        <f t="shared" si="9"/>
        <v>0</v>
      </c>
      <c r="I75">
        <f t="shared" si="14"/>
        <v>0</v>
      </c>
    </row>
    <row r="76" spans="1:9">
      <c r="A76" s="6">
        <f t="shared" si="15"/>
        <v>44410.375</v>
      </c>
      <c r="B76" s="9" t="str">
        <f t="shared" si="10"/>
        <v>2021-8</v>
      </c>
      <c r="C76" s="9" t="str">
        <f t="shared" si="11"/>
        <v>8-2</v>
      </c>
      <c r="D76" s="4">
        <f t="shared" si="12"/>
        <v>32</v>
      </c>
      <c r="E76" s="9" t="str">
        <f t="shared" si="13"/>
        <v>Mon</v>
      </c>
      <c r="F76">
        <f t="shared" si="9"/>
        <v>8</v>
      </c>
      <c r="G76">
        <f t="shared" si="9"/>
        <v>8</v>
      </c>
      <c r="H76">
        <f t="shared" si="9"/>
        <v>8</v>
      </c>
      <c r="I76">
        <f t="shared" si="14"/>
        <v>24</v>
      </c>
    </row>
    <row r="77" spans="1:9">
      <c r="A77" s="6">
        <f t="shared" si="15"/>
        <v>44411.375</v>
      </c>
      <c r="B77" s="9" t="str">
        <f t="shared" si="10"/>
        <v>2021-8</v>
      </c>
      <c r="C77" s="9" t="str">
        <f t="shared" si="11"/>
        <v>8-3</v>
      </c>
      <c r="D77" s="4">
        <f t="shared" si="12"/>
        <v>32</v>
      </c>
      <c r="E77" s="9" t="str">
        <f t="shared" si="13"/>
        <v>Tue</v>
      </c>
      <c r="F77">
        <f t="shared" si="9"/>
        <v>8</v>
      </c>
      <c r="G77">
        <f t="shared" si="9"/>
        <v>8</v>
      </c>
      <c r="H77">
        <f t="shared" si="9"/>
        <v>8</v>
      </c>
      <c r="I77">
        <f t="shared" si="14"/>
        <v>24</v>
      </c>
    </row>
    <row r="78" spans="1:9">
      <c r="A78" s="6">
        <f t="shared" si="15"/>
        <v>44412.375</v>
      </c>
      <c r="B78" s="9" t="str">
        <f t="shared" si="10"/>
        <v>2021-8</v>
      </c>
      <c r="C78" s="9" t="str">
        <f t="shared" si="11"/>
        <v>8-4</v>
      </c>
      <c r="D78" s="4">
        <f t="shared" si="12"/>
        <v>32</v>
      </c>
      <c r="E78" s="9" t="str">
        <f t="shared" si="13"/>
        <v>Wed</v>
      </c>
      <c r="F78">
        <f t="shared" si="9"/>
        <v>8</v>
      </c>
      <c r="G78">
        <f t="shared" si="9"/>
        <v>8</v>
      </c>
      <c r="H78">
        <f t="shared" si="9"/>
        <v>8</v>
      </c>
      <c r="I78">
        <f t="shared" si="14"/>
        <v>24</v>
      </c>
    </row>
    <row r="79" spans="1:9">
      <c r="A79" s="6">
        <f t="shared" si="15"/>
        <v>44413.375</v>
      </c>
      <c r="B79" s="9" t="str">
        <f t="shared" si="10"/>
        <v>2021-8</v>
      </c>
      <c r="C79" s="9" t="str">
        <f t="shared" si="11"/>
        <v>8-5</v>
      </c>
      <c r="D79" s="4">
        <f t="shared" si="12"/>
        <v>32</v>
      </c>
      <c r="E79" s="9" t="str">
        <f t="shared" si="13"/>
        <v>Thu</v>
      </c>
      <c r="F79">
        <f t="shared" si="9"/>
        <v>8</v>
      </c>
      <c r="G79">
        <f t="shared" si="9"/>
        <v>8</v>
      </c>
      <c r="H79">
        <f t="shared" si="9"/>
        <v>8</v>
      </c>
      <c r="I79">
        <f t="shared" si="14"/>
        <v>24</v>
      </c>
    </row>
    <row r="80" spans="1:9">
      <c r="A80" s="6">
        <f t="shared" si="15"/>
        <v>44414.375</v>
      </c>
      <c r="B80" s="9" t="str">
        <f t="shared" si="10"/>
        <v>2021-8</v>
      </c>
      <c r="C80" s="9" t="str">
        <f t="shared" si="11"/>
        <v>8-6</v>
      </c>
      <c r="D80" s="4">
        <f t="shared" si="12"/>
        <v>32</v>
      </c>
      <c r="E80" s="9" t="str">
        <f t="shared" si="13"/>
        <v>Fri</v>
      </c>
      <c r="F80">
        <f t="shared" si="9"/>
        <v>8</v>
      </c>
      <c r="G80">
        <f t="shared" si="9"/>
        <v>8</v>
      </c>
      <c r="H80">
        <f t="shared" si="9"/>
        <v>8</v>
      </c>
      <c r="I80">
        <f t="shared" si="14"/>
        <v>24</v>
      </c>
    </row>
    <row r="81" spans="1:9">
      <c r="A81" s="6">
        <f t="shared" si="15"/>
        <v>44415.375</v>
      </c>
      <c r="B81" s="9" t="str">
        <f t="shared" si="10"/>
        <v>2021-8</v>
      </c>
      <c r="C81" s="9" t="str">
        <f t="shared" si="11"/>
        <v>8-7</v>
      </c>
      <c r="D81" s="4">
        <f t="shared" si="12"/>
        <v>32</v>
      </c>
      <c r="E81" s="9" t="str">
        <f t="shared" si="13"/>
        <v>Sat</v>
      </c>
      <c r="F81">
        <f t="shared" si="9"/>
        <v>8</v>
      </c>
      <c r="G81">
        <f t="shared" si="9"/>
        <v>8</v>
      </c>
      <c r="H81">
        <f t="shared" si="9"/>
        <v>8</v>
      </c>
      <c r="I81">
        <f t="shared" si="14"/>
        <v>24</v>
      </c>
    </row>
    <row r="82" spans="1:9">
      <c r="A82" s="6">
        <f t="shared" si="15"/>
        <v>44416.375</v>
      </c>
      <c r="B82" s="9" t="str">
        <f t="shared" si="10"/>
        <v>2021-8</v>
      </c>
      <c r="C82" s="9" t="str">
        <f t="shared" si="11"/>
        <v>8-8</v>
      </c>
      <c r="D82" s="4">
        <f t="shared" si="12"/>
        <v>33</v>
      </c>
      <c r="E82" s="9" t="str">
        <f t="shared" si="13"/>
        <v>Sun</v>
      </c>
      <c r="F82">
        <f t="shared" si="9"/>
        <v>0</v>
      </c>
      <c r="G82">
        <f t="shared" si="9"/>
        <v>0</v>
      </c>
      <c r="H82">
        <f t="shared" si="9"/>
        <v>0</v>
      </c>
      <c r="I82">
        <f t="shared" si="14"/>
        <v>0</v>
      </c>
    </row>
    <row r="83" spans="1:9">
      <c r="A83" s="6">
        <f t="shared" si="15"/>
        <v>44417.375</v>
      </c>
      <c r="B83" s="9" t="str">
        <f t="shared" si="10"/>
        <v>2021-8</v>
      </c>
      <c r="C83" s="9" t="str">
        <f t="shared" si="11"/>
        <v>8-9</v>
      </c>
      <c r="D83" s="4">
        <f t="shared" si="12"/>
        <v>33</v>
      </c>
      <c r="E83" s="9" t="str">
        <f t="shared" si="13"/>
        <v>Mon</v>
      </c>
      <c r="F83">
        <f t="shared" si="9"/>
        <v>8</v>
      </c>
      <c r="G83">
        <f t="shared" si="9"/>
        <v>8</v>
      </c>
      <c r="H83">
        <f t="shared" si="9"/>
        <v>8</v>
      </c>
      <c r="I83">
        <f t="shared" si="14"/>
        <v>24</v>
      </c>
    </row>
    <row r="84" spans="1:9">
      <c r="A84" s="6">
        <f t="shared" si="15"/>
        <v>44418.375</v>
      </c>
      <c r="B84" s="9" t="str">
        <f t="shared" si="10"/>
        <v>2021-8</v>
      </c>
      <c r="C84" s="9" t="str">
        <f t="shared" si="11"/>
        <v>8-10</v>
      </c>
      <c r="D84" s="4">
        <f t="shared" si="12"/>
        <v>33</v>
      </c>
      <c r="E84" s="9" t="str">
        <f t="shared" si="13"/>
        <v>Tue</v>
      </c>
      <c r="F84">
        <f t="shared" ref="F84:H103" si="16">IF(IFERROR(MATCH($C84,Holiday,0),0)=0,(IF(WEEKDAY($A84,2)=7,0,F$2)),0)</f>
        <v>8</v>
      </c>
      <c r="G84">
        <f t="shared" si="16"/>
        <v>8</v>
      </c>
      <c r="H84">
        <f t="shared" si="16"/>
        <v>8</v>
      </c>
      <c r="I84">
        <f t="shared" si="14"/>
        <v>24</v>
      </c>
    </row>
    <row r="85" spans="1:9">
      <c r="A85" s="6">
        <f t="shared" si="15"/>
        <v>44419.375</v>
      </c>
      <c r="B85" s="9" t="str">
        <f t="shared" si="10"/>
        <v>2021-8</v>
      </c>
      <c r="C85" s="9" t="str">
        <f t="shared" si="11"/>
        <v>8-11</v>
      </c>
      <c r="D85" s="4">
        <f t="shared" si="12"/>
        <v>33</v>
      </c>
      <c r="E85" s="9" t="str">
        <f t="shared" si="13"/>
        <v>Wed</v>
      </c>
      <c r="F85">
        <f t="shared" si="16"/>
        <v>8</v>
      </c>
      <c r="G85">
        <f t="shared" si="16"/>
        <v>8</v>
      </c>
      <c r="H85">
        <f t="shared" si="16"/>
        <v>8</v>
      </c>
      <c r="I85">
        <f t="shared" si="14"/>
        <v>24</v>
      </c>
    </row>
    <row r="86" spans="1:9">
      <c r="A86" s="6">
        <f t="shared" si="15"/>
        <v>44420.375</v>
      </c>
      <c r="B86" s="9" t="str">
        <f t="shared" si="10"/>
        <v>2021-8</v>
      </c>
      <c r="C86" s="9" t="str">
        <f t="shared" si="11"/>
        <v>8-12</v>
      </c>
      <c r="D86" s="4">
        <f t="shared" si="12"/>
        <v>33</v>
      </c>
      <c r="E86" s="9" t="str">
        <f t="shared" si="13"/>
        <v>Thu</v>
      </c>
      <c r="F86">
        <f t="shared" si="16"/>
        <v>8</v>
      </c>
      <c r="G86">
        <f t="shared" si="16"/>
        <v>8</v>
      </c>
      <c r="H86">
        <f t="shared" si="16"/>
        <v>8</v>
      </c>
      <c r="I86">
        <f t="shared" si="14"/>
        <v>24</v>
      </c>
    </row>
    <row r="87" spans="1:9">
      <c r="A87" s="6">
        <f t="shared" si="15"/>
        <v>44421.375</v>
      </c>
      <c r="B87" s="9" t="str">
        <f t="shared" si="10"/>
        <v>2021-8</v>
      </c>
      <c r="C87" s="9" t="str">
        <f t="shared" si="11"/>
        <v>8-13</v>
      </c>
      <c r="D87" s="4">
        <f t="shared" si="12"/>
        <v>33</v>
      </c>
      <c r="E87" s="9" t="str">
        <f t="shared" si="13"/>
        <v>Fri</v>
      </c>
      <c r="F87">
        <f t="shared" si="16"/>
        <v>8</v>
      </c>
      <c r="G87">
        <f t="shared" si="16"/>
        <v>8</v>
      </c>
      <c r="H87">
        <f t="shared" si="16"/>
        <v>8</v>
      </c>
      <c r="I87">
        <f t="shared" si="14"/>
        <v>24</v>
      </c>
    </row>
    <row r="88" spans="1:9">
      <c r="A88" s="6">
        <f t="shared" si="15"/>
        <v>44422.375</v>
      </c>
      <c r="B88" s="9" t="str">
        <f t="shared" si="10"/>
        <v>2021-8</v>
      </c>
      <c r="C88" s="9" t="str">
        <f t="shared" si="11"/>
        <v>8-14</v>
      </c>
      <c r="D88" s="4">
        <f t="shared" si="12"/>
        <v>33</v>
      </c>
      <c r="E88" s="9" t="str">
        <f t="shared" si="13"/>
        <v>Sat</v>
      </c>
      <c r="F88">
        <f t="shared" si="16"/>
        <v>8</v>
      </c>
      <c r="G88">
        <f t="shared" si="16"/>
        <v>8</v>
      </c>
      <c r="H88">
        <f t="shared" si="16"/>
        <v>8</v>
      </c>
      <c r="I88">
        <f t="shared" si="14"/>
        <v>24</v>
      </c>
    </row>
    <row r="89" spans="1:9">
      <c r="A89" s="6">
        <f t="shared" si="15"/>
        <v>44423.375</v>
      </c>
      <c r="B89" s="9" t="str">
        <f t="shared" si="10"/>
        <v>2021-8</v>
      </c>
      <c r="C89" s="9" t="str">
        <f t="shared" si="11"/>
        <v>8-15</v>
      </c>
      <c r="D89" s="4">
        <f t="shared" si="12"/>
        <v>34</v>
      </c>
      <c r="E89" s="9" t="str">
        <f t="shared" si="13"/>
        <v>Sun</v>
      </c>
      <c r="F89">
        <f t="shared" si="16"/>
        <v>0</v>
      </c>
      <c r="G89">
        <f t="shared" si="16"/>
        <v>0</v>
      </c>
      <c r="H89">
        <f t="shared" si="16"/>
        <v>0</v>
      </c>
      <c r="I89">
        <f t="shared" si="14"/>
        <v>0</v>
      </c>
    </row>
    <row r="90" spans="1:9">
      <c r="A90" s="6">
        <f t="shared" si="15"/>
        <v>44424.375</v>
      </c>
      <c r="B90" s="9" t="str">
        <f t="shared" si="10"/>
        <v>2021-8</v>
      </c>
      <c r="C90" s="9" t="str">
        <f t="shared" si="11"/>
        <v>8-16</v>
      </c>
      <c r="D90" s="4">
        <f t="shared" si="12"/>
        <v>34</v>
      </c>
      <c r="E90" s="9" t="str">
        <f t="shared" si="13"/>
        <v>Mon</v>
      </c>
      <c r="F90">
        <f t="shared" si="16"/>
        <v>8</v>
      </c>
      <c r="G90">
        <f t="shared" si="16"/>
        <v>8</v>
      </c>
      <c r="H90">
        <f t="shared" si="16"/>
        <v>8</v>
      </c>
      <c r="I90">
        <f t="shared" si="14"/>
        <v>24</v>
      </c>
    </row>
    <row r="91" spans="1:9">
      <c r="A91" s="6">
        <f t="shared" si="15"/>
        <v>44425.375</v>
      </c>
      <c r="B91" s="9" t="str">
        <f t="shared" si="10"/>
        <v>2021-8</v>
      </c>
      <c r="C91" s="9" t="str">
        <f t="shared" si="11"/>
        <v>8-17</v>
      </c>
      <c r="D91" s="4">
        <f t="shared" si="12"/>
        <v>34</v>
      </c>
      <c r="E91" s="9" t="str">
        <f t="shared" si="13"/>
        <v>Tue</v>
      </c>
      <c r="F91">
        <f t="shared" si="16"/>
        <v>8</v>
      </c>
      <c r="G91">
        <f t="shared" si="16"/>
        <v>8</v>
      </c>
      <c r="H91">
        <f t="shared" si="16"/>
        <v>8</v>
      </c>
      <c r="I91">
        <f t="shared" si="14"/>
        <v>24</v>
      </c>
    </row>
    <row r="92" spans="1:9">
      <c r="A92" s="6">
        <f t="shared" si="15"/>
        <v>44426.375</v>
      </c>
      <c r="B92" s="9" t="str">
        <f t="shared" si="10"/>
        <v>2021-8</v>
      </c>
      <c r="C92" s="9" t="str">
        <f t="shared" si="11"/>
        <v>8-18</v>
      </c>
      <c r="D92" s="4">
        <f t="shared" si="12"/>
        <v>34</v>
      </c>
      <c r="E92" s="9" t="str">
        <f t="shared" si="13"/>
        <v>Wed</v>
      </c>
      <c r="F92">
        <f t="shared" si="16"/>
        <v>8</v>
      </c>
      <c r="G92">
        <f t="shared" si="16"/>
        <v>8</v>
      </c>
      <c r="H92">
        <f t="shared" si="16"/>
        <v>8</v>
      </c>
      <c r="I92">
        <f t="shared" si="14"/>
        <v>24</v>
      </c>
    </row>
    <row r="93" spans="1:9">
      <c r="A93" s="6">
        <f t="shared" si="15"/>
        <v>44427.375</v>
      </c>
      <c r="B93" s="9" t="str">
        <f t="shared" si="10"/>
        <v>2021-8</v>
      </c>
      <c r="C93" s="9" t="str">
        <f t="shared" si="11"/>
        <v>8-19</v>
      </c>
      <c r="D93" s="4">
        <f t="shared" si="12"/>
        <v>34</v>
      </c>
      <c r="E93" s="9" t="str">
        <f t="shared" si="13"/>
        <v>Thu</v>
      </c>
      <c r="F93">
        <f t="shared" si="16"/>
        <v>8</v>
      </c>
      <c r="G93">
        <f t="shared" si="16"/>
        <v>8</v>
      </c>
      <c r="H93">
        <f t="shared" si="16"/>
        <v>8</v>
      </c>
      <c r="I93">
        <f t="shared" si="14"/>
        <v>24</v>
      </c>
    </row>
    <row r="94" spans="1:9">
      <c r="A94" s="6">
        <f t="shared" si="15"/>
        <v>44428.375</v>
      </c>
      <c r="B94" s="9" t="str">
        <f t="shared" si="10"/>
        <v>2021-8</v>
      </c>
      <c r="C94" s="9" t="str">
        <f t="shared" si="11"/>
        <v>8-20</v>
      </c>
      <c r="D94" s="4">
        <f t="shared" si="12"/>
        <v>34</v>
      </c>
      <c r="E94" s="9" t="str">
        <f t="shared" si="13"/>
        <v>Fri</v>
      </c>
      <c r="F94">
        <f t="shared" si="16"/>
        <v>8</v>
      </c>
      <c r="G94">
        <f t="shared" si="16"/>
        <v>8</v>
      </c>
      <c r="H94">
        <f t="shared" si="16"/>
        <v>8</v>
      </c>
      <c r="I94">
        <f t="shared" si="14"/>
        <v>24</v>
      </c>
    </row>
    <row r="95" spans="1:9">
      <c r="A95" s="6">
        <f t="shared" si="15"/>
        <v>44429.375</v>
      </c>
      <c r="B95" s="9" t="str">
        <f t="shared" si="10"/>
        <v>2021-8</v>
      </c>
      <c r="C95" s="9" t="str">
        <f t="shared" si="11"/>
        <v>8-21</v>
      </c>
      <c r="D95" s="4">
        <f t="shared" si="12"/>
        <v>34</v>
      </c>
      <c r="E95" s="9" t="str">
        <f t="shared" si="13"/>
        <v>Sat</v>
      </c>
      <c r="F95">
        <f t="shared" si="16"/>
        <v>8</v>
      </c>
      <c r="G95">
        <f t="shared" si="16"/>
        <v>8</v>
      </c>
      <c r="H95">
        <f t="shared" si="16"/>
        <v>8</v>
      </c>
      <c r="I95">
        <f t="shared" si="14"/>
        <v>24</v>
      </c>
    </row>
    <row r="96" spans="1:9">
      <c r="A96" s="6">
        <f t="shared" si="15"/>
        <v>44430.375</v>
      </c>
      <c r="B96" s="9" t="str">
        <f t="shared" si="10"/>
        <v>2021-8</v>
      </c>
      <c r="C96" s="9" t="str">
        <f t="shared" si="11"/>
        <v>8-22</v>
      </c>
      <c r="D96" s="4">
        <f t="shared" si="12"/>
        <v>35</v>
      </c>
      <c r="E96" s="9" t="str">
        <f t="shared" si="13"/>
        <v>Sun</v>
      </c>
      <c r="F96">
        <f t="shared" si="16"/>
        <v>0</v>
      </c>
      <c r="G96">
        <f t="shared" si="16"/>
        <v>0</v>
      </c>
      <c r="H96">
        <f t="shared" si="16"/>
        <v>0</v>
      </c>
      <c r="I96">
        <f t="shared" si="14"/>
        <v>0</v>
      </c>
    </row>
    <row r="97" spans="1:9">
      <c r="A97" s="6">
        <f t="shared" si="15"/>
        <v>44431.375</v>
      </c>
      <c r="B97" s="9" t="str">
        <f t="shared" si="10"/>
        <v>2021-8</v>
      </c>
      <c r="C97" s="9" t="str">
        <f t="shared" si="11"/>
        <v>8-23</v>
      </c>
      <c r="D97" s="4">
        <f t="shared" si="12"/>
        <v>35</v>
      </c>
      <c r="E97" s="9" t="str">
        <f t="shared" si="13"/>
        <v>Mon</v>
      </c>
      <c r="F97">
        <f t="shared" si="16"/>
        <v>8</v>
      </c>
      <c r="G97">
        <f t="shared" si="16"/>
        <v>8</v>
      </c>
      <c r="H97">
        <f t="shared" si="16"/>
        <v>8</v>
      </c>
      <c r="I97">
        <f t="shared" si="14"/>
        <v>24</v>
      </c>
    </row>
    <row r="98" spans="1:9">
      <c r="A98" s="6">
        <f t="shared" si="15"/>
        <v>44432.375</v>
      </c>
      <c r="B98" s="9" t="str">
        <f t="shared" si="10"/>
        <v>2021-8</v>
      </c>
      <c r="C98" s="9" t="str">
        <f t="shared" si="11"/>
        <v>8-24</v>
      </c>
      <c r="D98" s="4">
        <f t="shared" si="12"/>
        <v>35</v>
      </c>
      <c r="E98" s="9" t="str">
        <f t="shared" si="13"/>
        <v>Tue</v>
      </c>
      <c r="F98">
        <f t="shared" si="16"/>
        <v>8</v>
      </c>
      <c r="G98">
        <f t="shared" si="16"/>
        <v>8</v>
      </c>
      <c r="H98">
        <f t="shared" si="16"/>
        <v>8</v>
      </c>
      <c r="I98">
        <f t="shared" si="14"/>
        <v>24</v>
      </c>
    </row>
    <row r="99" spans="1:9">
      <c r="A99" s="6">
        <f t="shared" si="15"/>
        <v>44433.375</v>
      </c>
      <c r="B99" s="9" t="str">
        <f t="shared" si="10"/>
        <v>2021-8</v>
      </c>
      <c r="C99" s="9" t="str">
        <f t="shared" si="11"/>
        <v>8-25</v>
      </c>
      <c r="D99" s="4">
        <f t="shared" si="12"/>
        <v>35</v>
      </c>
      <c r="E99" s="9" t="str">
        <f t="shared" si="13"/>
        <v>Wed</v>
      </c>
      <c r="F99">
        <f t="shared" si="16"/>
        <v>8</v>
      </c>
      <c r="G99">
        <f t="shared" si="16"/>
        <v>8</v>
      </c>
      <c r="H99">
        <f t="shared" si="16"/>
        <v>8</v>
      </c>
      <c r="I99">
        <f t="shared" si="14"/>
        <v>24</v>
      </c>
    </row>
    <row r="100" spans="1:9">
      <c r="A100" s="6">
        <f t="shared" si="15"/>
        <v>44434.375</v>
      </c>
      <c r="B100" s="9" t="str">
        <f t="shared" si="10"/>
        <v>2021-8</v>
      </c>
      <c r="C100" s="9" t="str">
        <f t="shared" si="11"/>
        <v>8-26</v>
      </c>
      <c r="D100" s="4">
        <f t="shared" si="12"/>
        <v>35</v>
      </c>
      <c r="E100" s="9" t="str">
        <f t="shared" si="13"/>
        <v>Thu</v>
      </c>
      <c r="F100">
        <f t="shared" si="16"/>
        <v>8</v>
      </c>
      <c r="G100">
        <f t="shared" si="16"/>
        <v>8</v>
      </c>
      <c r="H100">
        <f t="shared" si="16"/>
        <v>8</v>
      </c>
      <c r="I100">
        <f t="shared" si="14"/>
        <v>24</v>
      </c>
    </row>
    <row r="101" spans="1:9">
      <c r="A101" s="6">
        <f t="shared" si="15"/>
        <v>44435.375</v>
      </c>
      <c r="B101" s="9" t="str">
        <f t="shared" si="10"/>
        <v>2021-8</v>
      </c>
      <c r="C101" s="9" t="str">
        <f t="shared" si="11"/>
        <v>8-27</v>
      </c>
      <c r="D101" s="4">
        <f t="shared" si="12"/>
        <v>35</v>
      </c>
      <c r="E101" s="9" t="str">
        <f t="shared" si="13"/>
        <v>Fri</v>
      </c>
      <c r="F101">
        <f t="shared" si="16"/>
        <v>8</v>
      </c>
      <c r="G101">
        <f t="shared" si="16"/>
        <v>8</v>
      </c>
      <c r="H101">
        <f t="shared" si="16"/>
        <v>8</v>
      </c>
      <c r="I101">
        <f t="shared" si="14"/>
        <v>24</v>
      </c>
    </row>
    <row r="102" spans="1:9">
      <c r="A102" s="6">
        <f t="shared" si="15"/>
        <v>44436.375</v>
      </c>
      <c r="B102" s="9" t="str">
        <f t="shared" si="10"/>
        <v>2021-8</v>
      </c>
      <c r="C102" s="9" t="str">
        <f t="shared" si="11"/>
        <v>8-28</v>
      </c>
      <c r="D102" s="4">
        <f t="shared" si="12"/>
        <v>35</v>
      </c>
      <c r="E102" s="9" t="str">
        <f t="shared" si="13"/>
        <v>Sat</v>
      </c>
      <c r="F102">
        <f t="shared" si="16"/>
        <v>8</v>
      </c>
      <c r="G102">
        <f t="shared" si="16"/>
        <v>8</v>
      </c>
      <c r="H102">
        <f t="shared" si="16"/>
        <v>8</v>
      </c>
      <c r="I102">
        <f t="shared" si="14"/>
        <v>24</v>
      </c>
    </row>
    <row r="103" spans="1:9">
      <c r="A103" s="6">
        <f t="shared" si="15"/>
        <v>44437.375</v>
      </c>
      <c r="B103" s="9" t="str">
        <f t="shared" si="10"/>
        <v>2021-8</v>
      </c>
      <c r="C103" s="9" t="str">
        <f t="shared" si="11"/>
        <v>8-29</v>
      </c>
      <c r="D103" s="4">
        <f t="shared" si="12"/>
        <v>36</v>
      </c>
      <c r="E103" s="9" t="str">
        <f t="shared" si="13"/>
        <v>Sun</v>
      </c>
      <c r="F103">
        <f t="shared" si="16"/>
        <v>0</v>
      </c>
      <c r="G103">
        <f t="shared" si="16"/>
        <v>0</v>
      </c>
      <c r="H103">
        <f t="shared" si="16"/>
        <v>0</v>
      </c>
      <c r="I103">
        <f t="shared" si="14"/>
        <v>0</v>
      </c>
    </row>
    <row r="104" spans="1:9">
      <c r="A104" s="6">
        <f t="shared" si="15"/>
        <v>44438.375</v>
      </c>
      <c r="B104" s="9" t="str">
        <f t="shared" si="10"/>
        <v>2021-8</v>
      </c>
      <c r="C104" s="9" t="str">
        <f t="shared" si="11"/>
        <v>8-30</v>
      </c>
      <c r="D104" s="4">
        <f t="shared" si="12"/>
        <v>36</v>
      </c>
      <c r="E104" s="9" t="str">
        <f t="shared" si="13"/>
        <v>Mon</v>
      </c>
      <c r="F104">
        <f t="shared" ref="F104:H123" si="17">IF(IFERROR(MATCH($C104,Holiday,0),0)=0,(IF(WEEKDAY($A104,2)=7,0,F$2)),0)</f>
        <v>8</v>
      </c>
      <c r="G104">
        <f t="shared" si="17"/>
        <v>8</v>
      </c>
      <c r="H104">
        <f t="shared" si="17"/>
        <v>8</v>
      </c>
      <c r="I104">
        <f t="shared" si="14"/>
        <v>24</v>
      </c>
    </row>
    <row r="105" spans="1:9">
      <c r="A105" s="6">
        <f t="shared" si="15"/>
        <v>44439.375</v>
      </c>
      <c r="B105" s="9" t="str">
        <f t="shared" si="10"/>
        <v>2021-8</v>
      </c>
      <c r="C105" s="9" t="str">
        <f t="shared" si="11"/>
        <v>8-31</v>
      </c>
      <c r="D105" s="4">
        <f t="shared" si="12"/>
        <v>36</v>
      </c>
      <c r="E105" s="9" t="str">
        <f t="shared" si="13"/>
        <v>Tue</v>
      </c>
      <c r="F105">
        <f t="shared" si="17"/>
        <v>8</v>
      </c>
      <c r="G105">
        <f t="shared" si="17"/>
        <v>8</v>
      </c>
      <c r="H105">
        <f t="shared" si="17"/>
        <v>8</v>
      </c>
      <c r="I105">
        <f t="shared" si="14"/>
        <v>24</v>
      </c>
    </row>
    <row r="106" spans="1:9">
      <c r="A106" s="6">
        <f t="shared" si="15"/>
        <v>44440.375</v>
      </c>
      <c r="B106" s="9" t="str">
        <f t="shared" si="10"/>
        <v>2021-9</v>
      </c>
      <c r="C106" s="9" t="str">
        <f t="shared" si="11"/>
        <v>9-1</v>
      </c>
      <c r="D106" s="4">
        <f t="shared" si="12"/>
        <v>36</v>
      </c>
      <c r="E106" s="9" t="str">
        <f t="shared" si="13"/>
        <v>Wed</v>
      </c>
      <c r="F106">
        <f t="shared" si="17"/>
        <v>8</v>
      </c>
      <c r="G106">
        <f t="shared" si="17"/>
        <v>8</v>
      </c>
      <c r="H106">
        <f t="shared" si="17"/>
        <v>8</v>
      </c>
      <c r="I106">
        <f t="shared" si="14"/>
        <v>24</v>
      </c>
    </row>
    <row r="107" spans="1:9">
      <c r="A107" s="6">
        <f t="shared" si="15"/>
        <v>44441.375</v>
      </c>
      <c r="B107" s="9" t="str">
        <f t="shared" si="10"/>
        <v>2021-9</v>
      </c>
      <c r="C107" s="9" t="str">
        <f t="shared" si="11"/>
        <v>9-2</v>
      </c>
      <c r="D107" s="4">
        <f t="shared" si="12"/>
        <v>36</v>
      </c>
      <c r="E107" s="9" t="str">
        <f t="shared" si="13"/>
        <v>Thu</v>
      </c>
      <c r="F107">
        <f t="shared" si="17"/>
        <v>8</v>
      </c>
      <c r="G107">
        <f t="shared" si="17"/>
        <v>8</v>
      </c>
      <c r="H107">
        <f t="shared" si="17"/>
        <v>8</v>
      </c>
      <c r="I107">
        <f t="shared" si="14"/>
        <v>24</v>
      </c>
    </row>
    <row r="108" spans="1:9">
      <c r="A108" s="6">
        <f t="shared" si="15"/>
        <v>44442.375</v>
      </c>
      <c r="B108" s="9" t="str">
        <f t="shared" si="10"/>
        <v>2021-9</v>
      </c>
      <c r="C108" s="9" t="str">
        <f t="shared" si="11"/>
        <v>9-3</v>
      </c>
      <c r="D108" s="4">
        <f t="shared" si="12"/>
        <v>36</v>
      </c>
      <c r="E108" s="9" t="str">
        <f t="shared" si="13"/>
        <v>Fri</v>
      </c>
      <c r="F108">
        <f t="shared" si="17"/>
        <v>8</v>
      </c>
      <c r="G108">
        <f t="shared" si="17"/>
        <v>8</v>
      </c>
      <c r="H108">
        <f t="shared" si="17"/>
        <v>8</v>
      </c>
      <c r="I108">
        <f t="shared" si="14"/>
        <v>24</v>
      </c>
    </row>
    <row r="109" spans="1:9">
      <c r="A109" s="6">
        <f t="shared" si="15"/>
        <v>44443.375</v>
      </c>
      <c r="B109" s="9" t="str">
        <f t="shared" si="10"/>
        <v>2021-9</v>
      </c>
      <c r="C109" s="9" t="str">
        <f t="shared" si="11"/>
        <v>9-4</v>
      </c>
      <c r="D109" s="4">
        <f t="shared" si="12"/>
        <v>36</v>
      </c>
      <c r="E109" s="9" t="str">
        <f t="shared" si="13"/>
        <v>Sat</v>
      </c>
      <c r="F109">
        <f t="shared" si="17"/>
        <v>8</v>
      </c>
      <c r="G109">
        <f t="shared" si="17"/>
        <v>8</v>
      </c>
      <c r="H109">
        <f t="shared" si="17"/>
        <v>8</v>
      </c>
      <c r="I109">
        <f t="shared" si="14"/>
        <v>24</v>
      </c>
    </row>
    <row r="110" spans="1:9">
      <c r="A110" s="6">
        <f t="shared" si="15"/>
        <v>44444.375</v>
      </c>
      <c r="B110" s="9" t="str">
        <f t="shared" si="10"/>
        <v>2021-9</v>
      </c>
      <c r="C110" s="9" t="str">
        <f t="shared" si="11"/>
        <v>9-5</v>
      </c>
      <c r="D110" s="4">
        <f t="shared" si="12"/>
        <v>37</v>
      </c>
      <c r="E110" s="9" t="str">
        <f t="shared" si="13"/>
        <v>Sun</v>
      </c>
      <c r="F110">
        <f t="shared" si="17"/>
        <v>0</v>
      </c>
      <c r="G110">
        <f t="shared" si="17"/>
        <v>0</v>
      </c>
      <c r="H110">
        <f t="shared" si="17"/>
        <v>0</v>
      </c>
      <c r="I110">
        <f t="shared" si="14"/>
        <v>0</v>
      </c>
    </row>
    <row r="111" spans="1:9">
      <c r="A111" s="6">
        <f t="shared" si="15"/>
        <v>44445.375</v>
      </c>
      <c r="B111" s="9" t="str">
        <f t="shared" si="10"/>
        <v>2021-9</v>
      </c>
      <c r="C111" s="9" t="str">
        <f t="shared" si="11"/>
        <v>9-6</v>
      </c>
      <c r="D111" s="4">
        <f t="shared" si="12"/>
        <v>37</v>
      </c>
      <c r="E111" s="9" t="str">
        <f t="shared" si="13"/>
        <v>Mon</v>
      </c>
      <c r="F111">
        <f t="shared" si="17"/>
        <v>8</v>
      </c>
      <c r="G111">
        <f t="shared" si="17"/>
        <v>8</v>
      </c>
      <c r="H111">
        <f t="shared" si="17"/>
        <v>8</v>
      </c>
      <c r="I111">
        <f t="shared" si="14"/>
        <v>24</v>
      </c>
    </row>
    <row r="112" spans="1:9">
      <c r="A112" s="6">
        <f t="shared" si="15"/>
        <v>44446.375</v>
      </c>
      <c r="B112" s="9" t="str">
        <f t="shared" si="10"/>
        <v>2021-9</v>
      </c>
      <c r="C112" s="9" t="str">
        <f t="shared" si="11"/>
        <v>9-7</v>
      </c>
      <c r="D112" s="4">
        <f t="shared" si="12"/>
        <v>37</v>
      </c>
      <c r="E112" s="9" t="str">
        <f t="shared" si="13"/>
        <v>Tue</v>
      </c>
      <c r="F112">
        <f t="shared" si="17"/>
        <v>8</v>
      </c>
      <c r="G112">
        <f t="shared" si="17"/>
        <v>8</v>
      </c>
      <c r="H112">
        <f t="shared" si="17"/>
        <v>8</v>
      </c>
      <c r="I112">
        <f t="shared" si="14"/>
        <v>24</v>
      </c>
    </row>
    <row r="113" spans="1:9">
      <c r="A113" s="6">
        <f t="shared" si="15"/>
        <v>44447.375</v>
      </c>
      <c r="B113" s="9" t="str">
        <f t="shared" si="10"/>
        <v>2021-9</v>
      </c>
      <c r="C113" s="9" t="str">
        <f t="shared" si="11"/>
        <v>9-8</v>
      </c>
      <c r="D113" s="4">
        <f t="shared" si="12"/>
        <v>37</v>
      </c>
      <c r="E113" s="9" t="str">
        <f t="shared" si="13"/>
        <v>Wed</v>
      </c>
      <c r="F113">
        <f t="shared" si="17"/>
        <v>8</v>
      </c>
      <c r="G113">
        <f t="shared" si="17"/>
        <v>8</v>
      </c>
      <c r="H113">
        <f t="shared" si="17"/>
        <v>8</v>
      </c>
      <c r="I113">
        <f t="shared" si="14"/>
        <v>24</v>
      </c>
    </row>
    <row r="114" spans="1:9">
      <c r="A114" s="6">
        <f t="shared" si="15"/>
        <v>44448.375</v>
      </c>
      <c r="B114" s="9" t="str">
        <f t="shared" si="10"/>
        <v>2021-9</v>
      </c>
      <c r="C114" s="9" t="str">
        <f t="shared" si="11"/>
        <v>9-9</v>
      </c>
      <c r="D114" s="4">
        <f t="shared" si="12"/>
        <v>37</v>
      </c>
      <c r="E114" s="9" t="str">
        <f t="shared" si="13"/>
        <v>Thu</v>
      </c>
      <c r="F114">
        <f t="shared" si="17"/>
        <v>8</v>
      </c>
      <c r="G114">
        <f t="shared" si="17"/>
        <v>8</v>
      </c>
      <c r="H114">
        <f t="shared" si="17"/>
        <v>8</v>
      </c>
      <c r="I114">
        <f t="shared" si="14"/>
        <v>24</v>
      </c>
    </row>
    <row r="115" spans="1:9">
      <c r="A115" s="6">
        <f t="shared" si="15"/>
        <v>44449.375</v>
      </c>
      <c r="B115" s="9" t="str">
        <f t="shared" si="10"/>
        <v>2021-9</v>
      </c>
      <c r="C115" s="9" t="str">
        <f t="shared" si="11"/>
        <v>9-10</v>
      </c>
      <c r="D115" s="4">
        <f t="shared" si="12"/>
        <v>37</v>
      </c>
      <c r="E115" s="9" t="str">
        <f t="shared" si="13"/>
        <v>Fri</v>
      </c>
      <c r="F115">
        <f t="shared" si="17"/>
        <v>8</v>
      </c>
      <c r="G115">
        <f t="shared" si="17"/>
        <v>8</v>
      </c>
      <c r="H115">
        <f t="shared" si="17"/>
        <v>8</v>
      </c>
      <c r="I115">
        <f t="shared" si="14"/>
        <v>24</v>
      </c>
    </row>
    <row r="116" spans="1:9">
      <c r="A116" s="6">
        <f t="shared" si="15"/>
        <v>44450.375</v>
      </c>
      <c r="B116" s="9" t="str">
        <f t="shared" si="10"/>
        <v>2021-9</v>
      </c>
      <c r="C116" s="9" t="str">
        <f t="shared" si="11"/>
        <v>9-11</v>
      </c>
      <c r="D116" s="4">
        <f t="shared" si="12"/>
        <v>37</v>
      </c>
      <c r="E116" s="9" t="str">
        <f t="shared" si="13"/>
        <v>Sat</v>
      </c>
      <c r="F116">
        <f t="shared" si="17"/>
        <v>8</v>
      </c>
      <c r="G116">
        <f t="shared" si="17"/>
        <v>8</v>
      </c>
      <c r="H116">
        <f t="shared" si="17"/>
        <v>8</v>
      </c>
      <c r="I116">
        <f t="shared" si="14"/>
        <v>24</v>
      </c>
    </row>
    <row r="117" spans="1:9">
      <c r="A117" s="6">
        <f t="shared" si="15"/>
        <v>44451.375</v>
      </c>
      <c r="B117" s="9" t="str">
        <f t="shared" si="10"/>
        <v>2021-9</v>
      </c>
      <c r="C117" s="9" t="str">
        <f t="shared" si="11"/>
        <v>9-12</v>
      </c>
      <c r="D117" s="4">
        <f t="shared" si="12"/>
        <v>38</v>
      </c>
      <c r="E117" s="9" t="str">
        <f t="shared" si="13"/>
        <v>Sun</v>
      </c>
      <c r="F117">
        <f t="shared" si="17"/>
        <v>0</v>
      </c>
      <c r="G117">
        <f t="shared" si="17"/>
        <v>0</v>
      </c>
      <c r="H117">
        <f t="shared" si="17"/>
        <v>0</v>
      </c>
      <c r="I117">
        <f t="shared" si="14"/>
        <v>0</v>
      </c>
    </row>
    <row r="118" spans="1:9">
      <c r="A118" s="6">
        <f t="shared" si="15"/>
        <v>44452.375</v>
      </c>
      <c r="B118" s="9" t="str">
        <f t="shared" si="10"/>
        <v>2021-9</v>
      </c>
      <c r="C118" s="9" t="str">
        <f t="shared" si="11"/>
        <v>9-13</v>
      </c>
      <c r="D118" s="4">
        <f t="shared" si="12"/>
        <v>38</v>
      </c>
      <c r="E118" s="9" t="str">
        <f t="shared" si="13"/>
        <v>Mon</v>
      </c>
      <c r="F118">
        <f t="shared" si="17"/>
        <v>8</v>
      </c>
      <c r="G118">
        <f t="shared" si="17"/>
        <v>8</v>
      </c>
      <c r="H118">
        <f t="shared" si="17"/>
        <v>8</v>
      </c>
      <c r="I118">
        <f t="shared" si="14"/>
        <v>24</v>
      </c>
    </row>
    <row r="119" spans="1:9">
      <c r="A119" s="6">
        <f t="shared" si="15"/>
        <v>44453.375</v>
      </c>
      <c r="B119" s="9" t="str">
        <f t="shared" si="10"/>
        <v>2021-9</v>
      </c>
      <c r="C119" s="9" t="str">
        <f t="shared" si="11"/>
        <v>9-14</v>
      </c>
      <c r="D119" s="4">
        <f t="shared" si="12"/>
        <v>38</v>
      </c>
      <c r="E119" s="9" t="str">
        <f t="shared" si="13"/>
        <v>Tue</v>
      </c>
      <c r="F119">
        <f t="shared" si="17"/>
        <v>8</v>
      </c>
      <c r="G119">
        <f t="shared" si="17"/>
        <v>8</v>
      </c>
      <c r="H119">
        <f t="shared" si="17"/>
        <v>8</v>
      </c>
      <c r="I119">
        <f t="shared" si="14"/>
        <v>24</v>
      </c>
    </row>
    <row r="120" spans="1:9">
      <c r="A120" s="6">
        <f t="shared" si="15"/>
        <v>44454.375</v>
      </c>
      <c r="B120" s="9" t="str">
        <f t="shared" si="10"/>
        <v>2021-9</v>
      </c>
      <c r="C120" s="9" t="str">
        <f t="shared" si="11"/>
        <v>9-15</v>
      </c>
      <c r="D120" s="4">
        <f t="shared" si="12"/>
        <v>38</v>
      </c>
      <c r="E120" s="9" t="str">
        <f t="shared" si="13"/>
        <v>Wed</v>
      </c>
      <c r="F120">
        <f t="shared" si="17"/>
        <v>8</v>
      </c>
      <c r="G120">
        <f t="shared" si="17"/>
        <v>8</v>
      </c>
      <c r="H120">
        <f t="shared" si="17"/>
        <v>8</v>
      </c>
      <c r="I120">
        <f t="shared" si="14"/>
        <v>24</v>
      </c>
    </row>
    <row r="121" spans="1:9">
      <c r="A121" s="6">
        <f t="shared" si="15"/>
        <v>44455.375</v>
      </c>
      <c r="B121" s="9" t="str">
        <f t="shared" si="10"/>
        <v>2021-9</v>
      </c>
      <c r="C121" s="9" t="str">
        <f t="shared" si="11"/>
        <v>9-16</v>
      </c>
      <c r="D121" s="4">
        <f t="shared" si="12"/>
        <v>38</v>
      </c>
      <c r="E121" s="9" t="str">
        <f t="shared" si="13"/>
        <v>Thu</v>
      </c>
      <c r="F121">
        <f t="shared" si="17"/>
        <v>8</v>
      </c>
      <c r="G121">
        <f t="shared" si="17"/>
        <v>8</v>
      </c>
      <c r="H121">
        <f t="shared" si="17"/>
        <v>8</v>
      </c>
      <c r="I121">
        <f t="shared" si="14"/>
        <v>24</v>
      </c>
    </row>
    <row r="122" spans="1:9">
      <c r="A122" s="6">
        <f t="shared" si="15"/>
        <v>44456.375</v>
      </c>
      <c r="B122" s="9" t="str">
        <f t="shared" si="10"/>
        <v>2021-9</v>
      </c>
      <c r="C122" s="9" t="str">
        <f t="shared" si="11"/>
        <v>9-17</v>
      </c>
      <c r="D122" s="4">
        <f t="shared" si="12"/>
        <v>38</v>
      </c>
      <c r="E122" s="9" t="str">
        <f t="shared" si="13"/>
        <v>Fri</v>
      </c>
      <c r="F122">
        <f t="shared" si="17"/>
        <v>8</v>
      </c>
      <c r="G122">
        <f t="shared" si="17"/>
        <v>8</v>
      </c>
      <c r="H122">
        <f t="shared" si="17"/>
        <v>8</v>
      </c>
      <c r="I122">
        <f t="shared" si="14"/>
        <v>24</v>
      </c>
    </row>
    <row r="123" spans="1:9">
      <c r="A123" s="6">
        <f t="shared" si="15"/>
        <v>44457.375</v>
      </c>
      <c r="B123" s="9" t="str">
        <f t="shared" si="10"/>
        <v>2021-9</v>
      </c>
      <c r="C123" s="9" t="str">
        <f t="shared" si="11"/>
        <v>9-18</v>
      </c>
      <c r="D123" s="4">
        <f t="shared" si="12"/>
        <v>38</v>
      </c>
      <c r="E123" s="9" t="str">
        <f t="shared" si="13"/>
        <v>Sat</v>
      </c>
      <c r="F123">
        <f t="shared" si="17"/>
        <v>8</v>
      </c>
      <c r="G123">
        <f t="shared" si="17"/>
        <v>8</v>
      </c>
      <c r="H123">
        <f t="shared" si="17"/>
        <v>8</v>
      </c>
      <c r="I123">
        <f t="shared" si="14"/>
        <v>24</v>
      </c>
    </row>
    <row r="124" spans="1:9">
      <c r="A124" s="6">
        <f t="shared" si="15"/>
        <v>44458.375</v>
      </c>
      <c r="B124" s="9" t="str">
        <f t="shared" si="10"/>
        <v>2021-9</v>
      </c>
      <c r="C124" s="9" t="str">
        <f t="shared" si="11"/>
        <v>9-19</v>
      </c>
      <c r="D124" s="4">
        <f t="shared" si="12"/>
        <v>39</v>
      </c>
      <c r="E124" s="9" t="str">
        <f t="shared" si="13"/>
        <v>Sun</v>
      </c>
      <c r="F124">
        <f t="shared" ref="F124:H143" si="18">IF(IFERROR(MATCH($C124,Holiday,0),0)=0,(IF(WEEKDAY($A124,2)=7,0,F$2)),0)</f>
        <v>0</v>
      </c>
      <c r="G124">
        <f t="shared" si="18"/>
        <v>0</v>
      </c>
      <c r="H124">
        <f t="shared" si="18"/>
        <v>0</v>
      </c>
      <c r="I124">
        <f t="shared" si="14"/>
        <v>0</v>
      </c>
    </row>
    <row r="125" spans="1:9">
      <c r="A125" s="6">
        <f t="shared" si="15"/>
        <v>44459.375</v>
      </c>
      <c r="B125" s="9" t="str">
        <f t="shared" si="10"/>
        <v>2021-9</v>
      </c>
      <c r="C125" s="9" t="str">
        <f t="shared" si="11"/>
        <v>9-20</v>
      </c>
      <c r="D125" s="4">
        <f t="shared" si="12"/>
        <v>39</v>
      </c>
      <c r="E125" s="9" t="str">
        <f t="shared" si="13"/>
        <v>Mon</v>
      </c>
      <c r="F125">
        <f t="shared" si="18"/>
        <v>8</v>
      </c>
      <c r="G125">
        <f t="shared" si="18"/>
        <v>8</v>
      </c>
      <c r="H125">
        <f t="shared" si="18"/>
        <v>8</v>
      </c>
      <c r="I125">
        <f t="shared" si="14"/>
        <v>24</v>
      </c>
    </row>
    <row r="126" spans="1:9">
      <c r="A126" s="6">
        <f t="shared" si="15"/>
        <v>44460.375</v>
      </c>
      <c r="B126" s="9" t="str">
        <f t="shared" si="10"/>
        <v>2021-9</v>
      </c>
      <c r="C126" s="9" t="str">
        <f t="shared" si="11"/>
        <v>9-21</v>
      </c>
      <c r="D126" s="4">
        <f t="shared" si="12"/>
        <v>39</v>
      </c>
      <c r="E126" s="9" t="str">
        <f t="shared" si="13"/>
        <v>Tue</v>
      </c>
      <c r="F126">
        <f t="shared" si="18"/>
        <v>8</v>
      </c>
      <c r="G126">
        <f t="shared" si="18"/>
        <v>8</v>
      </c>
      <c r="H126">
        <f t="shared" si="18"/>
        <v>8</v>
      </c>
      <c r="I126">
        <f t="shared" si="14"/>
        <v>24</v>
      </c>
    </row>
    <row r="127" spans="1:9">
      <c r="A127" s="6">
        <f t="shared" si="15"/>
        <v>44461.375</v>
      </c>
      <c r="B127" s="9" t="str">
        <f t="shared" si="10"/>
        <v>2021-9</v>
      </c>
      <c r="C127" s="9" t="str">
        <f t="shared" si="11"/>
        <v>9-22</v>
      </c>
      <c r="D127" s="4">
        <f t="shared" si="12"/>
        <v>39</v>
      </c>
      <c r="E127" s="9" t="str">
        <f t="shared" si="13"/>
        <v>Wed</v>
      </c>
      <c r="F127">
        <f t="shared" si="18"/>
        <v>8</v>
      </c>
      <c r="G127">
        <f t="shared" si="18"/>
        <v>8</v>
      </c>
      <c r="H127">
        <f t="shared" si="18"/>
        <v>8</v>
      </c>
      <c r="I127">
        <f t="shared" si="14"/>
        <v>24</v>
      </c>
    </row>
    <row r="128" spans="1:9">
      <c r="A128" s="6">
        <f t="shared" si="15"/>
        <v>44462.375</v>
      </c>
      <c r="B128" s="9" t="str">
        <f t="shared" si="10"/>
        <v>2021-9</v>
      </c>
      <c r="C128" s="9" t="str">
        <f t="shared" si="11"/>
        <v>9-23</v>
      </c>
      <c r="D128" s="4">
        <f t="shared" si="12"/>
        <v>39</v>
      </c>
      <c r="E128" s="9" t="str">
        <f t="shared" si="13"/>
        <v>Thu</v>
      </c>
      <c r="F128">
        <f t="shared" si="18"/>
        <v>8</v>
      </c>
      <c r="G128">
        <f t="shared" si="18"/>
        <v>8</v>
      </c>
      <c r="H128">
        <f t="shared" si="18"/>
        <v>8</v>
      </c>
      <c r="I128">
        <f t="shared" si="14"/>
        <v>24</v>
      </c>
    </row>
    <row r="129" spans="1:9">
      <c r="A129" s="6">
        <f t="shared" si="15"/>
        <v>44463.375</v>
      </c>
      <c r="B129" s="9" t="str">
        <f t="shared" si="10"/>
        <v>2021-9</v>
      </c>
      <c r="C129" s="9" t="str">
        <f t="shared" si="11"/>
        <v>9-24</v>
      </c>
      <c r="D129" s="4">
        <f t="shared" si="12"/>
        <v>39</v>
      </c>
      <c r="E129" s="9" t="str">
        <f t="shared" si="13"/>
        <v>Fri</v>
      </c>
      <c r="F129">
        <f t="shared" si="18"/>
        <v>8</v>
      </c>
      <c r="G129">
        <f t="shared" si="18"/>
        <v>8</v>
      </c>
      <c r="H129">
        <f t="shared" si="18"/>
        <v>8</v>
      </c>
      <c r="I129">
        <f t="shared" si="14"/>
        <v>24</v>
      </c>
    </row>
    <row r="130" spans="1:9">
      <c r="A130" s="6">
        <f t="shared" si="15"/>
        <v>44464.375</v>
      </c>
      <c r="B130" s="9" t="str">
        <f t="shared" si="10"/>
        <v>2021-9</v>
      </c>
      <c r="C130" s="9" t="str">
        <f t="shared" si="11"/>
        <v>9-25</v>
      </c>
      <c r="D130" s="4">
        <f t="shared" si="12"/>
        <v>39</v>
      </c>
      <c r="E130" s="9" t="str">
        <f t="shared" si="13"/>
        <v>Sat</v>
      </c>
      <c r="F130">
        <f t="shared" si="18"/>
        <v>8</v>
      </c>
      <c r="G130">
        <f t="shared" si="18"/>
        <v>8</v>
      </c>
      <c r="H130">
        <f t="shared" si="18"/>
        <v>8</v>
      </c>
      <c r="I130">
        <f t="shared" si="14"/>
        <v>24</v>
      </c>
    </row>
    <row r="131" spans="1:9">
      <c r="A131" s="6">
        <f t="shared" si="15"/>
        <v>44465.375</v>
      </c>
      <c r="B131" s="9" t="str">
        <f t="shared" si="10"/>
        <v>2021-9</v>
      </c>
      <c r="C131" s="9" t="str">
        <f t="shared" si="11"/>
        <v>9-26</v>
      </c>
      <c r="D131" s="4">
        <f t="shared" si="12"/>
        <v>40</v>
      </c>
      <c r="E131" s="9" t="str">
        <f t="shared" si="13"/>
        <v>Sun</v>
      </c>
      <c r="F131">
        <f t="shared" si="18"/>
        <v>0</v>
      </c>
      <c r="G131">
        <f t="shared" si="18"/>
        <v>0</v>
      </c>
      <c r="H131">
        <f t="shared" si="18"/>
        <v>0</v>
      </c>
      <c r="I131">
        <f t="shared" si="14"/>
        <v>0</v>
      </c>
    </row>
    <row r="132" spans="1:9">
      <c r="A132" s="6">
        <f t="shared" si="15"/>
        <v>44466.375</v>
      </c>
      <c r="B132" s="9" t="str">
        <f t="shared" ref="B132:B195" si="19">CONCATENATE(TEXT(YEAR(A132),0),"-",TEXT(MONTH(A132),0))</f>
        <v>2021-9</v>
      </c>
      <c r="C132" s="9" t="str">
        <f t="shared" ref="C132:C195" si="20">CONCATENATE(TEXT(MONTH(A132),0),"-",TEXT(DAY(A132),0))</f>
        <v>9-27</v>
      </c>
      <c r="D132" s="4">
        <f t="shared" ref="D132:D195" si="21">WEEKNUM(A132)</f>
        <v>40</v>
      </c>
      <c r="E132" s="9" t="str">
        <f t="shared" ref="E132:E195" si="22">TEXT(A132,"ddd")</f>
        <v>Mon</v>
      </c>
      <c r="F132">
        <f t="shared" si="18"/>
        <v>8</v>
      </c>
      <c r="G132">
        <f t="shared" si="18"/>
        <v>8</v>
      </c>
      <c r="H132">
        <f t="shared" si="18"/>
        <v>8</v>
      </c>
      <c r="I132">
        <f t="shared" ref="I132:I195" si="23">SUM(F132:H132)</f>
        <v>24</v>
      </c>
    </row>
    <row r="133" spans="1:9">
      <c r="A133" s="6">
        <f t="shared" ref="A133:A196" si="24">A132+1</f>
        <v>44467.375</v>
      </c>
      <c r="B133" s="9" t="str">
        <f t="shared" si="19"/>
        <v>2021-9</v>
      </c>
      <c r="C133" s="9" t="str">
        <f t="shared" si="20"/>
        <v>9-28</v>
      </c>
      <c r="D133" s="4">
        <f t="shared" si="21"/>
        <v>40</v>
      </c>
      <c r="E133" s="9" t="str">
        <f t="shared" si="22"/>
        <v>Tue</v>
      </c>
      <c r="F133">
        <f t="shared" si="18"/>
        <v>8</v>
      </c>
      <c r="G133">
        <f t="shared" si="18"/>
        <v>8</v>
      </c>
      <c r="H133">
        <f t="shared" si="18"/>
        <v>8</v>
      </c>
      <c r="I133">
        <f t="shared" si="23"/>
        <v>24</v>
      </c>
    </row>
    <row r="134" spans="1:9">
      <c r="A134" s="6">
        <f t="shared" si="24"/>
        <v>44468.375</v>
      </c>
      <c r="B134" s="9" t="str">
        <f t="shared" si="19"/>
        <v>2021-9</v>
      </c>
      <c r="C134" s="9" t="str">
        <f t="shared" si="20"/>
        <v>9-29</v>
      </c>
      <c r="D134" s="4">
        <f t="shared" si="21"/>
        <v>40</v>
      </c>
      <c r="E134" s="9" t="str">
        <f t="shared" si="22"/>
        <v>Wed</v>
      </c>
      <c r="F134">
        <f t="shared" si="18"/>
        <v>8</v>
      </c>
      <c r="G134">
        <f t="shared" si="18"/>
        <v>8</v>
      </c>
      <c r="H134">
        <f t="shared" si="18"/>
        <v>8</v>
      </c>
      <c r="I134">
        <f t="shared" si="23"/>
        <v>24</v>
      </c>
    </row>
    <row r="135" spans="1:9">
      <c r="A135" s="6">
        <f t="shared" si="24"/>
        <v>44469.375</v>
      </c>
      <c r="B135" s="9" t="str">
        <f t="shared" si="19"/>
        <v>2021-9</v>
      </c>
      <c r="C135" s="9" t="str">
        <f t="shared" si="20"/>
        <v>9-30</v>
      </c>
      <c r="D135" s="4">
        <f t="shared" si="21"/>
        <v>40</v>
      </c>
      <c r="E135" s="9" t="str">
        <f t="shared" si="22"/>
        <v>Thu</v>
      </c>
      <c r="F135">
        <f t="shared" si="18"/>
        <v>8</v>
      </c>
      <c r="G135">
        <f t="shared" si="18"/>
        <v>8</v>
      </c>
      <c r="H135">
        <f t="shared" si="18"/>
        <v>8</v>
      </c>
      <c r="I135">
        <f t="shared" si="23"/>
        <v>24</v>
      </c>
    </row>
    <row r="136" spans="1:9">
      <c r="A136" s="6">
        <f t="shared" si="24"/>
        <v>44470.375</v>
      </c>
      <c r="B136" s="9" t="str">
        <f t="shared" si="19"/>
        <v>2021-10</v>
      </c>
      <c r="C136" s="9" t="str">
        <f t="shared" si="20"/>
        <v>10-1</v>
      </c>
      <c r="D136" s="4">
        <f t="shared" si="21"/>
        <v>40</v>
      </c>
      <c r="E136" s="9" t="str">
        <f t="shared" si="22"/>
        <v>Fri</v>
      </c>
      <c r="F136">
        <f t="shared" si="18"/>
        <v>8</v>
      </c>
      <c r="G136">
        <f t="shared" si="18"/>
        <v>8</v>
      </c>
      <c r="H136">
        <f t="shared" si="18"/>
        <v>8</v>
      </c>
      <c r="I136">
        <f t="shared" si="23"/>
        <v>24</v>
      </c>
    </row>
    <row r="137" spans="1:9">
      <c r="A137" s="6">
        <f t="shared" si="24"/>
        <v>44471.375</v>
      </c>
      <c r="B137" s="9" t="str">
        <f t="shared" si="19"/>
        <v>2021-10</v>
      </c>
      <c r="C137" s="9" t="str">
        <f t="shared" si="20"/>
        <v>10-2</v>
      </c>
      <c r="D137" s="4">
        <f t="shared" si="21"/>
        <v>40</v>
      </c>
      <c r="E137" s="9" t="str">
        <f t="shared" si="22"/>
        <v>Sat</v>
      </c>
      <c r="F137">
        <f t="shared" si="18"/>
        <v>0</v>
      </c>
      <c r="G137">
        <f t="shared" si="18"/>
        <v>0</v>
      </c>
      <c r="H137">
        <f t="shared" si="18"/>
        <v>0</v>
      </c>
      <c r="I137">
        <f t="shared" si="23"/>
        <v>0</v>
      </c>
    </row>
    <row r="138" spans="1:9">
      <c r="A138" s="6">
        <f t="shared" si="24"/>
        <v>44472.375</v>
      </c>
      <c r="B138" s="9" t="str">
        <f t="shared" si="19"/>
        <v>2021-10</v>
      </c>
      <c r="C138" s="9" t="str">
        <f t="shared" si="20"/>
        <v>10-3</v>
      </c>
      <c r="D138" s="4">
        <f t="shared" si="21"/>
        <v>41</v>
      </c>
      <c r="E138" s="9" t="str">
        <f t="shared" si="22"/>
        <v>Sun</v>
      </c>
      <c r="F138">
        <f t="shared" si="18"/>
        <v>0</v>
      </c>
      <c r="G138">
        <f t="shared" si="18"/>
        <v>0</v>
      </c>
      <c r="H138">
        <f t="shared" si="18"/>
        <v>0</v>
      </c>
      <c r="I138">
        <f t="shared" si="23"/>
        <v>0</v>
      </c>
    </row>
    <row r="139" spans="1:9">
      <c r="A139" s="6">
        <f t="shared" si="24"/>
        <v>44473.375</v>
      </c>
      <c r="B139" s="9" t="str">
        <f t="shared" si="19"/>
        <v>2021-10</v>
      </c>
      <c r="C139" s="9" t="str">
        <f t="shared" si="20"/>
        <v>10-4</v>
      </c>
      <c r="D139" s="4">
        <f t="shared" si="21"/>
        <v>41</v>
      </c>
      <c r="E139" s="9" t="str">
        <f t="shared" si="22"/>
        <v>Mon</v>
      </c>
      <c r="F139">
        <f t="shared" si="18"/>
        <v>8</v>
      </c>
      <c r="G139">
        <f t="shared" si="18"/>
        <v>8</v>
      </c>
      <c r="H139">
        <f t="shared" si="18"/>
        <v>8</v>
      </c>
      <c r="I139">
        <f t="shared" si="23"/>
        <v>24</v>
      </c>
    </row>
    <row r="140" spans="1:9">
      <c r="A140" s="6">
        <f t="shared" si="24"/>
        <v>44474.375</v>
      </c>
      <c r="B140" s="9" t="str">
        <f t="shared" si="19"/>
        <v>2021-10</v>
      </c>
      <c r="C140" s="9" t="str">
        <f t="shared" si="20"/>
        <v>10-5</v>
      </c>
      <c r="D140" s="4">
        <f t="shared" si="21"/>
        <v>41</v>
      </c>
      <c r="E140" s="9" t="str">
        <f t="shared" si="22"/>
        <v>Tue</v>
      </c>
      <c r="F140">
        <f t="shared" si="18"/>
        <v>0</v>
      </c>
      <c r="G140">
        <f t="shared" si="18"/>
        <v>0</v>
      </c>
      <c r="H140">
        <f t="shared" si="18"/>
        <v>0</v>
      </c>
      <c r="I140">
        <f t="shared" si="23"/>
        <v>0</v>
      </c>
    </row>
    <row r="141" spans="1:9">
      <c r="A141" s="6">
        <f t="shared" si="24"/>
        <v>44475.375</v>
      </c>
      <c r="B141" s="9" t="str">
        <f t="shared" si="19"/>
        <v>2021-10</v>
      </c>
      <c r="C141" s="9" t="str">
        <f t="shared" si="20"/>
        <v>10-6</v>
      </c>
      <c r="D141" s="4">
        <f t="shared" si="21"/>
        <v>41</v>
      </c>
      <c r="E141" s="9" t="str">
        <f t="shared" si="22"/>
        <v>Wed</v>
      </c>
      <c r="F141">
        <f t="shared" si="18"/>
        <v>8</v>
      </c>
      <c r="G141">
        <f t="shared" si="18"/>
        <v>8</v>
      </c>
      <c r="H141">
        <f t="shared" si="18"/>
        <v>8</v>
      </c>
      <c r="I141">
        <f t="shared" si="23"/>
        <v>24</v>
      </c>
    </row>
    <row r="142" spans="1:9">
      <c r="A142" s="6">
        <f t="shared" si="24"/>
        <v>44476.375</v>
      </c>
      <c r="B142" s="9" t="str">
        <f t="shared" si="19"/>
        <v>2021-10</v>
      </c>
      <c r="C142" s="9" t="str">
        <f t="shared" si="20"/>
        <v>10-7</v>
      </c>
      <c r="D142" s="4">
        <f t="shared" si="21"/>
        <v>41</v>
      </c>
      <c r="E142" s="9" t="str">
        <f t="shared" si="22"/>
        <v>Thu</v>
      </c>
      <c r="F142">
        <f t="shared" si="18"/>
        <v>8</v>
      </c>
      <c r="G142">
        <f t="shared" si="18"/>
        <v>8</v>
      </c>
      <c r="H142">
        <f t="shared" si="18"/>
        <v>8</v>
      </c>
      <c r="I142">
        <f t="shared" si="23"/>
        <v>24</v>
      </c>
    </row>
    <row r="143" spans="1:9">
      <c r="A143" s="6">
        <f t="shared" si="24"/>
        <v>44477.375</v>
      </c>
      <c r="B143" s="9" t="str">
        <f t="shared" si="19"/>
        <v>2021-10</v>
      </c>
      <c r="C143" s="9" t="str">
        <f t="shared" si="20"/>
        <v>10-8</v>
      </c>
      <c r="D143" s="4">
        <f t="shared" si="21"/>
        <v>41</v>
      </c>
      <c r="E143" s="9" t="str">
        <f t="shared" si="22"/>
        <v>Fri</v>
      </c>
      <c r="F143">
        <f t="shared" si="18"/>
        <v>8</v>
      </c>
      <c r="G143">
        <f t="shared" si="18"/>
        <v>8</v>
      </c>
      <c r="H143">
        <f t="shared" si="18"/>
        <v>8</v>
      </c>
      <c r="I143">
        <f t="shared" si="23"/>
        <v>24</v>
      </c>
    </row>
    <row r="144" spans="1:9">
      <c r="A144" s="6">
        <f t="shared" si="24"/>
        <v>44478.375</v>
      </c>
      <c r="B144" s="9" t="str">
        <f t="shared" si="19"/>
        <v>2021-10</v>
      </c>
      <c r="C144" s="9" t="str">
        <f t="shared" si="20"/>
        <v>10-9</v>
      </c>
      <c r="D144" s="4">
        <f t="shared" si="21"/>
        <v>41</v>
      </c>
      <c r="E144" s="9" t="str">
        <f t="shared" si="22"/>
        <v>Sat</v>
      </c>
      <c r="F144">
        <f t="shared" ref="F144:H163" si="25">IF(IFERROR(MATCH($C144,Holiday,0),0)=0,(IF(WEEKDAY($A144,2)=7,0,F$2)),0)</f>
        <v>8</v>
      </c>
      <c r="G144">
        <f t="shared" si="25"/>
        <v>8</v>
      </c>
      <c r="H144">
        <f t="shared" si="25"/>
        <v>8</v>
      </c>
      <c r="I144">
        <f t="shared" si="23"/>
        <v>24</v>
      </c>
    </row>
    <row r="145" spans="1:9">
      <c r="A145" s="6">
        <f t="shared" si="24"/>
        <v>44479.375</v>
      </c>
      <c r="B145" s="9" t="str">
        <f t="shared" si="19"/>
        <v>2021-10</v>
      </c>
      <c r="C145" s="9" t="str">
        <f t="shared" si="20"/>
        <v>10-10</v>
      </c>
      <c r="D145" s="4">
        <f t="shared" si="21"/>
        <v>42</v>
      </c>
      <c r="E145" s="9" t="str">
        <f t="shared" si="22"/>
        <v>Sun</v>
      </c>
      <c r="F145">
        <f t="shared" si="25"/>
        <v>0</v>
      </c>
      <c r="G145">
        <f t="shared" si="25"/>
        <v>0</v>
      </c>
      <c r="H145">
        <f t="shared" si="25"/>
        <v>0</v>
      </c>
      <c r="I145">
        <f t="shared" si="23"/>
        <v>0</v>
      </c>
    </row>
    <row r="146" spans="1:9">
      <c r="A146" s="6">
        <f t="shared" si="24"/>
        <v>44480.375</v>
      </c>
      <c r="B146" s="9" t="str">
        <f t="shared" si="19"/>
        <v>2021-10</v>
      </c>
      <c r="C146" s="9" t="str">
        <f t="shared" si="20"/>
        <v>10-11</v>
      </c>
      <c r="D146" s="4">
        <f t="shared" si="21"/>
        <v>42</v>
      </c>
      <c r="E146" s="9" t="str">
        <f t="shared" si="22"/>
        <v>Mon</v>
      </c>
      <c r="F146">
        <f t="shared" si="25"/>
        <v>8</v>
      </c>
      <c r="G146">
        <f t="shared" si="25"/>
        <v>8</v>
      </c>
      <c r="H146">
        <f t="shared" si="25"/>
        <v>8</v>
      </c>
      <c r="I146">
        <f t="shared" si="23"/>
        <v>24</v>
      </c>
    </row>
    <row r="147" spans="1:9">
      <c r="A147" s="6">
        <f t="shared" si="24"/>
        <v>44481.375</v>
      </c>
      <c r="B147" s="9" t="str">
        <f t="shared" si="19"/>
        <v>2021-10</v>
      </c>
      <c r="C147" s="9" t="str">
        <f t="shared" si="20"/>
        <v>10-12</v>
      </c>
      <c r="D147" s="4">
        <f t="shared" si="21"/>
        <v>42</v>
      </c>
      <c r="E147" s="9" t="str">
        <f t="shared" si="22"/>
        <v>Tue</v>
      </c>
      <c r="F147">
        <f t="shared" si="25"/>
        <v>8</v>
      </c>
      <c r="G147">
        <f t="shared" si="25"/>
        <v>8</v>
      </c>
      <c r="H147">
        <f t="shared" si="25"/>
        <v>8</v>
      </c>
      <c r="I147">
        <f t="shared" si="23"/>
        <v>24</v>
      </c>
    </row>
    <row r="148" spans="1:9">
      <c r="A148" s="6">
        <f t="shared" si="24"/>
        <v>44482.375</v>
      </c>
      <c r="B148" s="9" t="str">
        <f t="shared" si="19"/>
        <v>2021-10</v>
      </c>
      <c r="C148" s="9" t="str">
        <f t="shared" si="20"/>
        <v>10-13</v>
      </c>
      <c r="D148" s="4">
        <f t="shared" si="21"/>
        <v>42</v>
      </c>
      <c r="E148" s="9" t="str">
        <f t="shared" si="22"/>
        <v>Wed</v>
      </c>
      <c r="F148">
        <f t="shared" si="25"/>
        <v>8</v>
      </c>
      <c r="G148">
        <f t="shared" si="25"/>
        <v>8</v>
      </c>
      <c r="H148">
        <f t="shared" si="25"/>
        <v>8</v>
      </c>
      <c r="I148">
        <f t="shared" si="23"/>
        <v>24</v>
      </c>
    </row>
    <row r="149" spans="1:9">
      <c r="A149" s="6">
        <f t="shared" si="24"/>
        <v>44483.375</v>
      </c>
      <c r="B149" s="9" t="str">
        <f t="shared" si="19"/>
        <v>2021-10</v>
      </c>
      <c r="C149" s="9" t="str">
        <f t="shared" si="20"/>
        <v>10-14</v>
      </c>
      <c r="D149" s="4">
        <f t="shared" si="21"/>
        <v>42</v>
      </c>
      <c r="E149" s="9" t="str">
        <f t="shared" si="22"/>
        <v>Thu</v>
      </c>
      <c r="F149">
        <f t="shared" si="25"/>
        <v>8</v>
      </c>
      <c r="G149">
        <f t="shared" si="25"/>
        <v>8</v>
      </c>
      <c r="H149">
        <f t="shared" si="25"/>
        <v>8</v>
      </c>
      <c r="I149">
        <f t="shared" si="23"/>
        <v>24</v>
      </c>
    </row>
    <row r="150" spans="1:9">
      <c r="A150" s="6">
        <f t="shared" si="24"/>
        <v>44484.375</v>
      </c>
      <c r="B150" s="9" t="str">
        <f t="shared" si="19"/>
        <v>2021-10</v>
      </c>
      <c r="C150" s="9" t="str">
        <f t="shared" si="20"/>
        <v>10-15</v>
      </c>
      <c r="D150" s="4">
        <f t="shared" si="21"/>
        <v>42</v>
      </c>
      <c r="E150" s="9" t="str">
        <f t="shared" si="22"/>
        <v>Fri</v>
      </c>
      <c r="F150">
        <f t="shared" si="25"/>
        <v>8</v>
      </c>
      <c r="G150">
        <f t="shared" si="25"/>
        <v>8</v>
      </c>
      <c r="H150">
        <f t="shared" si="25"/>
        <v>8</v>
      </c>
      <c r="I150">
        <f t="shared" si="23"/>
        <v>24</v>
      </c>
    </row>
    <row r="151" spans="1:9">
      <c r="A151" s="6">
        <f t="shared" si="24"/>
        <v>44485.375</v>
      </c>
      <c r="B151" s="9" t="str">
        <f t="shared" si="19"/>
        <v>2021-10</v>
      </c>
      <c r="C151" s="9" t="str">
        <f t="shared" si="20"/>
        <v>10-16</v>
      </c>
      <c r="D151" s="4">
        <f t="shared" si="21"/>
        <v>42</v>
      </c>
      <c r="E151" s="9" t="str">
        <f t="shared" si="22"/>
        <v>Sat</v>
      </c>
      <c r="F151">
        <f t="shared" si="25"/>
        <v>8</v>
      </c>
      <c r="G151">
        <f t="shared" si="25"/>
        <v>8</v>
      </c>
      <c r="H151">
        <f t="shared" si="25"/>
        <v>8</v>
      </c>
      <c r="I151">
        <f t="shared" si="23"/>
        <v>24</v>
      </c>
    </row>
    <row r="152" spans="1:9">
      <c r="A152" s="6">
        <f t="shared" si="24"/>
        <v>44486.375</v>
      </c>
      <c r="B152" s="9" t="str">
        <f t="shared" si="19"/>
        <v>2021-10</v>
      </c>
      <c r="C152" s="9" t="str">
        <f t="shared" si="20"/>
        <v>10-17</v>
      </c>
      <c r="D152" s="4">
        <f t="shared" si="21"/>
        <v>43</v>
      </c>
      <c r="E152" s="9" t="str">
        <f t="shared" si="22"/>
        <v>Sun</v>
      </c>
      <c r="F152">
        <f t="shared" si="25"/>
        <v>0</v>
      </c>
      <c r="G152">
        <f t="shared" si="25"/>
        <v>0</v>
      </c>
      <c r="H152">
        <f t="shared" si="25"/>
        <v>0</v>
      </c>
      <c r="I152">
        <f t="shared" si="23"/>
        <v>0</v>
      </c>
    </row>
    <row r="153" spans="1:9">
      <c r="A153" s="6">
        <f t="shared" si="24"/>
        <v>44487.375</v>
      </c>
      <c r="B153" s="9" t="str">
        <f t="shared" si="19"/>
        <v>2021-10</v>
      </c>
      <c r="C153" s="9" t="str">
        <f t="shared" si="20"/>
        <v>10-18</v>
      </c>
      <c r="D153" s="4">
        <f t="shared" si="21"/>
        <v>43</v>
      </c>
      <c r="E153" s="9" t="str">
        <f t="shared" si="22"/>
        <v>Mon</v>
      </c>
      <c r="F153">
        <f t="shared" si="25"/>
        <v>8</v>
      </c>
      <c r="G153">
        <f t="shared" si="25"/>
        <v>8</v>
      </c>
      <c r="H153">
        <f t="shared" si="25"/>
        <v>8</v>
      </c>
      <c r="I153">
        <f t="shared" si="23"/>
        <v>24</v>
      </c>
    </row>
    <row r="154" spans="1:9">
      <c r="A154" s="6">
        <f t="shared" si="24"/>
        <v>44488.375</v>
      </c>
      <c r="B154" s="9" t="str">
        <f t="shared" si="19"/>
        <v>2021-10</v>
      </c>
      <c r="C154" s="9" t="str">
        <f t="shared" si="20"/>
        <v>10-19</v>
      </c>
      <c r="D154" s="4">
        <f t="shared" si="21"/>
        <v>43</v>
      </c>
      <c r="E154" s="9" t="str">
        <f t="shared" si="22"/>
        <v>Tue</v>
      </c>
      <c r="F154">
        <f t="shared" si="25"/>
        <v>8</v>
      </c>
      <c r="G154">
        <f t="shared" si="25"/>
        <v>8</v>
      </c>
      <c r="H154">
        <f t="shared" si="25"/>
        <v>8</v>
      </c>
      <c r="I154">
        <f t="shared" si="23"/>
        <v>24</v>
      </c>
    </row>
    <row r="155" spans="1:9">
      <c r="A155" s="6">
        <f t="shared" si="24"/>
        <v>44489.375</v>
      </c>
      <c r="B155" s="9" t="str">
        <f t="shared" si="19"/>
        <v>2021-10</v>
      </c>
      <c r="C155" s="9" t="str">
        <f t="shared" si="20"/>
        <v>10-20</v>
      </c>
      <c r="D155" s="4">
        <f t="shared" si="21"/>
        <v>43</v>
      </c>
      <c r="E155" s="9" t="str">
        <f t="shared" si="22"/>
        <v>Wed</v>
      </c>
      <c r="F155">
        <f t="shared" si="25"/>
        <v>8</v>
      </c>
      <c r="G155">
        <f t="shared" si="25"/>
        <v>8</v>
      </c>
      <c r="H155">
        <f t="shared" si="25"/>
        <v>8</v>
      </c>
      <c r="I155">
        <f t="shared" si="23"/>
        <v>24</v>
      </c>
    </row>
    <row r="156" spans="1:9">
      <c r="A156" s="6">
        <f t="shared" si="24"/>
        <v>44490.375</v>
      </c>
      <c r="B156" s="9" t="str">
        <f t="shared" si="19"/>
        <v>2021-10</v>
      </c>
      <c r="C156" s="9" t="str">
        <f t="shared" si="20"/>
        <v>10-21</v>
      </c>
      <c r="D156" s="4">
        <f t="shared" si="21"/>
        <v>43</v>
      </c>
      <c r="E156" s="9" t="str">
        <f t="shared" si="22"/>
        <v>Thu</v>
      </c>
      <c r="F156">
        <f t="shared" si="25"/>
        <v>8</v>
      </c>
      <c r="G156">
        <f t="shared" si="25"/>
        <v>8</v>
      </c>
      <c r="H156">
        <f t="shared" si="25"/>
        <v>8</v>
      </c>
      <c r="I156">
        <f t="shared" si="23"/>
        <v>24</v>
      </c>
    </row>
    <row r="157" spans="1:9">
      <c r="A157" s="6">
        <f t="shared" si="24"/>
        <v>44491.375</v>
      </c>
      <c r="B157" s="9" t="str">
        <f t="shared" si="19"/>
        <v>2021-10</v>
      </c>
      <c r="C157" s="9" t="str">
        <f t="shared" si="20"/>
        <v>10-22</v>
      </c>
      <c r="D157" s="4">
        <f t="shared" si="21"/>
        <v>43</v>
      </c>
      <c r="E157" s="9" t="str">
        <f t="shared" si="22"/>
        <v>Fri</v>
      </c>
      <c r="F157">
        <f t="shared" si="25"/>
        <v>8</v>
      </c>
      <c r="G157">
        <f t="shared" si="25"/>
        <v>8</v>
      </c>
      <c r="H157">
        <f t="shared" si="25"/>
        <v>8</v>
      </c>
      <c r="I157">
        <f t="shared" si="23"/>
        <v>24</v>
      </c>
    </row>
    <row r="158" spans="1:9">
      <c r="A158" s="6">
        <f t="shared" si="24"/>
        <v>44492.375</v>
      </c>
      <c r="B158" s="9" t="str">
        <f t="shared" si="19"/>
        <v>2021-10</v>
      </c>
      <c r="C158" s="9" t="str">
        <f t="shared" si="20"/>
        <v>10-23</v>
      </c>
      <c r="D158" s="4">
        <f t="shared" si="21"/>
        <v>43</v>
      </c>
      <c r="E158" s="9" t="str">
        <f t="shared" si="22"/>
        <v>Sat</v>
      </c>
      <c r="F158">
        <f t="shared" si="25"/>
        <v>8</v>
      </c>
      <c r="G158">
        <f t="shared" si="25"/>
        <v>8</v>
      </c>
      <c r="H158">
        <f t="shared" si="25"/>
        <v>8</v>
      </c>
      <c r="I158">
        <f t="shared" si="23"/>
        <v>24</v>
      </c>
    </row>
    <row r="159" spans="1:9">
      <c r="A159" s="6">
        <f t="shared" si="24"/>
        <v>44493.375</v>
      </c>
      <c r="B159" s="9" t="str">
        <f t="shared" si="19"/>
        <v>2021-10</v>
      </c>
      <c r="C159" s="9" t="str">
        <f t="shared" si="20"/>
        <v>10-24</v>
      </c>
      <c r="D159" s="4">
        <f t="shared" si="21"/>
        <v>44</v>
      </c>
      <c r="E159" s="9" t="str">
        <f t="shared" si="22"/>
        <v>Sun</v>
      </c>
      <c r="F159">
        <f t="shared" si="25"/>
        <v>0</v>
      </c>
      <c r="G159">
        <f t="shared" si="25"/>
        <v>0</v>
      </c>
      <c r="H159">
        <f t="shared" si="25"/>
        <v>0</v>
      </c>
      <c r="I159">
        <f t="shared" si="23"/>
        <v>0</v>
      </c>
    </row>
    <row r="160" spans="1:9">
      <c r="A160" s="6">
        <f t="shared" si="24"/>
        <v>44494.375</v>
      </c>
      <c r="B160" s="9" t="str">
        <f t="shared" si="19"/>
        <v>2021-10</v>
      </c>
      <c r="C160" s="9" t="str">
        <f t="shared" si="20"/>
        <v>10-25</v>
      </c>
      <c r="D160" s="4">
        <f t="shared" si="21"/>
        <v>44</v>
      </c>
      <c r="E160" s="9" t="str">
        <f t="shared" si="22"/>
        <v>Mon</v>
      </c>
      <c r="F160">
        <f t="shared" si="25"/>
        <v>8</v>
      </c>
      <c r="G160">
        <f t="shared" si="25"/>
        <v>8</v>
      </c>
      <c r="H160">
        <f t="shared" si="25"/>
        <v>8</v>
      </c>
      <c r="I160">
        <f t="shared" si="23"/>
        <v>24</v>
      </c>
    </row>
    <row r="161" spans="1:9">
      <c r="A161" s="6">
        <f t="shared" si="24"/>
        <v>44495.375</v>
      </c>
      <c r="B161" s="9" t="str">
        <f t="shared" si="19"/>
        <v>2021-10</v>
      </c>
      <c r="C161" s="9" t="str">
        <f t="shared" si="20"/>
        <v>10-26</v>
      </c>
      <c r="D161" s="4">
        <f t="shared" si="21"/>
        <v>44</v>
      </c>
      <c r="E161" s="9" t="str">
        <f t="shared" si="22"/>
        <v>Tue</v>
      </c>
      <c r="F161">
        <f t="shared" si="25"/>
        <v>8</v>
      </c>
      <c r="G161">
        <f t="shared" si="25"/>
        <v>8</v>
      </c>
      <c r="H161">
        <f t="shared" si="25"/>
        <v>8</v>
      </c>
      <c r="I161">
        <f t="shared" si="23"/>
        <v>24</v>
      </c>
    </row>
    <row r="162" spans="1:9">
      <c r="A162" s="6">
        <f t="shared" si="24"/>
        <v>44496.375</v>
      </c>
      <c r="B162" s="9" t="str">
        <f t="shared" si="19"/>
        <v>2021-10</v>
      </c>
      <c r="C162" s="9" t="str">
        <f t="shared" si="20"/>
        <v>10-27</v>
      </c>
      <c r="D162" s="4">
        <f t="shared" si="21"/>
        <v>44</v>
      </c>
      <c r="E162" s="9" t="str">
        <f t="shared" si="22"/>
        <v>Wed</v>
      </c>
      <c r="F162">
        <f t="shared" si="25"/>
        <v>8</v>
      </c>
      <c r="G162">
        <f t="shared" si="25"/>
        <v>8</v>
      </c>
      <c r="H162">
        <f t="shared" si="25"/>
        <v>8</v>
      </c>
      <c r="I162">
        <f t="shared" si="23"/>
        <v>24</v>
      </c>
    </row>
    <row r="163" spans="1:9">
      <c r="A163" s="6">
        <f t="shared" si="24"/>
        <v>44497.375</v>
      </c>
      <c r="B163" s="9" t="str">
        <f t="shared" si="19"/>
        <v>2021-10</v>
      </c>
      <c r="C163" s="9" t="str">
        <f t="shared" si="20"/>
        <v>10-28</v>
      </c>
      <c r="D163" s="4">
        <f t="shared" si="21"/>
        <v>44</v>
      </c>
      <c r="E163" s="9" t="str">
        <f t="shared" si="22"/>
        <v>Thu</v>
      </c>
      <c r="F163">
        <f t="shared" si="25"/>
        <v>0</v>
      </c>
      <c r="G163">
        <f t="shared" si="25"/>
        <v>0</v>
      </c>
      <c r="H163">
        <f t="shared" si="25"/>
        <v>0</v>
      </c>
      <c r="I163">
        <f t="shared" si="23"/>
        <v>0</v>
      </c>
    </row>
    <row r="164" spans="1:9">
      <c r="A164" s="6">
        <f t="shared" si="24"/>
        <v>44498.375</v>
      </c>
      <c r="B164" s="9" t="str">
        <f t="shared" si="19"/>
        <v>2021-10</v>
      </c>
      <c r="C164" s="9" t="str">
        <f t="shared" si="20"/>
        <v>10-29</v>
      </c>
      <c r="D164" s="4">
        <f t="shared" si="21"/>
        <v>44</v>
      </c>
      <c r="E164" s="9" t="str">
        <f t="shared" si="22"/>
        <v>Fri</v>
      </c>
      <c r="F164">
        <f t="shared" ref="F164:H183" si="26">IF(IFERROR(MATCH($C164,Holiday,0),0)=0,(IF(WEEKDAY($A164,2)=7,0,F$2)),0)</f>
        <v>8</v>
      </c>
      <c r="G164">
        <f t="shared" si="26"/>
        <v>8</v>
      </c>
      <c r="H164">
        <f t="shared" si="26"/>
        <v>8</v>
      </c>
      <c r="I164">
        <f t="shared" si="23"/>
        <v>24</v>
      </c>
    </row>
    <row r="165" spans="1:9">
      <c r="A165" s="6">
        <f t="shared" si="24"/>
        <v>44499.375</v>
      </c>
      <c r="B165" s="9" t="str">
        <f t="shared" si="19"/>
        <v>2021-10</v>
      </c>
      <c r="C165" s="9" t="str">
        <f t="shared" si="20"/>
        <v>10-30</v>
      </c>
      <c r="D165" s="4">
        <f t="shared" si="21"/>
        <v>44</v>
      </c>
      <c r="E165" s="9" t="str">
        <f t="shared" si="22"/>
        <v>Sat</v>
      </c>
      <c r="F165">
        <f t="shared" si="26"/>
        <v>8</v>
      </c>
      <c r="G165">
        <f t="shared" si="26"/>
        <v>8</v>
      </c>
      <c r="H165">
        <f t="shared" si="26"/>
        <v>8</v>
      </c>
      <c r="I165">
        <f t="shared" si="23"/>
        <v>24</v>
      </c>
    </row>
    <row r="166" spans="1:9">
      <c r="A166" s="6">
        <f t="shared" si="24"/>
        <v>44500.375</v>
      </c>
      <c r="B166" s="9" t="str">
        <f t="shared" si="19"/>
        <v>2021-10</v>
      </c>
      <c r="C166" s="9" t="str">
        <f t="shared" si="20"/>
        <v>10-31</v>
      </c>
      <c r="D166" s="4">
        <f t="shared" si="21"/>
        <v>45</v>
      </c>
      <c r="E166" s="9" t="str">
        <f t="shared" si="22"/>
        <v>Sun</v>
      </c>
      <c r="F166">
        <f t="shared" si="26"/>
        <v>0</v>
      </c>
      <c r="G166">
        <f t="shared" si="26"/>
        <v>0</v>
      </c>
      <c r="H166">
        <f t="shared" si="26"/>
        <v>0</v>
      </c>
      <c r="I166">
        <f t="shared" si="23"/>
        <v>0</v>
      </c>
    </row>
    <row r="167" spans="1:9">
      <c r="A167" s="6">
        <f t="shared" si="24"/>
        <v>44501.375</v>
      </c>
      <c r="B167" s="9" t="str">
        <f t="shared" si="19"/>
        <v>2021-11</v>
      </c>
      <c r="C167" s="9" t="str">
        <f t="shared" si="20"/>
        <v>11-1</v>
      </c>
      <c r="D167" s="4">
        <f t="shared" si="21"/>
        <v>45</v>
      </c>
      <c r="E167" s="9" t="str">
        <f t="shared" si="22"/>
        <v>Mon</v>
      </c>
      <c r="F167">
        <f t="shared" si="26"/>
        <v>8</v>
      </c>
      <c r="G167">
        <f t="shared" si="26"/>
        <v>8</v>
      </c>
      <c r="H167">
        <f t="shared" si="26"/>
        <v>8</v>
      </c>
      <c r="I167">
        <f t="shared" si="23"/>
        <v>24</v>
      </c>
    </row>
    <row r="168" spans="1:9">
      <c r="A168" s="6">
        <f t="shared" si="24"/>
        <v>44502.375</v>
      </c>
      <c r="B168" s="9" t="str">
        <f t="shared" si="19"/>
        <v>2021-11</v>
      </c>
      <c r="C168" s="9" t="str">
        <f t="shared" si="20"/>
        <v>11-2</v>
      </c>
      <c r="D168" s="4">
        <f t="shared" si="21"/>
        <v>45</v>
      </c>
      <c r="E168" s="9" t="str">
        <f t="shared" si="22"/>
        <v>Tue</v>
      </c>
      <c r="F168">
        <f t="shared" si="26"/>
        <v>8</v>
      </c>
      <c r="G168">
        <f t="shared" si="26"/>
        <v>8</v>
      </c>
      <c r="H168">
        <f t="shared" si="26"/>
        <v>8</v>
      </c>
      <c r="I168">
        <f t="shared" si="23"/>
        <v>24</v>
      </c>
    </row>
    <row r="169" spans="1:9">
      <c r="A169" s="6">
        <f t="shared" si="24"/>
        <v>44503.375</v>
      </c>
      <c r="B169" s="9" t="str">
        <f t="shared" si="19"/>
        <v>2021-11</v>
      </c>
      <c r="C169" s="9" t="str">
        <f t="shared" si="20"/>
        <v>11-3</v>
      </c>
      <c r="D169" s="4">
        <f t="shared" si="21"/>
        <v>45</v>
      </c>
      <c r="E169" s="9" t="str">
        <f t="shared" si="22"/>
        <v>Wed</v>
      </c>
      <c r="F169">
        <f t="shared" si="26"/>
        <v>8</v>
      </c>
      <c r="G169">
        <f t="shared" si="26"/>
        <v>8</v>
      </c>
      <c r="H169">
        <f t="shared" si="26"/>
        <v>8</v>
      </c>
      <c r="I169">
        <f t="shared" si="23"/>
        <v>24</v>
      </c>
    </row>
    <row r="170" spans="1:9">
      <c r="A170" s="6">
        <f t="shared" si="24"/>
        <v>44504.375</v>
      </c>
      <c r="B170" s="9" t="str">
        <f t="shared" si="19"/>
        <v>2021-11</v>
      </c>
      <c r="C170" s="9" t="str">
        <f t="shared" si="20"/>
        <v>11-4</v>
      </c>
      <c r="D170" s="4">
        <f t="shared" si="21"/>
        <v>45</v>
      </c>
      <c r="E170" s="9" t="str">
        <f t="shared" si="22"/>
        <v>Thu</v>
      </c>
      <c r="F170">
        <f t="shared" si="26"/>
        <v>8</v>
      </c>
      <c r="G170">
        <f t="shared" si="26"/>
        <v>8</v>
      </c>
      <c r="H170">
        <f t="shared" si="26"/>
        <v>8</v>
      </c>
      <c r="I170">
        <f t="shared" si="23"/>
        <v>24</v>
      </c>
    </row>
    <row r="171" spans="1:9">
      <c r="A171" s="6">
        <f t="shared" si="24"/>
        <v>44505.375</v>
      </c>
      <c r="B171" s="9" t="str">
        <f t="shared" si="19"/>
        <v>2021-11</v>
      </c>
      <c r="C171" s="9" t="str">
        <f t="shared" si="20"/>
        <v>11-5</v>
      </c>
      <c r="D171" s="4">
        <f t="shared" si="21"/>
        <v>45</v>
      </c>
      <c r="E171" s="9" t="str">
        <f t="shared" si="22"/>
        <v>Fri</v>
      </c>
      <c r="F171">
        <f t="shared" si="26"/>
        <v>8</v>
      </c>
      <c r="G171">
        <f t="shared" si="26"/>
        <v>8</v>
      </c>
      <c r="H171">
        <f t="shared" si="26"/>
        <v>8</v>
      </c>
      <c r="I171">
        <f t="shared" si="23"/>
        <v>24</v>
      </c>
    </row>
    <row r="172" spans="1:9">
      <c r="A172" s="6">
        <f t="shared" si="24"/>
        <v>44506.375</v>
      </c>
      <c r="B172" s="9" t="str">
        <f t="shared" si="19"/>
        <v>2021-11</v>
      </c>
      <c r="C172" s="9" t="str">
        <f t="shared" si="20"/>
        <v>11-6</v>
      </c>
      <c r="D172" s="4">
        <f t="shared" si="21"/>
        <v>45</v>
      </c>
      <c r="E172" s="9" t="str">
        <f t="shared" si="22"/>
        <v>Sat</v>
      </c>
      <c r="F172">
        <f t="shared" si="26"/>
        <v>8</v>
      </c>
      <c r="G172">
        <f t="shared" si="26"/>
        <v>8</v>
      </c>
      <c r="H172">
        <f t="shared" si="26"/>
        <v>8</v>
      </c>
      <c r="I172">
        <f t="shared" si="23"/>
        <v>24</v>
      </c>
    </row>
    <row r="173" spans="1:9">
      <c r="A173" s="6">
        <f t="shared" si="24"/>
        <v>44507.375</v>
      </c>
      <c r="B173" s="9" t="str">
        <f t="shared" si="19"/>
        <v>2021-11</v>
      </c>
      <c r="C173" s="9" t="str">
        <f t="shared" si="20"/>
        <v>11-7</v>
      </c>
      <c r="D173" s="4">
        <f t="shared" si="21"/>
        <v>46</v>
      </c>
      <c r="E173" s="9" t="str">
        <f t="shared" si="22"/>
        <v>Sun</v>
      </c>
      <c r="F173">
        <f t="shared" si="26"/>
        <v>0</v>
      </c>
      <c r="G173">
        <f t="shared" si="26"/>
        <v>0</v>
      </c>
      <c r="H173">
        <f t="shared" si="26"/>
        <v>0</v>
      </c>
      <c r="I173">
        <f t="shared" si="23"/>
        <v>0</v>
      </c>
    </row>
    <row r="174" spans="1:9">
      <c r="A174" s="6">
        <f t="shared" si="24"/>
        <v>44508.375</v>
      </c>
      <c r="B174" s="9" t="str">
        <f t="shared" si="19"/>
        <v>2021-11</v>
      </c>
      <c r="C174" s="9" t="str">
        <f t="shared" si="20"/>
        <v>11-8</v>
      </c>
      <c r="D174" s="4">
        <f t="shared" si="21"/>
        <v>46</v>
      </c>
      <c r="E174" s="9" t="str">
        <f t="shared" si="22"/>
        <v>Mon</v>
      </c>
      <c r="F174">
        <f t="shared" si="26"/>
        <v>8</v>
      </c>
      <c r="G174">
        <f t="shared" si="26"/>
        <v>8</v>
      </c>
      <c r="H174">
        <f t="shared" si="26"/>
        <v>8</v>
      </c>
      <c r="I174">
        <f t="shared" si="23"/>
        <v>24</v>
      </c>
    </row>
    <row r="175" spans="1:9">
      <c r="A175" s="6">
        <f t="shared" si="24"/>
        <v>44509.375</v>
      </c>
      <c r="B175" s="9" t="str">
        <f t="shared" si="19"/>
        <v>2021-11</v>
      </c>
      <c r="C175" s="9" t="str">
        <f t="shared" si="20"/>
        <v>11-9</v>
      </c>
      <c r="D175" s="4">
        <f t="shared" si="21"/>
        <v>46</v>
      </c>
      <c r="E175" s="9" t="str">
        <f t="shared" si="22"/>
        <v>Tue</v>
      </c>
      <c r="F175">
        <f t="shared" si="26"/>
        <v>8</v>
      </c>
      <c r="G175">
        <f t="shared" si="26"/>
        <v>8</v>
      </c>
      <c r="H175">
        <f t="shared" si="26"/>
        <v>8</v>
      </c>
      <c r="I175">
        <f t="shared" si="23"/>
        <v>24</v>
      </c>
    </row>
    <row r="176" spans="1:9">
      <c r="A176" s="6">
        <f t="shared" si="24"/>
        <v>44510.375</v>
      </c>
      <c r="B176" s="9" t="str">
        <f t="shared" si="19"/>
        <v>2021-11</v>
      </c>
      <c r="C176" s="9" t="str">
        <f t="shared" si="20"/>
        <v>11-10</v>
      </c>
      <c r="D176" s="4">
        <f t="shared" si="21"/>
        <v>46</v>
      </c>
      <c r="E176" s="9" t="str">
        <f t="shared" si="22"/>
        <v>Wed</v>
      </c>
      <c r="F176">
        <f t="shared" si="26"/>
        <v>8</v>
      </c>
      <c r="G176">
        <f t="shared" si="26"/>
        <v>8</v>
      </c>
      <c r="H176">
        <f t="shared" si="26"/>
        <v>8</v>
      </c>
      <c r="I176">
        <f t="shared" si="23"/>
        <v>24</v>
      </c>
    </row>
    <row r="177" spans="1:9">
      <c r="A177" s="6">
        <f t="shared" si="24"/>
        <v>44511.375</v>
      </c>
      <c r="B177" s="9" t="str">
        <f t="shared" si="19"/>
        <v>2021-11</v>
      </c>
      <c r="C177" s="9" t="str">
        <f t="shared" si="20"/>
        <v>11-11</v>
      </c>
      <c r="D177" s="4">
        <f t="shared" si="21"/>
        <v>46</v>
      </c>
      <c r="E177" s="9" t="str">
        <f t="shared" si="22"/>
        <v>Thu</v>
      </c>
      <c r="F177">
        <f t="shared" si="26"/>
        <v>8</v>
      </c>
      <c r="G177">
        <f t="shared" si="26"/>
        <v>8</v>
      </c>
      <c r="H177">
        <f t="shared" si="26"/>
        <v>8</v>
      </c>
      <c r="I177">
        <f t="shared" si="23"/>
        <v>24</v>
      </c>
    </row>
    <row r="178" spans="1:9">
      <c r="A178" s="6">
        <f t="shared" si="24"/>
        <v>44512.375</v>
      </c>
      <c r="B178" s="9" t="str">
        <f t="shared" si="19"/>
        <v>2021-11</v>
      </c>
      <c r="C178" s="9" t="str">
        <f t="shared" si="20"/>
        <v>11-12</v>
      </c>
      <c r="D178" s="4">
        <f t="shared" si="21"/>
        <v>46</v>
      </c>
      <c r="E178" s="9" t="str">
        <f t="shared" si="22"/>
        <v>Fri</v>
      </c>
      <c r="F178">
        <f t="shared" si="26"/>
        <v>8</v>
      </c>
      <c r="G178">
        <f t="shared" si="26"/>
        <v>8</v>
      </c>
      <c r="H178">
        <f t="shared" si="26"/>
        <v>8</v>
      </c>
      <c r="I178">
        <f t="shared" si="23"/>
        <v>24</v>
      </c>
    </row>
    <row r="179" spans="1:9">
      <c r="A179" s="6">
        <f t="shared" si="24"/>
        <v>44513.375</v>
      </c>
      <c r="B179" s="9" t="str">
        <f t="shared" si="19"/>
        <v>2021-11</v>
      </c>
      <c r="C179" s="9" t="str">
        <f t="shared" si="20"/>
        <v>11-13</v>
      </c>
      <c r="D179" s="4">
        <f t="shared" si="21"/>
        <v>46</v>
      </c>
      <c r="E179" s="9" t="str">
        <f t="shared" si="22"/>
        <v>Sat</v>
      </c>
      <c r="F179">
        <f t="shared" si="26"/>
        <v>8</v>
      </c>
      <c r="G179">
        <f t="shared" si="26"/>
        <v>8</v>
      </c>
      <c r="H179">
        <f t="shared" si="26"/>
        <v>8</v>
      </c>
      <c r="I179">
        <f t="shared" si="23"/>
        <v>24</v>
      </c>
    </row>
    <row r="180" spans="1:9">
      <c r="A180" s="6">
        <f t="shared" si="24"/>
        <v>44514.375</v>
      </c>
      <c r="B180" s="9" t="str">
        <f t="shared" si="19"/>
        <v>2021-11</v>
      </c>
      <c r="C180" s="9" t="str">
        <f t="shared" si="20"/>
        <v>11-14</v>
      </c>
      <c r="D180" s="4">
        <f t="shared" si="21"/>
        <v>47</v>
      </c>
      <c r="E180" s="9" t="str">
        <f t="shared" si="22"/>
        <v>Sun</v>
      </c>
      <c r="F180">
        <f t="shared" si="26"/>
        <v>0</v>
      </c>
      <c r="G180">
        <f t="shared" si="26"/>
        <v>0</v>
      </c>
      <c r="H180">
        <f t="shared" si="26"/>
        <v>0</v>
      </c>
      <c r="I180">
        <f t="shared" si="23"/>
        <v>0</v>
      </c>
    </row>
    <row r="181" spans="1:9">
      <c r="A181" s="6">
        <f t="shared" si="24"/>
        <v>44515.375</v>
      </c>
      <c r="B181" s="9" t="str">
        <f t="shared" si="19"/>
        <v>2021-11</v>
      </c>
      <c r="C181" s="9" t="str">
        <f t="shared" si="20"/>
        <v>11-15</v>
      </c>
      <c r="D181" s="4">
        <f t="shared" si="21"/>
        <v>47</v>
      </c>
      <c r="E181" s="9" t="str">
        <f t="shared" si="22"/>
        <v>Mon</v>
      </c>
      <c r="F181">
        <f t="shared" si="26"/>
        <v>8</v>
      </c>
      <c r="G181">
        <f t="shared" si="26"/>
        <v>8</v>
      </c>
      <c r="H181">
        <f t="shared" si="26"/>
        <v>8</v>
      </c>
      <c r="I181">
        <f t="shared" si="23"/>
        <v>24</v>
      </c>
    </row>
    <row r="182" spans="1:9">
      <c r="A182" s="6">
        <f t="shared" si="24"/>
        <v>44516.375</v>
      </c>
      <c r="B182" s="9" t="str">
        <f t="shared" si="19"/>
        <v>2021-11</v>
      </c>
      <c r="C182" s="9" t="str">
        <f t="shared" si="20"/>
        <v>11-16</v>
      </c>
      <c r="D182" s="4">
        <f t="shared" si="21"/>
        <v>47</v>
      </c>
      <c r="E182" s="9" t="str">
        <f t="shared" si="22"/>
        <v>Tue</v>
      </c>
      <c r="F182">
        <f t="shared" si="26"/>
        <v>8</v>
      </c>
      <c r="G182">
        <f t="shared" si="26"/>
        <v>8</v>
      </c>
      <c r="H182">
        <f t="shared" si="26"/>
        <v>8</v>
      </c>
      <c r="I182">
        <f t="shared" si="23"/>
        <v>24</v>
      </c>
    </row>
    <row r="183" spans="1:9">
      <c r="A183" s="6">
        <f t="shared" si="24"/>
        <v>44517.375</v>
      </c>
      <c r="B183" s="9" t="str">
        <f t="shared" si="19"/>
        <v>2021-11</v>
      </c>
      <c r="C183" s="9" t="str">
        <f t="shared" si="20"/>
        <v>11-17</v>
      </c>
      <c r="D183" s="4">
        <f t="shared" si="21"/>
        <v>47</v>
      </c>
      <c r="E183" s="9" t="str">
        <f t="shared" si="22"/>
        <v>Wed</v>
      </c>
      <c r="F183">
        <f t="shared" si="26"/>
        <v>8</v>
      </c>
      <c r="G183">
        <f t="shared" si="26"/>
        <v>8</v>
      </c>
      <c r="H183">
        <f t="shared" si="26"/>
        <v>8</v>
      </c>
      <c r="I183">
        <f t="shared" si="23"/>
        <v>24</v>
      </c>
    </row>
    <row r="184" spans="1:9">
      <c r="A184" s="6">
        <f t="shared" si="24"/>
        <v>44518.375</v>
      </c>
      <c r="B184" s="9" t="str">
        <f t="shared" si="19"/>
        <v>2021-11</v>
      </c>
      <c r="C184" s="9" t="str">
        <f t="shared" si="20"/>
        <v>11-18</v>
      </c>
      <c r="D184" s="4">
        <f t="shared" si="21"/>
        <v>47</v>
      </c>
      <c r="E184" s="9" t="str">
        <f t="shared" si="22"/>
        <v>Thu</v>
      </c>
      <c r="F184">
        <f t="shared" ref="F184:H203" si="27">IF(IFERROR(MATCH($C184,Holiday,0),0)=0,(IF(WEEKDAY($A184,2)=7,0,F$2)),0)</f>
        <v>8</v>
      </c>
      <c r="G184">
        <f t="shared" si="27"/>
        <v>8</v>
      </c>
      <c r="H184">
        <f t="shared" si="27"/>
        <v>8</v>
      </c>
      <c r="I184">
        <f t="shared" si="23"/>
        <v>24</v>
      </c>
    </row>
    <row r="185" spans="1:9">
      <c r="A185" s="6">
        <f t="shared" si="24"/>
        <v>44519.375</v>
      </c>
      <c r="B185" s="9" t="str">
        <f t="shared" si="19"/>
        <v>2021-11</v>
      </c>
      <c r="C185" s="9" t="str">
        <f t="shared" si="20"/>
        <v>11-19</v>
      </c>
      <c r="D185" s="4">
        <f t="shared" si="21"/>
        <v>47</v>
      </c>
      <c r="E185" s="9" t="str">
        <f t="shared" si="22"/>
        <v>Fri</v>
      </c>
      <c r="F185">
        <f t="shared" si="27"/>
        <v>8</v>
      </c>
      <c r="G185">
        <f t="shared" si="27"/>
        <v>8</v>
      </c>
      <c r="H185">
        <f t="shared" si="27"/>
        <v>8</v>
      </c>
      <c r="I185">
        <f t="shared" si="23"/>
        <v>24</v>
      </c>
    </row>
    <row r="186" spans="1:9">
      <c r="A186" s="6">
        <f t="shared" si="24"/>
        <v>44520.375</v>
      </c>
      <c r="B186" s="9" t="str">
        <f t="shared" si="19"/>
        <v>2021-11</v>
      </c>
      <c r="C186" s="9" t="str">
        <f t="shared" si="20"/>
        <v>11-20</v>
      </c>
      <c r="D186" s="4">
        <f t="shared" si="21"/>
        <v>47</v>
      </c>
      <c r="E186" s="9" t="str">
        <f t="shared" si="22"/>
        <v>Sat</v>
      </c>
      <c r="F186">
        <f t="shared" si="27"/>
        <v>8</v>
      </c>
      <c r="G186">
        <f t="shared" si="27"/>
        <v>8</v>
      </c>
      <c r="H186">
        <f t="shared" si="27"/>
        <v>8</v>
      </c>
      <c r="I186">
        <f t="shared" si="23"/>
        <v>24</v>
      </c>
    </row>
    <row r="187" spans="1:9">
      <c r="A187" s="6">
        <f t="shared" si="24"/>
        <v>44521.375</v>
      </c>
      <c r="B187" s="9" t="str">
        <f t="shared" si="19"/>
        <v>2021-11</v>
      </c>
      <c r="C187" s="9" t="str">
        <f t="shared" si="20"/>
        <v>11-21</v>
      </c>
      <c r="D187" s="4">
        <f t="shared" si="21"/>
        <v>48</v>
      </c>
      <c r="E187" s="9" t="str">
        <f t="shared" si="22"/>
        <v>Sun</v>
      </c>
      <c r="F187">
        <f t="shared" si="27"/>
        <v>0</v>
      </c>
      <c r="G187">
        <f t="shared" si="27"/>
        <v>0</v>
      </c>
      <c r="H187">
        <f t="shared" si="27"/>
        <v>0</v>
      </c>
      <c r="I187">
        <f t="shared" si="23"/>
        <v>0</v>
      </c>
    </row>
    <row r="188" spans="1:9">
      <c r="A188" s="6">
        <f t="shared" si="24"/>
        <v>44522.375</v>
      </c>
      <c r="B188" s="9" t="str">
        <f t="shared" si="19"/>
        <v>2021-11</v>
      </c>
      <c r="C188" s="9" t="str">
        <f t="shared" si="20"/>
        <v>11-22</v>
      </c>
      <c r="D188" s="4">
        <f t="shared" si="21"/>
        <v>48</v>
      </c>
      <c r="E188" s="9" t="str">
        <f t="shared" si="22"/>
        <v>Mon</v>
      </c>
      <c r="F188">
        <f t="shared" si="27"/>
        <v>8</v>
      </c>
      <c r="G188">
        <f t="shared" si="27"/>
        <v>8</v>
      </c>
      <c r="H188">
        <f t="shared" si="27"/>
        <v>8</v>
      </c>
      <c r="I188">
        <f t="shared" si="23"/>
        <v>24</v>
      </c>
    </row>
    <row r="189" spans="1:9">
      <c r="A189" s="6">
        <f t="shared" si="24"/>
        <v>44523.375</v>
      </c>
      <c r="B189" s="9" t="str">
        <f t="shared" si="19"/>
        <v>2021-11</v>
      </c>
      <c r="C189" s="9" t="str">
        <f t="shared" si="20"/>
        <v>11-23</v>
      </c>
      <c r="D189" s="4">
        <f t="shared" si="21"/>
        <v>48</v>
      </c>
      <c r="E189" s="9" t="str">
        <f t="shared" si="22"/>
        <v>Tue</v>
      </c>
      <c r="F189">
        <f t="shared" si="27"/>
        <v>8</v>
      </c>
      <c r="G189">
        <f t="shared" si="27"/>
        <v>8</v>
      </c>
      <c r="H189">
        <f t="shared" si="27"/>
        <v>8</v>
      </c>
      <c r="I189">
        <f t="shared" si="23"/>
        <v>24</v>
      </c>
    </row>
    <row r="190" spans="1:9">
      <c r="A190" s="6">
        <f t="shared" si="24"/>
        <v>44524.375</v>
      </c>
      <c r="B190" s="9" t="str">
        <f t="shared" si="19"/>
        <v>2021-11</v>
      </c>
      <c r="C190" s="9" t="str">
        <f t="shared" si="20"/>
        <v>11-24</v>
      </c>
      <c r="D190" s="4">
        <f t="shared" si="21"/>
        <v>48</v>
      </c>
      <c r="E190" s="9" t="str">
        <f t="shared" si="22"/>
        <v>Wed</v>
      </c>
      <c r="F190">
        <f t="shared" si="27"/>
        <v>8</v>
      </c>
      <c r="G190">
        <f t="shared" si="27"/>
        <v>8</v>
      </c>
      <c r="H190">
        <f t="shared" si="27"/>
        <v>8</v>
      </c>
      <c r="I190">
        <f t="shared" si="23"/>
        <v>24</v>
      </c>
    </row>
    <row r="191" spans="1:9">
      <c r="A191" s="6">
        <f t="shared" si="24"/>
        <v>44525.375</v>
      </c>
      <c r="B191" s="9" t="str">
        <f t="shared" si="19"/>
        <v>2021-11</v>
      </c>
      <c r="C191" s="9" t="str">
        <f t="shared" si="20"/>
        <v>11-25</v>
      </c>
      <c r="D191" s="4">
        <f t="shared" si="21"/>
        <v>48</v>
      </c>
      <c r="E191" s="9" t="str">
        <f t="shared" si="22"/>
        <v>Thu</v>
      </c>
      <c r="F191">
        <f t="shared" si="27"/>
        <v>8</v>
      </c>
      <c r="G191">
        <f t="shared" si="27"/>
        <v>8</v>
      </c>
      <c r="H191">
        <f t="shared" si="27"/>
        <v>8</v>
      </c>
      <c r="I191">
        <f t="shared" si="23"/>
        <v>24</v>
      </c>
    </row>
    <row r="192" spans="1:9">
      <c r="A192" s="6">
        <f t="shared" si="24"/>
        <v>44526.375</v>
      </c>
      <c r="B192" s="9" t="str">
        <f t="shared" si="19"/>
        <v>2021-11</v>
      </c>
      <c r="C192" s="9" t="str">
        <f t="shared" si="20"/>
        <v>11-26</v>
      </c>
      <c r="D192" s="4">
        <f t="shared" si="21"/>
        <v>48</v>
      </c>
      <c r="E192" s="9" t="str">
        <f t="shared" si="22"/>
        <v>Fri</v>
      </c>
      <c r="F192">
        <f t="shared" si="27"/>
        <v>8</v>
      </c>
      <c r="G192">
        <f t="shared" si="27"/>
        <v>8</v>
      </c>
      <c r="H192">
        <f t="shared" si="27"/>
        <v>8</v>
      </c>
      <c r="I192">
        <f t="shared" si="23"/>
        <v>24</v>
      </c>
    </row>
    <row r="193" spans="1:9">
      <c r="A193" s="6">
        <f t="shared" si="24"/>
        <v>44527.375</v>
      </c>
      <c r="B193" s="9" t="str">
        <f t="shared" si="19"/>
        <v>2021-11</v>
      </c>
      <c r="C193" s="9" t="str">
        <f t="shared" si="20"/>
        <v>11-27</v>
      </c>
      <c r="D193" s="4">
        <f t="shared" si="21"/>
        <v>48</v>
      </c>
      <c r="E193" s="9" t="str">
        <f t="shared" si="22"/>
        <v>Sat</v>
      </c>
      <c r="F193">
        <f t="shared" si="27"/>
        <v>8</v>
      </c>
      <c r="G193">
        <f t="shared" si="27"/>
        <v>8</v>
      </c>
      <c r="H193">
        <f t="shared" si="27"/>
        <v>8</v>
      </c>
      <c r="I193">
        <f t="shared" si="23"/>
        <v>24</v>
      </c>
    </row>
    <row r="194" spans="1:9">
      <c r="A194" s="6">
        <f t="shared" si="24"/>
        <v>44528.375</v>
      </c>
      <c r="B194" s="9" t="str">
        <f t="shared" si="19"/>
        <v>2021-11</v>
      </c>
      <c r="C194" s="9" t="str">
        <f t="shared" si="20"/>
        <v>11-28</v>
      </c>
      <c r="D194" s="4">
        <f t="shared" si="21"/>
        <v>49</v>
      </c>
      <c r="E194" s="9" t="str">
        <f t="shared" si="22"/>
        <v>Sun</v>
      </c>
      <c r="F194">
        <f t="shared" si="27"/>
        <v>0</v>
      </c>
      <c r="G194">
        <f t="shared" si="27"/>
        <v>0</v>
      </c>
      <c r="H194">
        <f t="shared" si="27"/>
        <v>0</v>
      </c>
      <c r="I194">
        <f t="shared" si="23"/>
        <v>0</v>
      </c>
    </row>
    <row r="195" spans="1:9">
      <c r="A195" s="6">
        <f t="shared" si="24"/>
        <v>44529.375</v>
      </c>
      <c r="B195" s="9" t="str">
        <f t="shared" si="19"/>
        <v>2021-11</v>
      </c>
      <c r="C195" s="9" t="str">
        <f t="shared" si="20"/>
        <v>11-29</v>
      </c>
      <c r="D195" s="4">
        <f t="shared" si="21"/>
        <v>49</v>
      </c>
      <c r="E195" s="9" t="str">
        <f t="shared" si="22"/>
        <v>Mon</v>
      </c>
      <c r="F195">
        <f t="shared" si="27"/>
        <v>8</v>
      </c>
      <c r="G195">
        <f t="shared" si="27"/>
        <v>8</v>
      </c>
      <c r="H195">
        <f t="shared" si="27"/>
        <v>8</v>
      </c>
      <c r="I195">
        <f t="shared" si="23"/>
        <v>24</v>
      </c>
    </row>
    <row r="196" spans="1:9">
      <c r="A196" s="6">
        <f t="shared" si="24"/>
        <v>44530.375</v>
      </c>
      <c r="B196" s="9" t="str">
        <f t="shared" ref="B196:B259" si="28">CONCATENATE(TEXT(YEAR(A196),0),"-",TEXT(MONTH(A196),0))</f>
        <v>2021-11</v>
      </c>
      <c r="C196" s="9" t="str">
        <f t="shared" ref="C196:C259" si="29">CONCATENATE(TEXT(MONTH(A196),0),"-",TEXT(DAY(A196),0))</f>
        <v>11-30</v>
      </c>
      <c r="D196" s="4">
        <f t="shared" ref="D196:D259" si="30">WEEKNUM(A196)</f>
        <v>49</v>
      </c>
      <c r="E196" s="9" t="str">
        <f t="shared" ref="E196:E259" si="31">TEXT(A196,"ddd")</f>
        <v>Tue</v>
      </c>
      <c r="F196">
        <f t="shared" si="27"/>
        <v>8</v>
      </c>
      <c r="G196">
        <f t="shared" si="27"/>
        <v>8</v>
      </c>
      <c r="H196">
        <f t="shared" si="27"/>
        <v>8</v>
      </c>
      <c r="I196">
        <f t="shared" ref="I196:I259" si="32">SUM(F196:H196)</f>
        <v>24</v>
      </c>
    </row>
    <row r="197" spans="1:9">
      <c r="A197" s="6">
        <f t="shared" ref="A197:A260" si="33">A196+1</f>
        <v>44531.375</v>
      </c>
      <c r="B197" s="9" t="str">
        <f t="shared" si="28"/>
        <v>2021-12</v>
      </c>
      <c r="C197" s="9" t="str">
        <f t="shared" si="29"/>
        <v>12-1</v>
      </c>
      <c r="D197" s="4">
        <f t="shared" si="30"/>
        <v>49</v>
      </c>
      <c r="E197" s="9" t="str">
        <f t="shared" si="31"/>
        <v>Wed</v>
      </c>
      <c r="F197">
        <f t="shared" si="27"/>
        <v>8</v>
      </c>
      <c r="G197">
        <f t="shared" si="27"/>
        <v>8</v>
      </c>
      <c r="H197">
        <f t="shared" si="27"/>
        <v>8</v>
      </c>
      <c r="I197">
        <f t="shared" si="32"/>
        <v>24</v>
      </c>
    </row>
    <row r="198" spans="1:9">
      <c r="A198" s="6">
        <f t="shared" si="33"/>
        <v>44532.375</v>
      </c>
      <c r="B198" s="9" t="str">
        <f t="shared" si="28"/>
        <v>2021-12</v>
      </c>
      <c r="C198" s="9" t="str">
        <f t="shared" si="29"/>
        <v>12-2</v>
      </c>
      <c r="D198" s="4">
        <f t="shared" si="30"/>
        <v>49</v>
      </c>
      <c r="E198" s="9" t="str">
        <f t="shared" si="31"/>
        <v>Thu</v>
      </c>
      <c r="F198">
        <f t="shared" si="27"/>
        <v>8</v>
      </c>
      <c r="G198">
        <f t="shared" si="27"/>
        <v>8</v>
      </c>
      <c r="H198">
        <f t="shared" si="27"/>
        <v>8</v>
      </c>
      <c r="I198">
        <f t="shared" si="32"/>
        <v>24</v>
      </c>
    </row>
    <row r="199" spans="1:9">
      <c r="A199" s="6">
        <f t="shared" si="33"/>
        <v>44533.375</v>
      </c>
      <c r="B199" s="9" t="str">
        <f t="shared" si="28"/>
        <v>2021-12</v>
      </c>
      <c r="C199" s="9" t="str">
        <f t="shared" si="29"/>
        <v>12-3</v>
      </c>
      <c r="D199" s="4">
        <f t="shared" si="30"/>
        <v>49</v>
      </c>
      <c r="E199" s="9" t="str">
        <f t="shared" si="31"/>
        <v>Fri</v>
      </c>
      <c r="F199">
        <f t="shared" si="27"/>
        <v>8</v>
      </c>
      <c r="G199">
        <f t="shared" si="27"/>
        <v>8</v>
      </c>
      <c r="H199">
        <f t="shared" si="27"/>
        <v>8</v>
      </c>
      <c r="I199">
        <f t="shared" si="32"/>
        <v>24</v>
      </c>
    </row>
    <row r="200" spans="1:9">
      <c r="A200" s="6">
        <f t="shared" si="33"/>
        <v>44534.375</v>
      </c>
      <c r="B200" s="9" t="str">
        <f t="shared" si="28"/>
        <v>2021-12</v>
      </c>
      <c r="C200" s="9" t="str">
        <f t="shared" si="29"/>
        <v>12-4</v>
      </c>
      <c r="D200" s="4">
        <f t="shared" si="30"/>
        <v>49</v>
      </c>
      <c r="E200" s="9" t="str">
        <f t="shared" si="31"/>
        <v>Sat</v>
      </c>
      <c r="F200">
        <f t="shared" si="27"/>
        <v>8</v>
      </c>
      <c r="G200">
        <f t="shared" si="27"/>
        <v>8</v>
      </c>
      <c r="H200">
        <f t="shared" si="27"/>
        <v>8</v>
      </c>
      <c r="I200">
        <f t="shared" si="32"/>
        <v>24</v>
      </c>
    </row>
    <row r="201" spans="1:9">
      <c r="A201" s="6">
        <f t="shared" si="33"/>
        <v>44535.375</v>
      </c>
      <c r="B201" s="9" t="str">
        <f t="shared" si="28"/>
        <v>2021-12</v>
      </c>
      <c r="C201" s="9" t="str">
        <f t="shared" si="29"/>
        <v>12-5</v>
      </c>
      <c r="D201" s="4">
        <f t="shared" si="30"/>
        <v>50</v>
      </c>
      <c r="E201" s="9" t="str">
        <f t="shared" si="31"/>
        <v>Sun</v>
      </c>
      <c r="F201">
        <f t="shared" si="27"/>
        <v>0</v>
      </c>
      <c r="G201">
        <f t="shared" si="27"/>
        <v>0</v>
      </c>
      <c r="H201">
        <f t="shared" si="27"/>
        <v>0</v>
      </c>
      <c r="I201">
        <f t="shared" si="32"/>
        <v>0</v>
      </c>
    </row>
    <row r="202" spans="1:9">
      <c r="A202" s="6">
        <f t="shared" si="33"/>
        <v>44536.375</v>
      </c>
      <c r="B202" s="9" t="str">
        <f t="shared" si="28"/>
        <v>2021-12</v>
      </c>
      <c r="C202" s="9" t="str">
        <f t="shared" si="29"/>
        <v>12-6</v>
      </c>
      <c r="D202" s="4">
        <f t="shared" si="30"/>
        <v>50</v>
      </c>
      <c r="E202" s="9" t="str">
        <f t="shared" si="31"/>
        <v>Mon</v>
      </c>
      <c r="F202">
        <f t="shared" si="27"/>
        <v>8</v>
      </c>
      <c r="G202">
        <f t="shared" si="27"/>
        <v>8</v>
      </c>
      <c r="H202">
        <f t="shared" si="27"/>
        <v>8</v>
      </c>
      <c r="I202">
        <f t="shared" si="32"/>
        <v>24</v>
      </c>
    </row>
    <row r="203" spans="1:9">
      <c r="A203" s="6">
        <f t="shared" si="33"/>
        <v>44537.375</v>
      </c>
      <c r="B203" s="9" t="str">
        <f t="shared" si="28"/>
        <v>2021-12</v>
      </c>
      <c r="C203" s="9" t="str">
        <f t="shared" si="29"/>
        <v>12-7</v>
      </c>
      <c r="D203" s="4">
        <f t="shared" si="30"/>
        <v>50</v>
      </c>
      <c r="E203" s="9" t="str">
        <f t="shared" si="31"/>
        <v>Tue</v>
      </c>
      <c r="F203">
        <f t="shared" si="27"/>
        <v>8</v>
      </c>
      <c r="G203">
        <f t="shared" si="27"/>
        <v>8</v>
      </c>
      <c r="H203">
        <f t="shared" si="27"/>
        <v>8</v>
      </c>
      <c r="I203">
        <f t="shared" si="32"/>
        <v>24</v>
      </c>
    </row>
    <row r="204" spans="1:9">
      <c r="A204" s="6">
        <f t="shared" si="33"/>
        <v>44538.375</v>
      </c>
      <c r="B204" s="9" t="str">
        <f t="shared" si="28"/>
        <v>2021-12</v>
      </c>
      <c r="C204" s="9" t="str">
        <f t="shared" si="29"/>
        <v>12-8</v>
      </c>
      <c r="D204" s="4">
        <f t="shared" si="30"/>
        <v>50</v>
      </c>
      <c r="E204" s="9" t="str">
        <f t="shared" si="31"/>
        <v>Wed</v>
      </c>
      <c r="F204">
        <f t="shared" ref="F204:H223" si="34">IF(IFERROR(MATCH($C204,Holiday,0),0)=0,(IF(WEEKDAY($A204,2)=7,0,F$2)),0)</f>
        <v>8</v>
      </c>
      <c r="G204">
        <f t="shared" si="34"/>
        <v>8</v>
      </c>
      <c r="H204">
        <f t="shared" si="34"/>
        <v>8</v>
      </c>
      <c r="I204">
        <f t="shared" si="32"/>
        <v>24</v>
      </c>
    </row>
    <row r="205" spans="1:9">
      <c r="A205" s="6">
        <f t="shared" si="33"/>
        <v>44539.375</v>
      </c>
      <c r="B205" s="9" t="str">
        <f t="shared" si="28"/>
        <v>2021-12</v>
      </c>
      <c r="C205" s="9" t="str">
        <f t="shared" si="29"/>
        <v>12-9</v>
      </c>
      <c r="D205" s="4">
        <f t="shared" si="30"/>
        <v>50</v>
      </c>
      <c r="E205" s="9" t="str">
        <f t="shared" si="31"/>
        <v>Thu</v>
      </c>
      <c r="F205">
        <f t="shared" si="34"/>
        <v>8</v>
      </c>
      <c r="G205">
        <f t="shared" si="34"/>
        <v>8</v>
      </c>
      <c r="H205">
        <f t="shared" si="34"/>
        <v>8</v>
      </c>
      <c r="I205">
        <f t="shared" si="32"/>
        <v>24</v>
      </c>
    </row>
    <row r="206" spans="1:9">
      <c r="A206" s="6">
        <f t="shared" si="33"/>
        <v>44540.375</v>
      </c>
      <c r="B206" s="9" t="str">
        <f t="shared" si="28"/>
        <v>2021-12</v>
      </c>
      <c r="C206" s="9" t="str">
        <f t="shared" si="29"/>
        <v>12-10</v>
      </c>
      <c r="D206" s="4">
        <f t="shared" si="30"/>
        <v>50</v>
      </c>
      <c r="E206" s="9" t="str">
        <f t="shared" si="31"/>
        <v>Fri</v>
      </c>
      <c r="F206">
        <f t="shared" si="34"/>
        <v>8</v>
      </c>
      <c r="G206">
        <f t="shared" si="34"/>
        <v>8</v>
      </c>
      <c r="H206">
        <f t="shared" si="34"/>
        <v>8</v>
      </c>
      <c r="I206">
        <f t="shared" si="32"/>
        <v>24</v>
      </c>
    </row>
    <row r="207" spans="1:9">
      <c r="A207" s="6">
        <f t="shared" si="33"/>
        <v>44541.375</v>
      </c>
      <c r="B207" s="9" t="str">
        <f t="shared" si="28"/>
        <v>2021-12</v>
      </c>
      <c r="C207" s="9" t="str">
        <f t="shared" si="29"/>
        <v>12-11</v>
      </c>
      <c r="D207" s="4">
        <f t="shared" si="30"/>
        <v>50</v>
      </c>
      <c r="E207" s="9" t="str">
        <f t="shared" si="31"/>
        <v>Sat</v>
      </c>
      <c r="F207">
        <f t="shared" si="34"/>
        <v>8</v>
      </c>
      <c r="G207">
        <f t="shared" si="34"/>
        <v>8</v>
      </c>
      <c r="H207">
        <f t="shared" si="34"/>
        <v>8</v>
      </c>
      <c r="I207">
        <f t="shared" si="32"/>
        <v>24</v>
      </c>
    </row>
    <row r="208" spans="1:9">
      <c r="A208" s="6">
        <f t="shared" si="33"/>
        <v>44542.375</v>
      </c>
      <c r="B208" s="9" t="str">
        <f t="shared" si="28"/>
        <v>2021-12</v>
      </c>
      <c r="C208" s="9" t="str">
        <f t="shared" si="29"/>
        <v>12-12</v>
      </c>
      <c r="D208" s="4">
        <f t="shared" si="30"/>
        <v>51</v>
      </c>
      <c r="E208" s="9" t="str">
        <f t="shared" si="31"/>
        <v>Sun</v>
      </c>
      <c r="F208">
        <f t="shared" si="34"/>
        <v>0</v>
      </c>
      <c r="G208">
        <f t="shared" si="34"/>
        <v>0</v>
      </c>
      <c r="H208">
        <f t="shared" si="34"/>
        <v>0</v>
      </c>
      <c r="I208">
        <f t="shared" si="32"/>
        <v>0</v>
      </c>
    </row>
    <row r="209" spans="1:9">
      <c r="A209" s="6">
        <f t="shared" si="33"/>
        <v>44543.375</v>
      </c>
      <c r="B209" s="9" t="str">
        <f t="shared" si="28"/>
        <v>2021-12</v>
      </c>
      <c r="C209" s="9" t="str">
        <f t="shared" si="29"/>
        <v>12-13</v>
      </c>
      <c r="D209" s="4">
        <f t="shared" si="30"/>
        <v>51</v>
      </c>
      <c r="E209" s="9" t="str">
        <f t="shared" si="31"/>
        <v>Mon</v>
      </c>
      <c r="F209">
        <f t="shared" si="34"/>
        <v>8</v>
      </c>
      <c r="G209">
        <f t="shared" si="34"/>
        <v>8</v>
      </c>
      <c r="H209">
        <f t="shared" si="34"/>
        <v>8</v>
      </c>
      <c r="I209">
        <f t="shared" si="32"/>
        <v>24</v>
      </c>
    </row>
    <row r="210" spans="1:9">
      <c r="A210" s="6">
        <f t="shared" si="33"/>
        <v>44544.375</v>
      </c>
      <c r="B210" s="9" t="str">
        <f t="shared" si="28"/>
        <v>2021-12</v>
      </c>
      <c r="C210" s="9" t="str">
        <f t="shared" si="29"/>
        <v>12-14</v>
      </c>
      <c r="D210" s="4">
        <f t="shared" si="30"/>
        <v>51</v>
      </c>
      <c r="E210" s="9" t="str">
        <f t="shared" si="31"/>
        <v>Tue</v>
      </c>
      <c r="F210">
        <f t="shared" si="34"/>
        <v>8</v>
      </c>
      <c r="G210">
        <f t="shared" si="34"/>
        <v>8</v>
      </c>
      <c r="H210">
        <f t="shared" si="34"/>
        <v>8</v>
      </c>
      <c r="I210">
        <f t="shared" si="32"/>
        <v>24</v>
      </c>
    </row>
    <row r="211" spans="1:9">
      <c r="A211" s="6">
        <f t="shared" si="33"/>
        <v>44545.375</v>
      </c>
      <c r="B211" s="9" t="str">
        <f t="shared" si="28"/>
        <v>2021-12</v>
      </c>
      <c r="C211" s="9" t="str">
        <f t="shared" si="29"/>
        <v>12-15</v>
      </c>
      <c r="D211" s="4">
        <f t="shared" si="30"/>
        <v>51</v>
      </c>
      <c r="E211" s="9" t="str">
        <f t="shared" si="31"/>
        <v>Wed</v>
      </c>
      <c r="F211">
        <f t="shared" si="34"/>
        <v>8</v>
      </c>
      <c r="G211">
        <f t="shared" si="34"/>
        <v>8</v>
      </c>
      <c r="H211">
        <f t="shared" si="34"/>
        <v>8</v>
      </c>
      <c r="I211">
        <f t="shared" si="32"/>
        <v>24</v>
      </c>
    </row>
    <row r="212" spans="1:9">
      <c r="A212" s="6">
        <f t="shared" si="33"/>
        <v>44546.375</v>
      </c>
      <c r="B212" s="9" t="str">
        <f t="shared" si="28"/>
        <v>2021-12</v>
      </c>
      <c r="C212" s="9" t="str">
        <f t="shared" si="29"/>
        <v>12-16</v>
      </c>
      <c r="D212" s="4">
        <f t="shared" si="30"/>
        <v>51</v>
      </c>
      <c r="E212" s="9" t="str">
        <f t="shared" si="31"/>
        <v>Thu</v>
      </c>
      <c r="F212">
        <f t="shared" si="34"/>
        <v>8</v>
      </c>
      <c r="G212">
        <f t="shared" si="34"/>
        <v>8</v>
      </c>
      <c r="H212">
        <f t="shared" si="34"/>
        <v>8</v>
      </c>
      <c r="I212">
        <f t="shared" si="32"/>
        <v>24</v>
      </c>
    </row>
    <row r="213" spans="1:9">
      <c r="A213" s="6">
        <f t="shared" si="33"/>
        <v>44547.375</v>
      </c>
      <c r="B213" s="9" t="str">
        <f t="shared" si="28"/>
        <v>2021-12</v>
      </c>
      <c r="C213" s="9" t="str">
        <f t="shared" si="29"/>
        <v>12-17</v>
      </c>
      <c r="D213" s="4">
        <f t="shared" si="30"/>
        <v>51</v>
      </c>
      <c r="E213" s="9" t="str">
        <f t="shared" si="31"/>
        <v>Fri</v>
      </c>
      <c r="F213">
        <f t="shared" si="34"/>
        <v>8</v>
      </c>
      <c r="G213">
        <f t="shared" si="34"/>
        <v>8</v>
      </c>
      <c r="H213">
        <f t="shared" si="34"/>
        <v>8</v>
      </c>
      <c r="I213">
        <f t="shared" si="32"/>
        <v>24</v>
      </c>
    </row>
    <row r="214" spans="1:9">
      <c r="A214" s="6">
        <f t="shared" si="33"/>
        <v>44548.375</v>
      </c>
      <c r="B214" s="9" t="str">
        <f t="shared" si="28"/>
        <v>2021-12</v>
      </c>
      <c r="C214" s="9" t="str">
        <f t="shared" si="29"/>
        <v>12-18</v>
      </c>
      <c r="D214" s="4">
        <f t="shared" si="30"/>
        <v>51</v>
      </c>
      <c r="E214" s="9" t="str">
        <f t="shared" si="31"/>
        <v>Sat</v>
      </c>
      <c r="F214">
        <f t="shared" si="34"/>
        <v>8</v>
      </c>
      <c r="G214">
        <f t="shared" si="34"/>
        <v>8</v>
      </c>
      <c r="H214">
        <f t="shared" si="34"/>
        <v>8</v>
      </c>
      <c r="I214">
        <f t="shared" si="32"/>
        <v>24</v>
      </c>
    </row>
    <row r="215" spans="1:9">
      <c r="A215" s="6">
        <f t="shared" si="33"/>
        <v>44549.375</v>
      </c>
      <c r="B215" s="9" t="str">
        <f t="shared" si="28"/>
        <v>2021-12</v>
      </c>
      <c r="C215" s="9" t="str">
        <f t="shared" si="29"/>
        <v>12-19</v>
      </c>
      <c r="D215" s="4">
        <f t="shared" si="30"/>
        <v>52</v>
      </c>
      <c r="E215" s="9" t="str">
        <f t="shared" si="31"/>
        <v>Sun</v>
      </c>
      <c r="F215">
        <f t="shared" si="34"/>
        <v>0</v>
      </c>
      <c r="G215">
        <f t="shared" si="34"/>
        <v>0</v>
      </c>
      <c r="H215">
        <f t="shared" si="34"/>
        <v>0</v>
      </c>
      <c r="I215">
        <f t="shared" si="32"/>
        <v>0</v>
      </c>
    </row>
    <row r="216" spans="1:9">
      <c r="A216" s="6">
        <f t="shared" si="33"/>
        <v>44550.375</v>
      </c>
      <c r="B216" s="9" t="str">
        <f t="shared" si="28"/>
        <v>2021-12</v>
      </c>
      <c r="C216" s="9" t="str">
        <f t="shared" si="29"/>
        <v>12-20</v>
      </c>
      <c r="D216" s="4">
        <f t="shared" si="30"/>
        <v>52</v>
      </c>
      <c r="E216" s="9" t="str">
        <f t="shared" si="31"/>
        <v>Mon</v>
      </c>
      <c r="F216">
        <f t="shared" si="34"/>
        <v>8</v>
      </c>
      <c r="G216">
        <f t="shared" si="34"/>
        <v>8</v>
      </c>
      <c r="H216">
        <f t="shared" si="34"/>
        <v>8</v>
      </c>
      <c r="I216">
        <f t="shared" si="32"/>
        <v>24</v>
      </c>
    </row>
    <row r="217" spans="1:9">
      <c r="A217" s="6">
        <f t="shared" si="33"/>
        <v>44551.375</v>
      </c>
      <c r="B217" s="9" t="str">
        <f t="shared" si="28"/>
        <v>2021-12</v>
      </c>
      <c r="C217" s="9" t="str">
        <f t="shared" si="29"/>
        <v>12-21</v>
      </c>
      <c r="D217" s="4">
        <f t="shared" si="30"/>
        <v>52</v>
      </c>
      <c r="E217" s="9" t="str">
        <f t="shared" si="31"/>
        <v>Tue</v>
      </c>
      <c r="F217">
        <f t="shared" si="34"/>
        <v>8</v>
      </c>
      <c r="G217">
        <f t="shared" si="34"/>
        <v>8</v>
      </c>
      <c r="H217">
        <f t="shared" si="34"/>
        <v>8</v>
      </c>
      <c r="I217">
        <f t="shared" si="32"/>
        <v>24</v>
      </c>
    </row>
    <row r="218" spans="1:9">
      <c r="A218" s="6">
        <f t="shared" si="33"/>
        <v>44552.375</v>
      </c>
      <c r="B218" s="9" t="str">
        <f t="shared" si="28"/>
        <v>2021-12</v>
      </c>
      <c r="C218" s="9" t="str">
        <f t="shared" si="29"/>
        <v>12-22</v>
      </c>
      <c r="D218" s="4">
        <f t="shared" si="30"/>
        <v>52</v>
      </c>
      <c r="E218" s="9" t="str">
        <f t="shared" si="31"/>
        <v>Wed</v>
      </c>
      <c r="F218">
        <f t="shared" si="34"/>
        <v>8</v>
      </c>
      <c r="G218">
        <f t="shared" si="34"/>
        <v>8</v>
      </c>
      <c r="H218">
        <f t="shared" si="34"/>
        <v>8</v>
      </c>
      <c r="I218">
        <f t="shared" si="32"/>
        <v>24</v>
      </c>
    </row>
    <row r="219" spans="1:9">
      <c r="A219" s="6">
        <f t="shared" si="33"/>
        <v>44553.375</v>
      </c>
      <c r="B219" s="9" t="str">
        <f t="shared" si="28"/>
        <v>2021-12</v>
      </c>
      <c r="C219" s="9" t="str">
        <f t="shared" si="29"/>
        <v>12-23</v>
      </c>
      <c r="D219" s="4">
        <f t="shared" si="30"/>
        <v>52</v>
      </c>
      <c r="E219" s="9" t="str">
        <f t="shared" si="31"/>
        <v>Thu</v>
      </c>
      <c r="F219">
        <f t="shared" si="34"/>
        <v>8</v>
      </c>
      <c r="G219">
        <f t="shared" si="34"/>
        <v>8</v>
      </c>
      <c r="H219">
        <f t="shared" si="34"/>
        <v>8</v>
      </c>
      <c r="I219">
        <f t="shared" si="32"/>
        <v>24</v>
      </c>
    </row>
    <row r="220" spans="1:9">
      <c r="A220" s="6">
        <f t="shared" si="33"/>
        <v>44554.375</v>
      </c>
      <c r="B220" s="9" t="str">
        <f t="shared" si="28"/>
        <v>2021-12</v>
      </c>
      <c r="C220" s="9" t="str">
        <f t="shared" si="29"/>
        <v>12-24</v>
      </c>
      <c r="D220" s="4">
        <f t="shared" si="30"/>
        <v>52</v>
      </c>
      <c r="E220" s="9" t="str">
        <f t="shared" si="31"/>
        <v>Fri</v>
      </c>
      <c r="F220">
        <f t="shared" si="34"/>
        <v>8</v>
      </c>
      <c r="G220">
        <f t="shared" si="34"/>
        <v>8</v>
      </c>
      <c r="H220">
        <f t="shared" si="34"/>
        <v>8</v>
      </c>
      <c r="I220">
        <f t="shared" si="32"/>
        <v>24</v>
      </c>
    </row>
    <row r="221" spans="1:9">
      <c r="A221" s="6">
        <f t="shared" si="33"/>
        <v>44555.375</v>
      </c>
      <c r="B221" s="9" t="str">
        <f t="shared" si="28"/>
        <v>2021-12</v>
      </c>
      <c r="C221" s="9" t="str">
        <f t="shared" si="29"/>
        <v>12-25</v>
      </c>
      <c r="D221" s="4">
        <f t="shared" si="30"/>
        <v>52</v>
      </c>
      <c r="E221" s="9" t="str">
        <f t="shared" si="31"/>
        <v>Sat</v>
      </c>
      <c r="F221">
        <f t="shared" si="34"/>
        <v>0</v>
      </c>
      <c r="G221">
        <f t="shared" si="34"/>
        <v>0</v>
      </c>
      <c r="H221">
        <f t="shared" si="34"/>
        <v>0</v>
      </c>
      <c r="I221">
        <f t="shared" si="32"/>
        <v>0</v>
      </c>
    </row>
    <row r="222" spans="1:9">
      <c r="A222" s="6">
        <f t="shared" si="33"/>
        <v>44556.375</v>
      </c>
      <c r="B222" s="9" t="str">
        <f t="shared" si="28"/>
        <v>2021-12</v>
      </c>
      <c r="C222" s="9" t="str">
        <f t="shared" si="29"/>
        <v>12-26</v>
      </c>
      <c r="D222" s="4">
        <f t="shared" si="30"/>
        <v>53</v>
      </c>
      <c r="E222" s="9" t="str">
        <f t="shared" si="31"/>
        <v>Sun</v>
      </c>
      <c r="F222">
        <f t="shared" si="34"/>
        <v>0</v>
      </c>
      <c r="G222">
        <f t="shared" si="34"/>
        <v>0</v>
      </c>
      <c r="H222">
        <f t="shared" si="34"/>
        <v>0</v>
      </c>
      <c r="I222">
        <f t="shared" si="32"/>
        <v>0</v>
      </c>
    </row>
    <row r="223" spans="1:9">
      <c r="A223" s="6">
        <f t="shared" si="33"/>
        <v>44557.375</v>
      </c>
      <c r="B223" s="9" t="str">
        <f t="shared" si="28"/>
        <v>2021-12</v>
      </c>
      <c r="C223" s="9" t="str">
        <f t="shared" si="29"/>
        <v>12-27</v>
      </c>
      <c r="D223" s="4">
        <f t="shared" si="30"/>
        <v>53</v>
      </c>
      <c r="E223" s="9" t="str">
        <f t="shared" si="31"/>
        <v>Mon</v>
      </c>
      <c r="F223">
        <f t="shared" si="34"/>
        <v>8</v>
      </c>
      <c r="G223">
        <f t="shared" si="34"/>
        <v>8</v>
      </c>
      <c r="H223">
        <f t="shared" si="34"/>
        <v>8</v>
      </c>
      <c r="I223">
        <f t="shared" si="32"/>
        <v>24</v>
      </c>
    </row>
    <row r="224" spans="1:9">
      <c r="A224" s="6">
        <f t="shared" si="33"/>
        <v>44558.375</v>
      </c>
      <c r="B224" s="9" t="str">
        <f t="shared" si="28"/>
        <v>2021-12</v>
      </c>
      <c r="C224" s="9" t="str">
        <f t="shared" si="29"/>
        <v>12-28</v>
      </c>
      <c r="D224" s="4">
        <f t="shared" si="30"/>
        <v>53</v>
      </c>
      <c r="E224" s="9" t="str">
        <f t="shared" si="31"/>
        <v>Tue</v>
      </c>
      <c r="F224">
        <f t="shared" ref="F224:H243" si="35">IF(IFERROR(MATCH($C224,Holiday,0),0)=0,(IF(WEEKDAY($A224,2)=7,0,F$2)),0)</f>
        <v>8</v>
      </c>
      <c r="G224">
        <f t="shared" si="35"/>
        <v>8</v>
      </c>
      <c r="H224">
        <f t="shared" si="35"/>
        <v>8</v>
      </c>
      <c r="I224">
        <f t="shared" si="32"/>
        <v>24</v>
      </c>
    </row>
    <row r="225" spans="1:9">
      <c r="A225" s="6">
        <f t="shared" si="33"/>
        <v>44559.375</v>
      </c>
      <c r="B225" s="9" t="str">
        <f t="shared" si="28"/>
        <v>2021-12</v>
      </c>
      <c r="C225" s="9" t="str">
        <f t="shared" si="29"/>
        <v>12-29</v>
      </c>
      <c r="D225" s="4">
        <f t="shared" si="30"/>
        <v>53</v>
      </c>
      <c r="E225" s="9" t="str">
        <f t="shared" si="31"/>
        <v>Wed</v>
      </c>
      <c r="F225">
        <f t="shared" si="35"/>
        <v>8</v>
      </c>
      <c r="G225">
        <f t="shared" si="35"/>
        <v>8</v>
      </c>
      <c r="H225">
        <f t="shared" si="35"/>
        <v>8</v>
      </c>
      <c r="I225">
        <f t="shared" si="32"/>
        <v>24</v>
      </c>
    </row>
    <row r="226" spans="1:9">
      <c r="A226" s="6">
        <f t="shared" si="33"/>
        <v>44560.375</v>
      </c>
      <c r="B226" s="9" t="str">
        <f t="shared" si="28"/>
        <v>2021-12</v>
      </c>
      <c r="C226" s="9" t="str">
        <f t="shared" si="29"/>
        <v>12-30</v>
      </c>
      <c r="D226" s="4">
        <f t="shared" si="30"/>
        <v>53</v>
      </c>
      <c r="E226" s="9" t="str">
        <f t="shared" si="31"/>
        <v>Thu</v>
      </c>
      <c r="F226">
        <f t="shared" si="35"/>
        <v>8</v>
      </c>
      <c r="G226">
        <f t="shared" si="35"/>
        <v>8</v>
      </c>
      <c r="H226">
        <f t="shared" si="35"/>
        <v>8</v>
      </c>
      <c r="I226">
        <f t="shared" si="32"/>
        <v>24</v>
      </c>
    </row>
    <row r="227" spans="1:9">
      <c r="A227" s="6">
        <f t="shared" si="33"/>
        <v>44561.375</v>
      </c>
      <c r="B227" s="9" t="str">
        <f t="shared" si="28"/>
        <v>2021-12</v>
      </c>
      <c r="C227" s="9" t="str">
        <f t="shared" si="29"/>
        <v>12-31</v>
      </c>
      <c r="D227" s="4">
        <f t="shared" si="30"/>
        <v>53</v>
      </c>
      <c r="E227" s="9" t="str">
        <f t="shared" si="31"/>
        <v>Fri</v>
      </c>
      <c r="F227">
        <f t="shared" si="35"/>
        <v>8</v>
      </c>
      <c r="G227">
        <f t="shared" si="35"/>
        <v>8</v>
      </c>
      <c r="H227">
        <f t="shared" si="35"/>
        <v>8</v>
      </c>
      <c r="I227">
        <f t="shared" si="32"/>
        <v>24</v>
      </c>
    </row>
    <row r="228" spans="1:9">
      <c r="A228" s="6">
        <f t="shared" si="33"/>
        <v>44562.375</v>
      </c>
      <c r="B228" s="9" t="str">
        <f t="shared" si="28"/>
        <v>2022-1</v>
      </c>
      <c r="C228" s="9" t="str">
        <f t="shared" si="29"/>
        <v>1-1</v>
      </c>
      <c r="D228" s="4">
        <f t="shared" si="30"/>
        <v>1</v>
      </c>
      <c r="E228" s="9" t="str">
        <f t="shared" si="31"/>
        <v>Sat</v>
      </c>
      <c r="F228">
        <f t="shared" si="35"/>
        <v>0</v>
      </c>
      <c r="G228">
        <f t="shared" si="35"/>
        <v>0</v>
      </c>
      <c r="H228">
        <f t="shared" si="35"/>
        <v>0</v>
      </c>
      <c r="I228">
        <f t="shared" si="32"/>
        <v>0</v>
      </c>
    </row>
    <row r="229" spans="1:9">
      <c r="A229" s="6">
        <f t="shared" si="33"/>
        <v>44563.375</v>
      </c>
      <c r="B229" s="9" t="str">
        <f t="shared" si="28"/>
        <v>2022-1</v>
      </c>
      <c r="C229" s="9" t="str">
        <f t="shared" si="29"/>
        <v>1-2</v>
      </c>
      <c r="D229" s="4">
        <f t="shared" si="30"/>
        <v>2</v>
      </c>
      <c r="E229" s="9" t="str">
        <f t="shared" si="31"/>
        <v>Sun</v>
      </c>
      <c r="F229">
        <f t="shared" si="35"/>
        <v>0</v>
      </c>
      <c r="G229">
        <f t="shared" si="35"/>
        <v>0</v>
      </c>
      <c r="H229">
        <f t="shared" si="35"/>
        <v>0</v>
      </c>
      <c r="I229">
        <f t="shared" si="32"/>
        <v>0</v>
      </c>
    </row>
    <row r="230" spans="1:9">
      <c r="A230" s="6">
        <f t="shared" si="33"/>
        <v>44564.375</v>
      </c>
      <c r="B230" s="9" t="str">
        <f t="shared" si="28"/>
        <v>2022-1</v>
      </c>
      <c r="C230" s="9" t="str">
        <f t="shared" si="29"/>
        <v>1-3</v>
      </c>
      <c r="D230" s="4">
        <f t="shared" si="30"/>
        <v>2</v>
      </c>
      <c r="E230" s="9" t="str">
        <f t="shared" si="31"/>
        <v>Mon</v>
      </c>
      <c r="F230">
        <f t="shared" si="35"/>
        <v>8</v>
      </c>
      <c r="G230">
        <f t="shared" si="35"/>
        <v>8</v>
      </c>
      <c r="H230">
        <f t="shared" si="35"/>
        <v>8</v>
      </c>
      <c r="I230">
        <f t="shared" si="32"/>
        <v>24</v>
      </c>
    </row>
    <row r="231" spans="1:9">
      <c r="A231" s="6">
        <f t="shared" si="33"/>
        <v>44565.375</v>
      </c>
      <c r="B231" s="9" t="str">
        <f t="shared" si="28"/>
        <v>2022-1</v>
      </c>
      <c r="C231" s="9" t="str">
        <f t="shared" si="29"/>
        <v>1-4</v>
      </c>
      <c r="D231" s="4">
        <f t="shared" si="30"/>
        <v>2</v>
      </c>
      <c r="E231" s="9" t="str">
        <f t="shared" si="31"/>
        <v>Tue</v>
      </c>
      <c r="F231">
        <f t="shared" si="35"/>
        <v>8</v>
      </c>
      <c r="G231">
        <f t="shared" si="35"/>
        <v>8</v>
      </c>
      <c r="H231">
        <f t="shared" si="35"/>
        <v>8</v>
      </c>
      <c r="I231">
        <f t="shared" si="32"/>
        <v>24</v>
      </c>
    </row>
    <row r="232" spans="1:9">
      <c r="A232" s="6">
        <f t="shared" si="33"/>
        <v>44566.375</v>
      </c>
      <c r="B232" s="9" t="str">
        <f t="shared" si="28"/>
        <v>2022-1</v>
      </c>
      <c r="C232" s="9" t="str">
        <f t="shared" si="29"/>
        <v>1-5</v>
      </c>
      <c r="D232" s="4">
        <f t="shared" si="30"/>
        <v>2</v>
      </c>
      <c r="E232" s="9" t="str">
        <f t="shared" si="31"/>
        <v>Wed</v>
      </c>
      <c r="F232">
        <f t="shared" si="35"/>
        <v>8</v>
      </c>
      <c r="G232">
        <f t="shared" si="35"/>
        <v>8</v>
      </c>
      <c r="H232">
        <f t="shared" si="35"/>
        <v>8</v>
      </c>
      <c r="I232">
        <f t="shared" si="32"/>
        <v>24</v>
      </c>
    </row>
    <row r="233" spans="1:9">
      <c r="A233" s="6">
        <f t="shared" si="33"/>
        <v>44567.375</v>
      </c>
      <c r="B233" s="9" t="str">
        <f t="shared" si="28"/>
        <v>2022-1</v>
      </c>
      <c r="C233" s="9" t="str">
        <f t="shared" si="29"/>
        <v>1-6</v>
      </c>
      <c r="D233" s="4">
        <f t="shared" si="30"/>
        <v>2</v>
      </c>
      <c r="E233" s="9" t="str">
        <f t="shared" si="31"/>
        <v>Thu</v>
      </c>
      <c r="F233">
        <f t="shared" si="35"/>
        <v>8</v>
      </c>
      <c r="G233">
        <f t="shared" si="35"/>
        <v>8</v>
      </c>
      <c r="H233">
        <f t="shared" si="35"/>
        <v>8</v>
      </c>
      <c r="I233">
        <f t="shared" si="32"/>
        <v>24</v>
      </c>
    </row>
    <row r="234" spans="1:9">
      <c r="A234" s="6">
        <f t="shared" si="33"/>
        <v>44568.375</v>
      </c>
      <c r="B234" s="9" t="str">
        <f t="shared" si="28"/>
        <v>2022-1</v>
      </c>
      <c r="C234" s="9" t="str">
        <f t="shared" si="29"/>
        <v>1-7</v>
      </c>
      <c r="D234" s="4">
        <f t="shared" si="30"/>
        <v>2</v>
      </c>
      <c r="E234" s="9" t="str">
        <f t="shared" si="31"/>
        <v>Fri</v>
      </c>
      <c r="F234">
        <f t="shared" si="35"/>
        <v>8</v>
      </c>
      <c r="G234">
        <f t="shared" si="35"/>
        <v>8</v>
      </c>
      <c r="H234">
        <f t="shared" si="35"/>
        <v>8</v>
      </c>
      <c r="I234">
        <f t="shared" si="32"/>
        <v>24</v>
      </c>
    </row>
    <row r="235" spans="1:9">
      <c r="A235" s="6">
        <f t="shared" si="33"/>
        <v>44569.375</v>
      </c>
      <c r="B235" s="9" t="str">
        <f t="shared" si="28"/>
        <v>2022-1</v>
      </c>
      <c r="C235" s="9" t="str">
        <f t="shared" si="29"/>
        <v>1-8</v>
      </c>
      <c r="D235" s="4">
        <f t="shared" si="30"/>
        <v>2</v>
      </c>
      <c r="E235" s="9" t="str">
        <f t="shared" si="31"/>
        <v>Sat</v>
      </c>
      <c r="F235">
        <f t="shared" si="35"/>
        <v>8</v>
      </c>
      <c r="G235">
        <f t="shared" si="35"/>
        <v>8</v>
      </c>
      <c r="H235">
        <f t="shared" si="35"/>
        <v>8</v>
      </c>
      <c r="I235">
        <f t="shared" si="32"/>
        <v>24</v>
      </c>
    </row>
    <row r="236" spans="1:9">
      <c r="A236" s="6">
        <f t="shared" si="33"/>
        <v>44570.375</v>
      </c>
      <c r="B236" s="9" t="str">
        <f t="shared" si="28"/>
        <v>2022-1</v>
      </c>
      <c r="C236" s="9" t="str">
        <f t="shared" si="29"/>
        <v>1-9</v>
      </c>
      <c r="D236" s="4">
        <f t="shared" si="30"/>
        <v>3</v>
      </c>
      <c r="E236" s="9" t="str">
        <f t="shared" si="31"/>
        <v>Sun</v>
      </c>
      <c r="F236">
        <f t="shared" si="35"/>
        <v>0</v>
      </c>
      <c r="G236">
        <f t="shared" si="35"/>
        <v>0</v>
      </c>
      <c r="H236">
        <f t="shared" si="35"/>
        <v>0</v>
      </c>
      <c r="I236">
        <f t="shared" si="32"/>
        <v>0</v>
      </c>
    </row>
    <row r="237" spans="1:9">
      <c r="A237" s="6">
        <f t="shared" si="33"/>
        <v>44571.375</v>
      </c>
      <c r="B237" s="9" t="str">
        <f t="shared" si="28"/>
        <v>2022-1</v>
      </c>
      <c r="C237" s="9" t="str">
        <f t="shared" si="29"/>
        <v>1-10</v>
      </c>
      <c r="D237" s="4">
        <f t="shared" si="30"/>
        <v>3</v>
      </c>
      <c r="E237" s="9" t="str">
        <f t="shared" si="31"/>
        <v>Mon</v>
      </c>
      <c r="F237">
        <f t="shared" si="35"/>
        <v>8</v>
      </c>
      <c r="G237">
        <f t="shared" si="35"/>
        <v>8</v>
      </c>
      <c r="H237">
        <f t="shared" si="35"/>
        <v>8</v>
      </c>
      <c r="I237">
        <f t="shared" si="32"/>
        <v>24</v>
      </c>
    </row>
    <row r="238" spans="1:9">
      <c r="A238" s="6">
        <f t="shared" si="33"/>
        <v>44572.375</v>
      </c>
      <c r="B238" s="9" t="str">
        <f t="shared" si="28"/>
        <v>2022-1</v>
      </c>
      <c r="C238" s="9" t="str">
        <f t="shared" si="29"/>
        <v>1-11</v>
      </c>
      <c r="D238" s="4">
        <f t="shared" si="30"/>
        <v>3</v>
      </c>
      <c r="E238" s="9" t="str">
        <f t="shared" si="31"/>
        <v>Tue</v>
      </c>
      <c r="F238">
        <f t="shared" si="35"/>
        <v>8</v>
      </c>
      <c r="G238">
        <f t="shared" si="35"/>
        <v>8</v>
      </c>
      <c r="H238">
        <f t="shared" si="35"/>
        <v>8</v>
      </c>
      <c r="I238">
        <f t="shared" si="32"/>
        <v>24</v>
      </c>
    </row>
    <row r="239" spans="1:9">
      <c r="A239" s="6">
        <f t="shared" si="33"/>
        <v>44573.375</v>
      </c>
      <c r="B239" s="9" t="str">
        <f t="shared" si="28"/>
        <v>2022-1</v>
      </c>
      <c r="C239" s="9" t="str">
        <f t="shared" si="29"/>
        <v>1-12</v>
      </c>
      <c r="D239" s="4">
        <f t="shared" si="30"/>
        <v>3</v>
      </c>
      <c r="E239" s="9" t="str">
        <f t="shared" si="31"/>
        <v>Wed</v>
      </c>
      <c r="F239">
        <f t="shared" si="35"/>
        <v>8</v>
      </c>
      <c r="G239">
        <f t="shared" si="35"/>
        <v>8</v>
      </c>
      <c r="H239">
        <f t="shared" si="35"/>
        <v>8</v>
      </c>
      <c r="I239">
        <f t="shared" si="32"/>
        <v>24</v>
      </c>
    </row>
    <row r="240" spans="1:9">
      <c r="A240" s="6">
        <f t="shared" si="33"/>
        <v>44574.375</v>
      </c>
      <c r="B240" s="9" t="str">
        <f t="shared" si="28"/>
        <v>2022-1</v>
      </c>
      <c r="C240" s="9" t="str">
        <f t="shared" si="29"/>
        <v>1-13</v>
      </c>
      <c r="D240" s="4">
        <f t="shared" si="30"/>
        <v>3</v>
      </c>
      <c r="E240" s="9" t="str">
        <f t="shared" si="31"/>
        <v>Thu</v>
      </c>
      <c r="F240">
        <f t="shared" si="35"/>
        <v>8</v>
      </c>
      <c r="G240">
        <f t="shared" si="35"/>
        <v>8</v>
      </c>
      <c r="H240">
        <f t="shared" si="35"/>
        <v>8</v>
      </c>
      <c r="I240">
        <f t="shared" si="32"/>
        <v>24</v>
      </c>
    </row>
    <row r="241" spans="1:9">
      <c r="A241" s="6">
        <f t="shared" si="33"/>
        <v>44575.375</v>
      </c>
      <c r="B241" s="9" t="str">
        <f t="shared" si="28"/>
        <v>2022-1</v>
      </c>
      <c r="C241" s="9" t="str">
        <f t="shared" si="29"/>
        <v>1-14</v>
      </c>
      <c r="D241" s="4">
        <f t="shared" si="30"/>
        <v>3</v>
      </c>
      <c r="E241" s="9" t="str">
        <f t="shared" si="31"/>
        <v>Fri</v>
      </c>
      <c r="F241">
        <f t="shared" si="35"/>
        <v>8</v>
      </c>
      <c r="G241">
        <f t="shared" si="35"/>
        <v>8</v>
      </c>
      <c r="H241">
        <f t="shared" si="35"/>
        <v>8</v>
      </c>
      <c r="I241">
        <f t="shared" si="32"/>
        <v>24</v>
      </c>
    </row>
    <row r="242" spans="1:9">
      <c r="A242" s="6">
        <f t="shared" si="33"/>
        <v>44576.375</v>
      </c>
      <c r="B242" s="9" t="str">
        <f t="shared" si="28"/>
        <v>2022-1</v>
      </c>
      <c r="C242" s="9" t="str">
        <f t="shared" si="29"/>
        <v>1-15</v>
      </c>
      <c r="D242" s="4">
        <f t="shared" si="30"/>
        <v>3</v>
      </c>
      <c r="E242" s="9" t="str">
        <f t="shared" si="31"/>
        <v>Sat</v>
      </c>
      <c r="F242">
        <f t="shared" si="35"/>
        <v>8</v>
      </c>
      <c r="G242">
        <f t="shared" si="35"/>
        <v>8</v>
      </c>
      <c r="H242">
        <f t="shared" si="35"/>
        <v>8</v>
      </c>
      <c r="I242">
        <f t="shared" si="32"/>
        <v>24</v>
      </c>
    </row>
    <row r="243" spans="1:9">
      <c r="A243" s="6">
        <f t="shared" si="33"/>
        <v>44577.375</v>
      </c>
      <c r="B243" s="9" t="str">
        <f t="shared" si="28"/>
        <v>2022-1</v>
      </c>
      <c r="C243" s="9" t="str">
        <f t="shared" si="29"/>
        <v>1-16</v>
      </c>
      <c r="D243" s="4">
        <f t="shared" si="30"/>
        <v>4</v>
      </c>
      <c r="E243" s="9" t="str">
        <f t="shared" si="31"/>
        <v>Sun</v>
      </c>
      <c r="F243">
        <f t="shared" si="35"/>
        <v>0</v>
      </c>
      <c r="G243">
        <f t="shared" si="35"/>
        <v>0</v>
      </c>
      <c r="H243">
        <f t="shared" si="35"/>
        <v>0</v>
      </c>
      <c r="I243">
        <f t="shared" si="32"/>
        <v>0</v>
      </c>
    </row>
    <row r="244" spans="1:9">
      <c r="A244" s="6">
        <f t="shared" si="33"/>
        <v>44578.375</v>
      </c>
      <c r="B244" s="9" t="str">
        <f t="shared" si="28"/>
        <v>2022-1</v>
      </c>
      <c r="C244" s="9" t="str">
        <f t="shared" si="29"/>
        <v>1-17</v>
      </c>
      <c r="D244" s="4">
        <f t="shared" si="30"/>
        <v>4</v>
      </c>
      <c r="E244" s="9" t="str">
        <f t="shared" si="31"/>
        <v>Mon</v>
      </c>
      <c r="F244">
        <f t="shared" ref="F244:H263" si="36">IF(IFERROR(MATCH($C244,Holiday,0),0)=0,(IF(WEEKDAY($A244,2)=7,0,F$2)),0)</f>
        <v>8</v>
      </c>
      <c r="G244">
        <f t="shared" si="36"/>
        <v>8</v>
      </c>
      <c r="H244">
        <f t="shared" si="36"/>
        <v>8</v>
      </c>
      <c r="I244">
        <f t="shared" si="32"/>
        <v>24</v>
      </c>
    </row>
    <row r="245" spans="1:9">
      <c r="A245" s="6">
        <f t="shared" si="33"/>
        <v>44579.375</v>
      </c>
      <c r="B245" s="9" t="str">
        <f t="shared" si="28"/>
        <v>2022-1</v>
      </c>
      <c r="C245" s="9" t="str">
        <f t="shared" si="29"/>
        <v>1-18</v>
      </c>
      <c r="D245" s="4">
        <f t="shared" si="30"/>
        <v>4</v>
      </c>
      <c r="E245" s="9" t="str">
        <f t="shared" si="31"/>
        <v>Tue</v>
      </c>
      <c r="F245">
        <f t="shared" si="36"/>
        <v>8</v>
      </c>
      <c r="G245">
        <f t="shared" si="36"/>
        <v>8</v>
      </c>
      <c r="H245">
        <f t="shared" si="36"/>
        <v>8</v>
      </c>
      <c r="I245">
        <f t="shared" si="32"/>
        <v>24</v>
      </c>
    </row>
    <row r="246" spans="1:9">
      <c r="A246" s="6">
        <f t="shared" si="33"/>
        <v>44580.375</v>
      </c>
      <c r="B246" s="9" t="str">
        <f t="shared" si="28"/>
        <v>2022-1</v>
      </c>
      <c r="C246" s="9" t="str">
        <f t="shared" si="29"/>
        <v>1-19</v>
      </c>
      <c r="D246" s="4">
        <f t="shared" si="30"/>
        <v>4</v>
      </c>
      <c r="E246" s="9" t="str">
        <f t="shared" si="31"/>
        <v>Wed</v>
      </c>
      <c r="F246">
        <f t="shared" si="36"/>
        <v>8</v>
      </c>
      <c r="G246">
        <f t="shared" si="36"/>
        <v>8</v>
      </c>
      <c r="H246">
        <f t="shared" si="36"/>
        <v>8</v>
      </c>
      <c r="I246">
        <f t="shared" si="32"/>
        <v>24</v>
      </c>
    </row>
    <row r="247" spans="1:9">
      <c r="A247" s="6">
        <f t="shared" si="33"/>
        <v>44581.375</v>
      </c>
      <c r="B247" s="9" t="str">
        <f t="shared" si="28"/>
        <v>2022-1</v>
      </c>
      <c r="C247" s="9" t="str">
        <f t="shared" si="29"/>
        <v>1-20</v>
      </c>
      <c r="D247" s="4">
        <f t="shared" si="30"/>
        <v>4</v>
      </c>
      <c r="E247" s="9" t="str">
        <f t="shared" si="31"/>
        <v>Thu</v>
      </c>
      <c r="F247">
        <f t="shared" si="36"/>
        <v>8</v>
      </c>
      <c r="G247">
        <f t="shared" si="36"/>
        <v>8</v>
      </c>
      <c r="H247">
        <f t="shared" si="36"/>
        <v>8</v>
      </c>
      <c r="I247">
        <f t="shared" si="32"/>
        <v>24</v>
      </c>
    </row>
    <row r="248" spans="1:9">
      <c r="A248" s="6">
        <f t="shared" si="33"/>
        <v>44582.375</v>
      </c>
      <c r="B248" s="9" t="str">
        <f t="shared" si="28"/>
        <v>2022-1</v>
      </c>
      <c r="C248" s="9" t="str">
        <f t="shared" si="29"/>
        <v>1-21</v>
      </c>
      <c r="D248" s="4">
        <f t="shared" si="30"/>
        <v>4</v>
      </c>
      <c r="E248" s="9" t="str">
        <f t="shared" si="31"/>
        <v>Fri</v>
      </c>
      <c r="F248">
        <f t="shared" si="36"/>
        <v>8</v>
      </c>
      <c r="G248">
        <f t="shared" si="36"/>
        <v>8</v>
      </c>
      <c r="H248">
        <f t="shared" si="36"/>
        <v>8</v>
      </c>
      <c r="I248">
        <f t="shared" si="32"/>
        <v>24</v>
      </c>
    </row>
    <row r="249" spans="1:9">
      <c r="A249" s="6">
        <f t="shared" si="33"/>
        <v>44583.375</v>
      </c>
      <c r="B249" s="9" t="str">
        <f t="shared" si="28"/>
        <v>2022-1</v>
      </c>
      <c r="C249" s="9" t="str">
        <f t="shared" si="29"/>
        <v>1-22</v>
      </c>
      <c r="D249" s="4">
        <f t="shared" si="30"/>
        <v>4</v>
      </c>
      <c r="E249" s="9" t="str">
        <f t="shared" si="31"/>
        <v>Sat</v>
      </c>
      <c r="F249">
        <f t="shared" si="36"/>
        <v>8</v>
      </c>
      <c r="G249">
        <f t="shared" si="36"/>
        <v>8</v>
      </c>
      <c r="H249">
        <f t="shared" si="36"/>
        <v>8</v>
      </c>
      <c r="I249">
        <f t="shared" si="32"/>
        <v>24</v>
      </c>
    </row>
    <row r="250" spans="1:9">
      <c r="A250" s="6">
        <f t="shared" si="33"/>
        <v>44584.375</v>
      </c>
      <c r="B250" s="9" t="str">
        <f t="shared" si="28"/>
        <v>2022-1</v>
      </c>
      <c r="C250" s="9" t="str">
        <f t="shared" si="29"/>
        <v>1-23</v>
      </c>
      <c r="D250" s="4">
        <f t="shared" si="30"/>
        <v>5</v>
      </c>
      <c r="E250" s="9" t="str">
        <f t="shared" si="31"/>
        <v>Sun</v>
      </c>
      <c r="F250">
        <f t="shared" si="36"/>
        <v>0</v>
      </c>
      <c r="G250">
        <f t="shared" si="36"/>
        <v>0</v>
      </c>
      <c r="H250">
        <f t="shared" si="36"/>
        <v>0</v>
      </c>
      <c r="I250">
        <f t="shared" si="32"/>
        <v>0</v>
      </c>
    </row>
    <row r="251" spans="1:9">
      <c r="A251" s="6">
        <f t="shared" si="33"/>
        <v>44585.375</v>
      </c>
      <c r="B251" s="9" t="str">
        <f t="shared" si="28"/>
        <v>2022-1</v>
      </c>
      <c r="C251" s="9" t="str">
        <f t="shared" si="29"/>
        <v>1-24</v>
      </c>
      <c r="D251" s="4">
        <f t="shared" si="30"/>
        <v>5</v>
      </c>
      <c r="E251" s="9" t="str">
        <f t="shared" si="31"/>
        <v>Mon</v>
      </c>
      <c r="F251">
        <f t="shared" si="36"/>
        <v>8</v>
      </c>
      <c r="G251">
        <f t="shared" si="36"/>
        <v>8</v>
      </c>
      <c r="H251">
        <f t="shared" si="36"/>
        <v>8</v>
      </c>
      <c r="I251">
        <f t="shared" si="32"/>
        <v>24</v>
      </c>
    </row>
    <row r="252" spans="1:9">
      <c r="A252" s="6">
        <f t="shared" si="33"/>
        <v>44586.375</v>
      </c>
      <c r="B252" s="9" t="str">
        <f t="shared" si="28"/>
        <v>2022-1</v>
      </c>
      <c r="C252" s="9" t="str">
        <f t="shared" si="29"/>
        <v>1-25</v>
      </c>
      <c r="D252" s="4">
        <f t="shared" si="30"/>
        <v>5</v>
      </c>
      <c r="E252" s="9" t="str">
        <f t="shared" si="31"/>
        <v>Tue</v>
      </c>
      <c r="F252">
        <f t="shared" si="36"/>
        <v>8</v>
      </c>
      <c r="G252">
        <f t="shared" si="36"/>
        <v>8</v>
      </c>
      <c r="H252">
        <f t="shared" si="36"/>
        <v>8</v>
      </c>
      <c r="I252">
        <f t="shared" si="32"/>
        <v>24</v>
      </c>
    </row>
    <row r="253" spans="1:9">
      <c r="A253" s="6">
        <f t="shared" si="33"/>
        <v>44587.375</v>
      </c>
      <c r="B253" s="9" t="str">
        <f t="shared" si="28"/>
        <v>2022-1</v>
      </c>
      <c r="C253" s="9" t="str">
        <f t="shared" si="29"/>
        <v>1-26</v>
      </c>
      <c r="D253" s="4">
        <f t="shared" si="30"/>
        <v>5</v>
      </c>
      <c r="E253" s="9" t="str">
        <f t="shared" si="31"/>
        <v>Wed</v>
      </c>
      <c r="F253">
        <f t="shared" si="36"/>
        <v>8</v>
      </c>
      <c r="G253">
        <f t="shared" si="36"/>
        <v>8</v>
      </c>
      <c r="H253">
        <f t="shared" si="36"/>
        <v>8</v>
      </c>
      <c r="I253">
        <f t="shared" si="32"/>
        <v>24</v>
      </c>
    </row>
    <row r="254" spans="1:9">
      <c r="A254" s="6">
        <f t="shared" si="33"/>
        <v>44588.375</v>
      </c>
      <c r="B254" s="9" t="str">
        <f t="shared" si="28"/>
        <v>2022-1</v>
      </c>
      <c r="C254" s="9" t="str">
        <f t="shared" si="29"/>
        <v>1-27</v>
      </c>
      <c r="D254" s="4">
        <f t="shared" si="30"/>
        <v>5</v>
      </c>
      <c r="E254" s="9" t="str">
        <f t="shared" si="31"/>
        <v>Thu</v>
      </c>
      <c r="F254">
        <f t="shared" si="36"/>
        <v>8</v>
      </c>
      <c r="G254">
        <f t="shared" si="36"/>
        <v>8</v>
      </c>
      <c r="H254">
        <f t="shared" si="36"/>
        <v>8</v>
      </c>
      <c r="I254">
        <f t="shared" si="32"/>
        <v>24</v>
      </c>
    </row>
    <row r="255" spans="1:9">
      <c r="A255" s="6">
        <f t="shared" si="33"/>
        <v>44589.375</v>
      </c>
      <c r="B255" s="9" t="str">
        <f t="shared" si="28"/>
        <v>2022-1</v>
      </c>
      <c r="C255" s="9" t="str">
        <f t="shared" si="29"/>
        <v>1-28</v>
      </c>
      <c r="D255" s="4">
        <f t="shared" si="30"/>
        <v>5</v>
      </c>
      <c r="E255" s="9" t="str">
        <f t="shared" si="31"/>
        <v>Fri</v>
      </c>
      <c r="F255">
        <f t="shared" si="36"/>
        <v>8</v>
      </c>
      <c r="G255">
        <f t="shared" si="36"/>
        <v>8</v>
      </c>
      <c r="H255">
        <f t="shared" si="36"/>
        <v>8</v>
      </c>
      <c r="I255">
        <f t="shared" si="32"/>
        <v>24</v>
      </c>
    </row>
    <row r="256" spans="1:9">
      <c r="A256" s="6">
        <f t="shared" si="33"/>
        <v>44590.375</v>
      </c>
      <c r="B256" s="9" t="str">
        <f t="shared" si="28"/>
        <v>2022-1</v>
      </c>
      <c r="C256" s="9" t="str">
        <f t="shared" si="29"/>
        <v>1-29</v>
      </c>
      <c r="D256" s="4">
        <f t="shared" si="30"/>
        <v>5</v>
      </c>
      <c r="E256" s="9" t="str">
        <f t="shared" si="31"/>
        <v>Sat</v>
      </c>
      <c r="F256">
        <f t="shared" si="36"/>
        <v>8</v>
      </c>
      <c r="G256">
        <f t="shared" si="36"/>
        <v>8</v>
      </c>
      <c r="H256">
        <f t="shared" si="36"/>
        <v>8</v>
      </c>
      <c r="I256">
        <f t="shared" si="32"/>
        <v>24</v>
      </c>
    </row>
    <row r="257" spans="1:9">
      <c r="A257" s="6">
        <f t="shared" si="33"/>
        <v>44591.375</v>
      </c>
      <c r="B257" s="9" t="str">
        <f t="shared" si="28"/>
        <v>2022-1</v>
      </c>
      <c r="C257" s="9" t="str">
        <f t="shared" si="29"/>
        <v>1-30</v>
      </c>
      <c r="D257" s="4">
        <f t="shared" si="30"/>
        <v>6</v>
      </c>
      <c r="E257" s="9" t="str">
        <f t="shared" si="31"/>
        <v>Sun</v>
      </c>
      <c r="F257">
        <f t="shared" si="36"/>
        <v>0</v>
      </c>
      <c r="G257">
        <f t="shared" si="36"/>
        <v>0</v>
      </c>
      <c r="H257">
        <f t="shared" si="36"/>
        <v>0</v>
      </c>
      <c r="I257">
        <f t="shared" si="32"/>
        <v>0</v>
      </c>
    </row>
    <row r="258" spans="1:9">
      <c r="A258" s="6">
        <f t="shared" si="33"/>
        <v>44592.375</v>
      </c>
      <c r="B258" s="9" t="str">
        <f t="shared" si="28"/>
        <v>2022-1</v>
      </c>
      <c r="C258" s="9" t="str">
        <f t="shared" si="29"/>
        <v>1-31</v>
      </c>
      <c r="D258" s="4">
        <f t="shared" si="30"/>
        <v>6</v>
      </c>
      <c r="E258" s="9" t="str">
        <f t="shared" si="31"/>
        <v>Mon</v>
      </c>
      <c r="F258">
        <f t="shared" si="36"/>
        <v>8</v>
      </c>
      <c r="G258">
        <f t="shared" si="36"/>
        <v>8</v>
      </c>
      <c r="H258">
        <f t="shared" si="36"/>
        <v>8</v>
      </c>
      <c r="I258">
        <f t="shared" si="32"/>
        <v>24</v>
      </c>
    </row>
    <row r="259" spans="1:9">
      <c r="A259" s="6">
        <f t="shared" si="33"/>
        <v>44593.375</v>
      </c>
      <c r="B259" s="9" t="str">
        <f t="shared" si="28"/>
        <v>2022-2</v>
      </c>
      <c r="C259" s="9" t="str">
        <f t="shared" si="29"/>
        <v>2-1</v>
      </c>
      <c r="D259" s="4">
        <f t="shared" si="30"/>
        <v>6</v>
      </c>
      <c r="E259" s="9" t="str">
        <f t="shared" si="31"/>
        <v>Tue</v>
      </c>
      <c r="F259">
        <f t="shared" si="36"/>
        <v>8</v>
      </c>
      <c r="G259">
        <f t="shared" si="36"/>
        <v>8</v>
      </c>
      <c r="H259">
        <f t="shared" si="36"/>
        <v>8</v>
      </c>
      <c r="I259">
        <f t="shared" si="32"/>
        <v>24</v>
      </c>
    </row>
    <row r="260" spans="1:9">
      <c r="A260" s="6">
        <f t="shared" si="33"/>
        <v>44594.375</v>
      </c>
      <c r="B260" s="9" t="str">
        <f t="shared" ref="B260:B323" si="37">CONCATENATE(TEXT(YEAR(A260),0),"-",TEXT(MONTH(A260),0))</f>
        <v>2022-2</v>
      </c>
      <c r="C260" s="9" t="str">
        <f t="shared" ref="C260:C323" si="38">CONCATENATE(TEXT(MONTH(A260),0),"-",TEXT(DAY(A260),0))</f>
        <v>2-2</v>
      </c>
      <c r="D260" s="4">
        <f t="shared" ref="D260:D323" si="39">WEEKNUM(A260)</f>
        <v>6</v>
      </c>
      <c r="E260" s="9" t="str">
        <f t="shared" ref="E260:E323" si="40">TEXT(A260,"ddd")</f>
        <v>Wed</v>
      </c>
      <c r="F260">
        <f t="shared" si="36"/>
        <v>8</v>
      </c>
      <c r="G260">
        <f t="shared" si="36"/>
        <v>8</v>
      </c>
      <c r="H260">
        <f t="shared" si="36"/>
        <v>8</v>
      </c>
      <c r="I260">
        <f t="shared" ref="I260:I323" si="41">SUM(F260:H260)</f>
        <v>24</v>
      </c>
    </row>
    <row r="261" spans="1:9">
      <c r="A261" s="6">
        <f t="shared" ref="A261:A324" si="42">A260+1</f>
        <v>44595.375</v>
      </c>
      <c r="B261" s="9" t="str">
        <f t="shared" si="37"/>
        <v>2022-2</v>
      </c>
      <c r="C261" s="9" t="str">
        <f t="shared" si="38"/>
        <v>2-3</v>
      </c>
      <c r="D261" s="4">
        <f t="shared" si="39"/>
        <v>6</v>
      </c>
      <c r="E261" s="9" t="str">
        <f t="shared" si="40"/>
        <v>Thu</v>
      </c>
      <c r="F261">
        <f t="shared" si="36"/>
        <v>8</v>
      </c>
      <c r="G261">
        <f t="shared" si="36"/>
        <v>8</v>
      </c>
      <c r="H261">
        <f t="shared" si="36"/>
        <v>8</v>
      </c>
      <c r="I261">
        <f t="shared" si="41"/>
        <v>24</v>
      </c>
    </row>
    <row r="262" spans="1:9">
      <c r="A262" s="6">
        <f t="shared" si="42"/>
        <v>44596.375</v>
      </c>
      <c r="B262" s="9" t="str">
        <f t="shared" si="37"/>
        <v>2022-2</v>
      </c>
      <c r="C262" s="9" t="str">
        <f t="shared" si="38"/>
        <v>2-4</v>
      </c>
      <c r="D262" s="4">
        <f t="shared" si="39"/>
        <v>6</v>
      </c>
      <c r="E262" s="9" t="str">
        <f t="shared" si="40"/>
        <v>Fri</v>
      </c>
      <c r="F262">
        <f t="shared" si="36"/>
        <v>8</v>
      </c>
      <c r="G262">
        <f t="shared" si="36"/>
        <v>8</v>
      </c>
      <c r="H262">
        <f t="shared" si="36"/>
        <v>8</v>
      </c>
      <c r="I262">
        <f t="shared" si="41"/>
        <v>24</v>
      </c>
    </row>
    <row r="263" spans="1:9">
      <c r="A263" s="6">
        <f t="shared" si="42"/>
        <v>44597.375</v>
      </c>
      <c r="B263" s="9" t="str">
        <f t="shared" si="37"/>
        <v>2022-2</v>
      </c>
      <c r="C263" s="9" t="str">
        <f t="shared" si="38"/>
        <v>2-5</v>
      </c>
      <c r="D263" s="4">
        <f t="shared" si="39"/>
        <v>6</v>
      </c>
      <c r="E263" s="9" t="str">
        <f t="shared" si="40"/>
        <v>Sat</v>
      </c>
      <c r="F263">
        <f t="shared" si="36"/>
        <v>8</v>
      </c>
      <c r="G263">
        <f t="shared" si="36"/>
        <v>8</v>
      </c>
      <c r="H263">
        <f t="shared" si="36"/>
        <v>8</v>
      </c>
      <c r="I263">
        <f t="shared" si="41"/>
        <v>24</v>
      </c>
    </row>
    <row r="264" spans="1:9">
      <c r="A264" s="6">
        <f t="shared" si="42"/>
        <v>44598.375</v>
      </c>
      <c r="B264" s="9" t="str">
        <f t="shared" si="37"/>
        <v>2022-2</v>
      </c>
      <c r="C264" s="9" t="str">
        <f t="shared" si="38"/>
        <v>2-6</v>
      </c>
      <c r="D264" s="4">
        <f t="shared" si="39"/>
        <v>7</v>
      </c>
      <c r="E264" s="9" t="str">
        <f t="shared" si="40"/>
        <v>Sun</v>
      </c>
      <c r="F264">
        <f t="shared" ref="F264:H283" si="43">IF(IFERROR(MATCH($C264,Holiday,0),0)=0,(IF(WEEKDAY($A264,2)=7,0,F$2)),0)</f>
        <v>0</v>
      </c>
      <c r="G264">
        <f t="shared" si="43"/>
        <v>0</v>
      </c>
      <c r="H264">
        <f t="shared" si="43"/>
        <v>0</v>
      </c>
      <c r="I264">
        <f t="shared" si="41"/>
        <v>0</v>
      </c>
    </row>
    <row r="265" spans="1:9">
      <c r="A265" s="6">
        <f t="shared" si="42"/>
        <v>44599.375</v>
      </c>
      <c r="B265" s="9" t="str">
        <f t="shared" si="37"/>
        <v>2022-2</v>
      </c>
      <c r="C265" s="9" t="str">
        <f t="shared" si="38"/>
        <v>2-7</v>
      </c>
      <c r="D265" s="4">
        <f t="shared" si="39"/>
        <v>7</v>
      </c>
      <c r="E265" s="9" t="str">
        <f t="shared" si="40"/>
        <v>Mon</v>
      </c>
      <c r="F265">
        <f t="shared" si="43"/>
        <v>8</v>
      </c>
      <c r="G265">
        <f t="shared" si="43"/>
        <v>8</v>
      </c>
      <c r="H265">
        <f t="shared" si="43"/>
        <v>8</v>
      </c>
      <c r="I265">
        <f t="shared" si="41"/>
        <v>24</v>
      </c>
    </row>
    <row r="266" spans="1:9">
      <c r="A266" s="6">
        <f t="shared" si="42"/>
        <v>44600.375</v>
      </c>
      <c r="B266" s="9" t="str">
        <f t="shared" si="37"/>
        <v>2022-2</v>
      </c>
      <c r="C266" s="9" t="str">
        <f t="shared" si="38"/>
        <v>2-8</v>
      </c>
      <c r="D266" s="4">
        <f t="shared" si="39"/>
        <v>7</v>
      </c>
      <c r="E266" s="9" t="str">
        <f t="shared" si="40"/>
        <v>Tue</v>
      </c>
      <c r="F266">
        <f t="shared" si="43"/>
        <v>8</v>
      </c>
      <c r="G266">
        <f t="shared" si="43"/>
        <v>8</v>
      </c>
      <c r="H266">
        <f t="shared" si="43"/>
        <v>8</v>
      </c>
      <c r="I266">
        <f t="shared" si="41"/>
        <v>24</v>
      </c>
    </row>
    <row r="267" spans="1:9">
      <c r="A267" s="6">
        <f t="shared" si="42"/>
        <v>44601.375</v>
      </c>
      <c r="B267" s="9" t="str">
        <f t="shared" si="37"/>
        <v>2022-2</v>
      </c>
      <c r="C267" s="9" t="str">
        <f t="shared" si="38"/>
        <v>2-9</v>
      </c>
      <c r="D267" s="4">
        <f t="shared" si="39"/>
        <v>7</v>
      </c>
      <c r="E267" s="9" t="str">
        <f t="shared" si="40"/>
        <v>Wed</v>
      </c>
      <c r="F267">
        <f t="shared" si="43"/>
        <v>8</v>
      </c>
      <c r="G267">
        <f t="shared" si="43"/>
        <v>8</v>
      </c>
      <c r="H267">
        <f t="shared" si="43"/>
        <v>8</v>
      </c>
      <c r="I267">
        <f t="shared" si="41"/>
        <v>24</v>
      </c>
    </row>
    <row r="268" spans="1:9">
      <c r="A268" s="6">
        <f t="shared" si="42"/>
        <v>44602.375</v>
      </c>
      <c r="B268" s="9" t="str">
        <f t="shared" si="37"/>
        <v>2022-2</v>
      </c>
      <c r="C268" s="9" t="str">
        <f t="shared" si="38"/>
        <v>2-10</v>
      </c>
      <c r="D268" s="4">
        <f t="shared" si="39"/>
        <v>7</v>
      </c>
      <c r="E268" s="9" t="str">
        <f t="shared" si="40"/>
        <v>Thu</v>
      </c>
      <c r="F268">
        <f t="shared" si="43"/>
        <v>8</v>
      </c>
      <c r="G268">
        <f t="shared" si="43"/>
        <v>8</v>
      </c>
      <c r="H268">
        <f t="shared" si="43"/>
        <v>8</v>
      </c>
      <c r="I268">
        <f t="shared" si="41"/>
        <v>24</v>
      </c>
    </row>
    <row r="269" spans="1:9">
      <c r="A269" s="6">
        <f t="shared" si="42"/>
        <v>44603.375</v>
      </c>
      <c r="B269" s="9" t="str">
        <f t="shared" si="37"/>
        <v>2022-2</v>
      </c>
      <c r="C269" s="9" t="str">
        <f t="shared" si="38"/>
        <v>2-11</v>
      </c>
      <c r="D269" s="4">
        <f t="shared" si="39"/>
        <v>7</v>
      </c>
      <c r="E269" s="9" t="str">
        <f t="shared" si="40"/>
        <v>Fri</v>
      </c>
      <c r="F269">
        <f t="shared" si="43"/>
        <v>8</v>
      </c>
      <c r="G269">
        <f t="shared" si="43"/>
        <v>8</v>
      </c>
      <c r="H269">
        <f t="shared" si="43"/>
        <v>8</v>
      </c>
      <c r="I269">
        <f t="shared" si="41"/>
        <v>24</v>
      </c>
    </row>
    <row r="270" spans="1:9">
      <c r="A270" s="6">
        <f t="shared" si="42"/>
        <v>44604.375</v>
      </c>
      <c r="B270" s="9" t="str">
        <f t="shared" si="37"/>
        <v>2022-2</v>
      </c>
      <c r="C270" s="9" t="str">
        <f t="shared" si="38"/>
        <v>2-12</v>
      </c>
      <c r="D270" s="4">
        <f t="shared" si="39"/>
        <v>7</v>
      </c>
      <c r="E270" s="9" t="str">
        <f t="shared" si="40"/>
        <v>Sat</v>
      </c>
      <c r="F270">
        <f t="shared" si="43"/>
        <v>8</v>
      </c>
      <c r="G270">
        <f t="shared" si="43"/>
        <v>8</v>
      </c>
      <c r="H270">
        <f t="shared" si="43"/>
        <v>8</v>
      </c>
      <c r="I270">
        <f t="shared" si="41"/>
        <v>24</v>
      </c>
    </row>
    <row r="271" spans="1:9">
      <c r="A271" s="6">
        <f t="shared" si="42"/>
        <v>44605.375</v>
      </c>
      <c r="B271" s="9" t="str">
        <f t="shared" si="37"/>
        <v>2022-2</v>
      </c>
      <c r="C271" s="9" t="str">
        <f t="shared" si="38"/>
        <v>2-13</v>
      </c>
      <c r="D271" s="4">
        <f t="shared" si="39"/>
        <v>8</v>
      </c>
      <c r="E271" s="9" t="str">
        <f t="shared" si="40"/>
        <v>Sun</v>
      </c>
      <c r="F271">
        <f t="shared" si="43"/>
        <v>0</v>
      </c>
      <c r="G271">
        <f t="shared" si="43"/>
        <v>0</v>
      </c>
      <c r="H271">
        <f t="shared" si="43"/>
        <v>0</v>
      </c>
      <c r="I271">
        <f t="shared" si="41"/>
        <v>0</v>
      </c>
    </row>
    <row r="272" spans="1:9">
      <c r="A272" s="6">
        <f t="shared" si="42"/>
        <v>44606.375</v>
      </c>
      <c r="B272" s="9" t="str">
        <f t="shared" si="37"/>
        <v>2022-2</v>
      </c>
      <c r="C272" s="9" t="str">
        <f t="shared" si="38"/>
        <v>2-14</v>
      </c>
      <c r="D272" s="4">
        <f t="shared" si="39"/>
        <v>8</v>
      </c>
      <c r="E272" s="9" t="str">
        <f t="shared" si="40"/>
        <v>Mon</v>
      </c>
      <c r="F272">
        <f t="shared" si="43"/>
        <v>8</v>
      </c>
      <c r="G272">
        <f t="shared" si="43"/>
        <v>8</v>
      </c>
      <c r="H272">
        <f t="shared" si="43"/>
        <v>8</v>
      </c>
      <c r="I272">
        <f t="shared" si="41"/>
        <v>24</v>
      </c>
    </row>
    <row r="273" spans="1:9">
      <c r="A273" s="6">
        <f t="shared" si="42"/>
        <v>44607.375</v>
      </c>
      <c r="B273" s="9" t="str">
        <f t="shared" si="37"/>
        <v>2022-2</v>
      </c>
      <c r="C273" s="9" t="str">
        <f t="shared" si="38"/>
        <v>2-15</v>
      </c>
      <c r="D273" s="4">
        <f t="shared" si="39"/>
        <v>8</v>
      </c>
      <c r="E273" s="9" t="str">
        <f t="shared" si="40"/>
        <v>Tue</v>
      </c>
      <c r="F273">
        <f t="shared" si="43"/>
        <v>8</v>
      </c>
      <c r="G273">
        <f t="shared" si="43"/>
        <v>8</v>
      </c>
      <c r="H273">
        <f t="shared" si="43"/>
        <v>8</v>
      </c>
      <c r="I273">
        <f t="shared" si="41"/>
        <v>24</v>
      </c>
    </row>
    <row r="274" spans="1:9">
      <c r="A274" s="6">
        <f t="shared" si="42"/>
        <v>44608.375</v>
      </c>
      <c r="B274" s="9" t="str">
        <f t="shared" si="37"/>
        <v>2022-2</v>
      </c>
      <c r="C274" s="9" t="str">
        <f t="shared" si="38"/>
        <v>2-16</v>
      </c>
      <c r="D274" s="4">
        <f t="shared" si="39"/>
        <v>8</v>
      </c>
      <c r="E274" s="9" t="str">
        <f t="shared" si="40"/>
        <v>Wed</v>
      </c>
      <c r="F274">
        <f t="shared" si="43"/>
        <v>0</v>
      </c>
      <c r="G274">
        <f t="shared" si="43"/>
        <v>0</v>
      </c>
      <c r="H274">
        <f t="shared" si="43"/>
        <v>0</v>
      </c>
      <c r="I274">
        <f t="shared" si="41"/>
        <v>0</v>
      </c>
    </row>
    <row r="275" spans="1:9">
      <c r="A275" s="6">
        <f t="shared" si="42"/>
        <v>44609.375</v>
      </c>
      <c r="B275" s="9" t="str">
        <f t="shared" si="37"/>
        <v>2022-2</v>
      </c>
      <c r="C275" s="9" t="str">
        <f t="shared" si="38"/>
        <v>2-17</v>
      </c>
      <c r="D275" s="4">
        <f t="shared" si="39"/>
        <v>8</v>
      </c>
      <c r="E275" s="9" t="str">
        <f t="shared" si="40"/>
        <v>Thu</v>
      </c>
      <c r="F275">
        <f t="shared" si="43"/>
        <v>0</v>
      </c>
      <c r="G275">
        <f t="shared" si="43"/>
        <v>0</v>
      </c>
      <c r="H275">
        <f t="shared" si="43"/>
        <v>0</v>
      </c>
      <c r="I275">
        <f t="shared" si="41"/>
        <v>0</v>
      </c>
    </row>
    <row r="276" spans="1:9">
      <c r="A276" s="6">
        <f t="shared" si="42"/>
        <v>44610.375</v>
      </c>
      <c r="B276" s="9" t="str">
        <f t="shared" si="37"/>
        <v>2022-2</v>
      </c>
      <c r="C276" s="9" t="str">
        <f t="shared" si="38"/>
        <v>2-18</v>
      </c>
      <c r="D276" s="4">
        <f t="shared" si="39"/>
        <v>8</v>
      </c>
      <c r="E276" s="9" t="str">
        <f t="shared" si="40"/>
        <v>Fri</v>
      </c>
      <c r="F276">
        <f t="shared" si="43"/>
        <v>8</v>
      </c>
      <c r="G276">
        <f t="shared" si="43"/>
        <v>8</v>
      </c>
      <c r="H276">
        <f t="shared" si="43"/>
        <v>8</v>
      </c>
      <c r="I276">
        <f t="shared" si="41"/>
        <v>24</v>
      </c>
    </row>
    <row r="277" spans="1:9">
      <c r="A277" s="6">
        <f t="shared" si="42"/>
        <v>44611.375</v>
      </c>
      <c r="B277" s="9" t="str">
        <f t="shared" si="37"/>
        <v>2022-2</v>
      </c>
      <c r="C277" s="9" t="str">
        <f t="shared" si="38"/>
        <v>2-19</v>
      </c>
      <c r="D277" s="4">
        <f t="shared" si="39"/>
        <v>8</v>
      </c>
      <c r="E277" s="9" t="str">
        <f t="shared" si="40"/>
        <v>Sat</v>
      </c>
      <c r="F277">
        <f t="shared" si="43"/>
        <v>0</v>
      </c>
      <c r="G277">
        <f t="shared" si="43"/>
        <v>0</v>
      </c>
      <c r="H277">
        <f t="shared" si="43"/>
        <v>0</v>
      </c>
      <c r="I277">
        <f t="shared" si="41"/>
        <v>0</v>
      </c>
    </row>
    <row r="278" spans="1:9">
      <c r="A278" s="6">
        <f t="shared" si="42"/>
        <v>44612.375</v>
      </c>
      <c r="B278" s="9" t="str">
        <f t="shared" si="37"/>
        <v>2022-2</v>
      </c>
      <c r="C278" s="9" t="str">
        <f t="shared" si="38"/>
        <v>2-20</v>
      </c>
      <c r="D278" s="4">
        <f t="shared" si="39"/>
        <v>9</v>
      </c>
      <c r="E278" s="9" t="str">
        <f t="shared" si="40"/>
        <v>Sun</v>
      </c>
      <c r="F278">
        <f t="shared" si="43"/>
        <v>0</v>
      </c>
      <c r="G278">
        <f t="shared" si="43"/>
        <v>0</v>
      </c>
      <c r="H278">
        <f t="shared" si="43"/>
        <v>0</v>
      </c>
      <c r="I278">
        <f t="shared" si="41"/>
        <v>0</v>
      </c>
    </row>
    <row r="279" spans="1:9">
      <c r="A279" s="6">
        <f t="shared" si="42"/>
        <v>44613.375</v>
      </c>
      <c r="B279" s="9" t="str">
        <f t="shared" si="37"/>
        <v>2022-2</v>
      </c>
      <c r="C279" s="9" t="str">
        <f t="shared" si="38"/>
        <v>2-21</v>
      </c>
      <c r="D279" s="4">
        <f t="shared" si="39"/>
        <v>9</v>
      </c>
      <c r="E279" s="9" t="str">
        <f t="shared" si="40"/>
        <v>Mon</v>
      </c>
      <c r="F279">
        <f t="shared" si="43"/>
        <v>8</v>
      </c>
      <c r="G279">
        <f t="shared" si="43"/>
        <v>8</v>
      </c>
      <c r="H279">
        <f t="shared" si="43"/>
        <v>8</v>
      </c>
      <c r="I279">
        <f t="shared" si="41"/>
        <v>24</v>
      </c>
    </row>
    <row r="280" spans="1:9">
      <c r="A280" s="6">
        <f t="shared" si="42"/>
        <v>44614.375</v>
      </c>
      <c r="B280" s="9" t="str">
        <f t="shared" si="37"/>
        <v>2022-2</v>
      </c>
      <c r="C280" s="9" t="str">
        <f t="shared" si="38"/>
        <v>2-22</v>
      </c>
      <c r="D280" s="4">
        <f t="shared" si="39"/>
        <v>9</v>
      </c>
      <c r="E280" s="9" t="str">
        <f t="shared" si="40"/>
        <v>Tue</v>
      </c>
      <c r="F280">
        <f t="shared" si="43"/>
        <v>8</v>
      </c>
      <c r="G280">
        <f t="shared" si="43"/>
        <v>8</v>
      </c>
      <c r="H280">
        <f t="shared" si="43"/>
        <v>8</v>
      </c>
      <c r="I280">
        <f t="shared" si="41"/>
        <v>24</v>
      </c>
    </row>
    <row r="281" spans="1:9">
      <c r="A281" s="6">
        <f t="shared" si="42"/>
        <v>44615.375</v>
      </c>
      <c r="B281" s="9" t="str">
        <f t="shared" si="37"/>
        <v>2022-2</v>
      </c>
      <c r="C281" s="9" t="str">
        <f t="shared" si="38"/>
        <v>2-23</v>
      </c>
      <c r="D281" s="4">
        <f t="shared" si="39"/>
        <v>9</v>
      </c>
      <c r="E281" s="9" t="str">
        <f t="shared" si="40"/>
        <v>Wed</v>
      </c>
      <c r="F281">
        <f t="shared" si="43"/>
        <v>8</v>
      </c>
      <c r="G281">
        <f t="shared" si="43"/>
        <v>8</v>
      </c>
      <c r="H281">
        <f t="shared" si="43"/>
        <v>8</v>
      </c>
      <c r="I281">
        <f t="shared" si="41"/>
        <v>24</v>
      </c>
    </row>
    <row r="282" spans="1:9">
      <c r="A282" s="6">
        <f t="shared" si="42"/>
        <v>44616.375</v>
      </c>
      <c r="B282" s="9" t="str">
        <f t="shared" si="37"/>
        <v>2022-2</v>
      </c>
      <c r="C282" s="9" t="str">
        <f t="shared" si="38"/>
        <v>2-24</v>
      </c>
      <c r="D282" s="4">
        <f t="shared" si="39"/>
        <v>9</v>
      </c>
      <c r="E282" s="9" t="str">
        <f t="shared" si="40"/>
        <v>Thu</v>
      </c>
      <c r="F282">
        <f t="shared" si="43"/>
        <v>8</v>
      </c>
      <c r="G282">
        <f t="shared" si="43"/>
        <v>8</v>
      </c>
      <c r="H282">
        <f t="shared" si="43"/>
        <v>8</v>
      </c>
      <c r="I282">
        <f t="shared" si="41"/>
        <v>24</v>
      </c>
    </row>
    <row r="283" spans="1:9">
      <c r="A283" s="6">
        <f t="shared" si="42"/>
        <v>44617.375</v>
      </c>
      <c r="B283" s="9" t="str">
        <f t="shared" si="37"/>
        <v>2022-2</v>
      </c>
      <c r="C283" s="9" t="str">
        <f t="shared" si="38"/>
        <v>2-25</v>
      </c>
      <c r="D283" s="4">
        <f t="shared" si="39"/>
        <v>9</v>
      </c>
      <c r="E283" s="9" t="str">
        <f t="shared" si="40"/>
        <v>Fri</v>
      </c>
      <c r="F283">
        <f t="shared" si="43"/>
        <v>8</v>
      </c>
      <c r="G283">
        <f t="shared" si="43"/>
        <v>8</v>
      </c>
      <c r="H283">
        <f t="shared" si="43"/>
        <v>8</v>
      </c>
      <c r="I283">
        <f t="shared" si="41"/>
        <v>24</v>
      </c>
    </row>
    <row r="284" spans="1:9">
      <c r="A284" s="6">
        <f t="shared" si="42"/>
        <v>44618.375</v>
      </c>
      <c r="B284" s="9" t="str">
        <f t="shared" si="37"/>
        <v>2022-2</v>
      </c>
      <c r="C284" s="9" t="str">
        <f t="shared" si="38"/>
        <v>2-26</v>
      </c>
      <c r="D284" s="4">
        <f t="shared" si="39"/>
        <v>9</v>
      </c>
      <c r="E284" s="9" t="str">
        <f t="shared" si="40"/>
        <v>Sat</v>
      </c>
      <c r="F284">
        <f t="shared" ref="F284:H303" si="44">IF(IFERROR(MATCH($C284,Holiday,0),0)=0,(IF(WEEKDAY($A284,2)=7,0,F$2)),0)</f>
        <v>8</v>
      </c>
      <c r="G284">
        <f t="shared" si="44"/>
        <v>8</v>
      </c>
      <c r="H284">
        <f t="shared" si="44"/>
        <v>8</v>
      </c>
      <c r="I284">
        <f t="shared" si="41"/>
        <v>24</v>
      </c>
    </row>
    <row r="285" spans="1:9">
      <c r="A285" s="6">
        <f t="shared" si="42"/>
        <v>44619.375</v>
      </c>
      <c r="B285" s="9" t="str">
        <f t="shared" si="37"/>
        <v>2022-2</v>
      </c>
      <c r="C285" s="9" t="str">
        <f t="shared" si="38"/>
        <v>2-27</v>
      </c>
      <c r="D285" s="4">
        <f t="shared" si="39"/>
        <v>10</v>
      </c>
      <c r="E285" s="9" t="str">
        <f t="shared" si="40"/>
        <v>Sun</v>
      </c>
      <c r="F285">
        <f t="shared" si="44"/>
        <v>0</v>
      </c>
      <c r="G285">
        <f t="shared" si="44"/>
        <v>0</v>
      </c>
      <c r="H285">
        <f t="shared" si="44"/>
        <v>0</v>
      </c>
      <c r="I285">
        <f t="shared" si="41"/>
        <v>0</v>
      </c>
    </row>
    <row r="286" spans="1:9">
      <c r="A286" s="6">
        <f t="shared" si="42"/>
        <v>44620.375</v>
      </c>
      <c r="B286" s="9" t="str">
        <f t="shared" si="37"/>
        <v>2022-2</v>
      </c>
      <c r="C286" s="9" t="str">
        <f t="shared" si="38"/>
        <v>2-28</v>
      </c>
      <c r="D286" s="4">
        <f t="shared" si="39"/>
        <v>10</v>
      </c>
      <c r="E286" s="9" t="str">
        <f t="shared" si="40"/>
        <v>Mon</v>
      </c>
      <c r="F286">
        <f t="shared" si="44"/>
        <v>8</v>
      </c>
      <c r="G286">
        <f t="shared" si="44"/>
        <v>8</v>
      </c>
      <c r="H286">
        <f t="shared" si="44"/>
        <v>8</v>
      </c>
      <c r="I286">
        <f t="shared" si="41"/>
        <v>24</v>
      </c>
    </row>
    <row r="287" spans="1:9">
      <c r="A287" s="6">
        <f t="shared" si="42"/>
        <v>44621.375</v>
      </c>
      <c r="B287" s="9" t="str">
        <f t="shared" si="37"/>
        <v>2022-3</v>
      </c>
      <c r="C287" s="9" t="str">
        <f t="shared" si="38"/>
        <v>3-1</v>
      </c>
      <c r="D287" s="4">
        <f t="shared" si="39"/>
        <v>10</v>
      </c>
      <c r="E287" s="9" t="str">
        <f t="shared" si="40"/>
        <v>Tue</v>
      </c>
      <c r="F287">
        <f t="shared" si="44"/>
        <v>8</v>
      </c>
      <c r="G287">
        <f t="shared" si="44"/>
        <v>8</v>
      </c>
      <c r="H287">
        <f t="shared" si="44"/>
        <v>8</v>
      </c>
      <c r="I287">
        <f t="shared" si="41"/>
        <v>24</v>
      </c>
    </row>
    <row r="288" spans="1:9">
      <c r="A288" s="6">
        <f t="shared" si="42"/>
        <v>44622.375</v>
      </c>
      <c r="B288" s="9" t="str">
        <f t="shared" si="37"/>
        <v>2022-3</v>
      </c>
      <c r="C288" s="9" t="str">
        <f t="shared" si="38"/>
        <v>3-2</v>
      </c>
      <c r="D288" s="4">
        <f t="shared" si="39"/>
        <v>10</v>
      </c>
      <c r="E288" s="9" t="str">
        <f t="shared" si="40"/>
        <v>Wed</v>
      </c>
      <c r="F288">
        <f t="shared" si="44"/>
        <v>8</v>
      </c>
      <c r="G288">
        <f t="shared" si="44"/>
        <v>8</v>
      </c>
      <c r="H288">
        <f t="shared" si="44"/>
        <v>8</v>
      </c>
      <c r="I288">
        <f t="shared" si="41"/>
        <v>24</v>
      </c>
    </row>
    <row r="289" spans="1:9">
      <c r="A289" s="6">
        <f t="shared" si="42"/>
        <v>44623.375</v>
      </c>
      <c r="B289" s="9" t="str">
        <f t="shared" si="37"/>
        <v>2022-3</v>
      </c>
      <c r="C289" s="9" t="str">
        <f t="shared" si="38"/>
        <v>3-3</v>
      </c>
      <c r="D289" s="4">
        <f t="shared" si="39"/>
        <v>10</v>
      </c>
      <c r="E289" s="9" t="str">
        <f t="shared" si="40"/>
        <v>Thu</v>
      </c>
      <c r="F289">
        <f t="shared" si="44"/>
        <v>8</v>
      </c>
      <c r="G289">
        <f t="shared" si="44"/>
        <v>8</v>
      </c>
      <c r="H289">
        <f t="shared" si="44"/>
        <v>8</v>
      </c>
      <c r="I289">
        <f t="shared" si="41"/>
        <v>24</v>
      </c>
    </row>
    <row r="290" spans="1:9">
      <c r="A290" s="6">
        <f t="shared" si="42"/>
        <v>44624.375</v>
      </c>
      <c r="B290" s="9" t="str">
        <f t="shared" si="37"/>
        <v>2022-3</v>
      </c>
      <c r="C290" s="9" t="str">
        <f t="shared" si="38"/>
        <v>3-4</v>
      </c>
      <c r="D290" s="4">
        <f t="shared" si="39"/>
        <v>10</v>
      </c>
      <c r="E290" s="9" t="str">
        <f t="shared" si="40"/>
        <v>Fri</v>
      </c>
      <c r="F290">
        <f t="shared" si="44"/>
        <v>8</v>
      </c>
      <c r="G290">
        <f t="shared" si="44"/>
        <v>8</v>
      </c>
      <c r="H290">
        <f t="shared" si="44"/>
        <v>8</v>
      </c>
      <c r="I290">
        <f t="shared" si="41"/>
        <v>24</v>
      </c>
    </row>
    <row r="291" spans="1:9">
      <c r="A291" s="6">
        <f t="shared" si="42"/>
        <v>44625.375</v>
      </c>
      <c r="B291" s="9" t="str">
        <f t="shared" si="37"/>
        <v>2022-3</v>
      </c>
      <c r="C291" s="9" t="str">
        <f t="shared" si="38"/>
        <v>3-5</v>
      </c>
      <c r="D291" s="4">
        <f t="shared" si="39"/>
        <v>10</v>
      </c>
      <c r="E291" s="9" t="str">
        <f t="shared" si="40"/>
        <v>Sat</v>
      </c>
      <c r="F291">
        <f t="shared" si="44"/>
        <v>8</v>
      </c>
      <c r="G291">
        <f t="shared" si="44"/>
        <v>8</v>
      </c>
      <c r="H291">
        <f t="shared" si="44"/>
        <v>8</v>
      </c>
      <c r="I291">
        <f t="shared" si="41"/>
        <v>24</v>
      </c>
    </row>
    <row r="292" spans="1:9">
      <c r="A292" s="6">
        <f t="shared" si="42"/>
        <v>44626.375</v>
      </c>
      <c r="B292" s="9" t="str">
        <f t="shared" si="37"/>
        <v>2022-3</v>
      </c>
      <c r="C292" s="9" t="str">
        <f t="shared" si="38"/>
        <v>3-6</v>
      </c>
      <c r="D292" s="4">
        <f t="shared" si="39"/>
        <v>11</v>
      </c>
      <c r="E292" s="9" t="str">
        <f t="shared" si="40"/>
        <v>Sun</v>
      </c>
      <c r="F292">
        <f t="shared" si="44"/>
        <v>0</v>
      </c>
      <c r="G292">
        <f t="shared" si="44"/>
        <v>0</v>
      </c>
      <c r="H292">
        <f t="shared" si="44"/>
        <v>0</v>
      </c>
      <c r="I292">
        <f t="shared" si="41"/>
        <v>0</v>
      </c>
    </row>
    <row r="293" spans="1:9">
      <c r="A293" s="6">
        <f t="shared" si="42"/>
        <v>44627.375</v>
      </c>
      <c r="B293" s="9" t="str">
        <f t="shared" si="37"/>
        <v>2022-3</v>
      </c>
      <c r="C293" s="9" t="str">
        <f t="shared" si="38"/>
        <v>3-7</v>
      </c>
      <c r="D293" s="4">
        <f t="shared" si="39"/>
        <v>11</v>
      </c>
      <c r="E293" s="9" t="str">
        <f t="shared" si="40"/>
        <v>Mon</v>
      </c>
      <c r="F293">
        <f t="shared" si="44"/>
        <v>8</v>
      </c>
      <c r="G293">
        <f t="shared" si="44"/>
        <v>8</v>
      </c>
      <c r="H293">
        <f t="shared" si="44"/>
        <v>8</v>
      </c>
      <c r="I293">
        <f t="shared" si="41"/>
        <v>24</v>
      </c>
    </row>
    <row r="294" spans="1:9">
      <c r="A294" s="6">
        <f t="shared" si="42"/>
        <v>44628.375</v>
      </c>
      <c r="B294" s="9" t="str">
        <f t="shared" si="37"/>
        <v>2022-3</v>
      </c>
      <c r="C294" s="9" t="str">
        <f t="shared" si="38"/>
        <v>3-8</v>
      </c>
      <c r="D294" s="4">
        <f t="shared" si="39"/>
        <v>11</v>
      </c>
      <c r="E294" s="9" t="str">
        <f t="shared" si="40"/>
        <v>Tue</v>
      </c>
      <c r="F294">
        <f t="shared" si="44"/>
        <v>8</v>
      </c>
      <c r="G294">
        <f t="shared" si="44"/>
        <v>8</v>
      </c>
      <c r="H294">
        <f t="shared" si="44"/>
        <v>8</v>
      </c>
      <c r="I294">
        <f t="shared" si="41"/>
        <v>24</v>
      </c>
    </row>
    <row r="295" spans="1:9">
      <c r="A295" s="6">
        <f t="shared" si="42"/>
        <v>44629.375</v>
      </c>
      <c r="B295" s="9" t="str">
        <f t="shared" si="37"/>
        <v>2022-3</v>
      </c>
      <c r="C295" s="9" t="str">
        <f t="shared" si="38"/>
        <v>3-9</v>
      </c>
      <c r="D295" s="4">
        <f t="shared" si="39"/>
        <v>11</v>
      </c>
      <c r="E295" s="9" t="str">
        <f t="shared" si="40"/>
        <v>Wed</v>
      </c>
      <c r="F295">
        <f t="shared" si="44"/>
        <v>8</v>
      </c>
      <c r="G295">
        <f t="shared" si="44"/>
        <v>8</v>
      </c>
      <c r="H295">
        <f t="shared" si="44"/>
        <v>8</v>
      </c>
      <c r="I295">
        <f t="shared" si="41"/>
        <v>24</v>
      </c>
    </row>
    <row r="296" spans="1:9">
      <c r="A296" s="6">
        <f t="shared" si="42"/>
        <v>44630.375</v>
      </c>
      <c r="B296" s="9" t="str">
        <f t="shared" si="37"/>
        <v>2022-3</v>
      </c>
      <c r="C296" s="9" t="str">
        <f t="shared" si="38"/>
        <v>3-10</v>
      </c>
      <c r="D296" s="4">
        <f t="shared" si="39"/>
        <v>11</v>
      </c>
      <c r="E296" s="9" t="str">
        <f t="shared" si="40"/>
        <v>Thu</v>
      </c>
      <c r="F296">
        <f t="shared" si="44"/>
        <v>8</v>
      </c>
      <c r="G296">
        <f t="shared" si="44"/>
        <v>8</v>
      </c>
      <c r="H296">
        <f t="shared" si="44"/>
        <v>8</v>
      </c>
      <c r="I296">
        <f t="shared" si="41"/>
        <v>24</v>
      </c>
    </row>
    <row r="297" spans="1:9">
      <c r="A297" s="6">
        <f t="shared" si="42"/>
        <v>44631.375</v>
      </c>
      <c r="B297" s="9" t="str">
        <f t="shared" si="37"/>
        <v>2022-3</v>
      </c>
      <c r="C297" s="9" t="str">
        <f t="shared" si="38"/>
        <v>3-11</v>
      </c>
      <c r="D297" s="4">
        <f t="shared" si="39"/>
        <v>11</v>
      </c>
      <c r="E297" s="9" t="str">
        <f t="shared" si="40"/>
        <v>Fri</v>
      </c>
      <c r="F297">
        <f t="shared" si="44"/>
        <v>8</v>
      </c>
      <c r="G297">
        <f t="shared" si="44"/>
        <v>8</v>
      </c>
      <c r="H297">
        <f t="shared" si="44"/>
        <v>8</v>
      </c>
      <c r="I297">
        <f t="shared" si="41"/>
        <v>24</v>
      </c>
    </row>
    <row r="298" spans="1:9">
      <c r="A298" s="6">
        <f t="shared" si="42"/>
        <v>44632.375</v>
      </c>
      <c r="B298" s="9" t="str">
        <f t="shared" si="37"/>
        <v>2022-3</v>
      </c>
      <c r="C298" s="9" t="str">
        <f t="shared" si="38"/>
        <v>3-12</v>
      </c>
      <c r="D298" s="4">
        <f t="shared" si="39"/>
        <v>11</v>
      </c>
      <c r="E298" s="9" t="str">
        <f t="shared" si="40"/>
        <v>Sat</v>
      </c>
      <c r="F298">
        <f t="shared" si="44"/>
        <v>8</v>
      </c>
      <c r="G298">
        <f t="shared" si="44"/>
        <v>8</v>
      </c>
      <c r="H298">
        <f t="shared" si="44"/>
        <v>8</v>
      </c>
      <c r="I298">
        <f t="shared" si="41"/>
        <v>24</v>
      </c>
    </row>
    <row r="299" spans="1:9">
      <c r="A299" s="6">
        <f t="shared" si="42"/>
        <v>44633.375</v>
      </c>
      <c r="B299" s="9" t="str">
        <f t="shared" si="37"/>
        <v>2022-3</v>
      </c>
      <c r="C299" s="9" t="str">
        <f t="shared" si="38"/>
        <v>3-13</v>
      </c>
      <c r="D299" s="4">
        <f t="shared" si="39"/>
        <v>12</v>
      </c>
      <c r="E299" s="9" t="str">
        <f t="shared" si="40"/>
        <v>Sun</v>
      </c>
      <c r="F299">
        <f t="shared" si="44"/>
        <v>0</v>
      </c>
      <c r="G299">
        <f t="shared" si="44"/>
        <v>0</v>
      </c>
      <c r="H299">
        <f t="shared" si="44"/>
        <v>0</v>
      </c>
      <c r="I299">
        <f t="shared" si="41"/>
        <v>0</v>
      </c>
    </row>
    <row r="300" spans="1:9">
      <c r="A300" s="6">
        <f t="shared" si="42"/>
        <v>44634.375</v>
      </c>
      <c r="B300" s="9" t="str">
        <f t="shared" si="37"/>
        <v>2022-3</v>
      </c>
      <c r="C300" s="9" t="str">
        <f t="shared" si="38"/>
        <v>3-14</v>
      </c>
      <c r="D300" s="4">
        <f t="shared" si="39"/>
        <v>12</v>
      </c>
      <c r="E300" s="9" t="str">
        <f t="shared" si="40"/>
        <v>Mon</v>
      </c>
      <c r="F300">
        <f t="shared" si="44"/>
        <v>8</v>
      </c>
      <c r="G300">
        <f t="shared" si="44"/>
        <v>8</v>
      </c>
      <c r="H300">
        <f t="shared" si="44"/>
        <v>8</v>
      </c>
      <c r="I300">
        <f t="shared" si="41"/>
        <v>24</v>
      </c>
    </row>
    <row r="301" spans="1:9">
      <c r="A301" s="6">
        <f t="shared" si="42"/>
        <v>44635.375</v>
      </c>
      <c r="B301" s="9" t="str">
        <f t="shared" si="37"/>
        <v>2022-3</v>
      </c>
      <c r="C301" s="9" t="str">
        <f t="shared" si="38"/>
        <v>3-15</v>
      </c>
      <c r="D301" s="4">
        <f t="shared" si="39"/>
        <v>12</v>
      </c>
      <c r="E301" s="9" t="str">
        <f t="shared" si="40"/>
        <v>Tue</v>
      </c>
      <c r="F301">
        <f t="shared" si="44"/>
        <v>8</v>
      </c>
      <c r="G301">
        <f t="shared" si="44"/>
        <v>8</v>
      </c>
      <c r="H301">
        <f t="shared" si="44"/>
        <v>8</v>
      </c>
      <c r="I301">
        <f t="shared" si="41"/>
        <v>24</v>
      </c>
    </row>
    <row r="302" spans="1:9">
      <c r="A302" s="6">
        <f t="shared" si="42"/>
        <v>44636.375</v>
      </c>
      <c r="B302" s="9" t="str">
        <f t="shared" si="37"/>
        <v>2022-3</v>
      </c>
      <c r="C302" s="9" t="str">
        <f t="shared" si="38"/>
        <v>3-16</v>
      </c>
      <c r="D302" s="4">
        <f t="shared" si="39"/>
        <v>12</v>
      </c>
      <c r="E302" s="9" t="str">
        <f t="shared" si="40"/>
        <v>Wed</v>
      </c>
      <c r="F302">
        <f t="shared" si="44"/>
        <v>8</v>
      </c>
      <c r="G302">
        <f t="shared" si="44"/>
        <v>8</v>
      </c>
      <c r="H302">
        <f t="shared" si="44"/>
        <v>8</v>
      </c>
      <c r="I302">
        <f t="shared" si="41"/>
        <v>24</v>
      </c>
    </row>
    <row r="303" spans="1:9">
      <c r="A303" s="6">
        <f t="shared" si="42"/>
        <v>44637.375</v>
      </c>
      <c r="B303" s="9" t="str">
        <f t="shared" si="37"/>
        <v>2022-3</v>
      </c>
      <c r="C303" s="9" t="str">
        <f t="shared" si="38"/>
        <v>3-17</v>
      </c>
      <c r="D303" s="4">
        <f t="shared" si="39"/>
        <v>12</v>
      </c>
      <c r="E303" s="9" t="str">
        <f t="shared" si="40"/>
        <v>Thu</v>
      </c>
      <c r="F303">
        <f t="shared" si="44"/>
        <v>8</v>
      </c>
      <c r="G303">
        <f t="shared" si="44"/>
        <v>8</v>
      </c>
      <c r="H303">
        <f t="shared" si="44"/>
        <v>8</v>
      </c>
      <c r="I303">
        <f t="shared" si="41"/>
        <v>24</v>
      </c>
    </row>
    <row r="304" spans="1:9">
      <c r="A304" s="6">
        <f t="shared" si="42"/>
        <v>44638.375</v>
      </c>
      <c r="B304" s="9" t="str">
        <f t="shared" si="37"/>
        <v>2022-3</v>
      </c>
      <c r="C304" s="9" t="str">
        <f t="shared" si="38"/>
        <v>3-18</v>
      </c>
      <c r="D304" s="4">
        <f t="shared" si="39"/>
        <v>12</v>
      </c>
      <c r="E304" s="9" t="str">
        <f t="shared" si="40"/>
        <v>Fri</v>
      </c>
      <c r="F304">
        <f t="shared" ref="F304:H323" si="45">IF(IFERROR(MATCH($C304,Holiday,0),0)=0,(IF(WEEKDAY($A304,2)=7,0,F$2)),0)</f>
        <v>8</v>
      </c>
      <c r="G304">
        <f t="shared" si="45"/>
        <v>8</v>
      </c>
      <c r="H304">
        <f t="shared" si="45"/>
        <v>8</v>
      </c>
      <c r="I304">
        <f t="shared" si="41"/>
        <v>24</v>
      </c>
    </row>
    <row r="305" spans="1:9">
      <c r="A305" s="6">
        <f t="shared" si="42"/>
        <v>44639.375</v>
      </c>
      <c r="B305" s="9" t="str">
        <f t="shared" si="37"/>
        <v>2022-3</v>
      </c>
      <c r="C305" s="9" t="str">
        <f t="shared" si="38"/>
        <v>3-19</v>
      </c>
      <c r="D305" s="4">
        <f t="shared" si="39"/>
        <v>12</v>
      </c>
      <c r="E305" s="9" t="str">
        <f t="shared" si="40"/>
        <v>Sat</v>
      </c>
      <c r="F305">
        <f t="shared" si="45"/>
        <v>8</v>
      </c>
      <c r="G305">
        <f t="shared" si="45"/>
        <v>8</v>
      </c>
      <c r="H305">
        <f t="shared" si="45"/>
        <v>8</v>
      </c>
      <c r="I305">
        <f t="shared" si="41"/>
        <v>24</v>
      </c>
    </row>
    <row r="306" spans="1:9">
      <c r="A306" s="6">
        <f t="shared" si="42"/>
        <v>44640.375</v>
      </c>
      <c r="B306" s="9" t="str">
        <f t="shared" si="37"/>
        <v>2022-3</v>
      </c>
      <c r="C306" s="9" t="str">
        <f t="shared" si="38"/>
        <v>3-20</v>
      </c>
      <c r="D306" s="4">
        <f t="shared" si="39"/>
        <v>13</v>
      </c>
      <c r="E306" s="9" t="str">
        <f t="shared" si="40"/>
        <v>Sun</v>
      </c>
      <c r="F306">
        <f t="shared" si="45"/>
        <v>0</v>
      </c>
      <c r="G306">
        <f t="shared" si="45"/>
        <v>0</v>
      </c>
      <c r="H306">
        <f t="shared" si="45"/>
        <v>0</v>
      </c>
      <c r="I306">
        <f t="shared" si="41"/>
        <v>0</v>
      </c>
    </row>
    <row r="307" spans="1:9">
      <c r="A307" s="6">
        <f t="shared" si="42"/>
        <v>44641.375</v>
      </c>
      <c r="B307" s="9" t="str">
        <f t="shared" si="37"/>
        <v>2022-3</v>
      </c>
      <c r="C307" s="9" t="str">
        <f t="shared" si="38"/>
        <v>3-21</v>
      </c>
      <c r="D307" s="4">
        <f t="shared" si="39"/>
        <v>13</v>
      </c>
      <c r="E307" s="9" t="str">
        <f t="shared" si="40"/>
        <v>Mon</v>
      </c>
      <c r="F307">
        <f t="shared" si="45"/>
        <v>8</v>
      </c>
      <c r="G307">
        <f t="shared" si="45"/>
        <v>8</v>
      </c>
      <c r="H307">
        <f t="shared" si="45"/>
        <v>8</v>
      </c>
      <c r="I307">
        <f t="shared" si="41"/>
        <v>24</v>
      </c>
    </row>
    <row r="308" spans="1:9">
      <c r="A308" s="6">
        <f t="shared" si="42"/>
        <v>44642.375</v>
      </c>
      <c r="B308" s="9" t="str">
        <f t="shared" si="37"/>
        <v>2022-3</v>
      </c>
      <c r="C308" s="9" t="str">
        <f t="shared" si="38"/>
        <v>3-22</v>
      </c>
      <c r="D308" s="4">
        <f t="shared" si="39"/>
        <v>13</v>
      </c>
      <c r="E308" s="9" t="str">
        <f t="shared" si="40"/>
        <v>Tue</v>
      </c>
      <c r="F308">
        <f t="shared" si="45"/>
        <v>8</v>
      </c>
      <c r="G308">
        <f t="shared" si="45"/>
        <v>8</v>
      </c>
      <c r="H308">
        <f t="shared" si="45"/>
        <v>8</v>
      </c>
      <c r="I308">
        <f t="shared" si="41"/>
        <v>24</v>
      </c>
    </row>
    <row r="309" spans="1:9">
      <c r="A309" s="6">
        <f t="shared" si="42"/>
        <v>44643.375</v>
      </c>
      <c r="B309" s="9" t="str">
        <f t="shared" si="37"/>
        <v>2022-3</v>
      </c>
      <c r="C309" s="9" t="str">
        <f t="shared" si="38"/>
        <v>3-23</v>
      </c>
      <c r="D309" s="4">
        <f t="shared" si="39"/>
        <v>13</v>
      </c>
      <c r="E309" s="9" t="str">
        <f t="shared" si="40"/>
        <v>Wed</v>
      </c>
      <c r="F309">
        <f t="shared" si="45"/>
        <v>8</v>
      </c>
      <c r="G309">
        <f t="shared" si="45"/>
        <v>8</v>
      </c>
      <c r="H309">
        <f t="shared" si="45"/>
        <v>8</v>
      </c>
      <c r="I309">
        <f t="shared" si="41"/>
        <v>24</v>
      </c>
    </row>
    <row r="310" spans="1:9">
      <c r="A310" s="6">
        <f t="shared" si="42"/>
        <v>44644.375</v>
      </c>
      <c r="B310" s="9" t="str">
        <f t="shared" si="37"/>
        <v>2022-3</v>
      </c>
      <c r="C310" s="9" t="str">
        <f t="shared" si="38"/>
        <v>3-24</v>
      </c>
      <c r="D310" s="4">
        <f t="shared" si="39"/>
        <v>13</v>
      </c>
      <c r="E310" s="9" t="str">
        <f t="shared" si="40"/>
        <v>Thu</v>
      </c>
      <c r="F310">
        <f t="shared" si="45"/>
        <v>8</v>
      </c>
      <c r="G310">
        <f t="shared" si="45"/>
        <v>8</v>
      </c>
      <c r="H310">
        <f t="shared" si="45"/>
        <v>8</v>
      </c>
      <c r="I310">
        <f t="shared" si="41"/>
        <v>24</v>
      </c>
    </row>
    <row r="311" spans="1:9">
      <c r="A311" s="6">
        <f t="shared" si="42"/>
        <v>44645.375</v>
      </c>
      <c r="B311" s="9" t="str">
        <f t="shared" si="37"/>
        <v>2022-3</v>
      </c>
      <c r="C311" s="9" t="str">
        <f t="shared" si="38"/>
        <v>3-25</v>
      </c>
      <c r="D311" s="4">
        <f t="shared" si="39"/>
        <v>13</v>
      </c>
      <c r="E311" s="9" t="str">
        <f t="shared" si="40"/>
        <v>Fri</v>
      </c>
      <c r="F311">
        <f t="shared" si="45"/>
        <v>8</v>
      </c>
      <c r="G311">
        <f t="shared" si="45"/>
        <v>8</v>
      </c>
      <c r="H311">
        <f t="shared" si="45"/>
        <v>8</v>
      </c>
      <c r="I311">
        <f t="shared" si="41"/>
        <v>24</v>
      </c>
    </row>
    <row r="312" spans="1:9">
      <c r="A312" s="6">
        <f t="shared" si="42"/>
        <v>44646.375</v>
      </c>
      <c r="B312" s="9" t="str">
        <f t="shared" si="37"/>
        <v>2022-3</v>
      </c>
      <c r="C312" s="9" t="str">
        <f t="shared" si="38"/>
        <v>3-26</v>
      </c>
      <c r="D312" s="4">
        <f t="shared" si="39"/>
        <v>13</v>
      </c>
      <c r="E312" s="9" t="str">
        <f t="shared" si="40"/>
        <v>Sat</v>
      </c>
      <c r="F312">
        <f t="shared" si="45"/>
        <v>8</v>
      </c>
      <c r="G312">
        <f t="shared" si="45"/>
        <v>8</v>
      </c>
      <c r="H312">
        <f t="shared" si="45"/>
        <v>8</v>
      </c>
      <c r="I312">
        <f t="shared" si="41"/>
        <v>24</v>
      </c>
    </row>
    <row r="313" spans="1:9">
      <c r="A313" s="6">
        <f t="shared" si="42"/>
        <v>44647.375</v>
      </c>
      <c r="B313" s="9" t="str">
        <f t="shared" si="37"/>
        <v>2022-3</v>
      </c>
      <c r="C313" s="9" t="str">
        <f t="shared" si="38"/>
        <v>3-27</v>
      </c>
      <c r="D313" s="4">
        <f t="shared" si="39"/>
        <v>14</v>
      </c>
      <c r="E313" s="9" t="str">
        <f t="shared" si="40"/>
        <v>Sun</v>
      </c>
      <c r="F313">
        <f t="shared" si="45"/>
        <v>0</v>
      </c>
      <c r="G313">
        <f t="shared" si="45"/>
        <v>0</v>
      </c>
      <c r="H313">
        <f t="shared" si="45"/>
        <v>0</v>
      </c>
      <c r="I313">
        <f t="shared" si="41"/>
        <v>0</v>
      </c>
    </row>
    <row r="314" spans="1:9">
      <c r="A314" s="6">
        <f t="shared" si="42"/>
        <v>44648.375</v>
      </c>
      <c r="B314" s="9" t="str">
        <f t="shared" si="37"/>
        <v>2022-3</v>
      </c>
      <c r="C314" s="9" t="str">
        <f t="shared" si="38"/>
        <v>3-28</v>
      </c>
      <c r="D314" s="4">
        <f t="shared" si="39"/>
        <v>14</v>
      </c>
      <c r="E314" s="9" t="str">
        <f t="shared" si="40"/>
        <v>Mon</v>
      </c>
      <c r="F314">
        <f t="shared" si="45"/>
        <v>8</v>
      </c>
      <c r="G314">
        <f t="shared" si="45"/>
        <v>8</v>
      </c>
      <c r="H314">
        <f t="shared" si="45"/>
        <v>8</v>
      </c>
      <c r="I314">
        <f t="shared" si="41"/>
        <v>24</v>
      </c>
    </row>
    <row r="315" spans="1:9">
      <c r="A315" s="6">
        <f t="shared" si="42"/>
        <v>44649.375</v>
      </c>
      <c r="B315" s="9" t="str">
        <f t="shared" si="37"/>
        <v>2022-3</v>
      </c>
      <c r="C315" s="9" t="str">
        <f t="shared" si="38"/>
        <v>3-29</v>
      </c>
      <c r="D315" s="4">
        <f t="shared" si="39"/>
        <v>14</v>
      </c>
      <c r="E315" s="9" t="str">
        <f t="shared" si="40"/>
        <v>Tue</v>
      </c>
      <c r="F315">
        <f t="shared" si="45"/>
        <v>8</v>
      </c>
      <c r="G315">
        <f t="shared" si="45"/>
        <v>8</v>
      </c>
      <c r="H315">
        <f t="shared" si="45"/>
        <v>8</v>
      </c>
      <c r="I315">
        <f t="shared" si="41"/>
        <v>24</v>
      </c>
    </row>
    <row r="316" spans="1:9">
      <c r="A316" s="6">
        <f t="shared" si="42"/>
        <v>44650.375</v>
      </c>
      <c r="B316" s="9" t="str">
        <f t="shared" si="37"/>
        <v>2022-3</v>
      </c>
      <c r="C316" s="9" t="str">
        <f t="shared" si="38"/>
        <v>3-30</v>
      </c>
      <c r="D316" s="4">
        <f t="shared" si="39"/>
        <v>14</v>
      </c>
      <c r="E316" s="9" t="str">
        <f t="shared" si="40"/>
        <v>Wed</v>
      </c>
      <c r="F316">
        <f t="shared" si="45"/>
        <v>0</v>
      </c>
      <c r="G316">
        <f t="shared" si="45"/>
        <v>0</v>
      </c>
      <c r="H316">
        <f t="shared" si="45"/>
        <v>0</v>
      </c>
      <c r="I316">
        <f t="shared" si="41"/>
        <v>0</v>
      </c>
    </row>
    <row r="317" spans="1:9">
      <c r="A317" s="6">
        <f t="shared" si="42"/>
        <v>44651.375</v>
      </c>
      <c r="B317" s="9" t="str">
        <f t="shared" si="37"/>
        <v>2022-3</v>
      </c>
      <c r="C317" s="9" t="str">
        <f t="shared" si="38"/>
        <v>3-31</v>
      </c>
      <c r="D317" s="4">
        <f t="shared" si="39"/>
        <v>14</v>
      </c>
      <c r="E317" s="9" t="str">
        <f t="shared" si="40"/>
        <v>Thu</v>
      </c>
      <c r="F317">
        <f t="shared" si="45"/>
        <v>0</v>
      </c>
      <c r="G317">
        <f t="shared" si="45"/>
        <v>0</v>
      </c>
      <c r="H317">
        <f t="shared" si="45"/>
        <v>0</v>
      </c>
      <c r="I317">
        <f t="shared" si="41"/>
        <v>0</v>
      </c>
    </row>
    <row r="318" spans="1:9">
      <c r="A318" s="6">
        <f t="shared" si="42"/>
        <v>44652.375</v>
      </c>
      <c r="B318" s="9" t="str">
        <f t="shared" si="37"/>
        <v>2022-4</v>
      </c>
      <c r="C318" s="9" t="str">
        <f t="shared" si="38"/>
        <v>4-1</v>
      </c>
      <c r="D318" s="4">
        <f t="shared" si="39"/>
        <v>14</v>
      </c>
      <c r="E318" s="9" t="str">
        <f t="shared" si="40"/>
        <v>Fri</v>
      </c>
      <c r="F318">
        <f t="shared" si="45"/>
        <v>8</v>
      </c>
      <c r="G318">
        <f t="shared" si="45"/>
        <v>8</v>
      </c>
      <c r="H318">
        <f t="shared" si="45"/>
        <v>8</v>
      </c>
      <c r="I318">
        <f t="shared" si="41"/>
        <v>24</v>
      </c>
    </row>
    <row r="319" spans="1:9">
      <c r="A319" s="6">
        <f t="shared" si="42"/>
        <v>44653.375</v>
      </c>
      <c r="B319" s="9" t="str">
        <f t="shared" si="37"/>
        <v>2022-4</v>
      </c>
      <c r="C319" s="9" t="str">
        <f t="shared" si="38"/>
        <v>4-2</v>
      </c>
      <c r="D319" s="4">
        <f t="shared" si="39"/>
        <v>14</v>
      </c>
      <c r="E319" s="9" t="str">
        <f t="shared" si="40"/>
        <v>Sat</v>
      </c>
      <c r="F319">
        <f t="shared" si="45"/>
        <v>0</v>
      </c>
      <c r="G319">
        <f t="shared" si="45"/>
        <v>0</v>
      </c>
      <c r="H319">
        <f t="shared" si="45"/>
        <v>0</v>
      </c>
      <c r="I319">
        <f t="shared" si="41"/>
        <v>0</v>
      </c>
    </row>
    <row r="320" spans="1:9">
      <c r="A320" s="6">
        <f t="shared" si="42"/>
        <v>44654.375</v>
      </c>
      <c r="B320" s="9" t="str">
        <f t="shared" si="37"/>
        <v>2022-4</v>
      </c>
      <c r="C320" s="9" t="str">
        <f t="shared" si="38"/>
        <v>4-3</v>
      </c>
      <c r="D320" s="4">
        <f t="shared" si="39"/>
        <v>15</v>
      </c>
      <c r="E320" s="9" t="str">
        <f t="shared" si="40"/>
        <v>Sun</v>
      </c>
      <c r="F320">
        <f t="shared" si="45"/>
        <v>0</v>
      </c>
      <c r="G320">
        <f t="shared" si="45"/>
        <v>0</v>
      </c>
      <c r="H320">
        <f t="shared" si="45"/>
        <v>0</v>
      </c>
      <c r="I320">
        <f t="shared" si="41"/>
        <v>0</v>
      </c>
    </row>
    <row r="321" spans="1:9">
      <c r="A321" s="6">
        <f t="shared" si="42"/>
        <v>44655.375</v>
      </c>
      <c r="B321" s="9" t="str">
        <f t="shared" si="37"/>
        <v>2022-4</v>
      </c>
      <c r="C321" s="9" t="str">
        <f t="shared" si="38"/>
        <v>4-4</v>
      </c>
      <c r="D321" s="4">
        <f t="shared" si="39"/>
        <v>15</v>
      </c>
      <c r="E321" s="9" t="str">
        <f t="shared" si="40"/>
        <v>Mon</v>
      </c>
      <c r="F321">
        <f t="shared" si="45"/>
        <v>8</v>
      </c>
      <c r="G321">
        <f t="shared" si="45"/>
        <v>8</v>
      </c>
      <c r="H321">
        <f t="shared" si="45"/>
        <v>8</v>
      </c>
      <c r="I321">
        <f t="shared" si="41"/>
        <v>24</v>
      </c>
    </row>
    <row r="322" spans="1:9">
      <c r="A322" s="6">
        <f t="shared" si="42"/>
        <v>44656.375</v>
      </c>
      <c r="B322" s="9" t="str">
        <f t="shared" si="37"/>
        <v>2022-4</v>
      </c>
      <c r="C322" s="9" t="str">
        <f t="shared" si="38"/>
        <v>4-5</v>
      </c>
      <c r="D322" s="4">
        <f t="shared" si="39"/>
        <v>15</v>
      </c>
      <c r="E322" s="9" t="str">
        <f t="shared" si="40"/>
        <v>Tue</v>
      </c>
      <c r="F322">
        <f t="shared" si="45"/>
        <v>0</v>
      </c>
      <c r="G322">
        <f t="shared" si="45"/>
        <v>0</v>
      </c>
      <c r="H322">
        <f t="shared" si="45"/>
        <v>0</v>
      </c>
      <c r="I322">
        <f t="shared" si="41"/>
        <v>0</v>
      </c>
    </row>
    <row r="323" spans="1:9">
      <c r="A323" s="6">
        <f t="shared" si="42"/>
        <v>44657.375</v>
      </c>
      <c r="B323" s="9" t="str">
        <f t="shared" si="37"/>
        <v>2022-4</v>
      </c>
      <c r="C323" s="9" t="str">
        <f t="shared" si="38"/>
        <v>4-6</v>
      </c>
      <c r="D323" s="4">
        <f t="shared" si="39"/>
        <v>15</v>
      </c>
      <c r="E323" s="9" t="str">
        <f t="shared" si="40"/>
        <v>Wed</v>
      </c>
      <c r="F323">
        <f t="shared" si="45"/>
        <v>8</v>
      </c>
      <c r="G323">
        <f t="shared" si="45"/>
        <v>8</v>
      </c>
      <c r="H323">
        <f t="shared" si="45"/>
        <v>8</v>
      </c>
      <c r="I323">
        <f t="shared" si="41"/>
        <v>24</v>
      </c>
    </row>
    <row r="324" spans="1:9">
      <c r="A324" s="6">
        <f t="shared" si="42"/>
        <v>44658.375</v>
      </c>
      <c r="B324" s="9" t="str">
        <f t="shared" ref="B324:B368" si="46">CONCATENATE(TEXT(YEAR(A324),0),"-",TEXT(MONTH(A324),0))</f>
        <v>2022-4</v>
      </c>
      <c r="C324" s="9" t="str">
        <f t="shared" ref="C324:C368" si="47">CONCATENATE(TEXT(MONTH(A324),0),"-",TEXT(DAY(A324),0))</f>
        <v>4-7</v>
      </c>
      <c r="D324" s="4">
        <f t="shared" ref="D324:D368" si="48">WEEKNUM(A324)</f>
        <v>15</v>
      </c>
      <c r="E324" s="9" t="str">
        <f t="shared" ref="E324:E368" si="49">TEXT(A324,"ddd")</f>
        <v>Thu</v>
      </c>
      <c r="F324">
        <f t="shared" ref="F324:H343" si="50">IF(IFERROR(MATCH($C324,Holiday,0),0)=0,(IF(WEEKDAY($A324,2)=7,0,F$2)),0)</f>
        <v>8</v>
      </c>
      <c r="G324">
        <f t="shared" si="50"/>
        <v>8</v>
      </c>
      <c r="H324">
        <f t="shared" si="50"/>
        <v>8</v>
      </c>
      <c r="I324">
        <f t="shared" ref="I324:I368" si="51">SUM(F324:H324)</f>
        <v>24</v>
      </c>
    </row>
    <row r="325" spans="1:9">
      <c r="A325" s="6">
        <f t="shared" ref="A325:A368" si="52">A324+1</f>
        <v>44659.375</v>
      </c>
      <c r="B325" s="9" t="str">
        <f t="shared" si="46"/>
        <v>2022-4</v>
      </c>
      <c r="C325" s="9" t="str">
        <f t="shared" si="47"/>
        <v>4-8</v>
      </c>
      <c r="D325" s="4">
        <f t="shared" si="48"/>
        <v>15</v>
      </c>
      <c r="E325" s="9" t="str">
        <f t="shared" si="49"/>
        <v>Fri</v>
      </c>
      <c r="F325">
        <f t="shared" si="50"/>
        <v>8</v>
      </c>
      <c r="G325">
        <f t="shared" si="50"/>
        <v>8</v>
      </c>
      <c r="H325">
        <f t="shared" si="50"/>
        <v>8</v>
      </c>
      <c r="I325">
        <f t="shared" si="51"/>
        <v>24</v>
      </c>
    </row>
    <row r="326" spans="1:9">
      <c r="A326" s="6">
        <f t="shared" si="52"/>
        <v>44660.375</v>
      </c>
      <c r="B326" s="9" t="str">
        <f t="shared" si="46"/>
        <v>2022-4</v>
      </c>
      <c r="C326" s="9" t="str">
        <f t="shared" si="47"/>
        <v>4-9</v>
      </c>
      <c r="D326" s="4">
        <f t="shared" si="48"/>
        <v>15</v>
      </c>
      <c r="E326" s="9" t="str">
        <f t="shared" si="49"/>
        <v>Sat</v>
      </c>
      <c r="F326">
        <f t="shared" si="50"/>
        <v>8</v>
      </c>
      <c r="G326">
        <f t="shared" si="50"/>
        <v>8</v>
      </c>
      <c r="H326">
        <f t="shared" si="50"/>
        <v>8</v>
      </c>
      <c r="I326">
        <f t="shared" si="51"/>
        <v>24</v>
      </c>
    </row>
    <row r="327" spans="1:9">
      <c r="A327" s="6">
        <f t="shared" si="52"/>
        <v>44661.375</v>
      </c>
      <c r="B327" s="9" t="str">
        <f t="shared" si="46"/>
        <v>2022-4</v>
      </c>
      <c r="C327" s="9" t="str">
        <f t="shared" si="47"/>
        <v>4-10</v>
      </c>
      <c r="D327" s="4">
        <f t="shared" si="48"/>
        <v>16</v>
      </c>
      <c r="E327" s="9" t="str">
        <f t="shared" si="49"/>
        <v>Sun</v>
      </c>
      <c r="F327">
        <f t="shared" si="50"/>
        <v>0</v>
      </c>
      <c r="G327">
        <f t="shared" si="50"/>
        <v>0</v>
      </c>
      <c r="H327">
        <f t="shared" si="50"/>
        <v>0</v>
      </c>
      <c r="I327">
        <f t="shared" si="51"/>
        <v>0</v>
      </c>
    </row>
    <row r="328" spans="1:9">
      <c r="A328" s="6">
        <f t="shared" si="52"/>
        <v>44662.375</v>
      </c>
      <c r="B328" s="9" t="str">
        <f t="shared" si="46"/>
        <v>2022-4</v>
      </c>
      <c r="C328" s="9" t="str">
        <f t="shared" si="47"/>
        <v>4-11</v>
      </c>
      <c r="D328" s="4">
        <f t="shared" si="48"/>
        <v>16</v>
      </c>
      <c r="E328" s="9" t="str">
        <f t="shared" si="49"/>
        <v>Mon</v>
      </c>
      <c r="F328">
        <f t="shared" si="50"/>
        <v>8</v>
      </c>
      <c r="G328">
        <f t="shared" si="50"/>
        <v>8</v>
      </c>
      <c r="H328">
        <f t="shared" si="50"/>
        <v>8</v>
      </c>
      <c r="I328">
        <f t="shared" si="51"/>
        <v>24</v>
      </c>
    </row>
    <row r="329" spans="1:9">
      <c r="A329" s="6">
        <f t="shared" si="52"/>
        <v>44663.375</v>
      </c>
      <c r="B329" s="9" t="str">
        <f t="shared" si="46"/>
        <v>2022-4</v>
      </c>
      <c r="C329" s="9" t="str">
        <f t="shared" si="47"/>
        <v>4-12</v>
      </c>
      <c r="D329" s="4">
        <f t="shared" si="48"/>
        <v>16</v>
      </c>
      <c r="E329" s="9" t="str">
        <f t="shared" si="49"/>
        <v>Tue</v>
      </c>
      <c r="F329">
        <f t="shared" si="50"/>
        <v>8</v>
      </c>
      <c r="G329">
        <f t="shared" si="50"/>
        <v>8</v>
      </c>
      <c r="H329">
        <f t="shared" si="50"/>
        <v>8</v>
      </c>
      <c r="I329">
        <f t="shared" si="51"/>
        <v>24</v>
      </c>
    </row>
    <row r="330" spans="1:9">
      <c r="A330" s="6">
        <f t="shared" si="52"/>
        <v>44664.375</v>
      </c>
      <c r="B330" s="9" t="str">
        <f t="shared" si="46"/>
        <v>2022-4</v>
      </c>
      <c r="C330" s="9" t="str">
        <f t="shared" si="47"/>
        <v>4-13</v>
      </c>
      <c r="D330" s="4">
        <f t="shared" si="48"/>
        <v>16</v>
      </c>
      <c r="E330" s="9" t="str">
        <f t="shared" si="49"/>
        <v>Wed</v>
      </c>
      <c r="F330">
        <f t="shared" si="50"/>
        <v>8</v>
      </c>
      <c r="G330">
        <f t="shared" si="50"/>
        <v>8</v>
      </c>
      <c r="H330">
        <f t="shared" si="50"/>
        <v>8</v>
      </c>
      <c r="I330">
        <f t="shared" si="51"/>
        <v>24</v>
      </c>
    </row>
    <row r="331" spans="1:9">
      <c r="A331" s="6">
        <f t="shared" si="52"/>
        <v>44665.375</v>
      </c>
      <c r="B331" s="9" t="str">
        <f t="shared" si="46"/>
        <v>2022-4</v>
      </c>
      <c r="C331" s="9" t="str">
        <f t="shared" si="47"/>
        <v>4-14</v>
      </c>
      <c r="D331" s="4">
        <f t="shared" si="48"/>
        <v>16</v>
      </c>
      <c r="E331" s="9" t="str">
        <f t="shared" si="49"/>
        <v>Thu</v>
      </c>
      <c r="F331">
        <f t="shared" si="50"/>
        <v>8</v>
      </c>
      <c r="G331">
        <f t="shared" si="50"/>
        <v>8</v>
      </c>
      <c r="H331">
        <f t="shared" si="50"/>
        <v>8</v>
      </c>
      <c r="I331">
        <f t="shared" si="51"/>
        <v>24</v>
      </c>
    </row>
    <row r="332" spans="1:9">
      <c r="A332" s="6">
        <f t="shared" si="52"/>
        <v>44666.375</v>
      </c>
      <c r="B332" s="9" t="str">
        <f t="shared" si="46"/>
        <v>2022-4</v>
      </c>
      <c r="C332" s="9" t="str">
        <f t="shared" si="47"/>
        <v>4-15</v>
      </c>
      <c r="D332" s="4">
        <f t="shared" si="48"/>
        <v>16</v>
      </c>
      <c r="E332" s="9" t="str">
        <f t="shared" si="49"/>
        <v>Fri</v>
      </c>
      <c r="F332">
        <f t="shared" si="50"/>
        <v>8</v>
      </c>
      <c r="G332">
        <f t="shared" si="50"/>
        <v>8</v>
      </c>
      <c r="H332">
        <f t="shared" si="50"/>
        <v>8</v>
      </c>
      <c r="I332">
        <f t="shared" si="51"/>
        <v>24</v>
      </c>
    </row>
    <row r="333" spans="1:9">
      <c r="A333" s="6">
        <f t="shared" si="52"/>
        <v>44667.375</v>
      </c>
      <c r="B333" s="9" t="str">
        <f t="shared" si="46"/>
        <v>2022-4</v>
      </c>
      <c r="C333" s="9" t="str">
        <f t="shared" si="47"/>
        <v>4-16</v>
      </c>
      <c r="D333" s="4">
        <f t="shared" si="48"/>
        <v>16</v>
      </c>
      <c r="E333" s="9" t="str">
        <f t="shared" si="49"/>
        <v>Sat</v>
      </c>
      <c r="F333">
        <f t="shared" si="50"/>
        <v>8</v>
      </c>
      <c r="G333">
        <f t="shared" si="50"/>
        <v>8</v>
      </c>
      <c r="H333">
        <f t="shared" si="50"/>
        <v>8</v>
      </c>
      <c r="I333">
        <f t="shared" si="51"/>
        <v>24</v>
      </c>
    </row>
    <row r="334" spans="1:9">
      <c r="A334" s="6">
        <f t="shared" si="52"/>
        <v>44668.375</v>
      </c>
      <c r="B334" s="9" t="str">
        <f t="shared" si="46"/>
        <v>2022-4</v>
      </c>
      <c r="C334" s="9" t="str">
        <f t="shared" si="47"/>
        <v>4-17</v>
      </c>
      <c r="D334" s="4">
        <f t="shared" si="48"/>
        <v>17</v>
      </c>
      <c r="E334" s="9" t="str">
        <f t="shared" si="49"/>
        <v>Sun</v>
      </c>
      <c r="F334">
        <f t="shared" si="50"/>
        <v>0</v>
      </c>
      <c r="G334">
        <f t="shared" si="50"/>
        <v>0</v>
      </c>
      <c r="H334">
        <f t="shared" si="50"/>
        <v>0</v>
      </c>
      <c r="I334">
        <f t="shared" si="51"/>
        <v>0</v>
      </c>
    </row>
    <row r="335" spans="1:9">
      <c r="A335" s="6">
        <f t="shared" si="52"/>
        <v>44669.375</v>
      </c>
      <c r="B335" s="9" t="str">
        <f t="shared" si="46"/>
        <v>2022-4</v>
      </c>
      <c r="C335" s="9" t="str">
        <f t="shared" si="47"/>
        <v>4-18</v>
      </c>
      <c r="D335" s="4">
        <f t="shared" si="48"/>
        <v>17</v>
      </c>
      <c r="E335" s="9" t="str">
        <f t="shared" si="49"/>
        <v>Mon</v>
      </c>
      <c r="F335">
        <f t="shared" si="50"/>
        <v>8</v>
      </c>
      <c r="G335">
        <f t="shared" si="50"/>
        <v>8</v>
      </c>
      <c r="H335">
        <f t="shared" si="50"/>
        <v>8</v>
      </c>
      <c r="I335">
        <f t="shared" si="51"/>
        <v>24</v>
      </c>
    </row>
    <row r="336" spans="1:9">
      <c r="A336" s="6">
        <f t="shared" si="52"/>
        <v>44670.375</v>
      </c>
      <c r="B336" s="9" t="str">
        <f t="shared" si="46"/>
        <v>2022-4</v>
      </c>
      <c r="C336" s="9" t="str">
        <f t="shared" si="47"/>
        <v>4-19</v>
      </c>
      <c r="D336" s="4">
        <f t="shared" si="48"/>
        <v>17</v>
      </c>
      <c r="E336" s="9" t="str">
        <f t="shared" si="49"/>
        <v>Tue</v>
      </c>
      <c r="F336">
        <f t="shared" si="50"/>
        <v>8</v>
      </c>
      <c r="G336">
        <f t="shared" si="50"/>
        <v>8</v>
      </c>
      <c r="H336">
        <f t="shared" si="50"/>
        <v>8</v>
      </c>
      <c r="I336">
        <f t="shared" si="51"/>
        <v>24</v>
      </c>
    </row>
    <row r="337" spans="1:9">
      <c r="A337" s="6">
        <f t="shared" si="52"/>
        <v>44671.375</v>
      </c>
      <c r="B337" s="9" t="str">
        <f t="shared" si="46"/>
        <v>2022-4</v>
      </c>
      <c r="C337" s="9" t="str">
        <f t="shared" si="47"/>
        <v>4-20</v>
      </c>
      <c r="D337" s="4">
        <f t="shared" si="48"/>
        <v>17</v>
      </c>
      <c r="E337" s="9" t="str">
        <f t="shared" si="49"/>
        <v>Wed</v>
      </c>
      <c r="F337">
        <f t="shared" si="50"/>
        <v>8</v>
      </c>
      <c r="G337">
        <f t="shared" si="50"/>
        <v>8</v>
      </c>
      <c r="H337">
        <f t="shared" si="50"/>
        <v>8</v>
      </c>
      <c r="I337">
        <f t="shared" si="51"/>
        <v>24</v>
      </c>
    </row>
    <row r="338" spans="1:9">
      <c r="A338" s="6">
        <f t="shared" si="52"/>
        <v>44672.375</v>
      </c>
      <c r="B338" s="9" t="str">
        <f t="shared" si="46"/>
        <v>2022-4</v>
      </c>
      <c r="C338" s="9" t="str">
        <f t="shared" si="47"/>
        <v>4-21</v>
      </c>
      <c r="D338" s="4">
        <f t="shared" si="48"/>
        <v>17</v>
      </c>
      <c r="E338" s="9" t="str">
        <f t="shared" si="49"/>
        <v>Thu</v>
      </c>
      <c r="F338">
        <f t="shared" si="50"/>
        <v>8</v>
      </c>
      <c r="G338">
        <f t="shared" si="50"/>
        <v>8</v>
      </c>
      <c r="H338">
        <f t="shared" si="50"/>
        <v>8</v>
      </c>
      <c r="I338">
        <f t="shared" si="51"/>
        <v>24</v>
      </c>
    </row>
    <row r="339" spans="1:9">
      <c r="A339" s="6">
        <f t="shared" si="52"/>
        <v>44673.375</v>
      </c>
      <c r="B339" s="9" t="str">
        <f t="shared" si="46"/>
        <v>2022-4</v>
      </c>
      <c r="C339" s="9" t="str">
        <f t="shared" si="47"/>
        <v>4-22</v>
      </c>
      <c r="D339" s="4">
        <f t="shared" si="48"/>
        <v>17</v>
      </c>
      <c r="E339" s="9" t="str">
        <f t="shared" si="49"/>
        <v>Fri</v>
      </c>
      <c r="F339">
        <f t="shared" si="50"/>
        <v>8</v>
      </c>
      <c r="G339">
        <f t="shared" si="50"/>
        <v>8</v>
      </c>
      <c r="H339">
        <f t="shared" si="50"/>
        <v>8</v>
      </c>
      <c r="I339">
        <f t="shared" si="51"/>
        <v>24</v>
      </c>
    </row>
    <row r="340" spans="1:9">
      <c r="A340" s="6">
        <f t="shared" si="52"/>
        <v>44674.375</v>
      </c>
      <c r="B340" s="9" t="str">
        <f t="shared" si="46"/>
        <v>2022-4</v>
      </c>
      <c r="C340" s="9" t="str">
        <f t="shared" si="47"/>
        <v>4-23</v>
      </c>
      <c r="D340" s="4">
        <f t="shared" si="48"/>
        <v>17</v>
      </c>
      <c r="E340" s="9" t="str">
        <f t="shared" si="49"/>
        <v>Sat</v>
      </c>
      <c r="F340">
        <f t="shared" si="50"/>
        <v>8</v>
      </c>
      <c r="G340">
        <f t="shared" si="50"/>
        <v>8</v>
      </c>
      <c r="H340">
        <f t="shared" si="50"/>
        <v>8</v>
      </c>
      <c r="I340">
        <f t="shared" si="51"/>
        <v>24</v>
      </c>
    </row>
    <row r="341" spans="1:9">
      <c r="A341" s="6">
        <f t="shared" si="52"/>
        <v>44675.375</v>
      </c>
      <c r="B341" s="9" t="str">
        <f t="shared" si="46"/>
        <v>2022-4</v>
      </c>
      <c r="C341" s="9" t="str">
        <f t="shared" si="47"/>
        <v>4-24</v>
      </c>
      <c r="D341" s="4">
        <f t="shared" si="48"/>
        <v>18</v>
      </c>
      <c r="E341" s="9" t="str">
        <f t="shared" si="49"/>
        <v>Sun</v>
      </c>
      <c r="F341">
        <f t="shared" si="50"/>
        <v>0</v>
      </c>
      <c r="G341">
        <f t="shared" si="50"/>
        <v>0</v>
      </c>
      <c r="H341">
        <f t="shared" si="50"/>
        <v>0</v>
      </c>
      <c r="I341">
        <f t="shared" si="51"/>
        <v>0</v>
      </c>
    </row>
    <row r="342" spans="1:9">
      <c r="A342" s="6">
        <f t="shared" si="52"/>
        <v>44676.375</v>
      </c>
      <c r="B342" s="9" t="str">
        <f t="shared" si="46"/>
        <v>2022-4</v>
      </c>
      <c r="C342" s="9" t="str">
        <f t="shared" si="47"/>
        <v>4-25</v>
      </c>
      <c r="D342" s="4">
        <f t="shared" si="48"/>
        <v>18</v>
      </c>
      <c r="E342" s="9" t="str">
        <f t="shared" si="49"/>
        <v>Mon</v>
      </c>
      <c r="F342">
        <f t="shared" si="50"/>
        <v>8</v>
      </c>
      <c r="G342">
        <f t="shared" si="50"/>
        <v>8</v>
      </c>
      <c r="H342">
        <f t="shared" si="50"/>
        <v>8</v>
      </c>
      <c r="I342">
        <f t="shared" si="51"/>
        <v>24</v>
      </c>
    </row>
    <row r="343" spans="1:9">
      <c r="A343" s="6">
        <f t="shared" si="52"/>
        <v>44677.375</v>
      </c>
      <c r="B343" s="9" t="str">
        <f t="shared" si="46"/>
        <v>2022-4</v>
      </c>
      <c r="C343" s="9" t="str">
        <f t="shared" si="47"/>
        <v>4-26</v>
      </c>
      <c r="D343" s="4">
        <f t="shared" si="48"/>
        <v>18</v>
      </c>
      <c r="E343" s="9" t="str">
        <f t="shared" si="49"/>
        <v>Tue</v>
      </c>
      <c r="F343">
        <f t="shared" si="50"/>
        <v>8</v>
      </c>
      <c r="G343">
        <f t="shared" si="50"/>
        <v>8</v>
      </c>
      <c r="H343">
        <f t="shared" si="50"/>
        <v>8</v>
      </c>
      <c r="I343">
        <f t="shared" si="51"/>
        <v>24</v>
      </c>
    </row>
    <row r="344" spans="1:9">
      <c r="A344" s="6">
        <f t="shared" si="52"/>
        <v>44678.375</v>
      </c>
      <c r="B344" s="9" t="str">
        <f t="shared" si="46"/>
        <v>2022-4</v>
      </c>
      <c r="C344" s="9" t="str">
        <f t="shared" si="47"/>
        <v>4-27</v>
      </c>
      <c r="D344" s="4">
        <f t="shared" si="48"/>
        <v>18</v>
      </c>
      <c r="E344" s="9" t="str">
        <f t="shared" si="49"/>
        <v>Wed</v>
      </c>
      <c r="F344">
        <f t="shared" ref="F344:H368" si="53">IF(IFERROR(MATCH($C344,Holiday,0),0)=0,(IF(WEEKDAY($A344,2)=7,0,F$2)),0)</f>
        <v>8</v>
      </c>
      <c r="G344">
        <f t="shared" si="53"/>
        <v>8</v>
      </c>
      <c r="H344">
        <f t="shared" si="53"/>
        <v>8</v>
      </c>
      <c r="I344">
        <f t="shared" si="51"/>
        <v>24</v>
      </c>
    </row>
    <row r="345" spans="1:9">
      <c r="A345" s="6">
        <f t="shared" si="52"/>
        <v>44679.375</v>
      </c>
      <c r="B345" s="9" t="str">
        <f t="shared" si="46"/>
        <v>2022-4</v>
      </c>
      <c r="C345" s="9" t="str">
        <f t="shared" si="47"/>
        <v>4-28</v>
      </c>
      <c r="D345" s="4">
        <f t="shared" si="48"/>
        <v>18</v>
      </c>
      <c r="E345" s="9" t="str">
        <f t="shared" si="49"/>
        <v>Thu</v>
      </c>
      <c r="F345">
        <f t="shared" si="53"/>
        <v>8</v>
      </c>
      <c r="G345">
        <f t="shared" si="53"/>
        <v>8</v>
      </c>
      <c r="H345">
        <f t="shared" si="53"/>
        <v>8</v>
      </c>
      <c r="I345">
        <f t="shared" si="51"/>
        <v>24</v>
      </c>
    </row>
    <row r="346" spans="1:9">
      <c r="A346" s="6">
        <f t="shared" si="52"/>
        <v>44680.375</v>
      </c>
      <c r="B346" s="9" t="str">
        <f t="shared" si="46"/>
        <v>2022-4</v>
      </c>
      <c r="C346" s="9" t="str">
        <f t="shared" si="47"/>
        <v>4-29</v>
      </c>
      <c r="D346" s="4">
        <f t="shared" si="48"/>
        <v>18</v>
      </c>
      <c r="E346" s="9" t="str">
        <f t="shared" si="49"/>
        <v>Fri</v>
      </c>
      <c r="F346">
        <f t="shared" si="53"/>
        <v>8</v>
      </c>
      <c r="G346">
        <f t="shared" si="53"/>
        <v>8</v>
      </c>
      <c r="H346">
        <f t="shared" si="53"/>
        <v>8</v>
      </c>
      <c r="I346">
        <f t="shared" si="51"/>
        <v>24</v>
      </c>
    </row>
    <row r="347" spans="1:9">
      <c r="A347" s="6">
        <f t="shared" si="52"/>
        <v>44681.375</v>
      </c>
      <c r="B347" s="9" t="str">
        <f t="shared" si="46"/>
        <v>2022-4</v>
      </c>
      <c r="C347" s="9" t="str">
        <f t="shared" si="47"/>
        <v>4-30</v>
      </c>
      <c r="D347" s="4">
        <f t="shared" si="48"/>
        <v>18</v>
      </c>
      <c r="E347" s="9" t="str">
        <f t="shared" si="49"/>
        <v>Sat</v>
      </c>
      <c r="F347">
        <f t="shared" si="53"/>
        <v>8</v>
      </c>
      <c r="G347">
        <f t="shared" si="53"/>
        <v>8</v>
      </c>
      <c r="H347">
        <f t="shared" si="53"/>
        <v>8</v>
      </c>
      <c r="I347">
        <f t="shared" si="51"/>
        <v>24</v>
      </c>
    </row>
    <row r="348" spans="1:9">
      <c r="A348" s="6">
        <f t="shared" si="52"/>
        <v>44682.375</v>
      </c>
      <c r="B348" s="9" t="str">
        <f t="shared" si="46"/>
        <v>2022-5</v>
      </c>
      <c r="C348" s="9" t="str">
        <f t="shared" si="47"/>
        <v>5-1</v>
      </c>
      <c r="D348" s="4">
        <f t="shared" si="48"/>
        <v>19</v>
      </c>
      <c r="E348" s="9" t="str">
        <f t="shared" si="49"/>
        <v>Sun</v>
      </c>
      <c r="F348">
        <f t="shared" si="53"/>
        <v>0</v>
      </c>
      <c r="G348">
        <f t="shared" si="53"/>
        <v>0</v>
      </c>
      <c r="H348">
        <f t="shared" si="53"/>
        <v>0</v>
      </c>
      <c r="I348">
        <f t="shared" si="51"/>
        <v>0</v>
      </c>
    </row>
    <row r="349" spans="1:9">
      <c r="A349" s="6">
        <f t="shared" si="52"/>
        <v>44683.375</v>
      </c>
      <c r="B349" s="9" t="str">
        <f t="shared" si="46"/>
        <v>2022-5</v>
      </c>
      <c r="C349" s="9" t="str">
        <f t="shared" si="47"/>
        <v>5-2</v>
      </c>
      <c r="D349" s="4">
        <f t="shared" si="48"/>
        <v>19</v>
      </c>
      <c r="E349" s="9" t="str">
        <f t="shared" si="49"/>
        <v>Mon</v>
      </c>
      <c r="F349">
        <f t="shared" si="53"/>
        <v>8</v>
      </c>
      <c r="G349">
        <f t="shared" si="53"/>
        <v>8</v>
      </c>
      <c r="H349">
        <f t="shared" si="53"/>
        <v>8</v>
      </c>
      <c r="I349">
        <f t="shared" si="51"/>
        <v>24</v>
      </c>
    </row>
    <row r="350" spans="1:9">
      <c r="A350" s="6">
        <f t="shared" si="52"/>
        <v>44684.375</v>
      </c>
      <c r="B350" s="9" t="str">
        <f t="shared" si="46"/>
        <v>2022-5</v>
      </c>
      <c r="C350" s="9" t="str">
        <f t="shared" si="47"/>
        <v>5-3</v>
      </c>
      <c r="D350" s="4">
        <f t="shared" si="48"/>
        <v>19</v>
      </c>
      <c r="E350" s="9" t="str">
        <f t="shared" si="49"/>
        <v>Tue</v>
      </c>
      <c r="F350">
        <f t="shared" si="53"/>
        <v>0</v>
      </c>
      <c r="G350">
        <f t="shared" si="53"/>
        <v>0</v>
      </c>
      <c r="H350">
        <f t="shared" si="53"/>
        <v>0</v>
      </c>
      <c r="I350">
        <f t="shared" si="51"/>
        <v>0</v>
      </c>
    </row>
    <row r="351" spans="1:9">
      <c r="A351" s="6">
        <f t="shared" si="52"/>
        <v>44685.375</v>
      </c>
      <c r="B351" s="9" t="str">
        <f t="shared" si="46"/>
        <v>2022-5</v>
      </c>
      <c r="C351" s="9" t="str">
        <f t="shared" si="47"/>
        <v>5-4</v>
      </c>
      <c r="D351" s="4">
        <f t="shared" si="48"/>
        <v>19</v>
      </c>
      <c r="E351" s="9" t="str">
        <f t="shared" si="49"/>
        <v>Wed</v>
      </c>
      <c r="F351">
        <f t="shared" si="53"/>
        <v>8</v>
      </c>
      <c r="G351">
        <f t="shared" si="53"/>
        <v>8</v>
      </c>
      <c r="H351">
        <f t="shared" si="53"/>
        <v>8</v>
      </c>
      <c r="I351">
        <f t="shared" si="51"/>
        <v>24</v>
      </c>
    </row>
    <row r="352" spans="1:9">
      <c r="A352" s="6">
        <f t="shared" si="52"/>
        <v>44686.375</v>
      </c>
      <c r="B352" s="9" t="str">
        <f t="shared" si="46"/>
        <v>2022-5</v>
      </c>
      <c r="C352" s="9" t="str">
        <f t="shared" si="47"/>
        <v>5-5</v>
      </c>
      <c r="D352" s="4">
        <f t="shared" si="48"/>
        <v>19</v>
      </c>
      <c r="E352" s="9" t="str">
        <f t="shared" si="49"/>
        <v>Thu</v>
      </c>
      <c r="F352">
        <f t="shared" si="53"/>
        <v>8</v>
      </c>
      <c r="G352">
        <f t="shared" si="53"/>
        <v>8</v>
      </c>
      <c r="H352">
        <f t="shared" si="53"/>
        <v>8</v>
      </c>
      <c r="I352">
        <f t="shared" si="51"/>
        <v>24</v>
      </c>
    </row>
    <row r="353" spans="1:9">
      <c r="A353" s="6">
        <f t="shared" si="52"/>
        <v>44687.375</v>
      </c>
      <c r="B353" s="9" t="str">
        <f t="shared" si="46"/>
        <v>2022-5</v>
      </c>
      <c r="C353" s="9" t="str">
        <f t="shared" si="47"/>
        <v>5-6</v>
      </c>
      <c r="D353" s="4">
        <f t="shared" si="48"/>
        <v>19</v>
      </c>
      <c r="E353" s="9" t="str">
        <f t="shared" si="49"/>
        <v>Fri</v>
      </c>
      <c r="F353">
        <f t="shared" si="53"/>
        <v>8</v>
      </c>
      <c r="G353">
        <f t="shared" si="53"/>
        <v>8</v>
      </c>
      <c r="H353">
        <f t="shared" si="53"/>
        <v>8</v>
      </c>
      <c r="I353">
        <f t="shared" si="51"/>
        <v>24</v>
      </c>
    </row>
    <row r="354" spans="1:9">
      <c r="A354" s="6">
        <f t="shared" si="52"/>
        <v>44688.375</v>
      </c>
      <c r="B354" s="9" t="str">
        <f t="shared" si="46"/>
        <v>2022-5</v>
      </c>
      <c r="C354" s="9" t="str">
        <f t="shared" si="47"/>
        <v>5-7</v>
      </c>
      <c r="D354" s="4">
        <f t="shared" si="48"/>
        <v>19</v>
      </c>
      <c r="E354" s="9" t="str">
        <f t="shared" si="49"/>
        <v>Sat</v>
      </c>
      <c r="F354">
        <f t="shared" si="53"/>
        <v>8</v>
      </c>
      <c r="G354">
        <f t="shared" si="53"/>
        <v>8</v>
      </c>
      <c r="H354">
        <f t="shared" si="53"/>
        <v>8</v>
      </c>
      <c r="I354">
        <f t="shared" si="51"/>
        <v>24</v>
      </c>
    </row>
    <row r="355" spans="1:9">
      <c r="A355" s="6">
        <f t="shared" si="52"/>
        <v>44689.375</v>
      </c>
      <c r="B355" s="9" t="str">
        <f t="shared" si="46"/>
        <v>2022-5</v>
      </c>
      <c r="C355" s="9" t="str">
        <f t="shared" si="47"/>
        <v>5-8</v>
      </c>
      <c r="D355" s="4">
        <f t="shared" si="48"/>
        <v>20</v>
      </c>
      <c r="E355" s="9" t="str">
        <f t="shared" si="49"/>
        <v>Sun</v>
      </c>
      <c r="F355">
        <f t="shared" si="53"/>
        <v>0</v>
      </c>
      <c r="G355">
        <f t="shared" si="53"/>
        <v>0</v>
      </c>
      <c r="H355">
        <f t="shared" si="53"/>
        <v>0</v>
      </c>
      <c r="I355">
        <f t="shared" si="51"/>
        <v>0</v>
      </c>
    </row>
    <row r="356" spans="1:9">
      <c r="A356" s="6">
        <f t="shared" si="52"/>
        <v>44690.375</v>
      </c>
      <c r="B356" s="9" t="str">
        <f t="shared" si="46"/>
        <v>2022-5</v>
      </c>
      <c r="C356" s="9" t="str">
        <f t="shared" si="47"/>
        <v>5-9</v>
      </c>
      <c r="D356" s="4">
        <f t="shared" si="48"/>
        <v>20</v>
      </c>
      <c r="E356" s="9" t="str">
        <f t="shared" si="49"/>
        <v>Mon</v>
      </c>
      <c r="F356">
        <f t="shared" si="53"/>
        <v>8</v>
      </c>
      <c r="G356">
        <f t="shared" si="53"/>
        <v>8</v>
      </c>
      <c r="H356">
        <f t="shared" si="53"/>
        <v>8</v>
      </c>
      <c r="I356">
        <f t="shared" si="51"/>
        <v>24</v>
      </c>
    </row>
    <row r="357" spans="1:9">
      <c r="A357" s="6">
        <f t="shared" si="52"/>
        <v>44691.375</v>
      </c>
      <c r="B357" s="9" t="str">
        <f t="shared" si="46"/>
        <v>2022-5</v>
      </c>
      <c r="C357" s="9" t="str">
        <f t="shared" si="47"/>
        <v>5-10</v>
      </c>
      <c r="D357" s="4">
        <f t="shared" si="48"/>
        <v>20</v>
      </c>
      <c r="E357" s="9" t="str">
        <f t="shared" si="49"/>
        <v>Tue</v>
      </c>
      <c r="F357">
        <f t="shared" si="53"/>
        <v>8</v>
      </c>
      <c r="G357">
        <f t="shared" si="53"/>
        <v>8</v>
      </c>
      <c r="H357">
        <f t="shared" si="53"/>
        <v>8</v>
      </c>
      <c r="I357">
        <f t="shared" si="51"/>
        <v>24</v>
      </c>
    </row>
    <row r="358" spans="1:9">
      <c r="A358" s="6">
        <f t="shared" si="52"/>
        <v>44692.375</v>
      </c>
      <c r="B358" s="9" t="str">
        <f t="shared" si="46"/>
        <v>2022-5</v>
      </c>
      <c r="C358" s="9" t="str">
        <f t="shared" si="47"/>
        <v>5-11</v>
      </c>
      <c r="D358" s="4">
        <f t="shared" si="48"/>
        <v>20</v>
      </c>
      <c r="E358" s="9" t="str">
        <f t="shared" si="49"/>
        <v>Wed</v>
      </c>
      <c r="F358">
        <f t="shared" si="53"/>
        <v>8</v>
      </c>
      <c r="G358">
        <f t="shared" si="53"/>
        <v>8</v>
      </c>
      <c r="H358">
        <f t="shared" si="53"/>
        <v>8</v>
      </c>
      <c r="I358">
        <f t="shared" si="51"/>
        <v>24</v>
      </c>
    </row>
    <row r="359" spans="1:9">
      <c r="A359" s="6">
        <f t="shared" si="52"/>
        <v>44693.375</v>
      </c>
      <c r="B359" s="9" t="str">
        <f t="shared" si="46"/>
        <v>2022-5</v>
      </c>
      <c r="C359" s="9" t="str">
        <f t="shared" si="47"/>
        <v>5-12</v>
      </c>
      <c r="D359" s="4">
        <f t="shared" si="48"/>
        <v>20</v>
      </c>
      <c r="E359" s="9" t="str">
        <f t="shared" si="49"/>
        <v>Thu</v>
      </c>
      <c r="F359">
        <f t="shared" si="53"/>
        <v>8</v>
      </c>
      <c r="G359">
        <f t="shared" si="53"/>
        <v>8</v>
      </c>
      <c r="H359">
        <f t="shared" si="53"/>
        <v>8</v>
      </c>
      <c r="I359">
        <f t="shared" si="51"/>
        <v>24</v>
      </c>
    </row>
    <row r="360" spans="1:9">
      <c r="A360" s="6">
        <f t="shared" si="52"/>
        <v>44694.375</v>
      </c>
      <c r="B360" s="9" t="str">
        <f t="shared" si="46"/>
        <v>2022-5</v>
      </c>
      <c r="C360" s="9" t="str">
        <f t="shared" si="47"/>
        <v>5-13</v>
      </c>
      <c r="D360" s="4">
        <f t="shared" si="48"/>
        <v>20</v>
      </c>
      <c r="E360" s="9" t="str">
        <f t="shared" si="49"/>
        <v>Fri</v>
      </c>
      <c r="F360">
        <f t="shared" si="53"/>
        <v>8</v>
      </c>
      <c r="G360">
        <f t="shared" si="53"/>
        <v>8</v>
      </c>
      <c r="H360">
        <f t="shared" si="53"/>
        <v>8</v>
      </c>
      <c r="I360">
        <f t="shared" si="51"/>
        <v>24</v>
      </c>
    </row>
    <row r="361" spans="1:9">
      <c r="A361" s="6">
        <f t="shared" si="52"/>
        <v>44695.375</v>
      </c>
      <c r="B361" s="9" t="str">
        <f t="shared" si="46"/>
        <v>2022-5</v>
      </c>
      <c r="C361" s="9" t="str">
        <f t="shared" si="47"/>
        <v>5-14</v>
      </c>
      <c r="D361" s="4">
        <f t="shared" si="48"/>
        <v>20</v>
      </c>
      <c r="E361" s="9" t="str">
        <f t="shared" si="49"/>
        <v>Sat</v>
      </c>
      <c r="F361">
        <f t="shared" si="53"/>
        <v>8</v>
      </c>
      <c r="G361">
        <f t="shared" si="53"/>
        <v>8</v>
      </c>
      <c r="H361">
        <f t="shared" si="53"/>
        <v>8</v>
      </c>
      <c r="I361">
        <f t="shared" si="51"/>
        <v>24</v>
      </c>
    </row>
    <row r="362" spans="1:9">
      <c r="A362" s="6">
        <f t="shared" si="52"/>
        <v>44696.375</v>
      </c>
      <c r="B362" s="9" t="str">
        <f t="shared" si="46"/>
        <v>2022-5</v>
      </c>
      <c r="C362" s="9" t="str">
        <f t="shared" si="47"/>
        <v>5-15</v>
      </c>
      <c r="D362" s="4">
        <f t="shared" si="48"/>
        <v>21</v>
      </c>
      <c r="E362" s="9" t="str">
        <f t="shared" si="49"/>
        <v>Sun</v>
      </c>
      <c r="F362">
        <f t="shared" si="53"/>
        <v>0</v>
      </c>
      <c r="G362">
        <f t="shared" si="53"/>
        <v>0</v>
      </c>
      <c r="H362">
        <f t="shared" si="53"/>
        <v>0</v>
      </c>
      <c r="I362">
        <f t="shared" si="51"/>
        <v>0</v>
      </c>
    </row>
    <row r="363" spans="1:9">
      <c r="A363" s="6">
        <f t="shared" si="52"/>
        <v>44697.375</v>
      </c>
      <c r="B363" s="9" t="str">
        <f t="shared" si="46"/>
        <v>2022-5</v>
      </c>
      <c r="C363" s="9" t="str">
        <f t="shared" si="47"/>
        <v>5-16</v>
      </c>
      <c r="D363" s="4">
        <f t="shared" si="48"/>
        <v>21</v>
      </c>
      <c r="E363" s="9" t="str">
        <f t="shared" si="49"/>
        <v>Mon</v>
      </c>
      <c r="F363">
        <f t="shared" si="53"/>
        <v>8</v>
      </c>
      <c r="G363">
        <f t="shared" si="53"/>
        <v>8</v>
      </c>
      <c r="H363">
        <f t="shared" si="53"/>
        <v>8</v>
      </c>
      <c r="I363">
        <f t="shared" si="51"/>
        <v>24</v>
      </c>
    </row>
    <row r="364" spans="1:9">
      <c r="A364" s="6">
        <f t="shared" si="52"/>
        <v>44698.375</v>
      </c>
      <c r="B364" s="9" t="str">
        <f t="shared" si="46"/>
        <v>2022-5</v>
      </c>
      <c r="C364" s="9" t="str">
        <f t="shared" si="47"/>
        <v>5-17</v>
      </c>
      <c r="D364" s="4">
        <f t="shared" si="48"/>
        <v>21</v>
      </c>
      <c r="E364" s="9" t="str">
        <f t="shared" si="49"/>
        <v>Tue</v>
      </c>
      <c r="F364">
        <f t="shared" si="53"/>
        <v>8</v>
      </c>
      <c r="G364">
        <f t="shared" si="53"/>
        <v>8</v>
      </c>
      <c r="H364">
        <f t="shared" si="53"/>
        <v>8</v>
      </c>
      <c r="I364">
        <f t="shared" si="51"/>
        <v>24</v>
      </c>
    </row>
    <row r="365" spans="1:9">
      <c r="A365" s="6">
        <f t="shared" si="52"/>
        <v>44699.375</v>
      </c>
      <c r="B365" s="9" t="str">
        <f t="shared" si="46"/>
        <v>2022-5</v>
      </c>
      <c r="C365" s="9" t="str">
        <f t="shared" si="47"/>
        <v>5-18</v>
      </c>
      <c r="D365" s="4">
        <f t="shared" si="48"/>
        <v>21</v>
      </c>
      <c r="E365" s="9" t="str">
        <f t="shared" si="49"/>
        <v>Wed</v>
      </c>
      <c r="F365">
        <f t="shared" si="53"/>
        <v>8</v>
      </c>
      <c r="G365">
        <f t="shared" si="53"/>
        <v>8</v>
      </c>
      <c r="H365">
        <f t="shared" si="53"/>
        <v>8</v>
      </c>
      <c r="I365">
        <f t="shared" si="51"/>
        <v>24</v>
      </c>
    </row>
    <row r="366" spans="1:9">
      <c r="A366" s="6">
        <f t="shared" si="52"/>
        <v>44700.375</v>
      </c>
      <c r="B366" s="9" t="str">
        <f t="shared" si="46"/>
        <v>2022-5</v>
      </c>
      <c r="C366" s="9" t="str">
        <f t="shared" si="47"/>
        <v>5-19</v>
      </c>
      <c r="D366" s="4">
        <f t="shared" si="48"/>
        <v>21</v>
      </c>
      <c r="E366" s="9" t="str">
        <f t="shared" si="49"/>
        <v>Thu</v>
      </c>
      <c r="F366">
        <f t="shared" si="53"/>
        <v>8</v>
      </c>
      <c r="G366">
        <f t="shared" si="53"/>
        <v>8</v>
      </c>
      <c r="H366">
        <f t="shared" si="53"/>
        <v>8</v>
      </c>
      <c r="I366">
        <f t="shared" si="51"/>
        <v>24</v>
      </c>
    </row>
    <row r="367" spans="1:9">
      <c r="A367" s="6">
        <f t="shared" si="52"/>
        <v>44701.375</v>
      </c>
      <c r="B367" s="9" t="str">
        <f t="shared" si="46"/>
        <v>2022-5</v>
      </c>
      <c r="C367" s="9" t="str">
        <f t="shared" si="47"/>
        <v>5-20</v>
      </c>
      <c r="D367" s="4">
        <f t="shared" si="48"/>
        <v>21</v>
      </c>
      <c r="E367" s="9" t="str">
        <f t="shared" si="49"/>
        <v>Fri</v>
      </c>
      <c r="F367">
        <f t="shared" si="53"/>
        <v>8</v>
      </c>
      <c r="G367">
        <f t="shared" si="53"/>
        <v>8</v>
      </c>
      <c r="H367">
        <f t="shared" si="53"/>
        <v>8</v>
      </c>
      <c r="I367">
        <f t="shared" si="51"/>
        <v>24</v>
      </c>
    </row>
    <row r="368" spans="1:9">
      <c r="A368" s="6">
        <f t="shared" si="52"/>
        <v>44702.375</v>
      </c>
      <c r="B368" s="9" t="str">
        <f t="shared" si="46"/>
        <v>2022-5</v>
      </c>
      <c r="C368" s="9" t="str">
        <f t="shared" si="47"/>
        <v>5-21</v>
      </c>
      <c r="D368" s="4">
        <f t="shared" si="48"/>
        <v>21</v>
      </c>
      <c r="E368" s="9" t="str">
        <f t="shared" si="49"/>
        <v>Sat</v>
      </c>
      <c r="F368">
        <f t="shared" si="53"/>
        <v>8</v>
      </c>
      <c r="G368">
        <f t="shared" si="53"/>
        <v>8</v>
      </c>
      <c r="H368">
        <f t="shared" si="53"/>
        <v>8</v>
      </c>
      <c r="I368">
        <f t="shared" si="51"/>
        <v>24</v>
      </c>
    </row>
  </sheetData>
  <mergeCells count="1">
    <mergeCell ref="D2:E2"/>
  </mergeCells>
  <conditionalFormatting sqref="A4:I368">
    <cfRule type="expression" dxfId="16" priority="2">
      <formula>$I4&lt;=0</formula>
    </cfRule>
  </conditionalFormatting>
  <conditionalFormatting sqref="A8:I19">
    <cfRule type="expression" dxfId="15" priority="1">
      <formula>$I8&lt;=0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8"/>
  <sheetViews>
    <sheetView workbookViewId="0">
      <selection activeCell="D3" sqref="D3"/>
    </sheetView>
  </sheetViews>
  <sheetFormatPr defaultRowHeight="13"/>
  <sheetData>
    <row r="1" spans="1:4">
      <c r="A1" s="54" t="str">
        <f>IF(Parameter!C5=1,'Data Dictionary'!A23,'Data Dictionary'!B23)</f>
        <v>Month</v>
      </c>
      <c r="B1" s="54" t="str">
        <f>IF(Parameter!C5=1,'Data Dictionary'!A7,'Data Dictionary'!B7)</f>
        <v>Day</v>
      </c>
      <c r="C1" s="54" t="str">
        <f>IF(Parameter!C5=1,'Data Dictionary'!A22,'Data Dictionary'!B22)</f>
        <v>MD ref.</v>
      </c>
    </row>
    <row r="2" spans="1:4">
      <c r="A2" s="59">
        <v>1</v>
      </c>
      <c r="B2" s="59">
        <v>1</v>
      </c>
      <c r="C2" s="9" t="str">
        <f t="shared" ref="C2:C27" si="0">CONCATENATE(TEXT(A2,0),"-",TEXT(B2,0))</f>
        <v>1-1</v>
      </c>
      <c r="D2" t="s">
        <v>167</v>
      </c>
    </row>
    <row r="3" spans="1:4">
      <c r="A3" s="59">
        <v>2</v>
      </c>
      <c r="B3" s="59">
        <v>16</v>
      </c>
      <c r="C3" s="9" t="str">
        <f t="shared" si="0"/>
        <v>2-16</v>
      </c>
    </row>
    <row r="4" spans="1:4">
      <c r="A4" s="59">
        <v>2</v>
      </c>
      <c r="B4" s="59">
        <v>17</v>
      </c>
      <c r="C4" s="9" t="str">
        <f t="shared" si="0"/>
        <v>2-17</v>
      </c>
    </row>
    <row r="5" spans="1:4">
      <c r="A5" s="59">
        <v>2</v>
      </c>
      <c r="B5" s="59">
        <v>19</v>
      </c>
      <c r="C5" s="9" t="str">
        <f t="shared" si="0"/>
        <v>2-19</v>
      </c>
    </row>
    <row r="6" spans="1:4">
      <c r="A6" s="59">
        <v>3</v>
      </c>
      <c r="B6" s="59">
        <v>30</v>
      </c>
      <c r="C6" s="9" t="str">
        <f t="shared" si="0"/>
        <v>3-30</v>
      </c>
    </row>
    <row r="7" spans="1:4">
      <c r="A7" s="59">
        <v>3</v>
      </c>
      <c r="B7" s="59">
        <v>31</v>
      </c>
      <c r="C7" s="9" t="str">
        <f t="shared" si="0"/>
        <v>3-31</v>
      </c>
    </row>
    <row r="8" spans="1:4">
      <c r="A8" s="59">
        <v>4</v>
      </c>
      <c r="B8" s="59">
        <v>2</v>
      </c>
      <c r="C8" s="9" t="str">
        <f t="shared" si="0"/>
        <v>4-2</v>
      </c>
    </row>
    <row r="9" spans="1:4">
      <c r="A9" s="59">
        <v>4</v>
      </c>
      <c r="B9" s="59">
        <v>5</v>
      </c>
      <c r="C9" s="9" t="str">
        <f t="shared" si="0"/>
        <v>4-5</v>
      </c>
    </row>
    <row r="10" spans="1:4">
      <c r="A10" s="59">
        <v>5</v>
      </c>
      <c r="B10" s="59">
        <v>1</v>
      </c>
      <c r="C10" s="9" t="str">
        <f t="shared" si="0"/>
        <v>5-1</v>
      </c>
      <c r="D10" t="s">
        <v>165</v>
      </c>
    </row>
    <row r="11" spans="1:4">
      <c r="A11" s="59">
        <v>5</v>
      </c>
      <c r="B11" s="59">
        <v>3</v>
      </c>
      <c r="C11" s="9" t="str">
        <f t="shared" si="0"/>
        <v>5-3</v>
      </c>
    </row>
    <row r="12" spans="1:4">
      <c r="A12" s="59">
        <v>5</v>
      </c>
      <c r="B12" s="59">
        <v>30</v>
      </c>
      <c r="C12" s="9" t="str">
        <f t="shared" si="0"/>
        <v>5-30</v>
      </c>
    </row>
    <row r="13" spans="1:4">
      <c r="A13" s="59">
        <v>7</v>
      </c>
      <c r="B13" s="59">
        <v>1</v>
      </c>
      <c r="C13" s="9" t="str">
        <f t="shared" si="0"/>
        <v>7-1</v>
      </c>
    </row>
    <row r="14" spans="1:4">
      <c r="A14" s="59">
        <v>10</v>
      </c>
      <c r="B14" s="59">
        <v>2</v>
      </c>
      <c r="C14" s="9" t="str">
        <f t="shared" si="0"/>
        <v>10-2</v>
      </c>
    </row>
    <row r="15" spans="1:4">
      <c r="A15" s="59">
        <v>10</v>
      </c>
      <c r="B15" s="59">
        <v>5</v>
      </c>
      <c r="C15" s="9" t="str">
        <f t="shared" si="0"/>
        <v>10-5</v>
      </c>
    </row>
    <row r="16" spans="1:4">
      <c r="A16" s="59">
        <v>10</v>
      </c>
      <c r="B16" s="59">
        <v>28</v>
      </c>
      <c r="C16" s="9" t="str">
        <f t="shared" si="0"/>
        <v>10-28</v>
      </c>
    </row>
    <row r="17" spans="1:4">
      <c r="A17" s="59">
        <v>12</v>
      </c>
      <c r="B17" s="59">
        <v>25</v>
      </c>
      <c r="C17" s="9" t="str">
        <f t="shared" si="0"/>
        <v>12-25</v>
      </c>
      <c r="D17" t="s">
        <v>166</v>
      </c>
    </row>
    <row r="18" spans="1:4">
      <c r="A18" s="59">
        <v>12</v>
      </c>
      <c r="B18" s="59">
        <v>26</v>
      </c>
      <c r="C18" s="9" t="str">
        <f t="shared" si="0"/>
        <v>12-26</v>
      </c>
    </row>
    <row r="19" spans="1:4">
      <c r="A19" s="60"/>
      <c r="B19" s="60"/>
      <c r="C19" s="9" t="str">
        <f t="shared" si="0"/>
        <v>0-0</v>
      </c>
    </row>
    <row r="20" spans="1:4">
      <c r="A20" s="60"/>
      <c r="B20" s="60"/>
      <c r="C20" s="9" t="str">
        <f t="shared" si="0"/>
        <v>0-0</v>
      </c>
    </row>
    <row r="21" spans="1:4">
      <c r="A21" s="60"/>
      <c r="B21" s="60"/>
      <c r="C21" s="9" t="str">
        <f t="shared" si="0"/>
        <v>0-0</v>
      </c>
    </row>
    <row r="22" spans="1:4">
      <c r="A22" s="60"/>
      <c r="B22" s="60"/>
      <c r="C22" s="9" t="str">
        <f t="shared" si="0"/>
        <v>0-0</v>
      </c>
    </row>
    <row r="23" spans="1:4">
      <c r="A23" s="60"/>
      <c r="B23" s="60"/>
      <c r="C23" s="9" t="str">
        <f t="shared" si="0"/>
        <v>0-0</v>
      </c>
    </row>
    <row r="24" spans="1:4">
      <c r="A24" s="60"/>
      <c r="B24" s="60"/>
      <c r="C24" s="9" t="str">
        <f t="shared" si="0"/>
        <v>0-0</v>
      </c>
    </row>
    <row r="25" spans="1:4">
      <c r="A25" s="60"/>
      <c r="B25" s="60"/>
      <c r="C25" s="9" t="str">
        <f t="shared" si="0"/>
        <v>0-0</v>
      </c>
    </row>
    <row r="26" spans="1:4">
      <c r="A26" s="60"/>
      <c r="B26" s="60"/>
      <c r="C26" s="9" t="str">
        <f t="shared" si="0"/>
        <v>0-0</v>
      </c>
    </row>
    <row r="27" spans="1:4">
      <c r="A27" s="60"/>
      <c r="B27" s="60"/>
      <c r="C27" s="9" t="str">
        <f t="shared" si="0"/>
        <v>0-0</v>
      </c>
    </row>
    <row r="28" spans="1:4">
      <c r="A28" s="60"/>
      <c r="B28" s="60"/>
      <c r="C28" s="9" t="str">
        <f t="shared" ref="C28" si="1">CONCATENATE(TEXT(A28,0),"-",TEXT(B28,0))</f>
        <v>0-0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4"/>
  <sheetViews>
    <sheetView zoomScaleNormal="100" workbookViewId="0">
      <selection activeCell="C3" sqref="C3"/>
    </sheetView>
  </sheetViews>
  <sheetFormatPr defaultRowHeight="13"/>
  <cols>
    <col min="1" max="1" width="5" bestFit="1" customWidth="1"/>
    <col min="2" max="2" width="7.26953125" bestFit="1" customWidth="1"/>
    <col min="3" max="3" width="13.7265625" style="4" bestFit="1" customWidth="1"/>
    <col min="4" max="12" width="8.7265625" customWidth="1"/>
    <col min="13" max="13" width="9.81640625" customWidth="1"/>
    <col min="14" max="14" width="11" customWidth="1"/>
    <col min="15" max="15" width="14" customWidth="1"/>
  </cols>
  <sheetData>
    <row r="1" spans="1:21">
      <c r="D1" s="88" t="str">
        <f>IF(Parameter!C5=1,'Data Dictionary'!A20,'Data Dictionary'!B20)</f>
        <v>Last 10 days overall equipment effectiveness</v>
      </c>
      <c r="E1" s="88"/>
      <c r="F1" s="88"/>
      <c r="G1" s="88"/>
      <c r="H1" s="88"/>
      <c r="I1" s="88"/>
      <c r="J1" s="88"/>
      <c r="K1" s="88"/>
      <c r="L1" s="88"/>
      <c r="M1" s="88"/>
      <c r="N1" s="18" t="str">
        <f>IF(Parameter!C5=1,'Data Dictionary'!A38,'Data Dictionary'!B38)</f>
        <v>Today</v>
      </c>
      <c r="O1" s="16">
        <f ca="1">NOW()</f>
        <v>44613.612986458334</v>
      </c>
    </row>
    <row r="2" spans="1:21" s="10" customFormat="1" ht="26">
      <c r="A2" s="15" t="s">
        <v>42</v>
      </c>
      <c r="B2" s="15" t="s">
        <v>38</v>
      </c>
      <c r="C2" s="15" t="s">
        <v>43</v>
      </c>
      <c r="D2" s="15" t="s">
        <v>66</v>
      </c>
      <c r="E2" s="15" t="s">
        <v>67</v>
      </c>
      <c r="F2" s="15" t="s">
        <v>68</v>
      </c>
      <c r="G2" s="15" t="s">
        <v>69</v>
      </c>
      <c r="H2" s="15" t="s">
        <v>70</v>
      </c>
      <c r="I2" s="15" t="s">
        <v>71</v>
      </c>
      <c r="J2" s="15" t="s">
        <v>72</v>
      </c>
      <c r="K2" s="15" t="s">
        <v>73</v>
      </c>
      <c r="L2" s="15" t="s">
        <v>74</v>
      </c>
      <c r="M2" s="15" t="s">
        <v>75</v>
      </c>
      <c r="N2" s="15" t="s">
        <v>64</v>
      </c>
      <c r="O2" s="15" t="s">
        <v>76</v>
      </c>
    </row>
    <row r="3" spans="1:21">
      <c r="A3">
        <f>VLOOKUP(OEE[[#This Row],[Work Centre]],'Work Centres'!$A$2:$B$21,2)</f>
        <v>1</v>
      </c>
      <c r="B3" t="s">
        <v>44</v>
      </c>
      <c r="C3" s="77">
        <v>25</v>
      </c>
      <c r="D3" s="13">
        <v>0.75</v>
      </c>
      <c r="E3" s="13">
        <v>0.72</v>
      </c>
      <c r="F3" s="13">
        <v>0.71</v>
      </c>
      <c r="G3" s="13">
        <v>0.73</v>
      </c>
      <c r="H3" s="13">
        <v>0.68</v>
      </c>
      <c r="I3" s="13">
        <v>0.64</v>
      </c>
      <c r="J3" s="13">
        <v>0.65</v>
      </c>
      <c r="K3" s="13">
        <v>0.68</v>
      </c>
      <c r="L3" s="13">
        <v>0.7</v>
      </c>
      <c r="M3" s="13">
        <v>0.73</v>
      </c>
      <c r="N3" s="3">
        <f>AVERAGE(D3:M3)</f>
        <v>0.69900000000000007</v>
      </c>
      <c r="U3" s="77">
        <v>25</v>
      </c>
    </row>
    <row r="4" spans="1:21">
      <c r="A4">
        <f>VLOOKUP(OEE[[#This Row],[Work Centre]],'Work Centres'!$A$2:$B$21,2)</f>
        <v>2</v>
      </c>
      <c r="B4" t="s">
        <v>45</v>
      </c>
      <c r="C4" s="77">
        <v>24</v>
      </c>
      <c r="D4" s="13">
        <v>0.74</v>
      </c>
      <c r="E4" s="13">
        <v>0.76</v>
      </c>
      <c r="F4" s="13">
        <v>0.75</v>
      </c>
      <c r="G4" s="13">
        <v>0.8</v>
      </c>
      <c r="H4" s="13">
        <v>0.82</v>
      </c>
      <c r="I4" s="13">
        <v>0.83</v>
      </c>
      <c r="J4" s="13">
        <v>0.8</v>
      </c>
      <c r="K4" s="13">
        <v>0.75</v>
      </c>
      <c r="L4" s="13">
        <v>0.75</v>
      </c>
      <c r="M4" s="13">
        <v>0.71</v>
      </c>
      <c r="N4" s="3">
        <f t="shared" ref="N4:N22" si="0">AVERAGE(D4:M4)</f>
        <v>0.77099999999999991</v>
      </c>
      <c r="U4" s="77">
        <v>24</v>
      </c>
    </row>
    <row r="5" spans="1:21">
      <c r="A5">
        <f>VLOOKUP(OEE[[#This Row],[Work Centre]],'Work Centres'!$A$2:$B$21,2)</f>
        <v>3</v>
      </c>
      <c r="B5" t="s">
        <v>46</v>
      </c>
      <c r="C5" s="77">
        <v>26</v>
      </c>
      <c r="D5" s="13">
        <v>0.73</v>
      </c>
      <c r="E5" s="13">
        <v>0.76</v>
      </c>
      <c r="F5" s="13">
        <v>0.8</v>
      </c>
      <c r="G5" s="13">
        <v>0.77</v>
      </c>
      <c r="H5" s="13">
        <v>0.81</v>
      </c>
      <c r="I5" s="13">
        <v>0.8</v>
      </c>
      <c r="J5" s="13">
        <v>0.75</v>
      </c>
      <c r="K5" s="13">
        <v>0.73</v>
      </c>
      <c r="L5" s="13">
        <v>0.73</v>
      </c>
      <c r="M5" s="13">
        <v>0.71</v>
      </c>
      <c r="N5" s="3">
        <f t="shared" si="0"/>
        <v>0.75900000000000012</v>
      </c>
      <c r="U5" s="77">
        <v>26</v>
      </c>
    </row>
    <row r="6" spans="1:21">
      <c r="A6">
        <f>VLOOKUP(OEE[[#This Row],[Work Centre]],'Work Centres'!$A$2:$B$21,2)</f>
        <v>4</v>
      </c>
      <c r="B6" t="s">
        <v>47</v>
      </c>
      <c r="C6" s="77">
        <v>24</v>
      </c>
      <c r="D6" s="13">
        <v>0.7</v>
      </c>
      <c r="E6" s="13">
        <v>0.73</v>
      </c>
      <c r="F6" s="13">
        <v>0.77</v>
      </c>
      <c r="G6" s="13">
        <v>0.78</v>
      </c>
      <c r="H6" s="13">
        <v>0.74</v>
      </c>
      <c r="I6" s="13">
        <v>0.74</v>
      </c>
      <c r="J6" s="13">
        <v>0.78</v>
      </c>
      <c r="K6" s="13">
        <v>0.81</v>
      </c>
      <c r="L6" s="13">
        <v>0.78</v>
      </c>
      <c r="M6" s="13">
        <v>0.81</v>
      </c>
      <c r="N6" s="3">
        <f t="shared" si="0"/>
        <v>0.76400000000000001</v>
      </c>
      <c r="U6" s="77">
        <v>24</v>
      </c>
    </row>
    <row r="7" spans="1:21">
      <c r="A7">
        <f>VLOOKUP(OEE[[#This Row],[Work Centre]],'Work Centres'!$A$2:$B$21,2)</f>
        <v>5</v>
      </c>
      <c r="B7" t="s">
        <v>48</v>
      </c>
      <c r="C7" s="77">
        <v>25</v>
      </c>
      <c r="D7" s="13">
        <v>0.74</v>
      </c>
      <c r="E7" s="13">
        <v>0.77</v>
      </c>
      <c r="F7" s="13">
        <v>0.76</v>
      </c>
      <c r="G7" s="13">
        <v>0.73</v>
      </c>
      <c r="H7" s="13">
        <v>0.68</v>
      </c>
      <c r="I7" s="13">
        <v>0.7</v>
      </c>
      <c r="J7" s="13">
        <v>0.75</v>
      </c>
      <c r="K7" s="13">
        <v>0.77</v>
      </c>
      <c r="L7" s="13">
        <v>0.8</v>
      </c>
      <c r="M7" s="13">
        <v>0.84</v>
      </c>
      <c r="N7" s="3">
        <f t="shared" si="0"/>
        <v>0.754</v>
      </c>
      <c r="U7" s="77">
        <v>25</v>
      </c>
    </row>
    <row r="8" spans="1:21">
      <c r="A8">
        <f>VLOOKUP(OEE[[#This Row],[Work Centre]],'Work Centres'!$A$2:$B$21,2)</f>
        <v>6</v>
      </c>
      <c r="B8" t="s">
        <v>49</v>
      </c>
      <c r="C8" s="77">
        <v>25</v>
      </c>
      <c r="D8" s="13">
        <v>0.73</v>
      </c>
      <c r="E8" s="13">
        <v>0.78</v>
      </c>
      <c r="F8" s="13">
        <v>0.75</v>
      </c>
      <c r="G8" s="13">
        <v>0.8</v>
      </c>
      <c r="H8" s="13">
        <v>0.75</v>
      </c>
      <c r="I8" s="13">
        <v>0.72</v>
      </c>
      <c r="J8" s="13">
        <v>0.76</v>
      </c>
      <c r="K8" s="13">
        <v>0.81</v>
      </c>
      <c r="L8" s="13">
        <v>0.85</v>
      </c>
      <c r="M8" s="13">
        <v>0.85</v>
      </c>
      <c r="N8" s="3">
        <f t="shared" si="0"/>
        <v>0.77999999999999992</v>
      </c>
      <c r="U8" s="77">
        <v>25</v>
      </c>
    </row>
    <row r="9" spans="1:21">
      <c r="A9">
        <f>VLOOKUP(OEE[[#This Row],[Work Centre]],'Work Centres'!$A$2:$B$21,2)</f>
        <v>7</v>
      </c>
      <c r="B9" t="s">
        <v>50</v>
      </c>
      <c r="C9" s="77">
        <v>27</v>
      </c>
      <c r="D9" s="13">
        <v>0.72</v>
      </c>
      <c r="E9" s="13">
        <v>0.77</v>
      </c>
      <c r="F9" s="13">
        <v>0.78</v>
      </c>
      <c r="G9" s="13">
        <v>0.78</v>
      </c>
      <c r="H9" s="13">
        <v>0.83</v>
      </c>
      <c r="I9" s="13">
        <v>0.87</v>
      </c>
      <c r="J9" s="13">
        <v>0.85</v>
      </c>
      <c r="K9" s="13">
        <v>0.88</v>
      </c>
      <c r="L9" s="13">
        <v>0.91</v>
      </c>
      <c r="M9" s="13">
        <v>0.89</v>
      </c>
      <c r="N9" s="3">
        <f t="shared" si="0"/>
        <v>0.82799999999999996</v>
      </c>
      <c r="U9" s="77">
        <v>27</v>
      </c>
    </row>
    <row r="10" spans="1:21">
      <c r="A10">
        <f>VLOOKUP(OEE[[#This Row],[Work Centre]],'Work Centres'!$A$2:$B$21,2)</f>
        <v>8</v>
      </c>
      <c r="B10" t="s">
        <v>51</v>
      </c>
      <c r="C10" s="77">
        <v>25</v>
      </c>
      <c r="D10" s="13">
        <v>0.88</v>
      </c>
      <c r="E10" s="13">
        <v>0.88</v>
      </c>
      <c r="F10" s="13">
        <v>0.88</v>
      </c>
      <c r="G10" s="13">
        <v>0.88</v>
      </c>
      <c r="H10" s="13">
        <v>0.88</v>
      </c>
      <c r="I10" s="13">
        <v>0.88</v>
      </c>
      <c r="J10" s="13">
        <v>0.88</v>
      </c>
      <c r="K10" s="13">
        <v>0.88</v>
      </c>
      <c r="L10" s="13">
        <v>0.88</v>
      </c>
      <c r="M10" s="13">
        <v>0.88</v>
      </c>
      <c r="N10" s="3">
        <f t="shared" si="0"/>
        <v>0.88000000000000012</v>
      </c>
      <c r="U10" s="77">
        <v>25</v>
      </c>
    </row>
    <row r="11" spans="1:21">
      <c r="A11">
        <f>VLOOKUP(OEE[[#This Row],[Work Centre]],'Work Centres'!$A$2:$B$21,2)</f>
        <v>9</v>
      </c>
      <c r="B11" t="s">
        <v>52</v>
      </c>
      <c r="C11" s="77">
        <v>24</v>
      </c>
      <c r="D11" s="13">
        <v>0.69</v>
      </c>
      <c r="E11" s="13">
        <v>0.71</v>
      </c>
      <c r="F11" s="13">
        <v>0.73</v>
      </c>
      <c r="G11" s="13">
        <v>0.68</v>
      </c>
      <c r="H11" s="13">
        <v>0.66</v>
      </c>
      <c r="I11" s="13">
        <v>0.65</v>
      </c>
      <c r="J11" s="13">
        <v>0.65</v>
      </c>
      <c r="K11" s="13">
        <v>0.65</v>
      </c>
      <c r="L11" s="13">
        <v>0.67</v>
      </c>
      <c r="M11" s="13">
        <v>0.65</v>
      </c>
      <c r="N11" s="3">
        <f t="shared" si="0"/>
        <v>0.67400000000000015</v>
      </c>
      <c r="U11" s="77">
        <v>24</v>
      </c>
    </row>
    <row r="12" spans="1:21">
      <c r="A12">
        <f>VLOOKUP(OEE[[#This Row],[Work Centre]],'Work Centres'!$A$2:$B$21,2)</f>
        <v>10</v>
      </c>
      <c r="B12" t="s">
        <v>53</v>
      </c>
      <c r="C12" s="77">
        <v>25</v>
      </c>
      <c r="D12" s="13">
        <v>0.7</v>
      </c>
      <c r="E12" s="13">
        <v>0.7</v>
      </c>
      <c r="F12" s="13">
        <v>0.69</v>
      </c>
      <c r="G12" s="13">
        <v>0.72</v>
      </c>
      <c r="H12" s="13">
        <v>0.71</v>
      </c>
      <c r="I12" s="13">
        <v>0.74</v>
      </c>
      <c r="J12" s="13">
        <v>0.76</v>
      </c>
      <c r="K12" s="13">
        <v>0.74</v>
      </c>
      <c r="L12" s="13">
        <v>0.76</v>
      </c>
      <c r="M12" s="13">
        <v>0.71</v>
      </c>
      <c r="N12" s="3">
        <f t="shared" si="0"/>
        <v>0.72299999999999998</v>
      </c>
      <c r="U12" s="77">
        <v>25</v>
      </c>
    </row>
    <row r="13" spans="1:21">
      <c r="A13">
        <f>VLOOKUP(OEE[[#This Row],[Work Centre]],'Work Centres'!$A$2:$B$21,2)</f>
        <v>11</v>
      </c>
      <c r="B13" t="s">
        <v>54</v>
      </c>
      <c r="C13" s="77">
        <v>25</v>
      </c>
      <c r="D13" s="13">
        <v>0.7</v>
      </c>
      <c r="E13" s="13">
        <v>0.7</v>
      </c>
      <c r="F13" s="13">
        <v>0.72</v>
      </c>
      <c r="G13" s="13">
        <v>0.77</v>
      </c>
      <c r="H13" s="13">
        <v>0.73</v>
      </c>
      <c r="I13" s="13">
        <v>0.72</v>
      </c>
      <c r="J13" s="13">
        <v>0.68</v>
      </c>
      <c r="K13" s="13">
        <v>0.72</v>
      </c>
      <c r="L13" s="13">
        <v>0.74</v>
      </c>
      <c r="M13" s="13">
        <v>0.78</v>
      </c>
      <c r="N13" s="3">
        <f t="shared" si="0"/>
        <v>0.72599999999999998</v>
      </c>
      <c r="U13" s="77">
        <v>25</v>
      </c>
    </row>
    <row r="14" spans="1:21">
      <c r="A14">
        <f>VLOOKUP(OEE[[#This Row],[Work Centre]],'Work Centres'!$A$2:$B$21,2)</f>
        <v>12</v>
      </c>
      <c r="B14" t="s">
        <v>55</v>
      </c>
      <c r="C14" s="77">
        <v>25</v>
      </c>
      <c r="D14" s="13">
        <v>0.72</v>
      </c>
      <c r="E14" s="13">
        <v>0.77</v>
      </c>
      <c r="F14" s="13">
        <v>0.72</v>
      </c>
      <c r="G14" s="13">
        <v>0.67</v>
      </c>
      <c r="H14" s="13">
        <v>0.7</v>
      </c>
      <c r="I14" s="13">
        <v>0.71</v>
      </c>
      <c r="J14" s="13">
        <v>0.73</v>
      </c>
      <c r="K14" s="13">
        <v>0.69</v>
      </c>
      <c r="L14" s="13">
        <v>0.74</v>
      </c>
      <c r="M14" s="13">
        <v>0.78</v>
      </c>
      <c r="N14" s="3">
        <f t="shared" si="0"/>
        <v>0.72299999999999998</v>
      </c>
      <c r="U14" s="77">
        <v>25</v>
      </c>
    </row>
    <row r="15" spans="1:21">
      <c r="A15">
        <f>VLOOKUP(OEE[[#This Row],[Work Centre]],'Work Centres'!$A$2:$B$21,2)</f>
        <v>13</v>
      </c>
      <c r="B15" t="s">
        <v>56</v>
      </c>
      <c r="C15" s="77">
        <v>25</v>
      </c>
      <c r="D15" s="13">
        <v>0.74</v>
      </c>
      <c r="E15" s="13">
        <v>0.75</v>
      </c>
      <c r="F15" s="13">
        <v>0.79</v>
      </c>
      <c r="G15" s="13">
        <v>0.78</v>
      </c>
      <c r="H15" s="13">
        <v>0.75</v>
      </c>
      <c r="I15" s="13">
        <v>0.74</v>
      </c>
      <c r="J15" s="13">
        <v>0.74</v>
      </c>
      <c r="K15" s="13">
        <v>0.74</v>
      </c>
      <c r="L15" s="13">
        <v>0.76</v>
      </c>
      <c r="M15" s="13">
        <v>0.72</v>
      </c>
      <c r="N15" s="3">
        <f t="shared" si="0"/>
        <v>0.75100000000000011</v>
      </c>
      <c r="U15" s="77">
        <v>25</v>
      </c>
    </row>
    <row r="16" spans="1:21">
      <c r="A16">
        <f>VLOOKUP(OEE[[#This Row],[Work Centre]],'Work Centres'!$A$2:$B$21,2)</f>
        <v>14</v>
      </c>
      <c r="B16" t="s">
        <v>57</v>
      </c>
      <c r="C16" s="77">
        <v>26</v>
      </c>
      <c r="D16" s="13">
        <v>0.73</v>
      </c>
      <c r="E16" s="13">
        <v>0.72</v>
      </c>
      <c r="F16" s="13">
        <v>0.76</v>
      </c>
      <c r="G16" s="13">
        <v>0.79</v>
      </c>
      <c r="H16" s="13">
        <v>0.82</v>
      </c>
      <c r="I16" s="13">
        <v>0.82</v>
      </c>
      <c r="J16" s="13">
        <v>0.8</v>
      </c>
      <c r="K16" s="13">
        <v>0.77</v>
      </c>
      <c r="L16" s="13">
        <v>0.82</v>
      </c>
      <c r="M16" s="13">
        <v>0.86</v>
      </c>
      <c r="N16" s="3">
        <f t="shared" si="0"/>
        <v>0.78899999999999992</v>
      </c>
      <c r="U16" s="77">
        <v>26</v>
      </c>
    </row>
    <row r="17" spans="1:21">
      <c r="A17">
        <f>VLOOKUP(OEE[[#This Row],[Work Centre]],'Work Centres'!$A$2:$B$21,2)</f>
        <v>15</v>
      </c>
      <c r="B17" t="s">
        <v>58</v>
      </c>
      <c r="C17" s="77">
        <v>25</v>
      </c>
      <c r="D17" s="13">
        <v>0.76</v>
      </c>
      <c r="E17" s="13">
        <v>0.78</v>
      </c>
      <c r="F17" s="13">
        <v>0.73</v>
      </c>
      <c r="G17" s="13">
        <v>0.78</v>
      </c>
      <c r="H17" s="13">
        <v>0.77</v>
      </c>
      <c r="I17" s="13">
        <v>0.79</v>
      </c>
      <c r="J17" s="13">
        <v>0.81</v>
      </c>
      <c r="K17" s="13">
        <v>0.78</v>
      </c>
      <c r="L17" s="13">
        <v>0.75</v>
      </c>
      <c r="M17" s="13">
        <v>0.79</v>
      </c>
      <c r="N17" s="3">
        <f t="shared" si="0"/>
        <v>0.77400000000000002</v>
      </c>
      <c r="U17" s="77">
        <v>25</v>
      </c>
    </row>
    <row r="18" spans="1:21">
      <c r="A18">
        <f>VLOOKUP(OEE[[#This Row],[Work Centre]],'Work Centres'!$A$2:$B$21,2)</f>
        <v>16</v>
      </c>
      <c r="B18" t="s">
        <v>59</v>
      </c>
      <c r="C18" s="77">
        <v>24</v>
      </c>
      <c r="D18" s="13">
        <v>0.6</v>
      </c>
      <c r="E18" s="13">
        <v>0.7</v>
      </c>
      <c r="F18" s="13">
        <v>0.75</v>
      </c>
      <c r="G18" s="13">
        <v>0.75</v>
      </c>
      <c r="H18" s="13">
        <v>0.78</v>
      </c>
      <c r="I18" s="13">
        <v>0.77</v>
      </c>
      <c r="J18" s="13">
        <v>0.81</v>
      </c>
      <c r="K18" s="13">
        <v>0.83</v>
      </c>
      <c r="L18" s="13">
        <v>0.83</v>
      </c>
      <c r="M18" s="13">
        <v>0.87</v>
      </c>
      <c r="N18" s="3">
        <f t="shared" si="0"/>
        <v>0.76900000000000002</v>
      </c>
      <c r="U18" s="77">
        <v>24</v>
      </c>
    </row>
    <row r="19" spans="1:21">
      <c r="A19">
        <f>VLOOKUP(OEE[[#This Row],[Work Centre]],'Work Centres'!$A$2:$B$21,2)</f>
        <v>17</v>
      </c>
      <c r="B19" t="s">
        <v>60</v>
      </c>
      <c r="C19" s="77">
        <v>26</v>
      </c>
      <c r="D19" s="13">
        <v>0.7</v>
      </c>
      <c r="E19" s="13">
        <v>0.68</v>
      </c>
      <c r="F19" s="13">
        <v>0.65</v>
      </c>
      <c r="G19" s="13">
        <v>0.6</v>
      </c>
      <c r="H19" s="13">
        <v>0.56999999999999995</v>
      </c>
      <c r="I19" s="13">
        <v>0.6</v>
      </c>
      <c r="J19" s="13">
        <v>0.65</v>
      </c>
      <c r="K19" s="13">
        <v>0.62</v>
      </c>
      <c r="L19" s="13">
        <v>0.63</v>
      </c>
      <c r="M19" s="13">
        <v>0.64</v>
      </c>
      <c r="N19" s="3">
        <f t="shared" si="0"/>
        <v>0.63400000000000001</v>
      </c>
      <c r="U19" s="77">
        <v>26</v>
      </c>
    </row>
    <row r="20" spans="1:21">
      <c r="A20">
        <f>VLOOKUP(OEE[[#This Row],[Work Centre]],'Work Centres'!$A$2:$B$21,2)</f>
        <v>18</v>
      </c>
      <c r="B20" t="s">
        <v>61</v>
      </c>
      <c r="C20" s="77">
        <v>24</v>
      </c>
      <c r="D20" s="13">
        <v>0.67</v>
      </c>
      <c r="E20" s="13">
        <v>0.71</v>
      </c>
      <c r="F20" s="13">
        <v>0.66</v>
      </c>
      <c r="G20" s="13">
        <v>0.69</v>
      </c>
      <c r="H20" s="13">
        <v>0.74</v>
      </c>
      <c r="I20" s="13">
        <v>0.73</v>
      </c>
      <c r="J20" s="13">
        <v>0.75</v>
      </c>
      <c r="K20" s="13">
        <v>0.71</v>
      </c>
      <c r="L20" s="13">
        <v>0.69</v>
      </c>
      <c r="M20" s="13">
        <v>0.69</v>
      </c>
      <c r="N20" s="3">
        <f t="shared" si="0"/>
        <v>0.70399999999999996</v>
      </c>
      <c r="U20" s="77">
        <v>24</v>
      </c>
    </row>
    <row r="21" spans="1:21">
      <c r="A21">
        <f>VLOOKUP(OEE[[#This Row],[Work Centre]],'Work Centres'!$A$2:$B$21,2)</f>
        <v>19</v>
      </c>
      <c r="B21" t="s">
        <v>62</v>
      </c>
      <c r="C21" s="77">
        <v>25</v>
      </c>
      <c r="D21" s="13">
        <v>0.66</v>
      </c>
      <c r="E21" s="13">
        <v>0.63</v>
      </c>
      <c r="F21" s="13">
        <v>0.62</v>
      </c>
      <c r="G21" s="13">
        <v>0.62</v>
      </c>
      <c r="H21" s="13">
        <v>0.61</v>
      </c>
      <c r="I21" s="13">
        <v>0.63</v>
      </c>
      <c r="J21" s="13">
        <v>0.62</v>
      </c>
      <c r="K21" s="13">
        <v>0.62</v>
      </c>
      <c r="L21" s="13">
        <v>0.64</v>
      </c>
      <c r="M21" s="13">
        <v>0.63</v>
      </c>
      <c r="N21" s="3">
        <f t="shared" si="0"/>
        <v>0.62799999999999989</v>
      </c>
      <c r="U21" s="77">
        <v>25</v>
      </c>
    </row>
    <row r="22" spans="1:21">
      <c r="A22">
        <f>VLOOKUP(OEE[[#This Row],[Work Centre]],'Work Centres'!$A$2:$B$21,2)</f>
        <v>20</v>
      </c>
      <c r="B22" s="12" t="s">
        <v>63</v>
      </c>
      <c r="C22" s="78">
        <v>25</v>
      </c>
      <c r="D22" s="14">
        <v>0.62</v>
      </c>
      <c r="E22" s="14">
        <v>0.63</v>
      </c>
      <c r="F22" s="14">
        <v>0.61</v>
      </c>
      <c r="G22" s="14">
        <v>0.62</v>
      </c>
      <c r="H22" s="14">
        <v>0.6</v>
      </c>
      <c r="I22" s="14">
        <v>0.62</v>
      </c>
      <c r="J22" s="14">
        <v>0.63</v>
      </c>
      <c r="K22" s="14">
        <v>0.62</v>
      </c>
      <c r="L22" s="14">
        <v>0.62</v>
      </c>
      <c r="M22" s="14">
        <v>0.64</v>
      </c>
      <c r="N22" s="17">
        <f t="shared" si="0"/>
        <v>0.621</v>
      </c>
      <c r="O22" s="12"/>
      <c r="U22" s="78">
        <v>25</v>
      </c>
    </row>
    <row r="23" spans="1:21">
      <c r="A23">
        <v>21</v>
      </c>
      <c r="B23" s="79" t="s">
        <v>204</v>
      </c>
      <c r="C23" s="81">
        <v>10</v>
      </c>
      <c r="D23" s="13">
        <v>0.88</v>
      </c>
      <c r="E23" s="13">
        <v>0.88</v>
      </c>
      <c r="F23" s="13">
        <v>0.88</v>
      </c>
      <c r="G23" s="13">
        <v>0.88</v>
      </c>
      <c r="H23" s="13">
        <v>0.88</v>
      </c>
      <c r="I23" s="13">
        <v>0.88</v>
      </c>
      <c r="J23" s="13">
        <v>0.88</v>
      </c>
      <c r="K23" s="13">
        <v>0.88</v>
      </c>
      <c r="L23" s="13">
        <v>0.88</v>
      </c>
      <c r="M23" s="13">
        <v>0.88</v>
      </c>
      <c r="N23" s="3">
        <f t="shared" ref="N23" si="1">AVERAGE(D23:M23)</f>
        <v>0.88000000000000012</v>
      </c>
      <c r="O23" s="79"/>
      <c r="U23" s="80"/>
    </row>
    <row r="24" spans="1:21">
      <c r="A24" s="20"/>
      <c r="B24" s="19"/>
      <c r="C24" s="4">
        <f>SUM(C3:C23)</f>
        <v>510</v>
      </c>
      <c r="D24" s="3">
        <f>AVERAGE(D3:D23)</f>
        <v>0.72190476190476194</v>
      </c>
      <c r="E24" s="3">
        <f t="shared" ref="E24:M24" si="2">AVERAGE(E3:E23)</f>
        <v>0.73952380952380969</v>
      </c>
      <c r="F24" s="3">
        <f t="shared" si="2"/>
        <v>0.73857142857142866</v>
      </c>
      <c r="G24" s="3">
        <f t="shared" si="2"/>
        <v>0.7438095238095237</v>
      </c>
      <c r="H24" s="3">
        <f t="shared" si="2"/>
        <v>0.73857142857142855</v>
      </c>
      <c r="I24" s="3">
        <f t="shared" si="2"/>
        <v>0.74190476190476196</v>
      </c>
      <c r="J24" s="3">
        <f t="shared" si="2"/>
        <v>0.74904761904761918</v>
      </c>
      <c r="K24" s="3">
        <f t="shared" si="2"/>
        <v>0.74666666666666659</v>
      </c>
      <c r="L24" s="3">
        <f t="shared" si="2"/>
        <v>0.75857142857142856</v>
      </c>
      <c r="M24" s="3">
        <f t="shared" si="2"/>
        <v>0.76476190476190475</v>
      </c>
      <c r="N24" s="3">
        <f>AVERAGE(N3:N23)</f>
        <v>0.7443333333333334</v>
      </c>
    </row>
  </sheetData>
  <mergeCells count="1">
    <mergeCell ref="D1:M1"/>
  </mergeCells>
  <conditionalFormatting sqref="D3:N23">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00000000-0003-0000-07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OEE!D3:M3</xm:f>
              <xm:sqref>O3</xm:sqref>
            </x14:sparkline>
            <x14:sparkline>
              <xm:f>OEE!D4:M4</xm:f>
              <xm:sqref>O4</xm:sqref>
            </x14:sparkline>
            <x14:sparkline>
              <xm:f>OEE!D5:M5</xm:f>
              <xm:sqref>O5</xm:sqref>
            </x14:sparkline>
            <x14:sparkline>
              <xm:f>OEE!D6:M6</xm:f>
              <xm:sqref>O6</xm:sqref>
            </x14:sparkline>
            <x14:sparkline>
              <xm:f>OEE!D7:M7</xm:f>
              <xm:sqref>O7</xm:sqref>
            </x14:sparkline>
            <x14:sparkline>
              <xm:f>OEE!D8:M8</xm:f>
              <xm:sqref>O8</xm:sqref>
            </x14:sparkline>
            <x14:sparkline>
              <xm:f>OEE!D9:M9</xm:f>
              <xm:sqref>O9</xm:sqref>
            </x14:sparkline>
            <x14:sparkline>
              <xm:f>OEE!D10:M10</xm:f>
              <xm:sqref>O10</xm:sqref>
            </x14:sparkline>
            <x14:sparkline>
              <xm:f>OEE!D11:M11</xm:f>
              <xm:sqref>O11</xm:sqref>
            </x14:sparkline>
            <x14:sparkline>
              <xm:f>OEE!D12:M12</xm:f>
              <xm:sqref>O12</xm:sqref>
            </x14:sparkline>
            <x14:sparkline>
              <xm:f>OEE!D13:M13</xm:f>
              <xm:sqref>O13</xm:sqref>
            </x14:sparkline>
            <x14:sparkline>
              <xm:f>OEE!D14:M14</xm:f>
              <xm:sqref>O14</xm:sqref>
            </x14:sparkline>
            <x14:sparkline>
              <xm:f>OEE!D15:M15</xm:f>
              <xm:sqref>O15</xm:sqref>
            </x14:sparkline>
            <x14:sparkline>
              <xm:f>OEE!D16:M16</xm:f>
              <xm:sqref>O16</xm:sqref>
            </x14:sparkline>
            <x14:sparkline>
              <xm:f>OEE!D17:M17</xm:f>
              <xm:sqref>O17</xm:sqref>
            </x14:sparkline>
            <x14:sparkline>
              <xm:f>OEE!D18:M18</xm:f>
              <xm:sqref>O18</xm:sqref>
            </x14:sparkline>
            <x14:sparkline>
              <xm:f>OEE!D19:M19</xm:f>
              <xm:sqref>O19</xm:sqref>
            </x14:sparkline>
            <x14:sparkline>
              <xm:f>OEE!D20:M20</xm:f>
              <xm:sqref>O20</xm:sqref>
            </x14:sparkline>
            <x14:sparkline>
              <xm:f>OEE!D21:M21</xm:f>
              <xm:sqref>O21</xm:sqref>
            </x14:sparkline>
            <x14:sparkline>
              <xm:f>OEE!D22:M22</xm:f>
              <xm:sqref>O22</xm:sqref>
            </x14:sparkline>
            <x14:sparkline>
              <xm:f>OEE!D23:M23</xm:f>
              <xm:sqref>O23</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workbookViewId="0">
      <selection activeCell="A2" sqref="A2"/>
    </sheetView>
  </sheetViews>
  <sheetFormatPr defaultRowHeight="13"/>
  <sheetData>
    <row r="1" spans="1:2" ht="26">
      <c r="A1" s="27" t="str">
        <f>IF(Parameter!C5=1,'Data Dictionary'!A43,'Data Dictionary'!B43)</f>
        <v>Work Centre</v>
      </c>
      <c r="B1" s="30" t="str">
        <f>IF(Parameter!C5=1,'Data Dictionary'!A29,'Data Dictionary'!B29)</f>
        <v>Ref.</v>
      </c>
    </row>
    <row r="2" spans="1:2">
      <c r="A2" s="28" t="s">
        <v>44</v>
      </c>
      <c r="B2" s="31">
        <v>1</v>
      </c>
    </row>
    <row r="3" spans="1:2">
      <c r="A3" s="28" t="s">
        <v>45</v>
      </c>
      <c r="B3" s="31">
        <v>2</v>
      </c>
    </row>
    <row r="4" spans="1:2">
      <c r="A4" s="28" t="s">
        <v>46</v>
      </c>
      <c r="B4" s="31">
        <v>3</v>
      </c>
    </row>
    <row r="5" spans="1:2">
      <c r="A5" s="28" t="s">
        <v>47</v>
      </c>
      <c r="B5" s="31">
        <v>4</v>
      </c>
    </row>
    <row r="6" spans="1:2">
      <c r="A6" s="28" t="s">
        <v>48</v>
      </c>
      <c r="B6" s="31">
        <v>5</v>
      </c>
    </row>
    <row r="7" spans="1:2">
      <c r="A7" s="28" t="s">
        <v>49</v>
      </c>
      <c r="B7" s="31">
        <v>6</v>
      </c>
    </row>
    <row r="8" spans="1:2">
      <c r="A8" s="28" t="s">
        <v>50</v>
      </c>
      <c r="B8" s="31">
        <v>7</v>
      </c>
    </row>
    <row r="9" spans="1:2">
      <c r="A9" s="28" t="s">
        <v>51</v>
      </c>
      <c r="B9" s="31">
        <v>8</v>
      </c>
    </row>
    <row r="10" spans="1:2">
      <c r="A10" s="28" t="s">
        <v>52</v>
      </c>
      <c r="B10" s="31">
        <v>9</v>
      </c>
    </row>
    <row r="11" spans="1:2">
      <c r="A11" s="28" t="s">
        <v>53</v>
      </c>
      <c r="B11" s="31">
        <v>10</v>
      </c>
    </row>
    <row r="12" spans="1:2">
      <c r="A12" s="28" t="s">
        <v>54</v>
      </c>
      <c r="B12" s="31">
        <v>11</v>
      </c>
    </row>
    <row r="13" spans="1:2">
      <c r="A13" s="28" t="s">
        <v>55</v>
      </c>
      <c r="B13" s="31">
        <v>12</v>
      </c>
    </row>
    <row r="14" spans="1:2">
      <c r="A14" s="28" t="s">
        <v>56</v>
      </c>
      <c r="B14" s="31">
        <v>13</v>
      </c>
    </row>
    <row r="15" spans="1:2">
      <c r="A15" s="28" t="s">
        <v>57</v>
      </c>
      <c r="B15" s="31">
        <v>14</v>
      </c>
    </row>
    <row r="16" spans="1:2">
      <c r="A16" s="28" t="s">
        <v>58</v>
      </c>
      <c r="B16" s="31">
        <v>15</v>
      </c>
    </row>
    <row r="17" spans="1:2">
      <c r="A17" s="28" t="s">
        <v>59</v>
      </c>
      <c r="B17" s="31">
        <v>16</v>
      </c>
    </row>
    <row r="18" spans="1:2">
      <c r="A18" s="28" t="s">
        <v>60</v>
      </c>
      <c r="B18" s="31">
        <v>17</v>
      </c>
    </row>
    <row r="19" spans="1:2">
      <c r="A19" s="28" t="s">
        <v>61</v>
      </c>
      <c r="B19" s="31">
        <v>18</v>
      </c>
    </row>
    <row r="20" spans="1:2">
      <c r="A20" s="28" t="s">
        <v>62</v>
      </c>
      <c r="B20" s="31">
        <v>19</v>
      </c>
    </row>
    <row r="21" spans="1:2">
      <c r="A21" s="29" t="s">
        <v>63</v>
      </c>
      <c r="B21" s="32">
        <v>20</v>
      </c>
    </row>
    <row r="22" spans="1:2">
      <c r="A22" s="82" t="s">
        <v>204</v>
      </c>
      <c r="B22" s="83">
        <v>21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Introductions</vt:lpstr>
      <vt:lpstr>Instructions</vt:lpstr>
      <vt:lpstr>Schedule</vt:lpstr>
      <vt:lpstr>WIP</vt:lpstr>
      <vt:lpstr>New orders</vt:lpstr>
      <vt:lpstr>Calendar</vt:lpstr>
      <vt:lpstr>Holiday</vt:lpstr>
      <vt:lpstr>OEE</vt:lpstr>
      <vt:lpstr>Work Centres</vt:lpstr>
      <vt:lpstr>Parameter</vt:lpstr>
      <vt:lpstr>Data Dictionary</vt:lpstr>
      <vt:lpstr>Calendar_Date</vt:lpstr>
      <vt:lpstr>Holiday</vt:lpstr>
      <vt:lpstr>Language</vt:lpstr>
      <vt:lpstr>Planning_Board</vt:lpstr>
      <vt:lpstr>Total_Hours_per_day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Phakhawat Chullamonthon</cp:lastModifiedBy>
  <dcterms:created xsi:type="dcterms:W3CDTF">2017-04-23T10:54:09Z</dcterms:created>
  <dcterms:modified xsi:type="dcterms:W3CDTF">2022-02-21T07:43:11Z</dcterms:modified>
</cp:coreProperties>
</file>