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kle\AI-Nuclear-Fusion-2022-2023\"/>
    </mc:Choice>
  </mc:AlternateContent>
  <xr:revisionPtr revIDLastSave="0" documentId="13_ncr:1_{5A048457-3792-41C2-BACA-DA8B09E8AA9D}" xr6:coauthVersionLast="47" xr6:coauthVersionMax="47" xr10:uidLastSave="{00000000-0000-0000-0000-000000000000}"/>
  <bookViews>
    <workbookView xWindow="-19320" yWindow="705" windowWidth="19440" windowHeight="14880" xr2:uid="{AFC62249-A2E5-4452-8C07-98BAC5A28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 s="1"/>
  <c r="D8" i="1" s="1"/>
  <c r="C4" i="1"/>
  <c r="C2" i="1"/>
  <c r="B4" i="1"/>
  <c r="B2" i="1"/>
  <c r="A18" i="1"/>
  <c r="K17" i="1"/>
  <c r="K10" i="1"/>
  <c r="I7" i="1"/>
  <c r="I10" i="1" s="1"/>
  <c r="J10" i="1"/>
  <c r="B10" i="1"/>
  <c r="K4" i="1"/>
  <c r="L4" i="1" s="1"/>
  <c r="K2" i="1"/>
  <c r="L2" i="1" s="1"/>
  <c r="D10" i="1"/>
  <c r="D12" i="1" s="1"/>
  <c r="D6" i="1"/>
  <c r="F6" i="1"/>
  <c r="G10" i="1" l="1"/>
  <c r="L10" i="1"/>
  <c r="F8" i="1"/>
  <c r="G8" i="1" l="1"/>
  <c r="F10" i="1"/>
  <c r="F12" i="1" s="1"/>
  <c r="F14" i="1" s="1"/>
</calcChain>
</file>

<file path=xl/sharedStrings.xml><?xml version="1.0" encoding="utf-8"?>
<sst xmlns="http://schemas.openxmlformats.org/spreadsheetml/2006/main" count="40" uniqueCount="40">
  <si>
    <t>N</t>
  </si>
  <si>
    <t>Q</t>
  </si>
  <si>
    <t>E on surface</t>
  </si>
  <si>
    <t>n_space</t>
  </si>
  <si>
    <t>n_part_d</t>
  </si>
  <si>
    <t>nback</t>
  </si>
  <si>
    <t xml:space="preserve">target_part </t>
  </si>
  <si>
    <t>r_part_spart</t>
  </si>
  <si>
    <t>sphere</t>
  </si>
  <si>
    <t>a0</t>
  </si>
  <si>
    <t>rcells</t>
  </si>
  <si>
    <t>density back</t>
  </si>
  <si>
    <t>volume of cell</t>
  </si>
  <si>
    <t>density</t>
  </si>
  <si>
    <t>Te</t>
  </si>
  <si>
    <t>Ti</t>
  </si>
  <si>
    <t>ncells</t>
  </si>
  <si>
    <t>ncells8</t>
  </si>
  <si>
    <t>e_charge_mass</t>
  </si>
  <si>
    <t>dt</t>
  </si>
  <si>
    <t>coef for E ,electron</t>
  </si>
  <si>
    <t>coef for B, electron</t>
  </si>
  <si>
    <t>Bmax</t>
  </si>
  <si>
    <t>Emax</t>
  </si>
  <si>
    <t>radius</t>
  </si>
  <si>
    <t>total number of background particles</t>
  </si>
  <si>
    <t>total number of particles in the sphere</t>
  </si>
  <si>
    <t>density ratio sphere/ background</t>
  </si>
  <si>
    <t>qE</t>
  </si>
  <si>
    <t>rv</t>
  </si>
  <si>
    <t>r</t>
  </si>
  <si>
    <t>r/2m</t>
  </si>
  <si>
    <t>electron vel</t>
  </si>
  <si>
    <t>a total</t>
  </si>
  <si>
    <t>t total vele</t>
  </si>
  <si>
    <t>vel e</t>
  </si>
  <si>
    <t>vel i</t>
  </si>
  <si>
    <t>t total veli</t>
  </si>
  <si>
    <t>multiply by</t>
  </si>
  <si>
    <t>target density 1 torr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</si>
</sst>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9301-7781-4595-8A00-DBFB34121AA4}">
  <dimension ref="A1:M18"/>
  <sheetViews>
    <sheetView tabSelected="1" workbookViewId="0">
      <selection activeCell="A15" sqref="A15"/>
    </sheetView>
  </sheetViews>
  <sheetFormatPr defaultRowHeight="15" x14ac:dyDescent="0.25"/>
  <cols>
    <col min="1" max="1" width="11.28515625" bestFit="1" customWidth="1"/>
    <col min="2" max="3" width="14.28515625" customWidth="1"/>
    <col min="7" max="7" width="15" bestFit="1" customWidth="1"/>
  </cols>
  <sheetData>
    <row r="1" spans="1:13" x14ac:dyDescent="0.25">
      <c r="A1" t="s">
        <v>14</v>
      </c>
      <c r="B1" t="s">
        <v>35</v>
      </c>
      <c r="C1" t="s">
        <v>34</v>
      </c>
      <c r="D1" t="s">
        <v>4</v>
      </c>
      <c r="F1" t="s">
        <v>8</v>
      </c>
      <c r="I1" t="s">
        <v>18</v>
      </c>
      <c r="K1" t="s">
        <v>21</v>
      </c>
      <c r="M1" t="s">
        <v>19</v>
      </c>
    </row>
    <row r="2" spans="1:13" x14ac:dyDescent="0.25">
      <c r="A2" s="1">
        <v>10000000</v>
      </c>
      <c r="B2" s="1">
        <f>SQRT(2*1.38E-23*A2/9.11E-31)</f>
        <v>17405854.649233758</v>
      </c>
      <c r="C2" s="1">
        <f>A18/B2</f>
        <v>9.1923093248996848E-11</v>
      </c>
      <c r="D2" s="1">
        <f>A16^3*A10*B6</f>
        <v>1048576</v>
      </c>
      <c r="I2" s="1">
        <v>175880000000</v>
      </c>
      <c r="K2">
        <f>-I2*M2</f>
        <v>-1.7588E-3</v>
      </c>
      <c r="L2">
        <f>K2*A6</f>
        <v>-3.5175999999999999E-2</v>
      </c>
      <c r="M2" s="1">
        <v>1E-14</v>
      </c>
    </row>
    <row r="3" spans="1:13" x14ac:dyDescent="0.25">
      <c r="A3" t="s">
        <v>15</v>
      </c>
      <c r="B3" t="s">
        <v>36</v>
      </c>
      <c r="C3" t="s">
        <v>37</v>
      </c>
      <c r="D3" t="s">
        <v>7</v>
      </c>
      <c r="F3" t="s">
        <v>10</v>
      </c>
      <c r="K3" t="s">
        <v>20</v>
      </c>
    </row>
    <row r="4" spans="1:13" x14ac:dyDescent="0.25">
      <c r="A4" s="1">
        <v>10000000</v>
      </c>
      <c r="B4" s="1">
        <f>SQRT(2*1.38E-23*A4/1.67E-27)</f>
        <v>406533.46858265472</v>
      </c>
      <c r="C4" s="1">
        <f>A18/B4</f>
        <v>3.9357153190320775E-9</v>
      </c>
      <c r="D4" s="1">
        <f>A14/D2</f>
        <v>95367.431640625</v>
      </c>
      <c r="F4">
        <v>8</v>
      </c>
      <c r="K4" s="1">
        <f>K2*M2</f>
        <v>-1.7587999999999999E-17</v>
      </c>
      <c r="L4" s="1">
        <f>K4*A8</f>
        <v>-1.7587999999999998E-7</v>
      </c>
    </row>
    <row r="5" spans="1:13" x14ac:dyDescent="0.25">
      <c r="A5" t="s">
        <v>22</v>
      </c>
      <c r="B5" t="s">
        <v>38</v>
      </c>
      <c r="D5" t="s">
        <v>12</v>
      </c>
      <c r="F5" t="s">
        <v>24</v>
      </c>
    </row>
    <row r="6" spans="1:13" x14ac:dyDescent="0.25">
      <c r="A6">
        <v>20</v>
      </c>
      <c r="B6">
        <v>1</v>
      </c>
      <c r="D6" s="1">
        <f>A12^3</f>
        <v>9.9999999999999998E-13</v>
      </c>
      <c r="F6" s="1">
        <f>F4*A12</f>
        <v>8.0000000000000004E-4</v>
      </c>
      <c r="I6" t="s">
        <v>28</v>
      </c>
    </row>
    <row r="7" spans="1:13" ht="45" x14ac:dyDescent="0.25">
      <c r="A7" t="s">
        <v>23</v>
      </c>
      <c r="D7" t="s">
        <v>11</v>
      </c>
      <c r="F7" t="s">
        <v>13</v>
      </c>
      <c r="G7" s="2" t="s">
        <v>27</v>
      </c>
      <c r="I7" s="1">
        <f>1.6E-19*A8</f>
        <v>1.5999999999999999E-9</v>
      </c>
      <c r="J7" t="s">
        <v>39</v>
      </c>
    </row>
    <row r="8" spans="1:13" x14ac:dyDescent="0.25">
      <c r="A8" s="1">
        <v>10000000000</v>
      </c>
      <c r="D8" s="1">
        <f>D4*A10/D6</f>
        <v>3.0517578125000003E+18</v>
      </c>
      <c r="F8" s="1">
        <f>(D2-(A16-2)^3*A10)/D6*D4</f>
        <v>1.76025390625E+22</v>
      </c>
      <c r="G8" s="1">
        <f>F8/D8</f>
        <v>5767.9999999999991</v>
      </c>
      <c r="J8" s="1">
        <v>7.0000000000000004E+22</v>
      </c>
    </row>
    <row r="9" spans="1:13" ht="45" x14ac:dyDescent="0.25">
      <c r="A9" t="s">
        <v>5</v>
      </c>
      <c r="B9" s="2" t="s">
        <v>25</v>
      </c>
      <c r="C9" s="2"/>
      <c r="D9" t="s">
        <v>16</v>
      </c>
      <c r="F9" s="2" t="s">
        <v>0</v>
      </c>
      <c r="G9" s="2" t="s">
        <v>26</v>
      </c>
      <c r="I9" t="s">
        <v>29</v>
      </c>
      <c r="J9" t="s">
        <v>32</v>
      </c>
      <c r="K9" t="s">
        <v>30</v>
      </c>
      <c r="L9" t="s">
        <v>31</v>
      </c>
    </row>
    <row r="10" spans="1:13" x14ac:dyDescent="0.25">
      <c r="A10">
        <v>32</v>
      </c>
      <c r="B10" s="1">
        <f>A10*(A16-2)^3</f>
        <v>864000</v>
      </c>
      <c r="C10" s="1"/>
      <c r="D10">
        <f>A16^3</f>
        <v>32768</v>
      </c>
      <c r="F10" s="1">
        <f>4/3*PI()*F6^3*F8</f>
        <v>37751471720637.344</v>
      </c>
      <c r="G10" s="1">
        <f>D2-B10</f>
        <v>184576</v>
      </c>
      <c r="I10" s="1">
        <f>I7</f>
        <v>1.5999999999999999E-9</v>
      </c>
      <c r="J10" s="1">
        <f>SQRT(2*1.38E-23*A2/9.11E-31)</f>
        <v>17405854.649233758</v>
      </c>
      <c r="K10" s="1">
        <f>I10/J10</f>
        <v>9.1923093248996838E-17</v>
      </c>
      <c r="L10" s="1">
        <f>K10/2/9.11E-31</f>
        <v>50451752606474.664</v>
      </c>
    </row>
    <row r="11" spans="1:13" x14ac:dyDescent="0.25">
      <c r="A11" t="s">
        <v>9</v>
      </c>
      <c r="D11" t="s">
        <v>17</v>
      </c>
      <c r="F11" t="s">
        <v>1</v>
      </c>
    </row>
    <row r="12" spans="1:13" x14ac:dyDescent="0.25">
      <c r="A12" s="1">
        <v>1E-4</v>
      </c>
      <c r="D12">
        <f>D10*8</f>
        <v>262144</v>
      </c>
      <c r="F12" s="1">
        <f>F10*1.6E-19</f>
        <v>6.0402354753019743E-6</v>
      </c>
    </row>
    <row r="13" spans="1:13" x14ac:dyDescent="0.25">
      <c r="A13" t="s">
        <v>6</v>
      </c>
      <c r="F13" t="s">
        <v>2</v>
      </c>
      <c r="I13" s="1"/>
    </row>
    <row r="14" spans="1:13" x14ac:dyDescent="0.25">
      <c r="A14" s="1">
        <v>100000000000</v>
      </c>
      <c r="F14" s="1">
        <f>F12/4/PI()/0.0000000000088/F6^2</f>
        <v>85345643939.393921</v>
      </c>
    </row>
    <row r="15" spans="1:13" x14ac:dyDescent="0.25">
      <c r="A15" t="s">
        <v>3</v>
      </c>
    </row>
    <row r="16" spans="1:13" x14ac:dyDescent="0.25">
      <c r="A16">
        <v>32</v>
      </c>
    </row>
    <row r="17" spans="1:11" x14ac:dyDescent="0.25">
      <c r="A17" t="s">
        <v>33</v>
      </c>
      <c r="K17">
        <f>13243/200</f>
        <v>66.215000000000003</v>
      </c>
    </row>
    <row r="18" spans="1:11" x14ac:dyDescent="0.25">
      <c r="A18" s="1">
        <f>A12*A16/2</f>
        <v>1.6000000000000001E-3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lee</dc:creator>
  <cp:lastModifiedBy>paul lee</cp:lastModifiedBy>
  <dcterms:created xsi:type="dcterms:W3CDTF">2023-04-28T09:38:30Z</dcterms:created>
  <dcterms:modified xsi:type="dcterms:W3CDTF">2023-05-06T22:36:46Z</dcterms:modified>
</cp:coreProperties>
</file>