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DADE\Repositorio Praticas\M64-Bela-Adormecida-\2 - Requisitos\2.5 - Planilha_de_Contagem\"/>
    </mc:Choice>
  </mc:AlternateContent>
  <bookViews>
    <workbookView xWindow="0" yWindow="0" windowWidth="20490" windowHeight="7905" activeTab="1"/>
  </bookViews>
  <sheets>
    <sheet name="Contagem" sheetId="1" r:id="rId1"/>
    <sheet name="Funções" sheetId="2" r:id="rId2"/>
    <sheet name="Sumário" sheetId="3" r:id="rId3"/>
  </sheets>
  <definedNames>
    <definedName name="CF">Funções!$K$8:$K$131</definedName>
    <definedName name="Data">Contagem!$X$7</definedName>
    <definedName name="Projeto">Contagem!$F$6</definedName>
    <definedName name="Responsável">Contagem!$F$7</definedName>
    <definedName name="Revisão">Contagem!$X$8</definedName>
    <definedName name="Revisor">Contagem!$F$8</definedName>
    <definedName name="UFPB">Contagem!$Y$12</definedName>
  </definedNames>
  <calcPr calcId="162913"/>
</workbook>
</file>

<file path=xl/calcChain.xml><?xml version="1.0" encoding="utf-8"?>
<calcChain xmlns="http://schemas.openxmlformats.org/spreadsheetml/2006/main">
  <c r="L122" i="2" l="1"/>
  <c r="K122" i="2" s="1"/>
  <c r="N121" i="2"/>
  <c r="O121" i="2" s="1"/>
  <c r="M121" i="2"/>
  <c r="L121" i="2"/>
  <c r="K121" i="2"/>
  <c r="N120" i="2"/>
  <c r="O120" i="2" s="1"/>
  <c r="L120" i="2"/>
  <c r="M120" i="2" s="1"/>
  <c r="K120" i="2"/>
  <c r="L119" i="2"/>
  <c r="N119" i="2" s="1"/>
  <c r="O119" i="2" s="1"/>
  <c r="K119" i="2"/>
  <c r="L118" i="2"/>
  <c r="K118" i="2" s="1"/>
  <c r="N117" i="2"/>
  <c r="O117" i="2" s="1"/>
  <c r="M117" i="2"/>
  <c r="L117" i="2"/>
  <c r="K117" i="2"/>
  <c r="N116" i="2"/>
  <c r="O116" i="2" s="1"/>
  <c r="L116" i="2"/>
  <c r="M116" i="2" s="1"/>
  <c r="K116" i="2"/>
  <c r="L114" i="2"/>
  <c r="K114" i="2" s="1"/>
  <c r="L113" i="2"/>
  <c r="N113" i="2" s="1"/>
  <c r="O113" i="2" s="1"/>
  <c r="K113" i="2"/>
  <c r="L112" i="2"/>
  <c r="M112" i="2" s="1"/>
  <c r="K112" i="2"/>
  <c r="L111" i="2"/>
  <c r="N111" i="2" s="1"/>
  <c r="O111" i="2" s="1"/>
  <c r="L110" i="2"/>
  <c r="K110" i="2" s="1"/>
  <c r="N109" i="2"/>
  <c r="O109" i="2" s="1"/>
  <c r="M109" i="2"/>
  <c r="L109" i="2"/>
  <c r="K109" i="2"/>
  <c r="L108" i="2"/>
  <c r="M108" i="2" s="1"/>
  <c r="N108" i="2" l="1"/>
  <c r="O108" i="2" s="1"/>
  <c r="M118" i="2"/>
  <c r="M122" i="2"/>
  <c r="M113" i="2"/>
  <c r="N118" i="2"/>
  <c r="O118" i="2" s="1"/>
  <c r="M119" i="2"/>
  <c r="N122" i="2"/>
  <c r="O122" i="2" s="1"/>
  <c r="K108" i="2"/>
  <c r="K111" i="2"/>
  <c r="N112" i="2"/>
  <c r="O112" i="2" s="1"/>
  <c r="M110" i="2"/>
  <c r="M114" i="2"/>
  <c r="N110" i="2"/>
  <c r="O110" i="2" s="1"/>
  <c r="M111" i="2"/>
  <c r="N114" i="2"/>
  <c r="O114" i="2" s="1"/>
  <c r="L129" i="2"/>
  <c r="K129" i="2" s="1"/>
  <c r="L128" i="2"/>
  <c r="K128" i="2" s="1"/>
  <c r="L106" i="2"/>
  <c r="K106" i="2" s="1"/>
  <c r="L105" i="2"/>
  <c r="K105" i="2" s="1"/>
  <c r="L104" i="2"/>
  <c r="K104" i="2" s="1"/>
  <c r="L103" i="2"/>
  <c r="M103" i="2" s="1"/>
  <c r="L102" i="2"/>
  <c r="K102" i="2" s="1"/>
  <c r="L101" i="2"/>
  <c r="K101" i="2" s="1"/>
  <c r="N103" i="2" l="1"/>
  <c r="O103" i="2" s="1"/>
  <c r="M129" i="2"/>
  <c r="N129" i="2"/>
  <c r="O129" i="2" s="1"/>
  <c r="M101" i="2"/>
  <c r="M104" i="2"/>
  <c r="N104" i="2"/>
  <c r="O104" i="2" s="1"/>
  <c r="N128" i="2"/>
  <c r="O128" i="2" s="1"/>
  <c r="M128" i="2"/>
  <c r="K103" i="2"/>
  <c r="M105" i="2"/>
  <c r="N101" i="2"/>
  <c r="O101" i="2" s="1"/>
  <c r="M102" i="2"/>
  <c r="N105" i="2"/>
  <c r="O105" i="2" s="1"/>
  <c r="M106" i="2"/>
  <c r="N102" i="2"/>
  <c r="O102" i="2" s="1"/>
  <c r="N106" i="2"/>
  <c r="O106" i="2" s="1"/>
  <c r="L24" i="2"/>
  <c r="N24" i="2" s="1"/>
  <c r="O24" i="2" s="1"/>
  <c r="L23" i="2"/>
  <c r="M23" i="2" s="1"/>
  <c r="L22" i="2"/>
  <c r="N22" i="2" s="1"/>
  <c r="O22" i="2" s="1"/>
  <c r="L21" i="2"/>
  <c r="N21" i="2" s="1"/>
  <c r="O21" i="2" s="1"/>
  <c r="L20" i="2"/>
  <c r="N20" i="2" s="1"/>
  <c r="O20" i="2" s="1"/>
  <c r="L19" i="2"/>
  <c r="K19" i="2" s="1"/>
  <c r="N23" i="2" l="1"/>
  <c r="O23" i="2" s="1"/>
  <c r="K23" i="2"/>
  <c r="K24" i="2"/>
  <c r="M24" i="2"/>
  <c r="M22" i="2"/>
  <c r="K22" i="2"/>
  <c r="K21" i="2"/>
  <c r="M21" i="2"/>
  <c r="K20" i="2"/>
  <c r="M20" i="2"/>
  <c r="M19" i="2"/>
  <c r="N19" i="2"/>
  <c r="O19" i="2" s="1"/>
  <c r="O57" i="2"/>
  <c r="L126" i="2" l="1"/>
  <c r="K126" i="2" s="1"/>
  <c r="L125" i="2"/>
  <c r="K125" i="2" s="1"/>
  <c r="L131" i="2"/>
  <c r="M131" i="2" s="1"/>
  <c r="L127" i="2"/>
  <c r="M127" i="2" s="1"/>
  <c r="K131" i="2" l="1"/>
  <c r="M125" i="2"/>
  <c r="N125" i="2"/>
  <c r="O125" i="2" s="1"/>
  <c r="M126" i="2"/>
  <c r="N126" i="2"/>
  <c r="O126" i="2" s="1"/>
  <c r="N131" i="2"/>
  <c r="O131" i="2" s="1"/>
  <c r="N127" i="2"/>
  <c r="O127" i="2" s="1"/>
  <c r="K127" i="2"/>
  <c r="L15" i="2"/>
  <c r="K15" i="2" s="1"/>
  <c r="L16" i="2"/>
  <c r="K16" i="2" s="1"/>
  <c r="L99" i="2"/>
  <c r="K99" i="2" s="1"/>
  <c r="L91" i="2"/>
  <c r="M91" i="2" s="1"/>
  <c r="L65" i="2"/>
  <c r="K65" i="2" s="1"/>
  <c r="L47" i="2"/>
  <c r="K47" i="2" s="1"/>
  <c r="M15" i="2" l="1"/>
  <c r="N15" i="2"/>
  <c r="O15" i="2" s="1"/>
  <c r="M16" i="2"/>
  <c r="N16" i="2"/>
  <c r="O16" i="2" s="1"/>
  <c r="M99" i="2"/>
  <c r="N99" i="2"/>
  <c r="O99" i="2" s="1"/>
  <c r="N91" i="2"/>
  <c r="O91" i="2" s="1"/>
  <c r="K91" i="2"/>
  <c r="M65" i="2"/>
  <c r="N65" i="2"/>
  <c r="O65" i="2" s="1"/>
  <c r="M47" i="2"/>
  <c r="N47" i="2"/>
  <c r="O47" i="2" s="1"/>
  <c r="L89" i="2"/>
  <c r="K89" i="2" s="1"/>
  <c r="M89" i="2" l="1"/>
  <c r="N89" i="2"/>
  <c r="O89" i="2" s="1"/>
  <c r="L55" i="2"/>
  <c r="K55" i="2" s="1"/>
  <c r="N123" i="2"/>
  <c r="O123" i="2" s="1"/>
  <c r="L123" i="2"/>
  <c r="M123" i="2" s="1"/>
  <c r="N92" i="2"/>
  <c r="O92" i="2" s="1"/>
  <c r="M92" i="2"/>
  <c r="L98" i="2"/>
  <c r="K98" i="2" s="1"/>
  <c r="L97" i="2"/>
  <c r="K97" i="2" s="1"/>
  <c r="L96" i="2"/>
  <c r="K96" i="2" s="1"/>
  <c r="L95" i="2"/>
  <c r="K95" i="2" s="1"/>
  <c r="L94" i="2"/>
  <c r="K94" i="2" s="1"/>
  <c r="L93" i="2"/>
  <c r="K93" i="2" s="1"/>
  <c r="K123" i="2" l="1"/>
  <c r="N93" i="2"/>
  <c r="O93" i="2" s="1"/>
  <c r="M55" i="2"/>
  <c r="M98" i="2"/>
  <c r="N55" i="2"/>
  <c r="O55" i="2" s="1"/>
  <c r="M93" i="2"/>
  <c r="M94" i="2"/>
  <c r="M96" i="2"/>
  <c r="M97" i="2"/>
  <c r="N96" i="2"/>
  <c r="O96" i="2" s="1"/>
  <c r="N97" i="2"/>
  <c r="O97" i="2" s="1"/>
  <c r="N94" i="2"/>
  <c r="O94" i="2" s="1"/>
  <c r="M95" i="2"/>
  <c r="N98" i="2"/>
  <c r="O98" i="2" s="1"/>
  <c r="N95" i="2"/>
  <c r="O95" i="2" s="1"/>
  <c r="L88" i="2"/>
  <c r="K88" i="2" s="1"/>
  <c r="L85" i="2"/>
  <c r="K85" i="2" s="1"/>
  <c r="L90" i="2"/>
  <c r="M90" i="2" s="1"/>
  <c r="L87" i="2"/>
  <c r="K87" i="2" s="1"/>
  <c r="L124" i="2"/>
  <c r="K124" i="2" s="1"/>
  <c r="L86" i="2"/>
  <c r="K86" i="2" s="1"/>
  <c r="L84" i="2"/>
  <c r="K84" i="2" s="1"/>
  <c r="L83" i="2"/>
  <c r="K83" i="2" s="1"/>
  <c r="N82" i="2"/>
  <c r="O82" i="2" s="1"/>
  <c r="L82" i="2"/>
  <c r="K82" i="2" s="1"/>
  <c r="L63" i="2"/>
  <c r="K63" i="2" s="1"/>
  <c r="L72" i="2"/>
  <c r="K72" i="2" s="1"/>
  <c r="L80" i="2"/>
  <c r="K80" i="2" s="1"/>
  <c r="L14" i="2"/>
  <c r="K14" i="2" s="1"/>
  <c r="L81" i="2"/>
  <c r="K81" i="2" s="1"/>
  <c r="L79" i="2"/>
  <c r="N79" i="2" s="1"/>
  <c r="O79" i="2" s="1"/>
  <c r="L78" i="2"/>
  <c r="K78" i="2" s="1"/>
  <c r="L77" i="2"/>
  <c r="N77" i="2" s="1"/>
  <c r="O77" i="2" s="1"/>
  <c r="L76" i="2"/>
  <c r="K76" i="2" s="1"/>
  <c r="L75" i="2"/>
  <c r="N75" i="2" s="1"/>
  <c r="O75" i="2" s="1"/>
  <c r="N124" i="2" l="1"/>
  <c r="O124" i="2" s="1"/>
  <c r="N90" i="2"/>
  <c r="O90" i="2" s="1"/>
  <c r="N88" i="2"/>
  <c r="O88" i="2" s="1"/>
  <c r="N87" i="2"/>
  <c r="O87" i="2" s="1"/>
  <c r="N86" i="2"/>
  <c r="O86" i="2" s="1"/>
  <c r="N85" i="2"/>
  <c r="O85" i="2" s="1"/>
  <c r="N84" i="2"/>
  <c r="O84" i="2" s="1"/>
  <c r="M88" i="2"/>
  <c r="M85" i="2"/>
  <c r="K90" i="2"/>
  <c r="N83" i="2"/>
  <c r="O83" i="2" s="1"/>
  <c r="M87" i="2"/>
  <c r="M124" i="2"/>
  <c r="M86" i="2"/>
  <c r="M84" i="2"/>
  <c r="M83" i="2"/>
  <c r="M82" i="2"/>
  <c r="M63" i="2"/>
  <c r="N63" i="2"/>
  <c r="O63" i="2" s="1"/>
  <c r="M72" i="2"/>
  <c r="N72" i="2"/>
  <c r="O72" i="2" s="1"/>
  <c r="M80" i="2"/>
  <c r="N80" i="2"/>
  <c r="O80" i="2" s="1"/>
  <c r="M14" i="2"/>
  <c r="N14" i="2"/>
  <c r="O14" i="2" s="1"/>
  <c r="M81" i="2"/>
  <c r="N81" i="2"/>
  <c r="O81" i="2" s="1"/>
  <c r="K79" i="2"/>
  <c r="M79" i="2"/>
  <c r="M78" i="2"/>
  <c r="N78" i="2"/>
  <c r="O78" i="2" s="1"/>
  <c r="K77" i="2"/>
  <c r="M77" i="2"/>
  <c r="M76" i="2"/>
  <c r="N76" i="2"/>
  <c r="O76" i="2" s="1"/>
  <c r="K75" i="2"/>
  <c r="M75" i="2"/>
  <c r="L8" i="2"/>
  <c r="K8" i="2" s="1"/>
  <c r="L9" i="2"/>
  <c r="N9" i="2" s="1"/>
  <c r="O9" i="2" s="1"/>
  <c r="L10" i="2"/>
  <c r="M10" i="2" s="1"/>
  <c r="L11" i="2"/>
  <c r="M11" i="2" s="1"/>
  <c r="L12" i="2"/>
  <c r="N12" i="2" s="1"/>
  <c r="O12" i="2" s="1"/>
  <c r="L13" i="2"/>
  <c r="K13" i="2" s="1"/>
  <c r="L17" i="2"/>
  <c r="N17" i="2" s="1"/>
  <c r="O17" i="2" s="1"/>
  <c r="L30" i="2"/>
  <c r="K30" i="2" s="1"/>
  <c r="L29" i="2"/>
  <c r="K29" i="2" s="1"/>
  <c r="L28" i="2"/>
  <c r="K28" i="2" s="1"/>
  <c r="L27" i="2"/>
  <c r="N27" i="2" s="1"/>
  <c r="O27" i="2" s="1"/>
  <c r="M17" i="2" l="1"/>
  <c r="K12" i="2"/>
  <c r="M9" i="2"/>
  <c r="M12" i="2"/>
  <c r="K17" i="2"/>
  <c r="K11" i="2"/>
  <c r="K9" i="2"/>
  <c r="N13" i="2"/>
  <c r="O13" i="2" s="1"/>
  <c r="N11" i="2"/>
  <c r="O11" i="2" s="1"/>
  <c r="N8" i="2"/>
  <c r="O8" i="2" s="1"/>
  <c r="M13" i="2"/>
  <c r="K10" i="2"/>
  <c r="M8" i="2"/>
  <c r="N10" i="2"/>
  <c r="O10" i="2" s="1"/>
  <c r="M29" i="2"/>
  <c r="K27" i="2"/>
  <c r="M28" i="2"/>
  <c r="N29" i="2"/>
  <c r="O29" i="2" s="1"/>
  <c r="N28" i="2"/>
  <c r="O28" i="2" s="1"/>
  <c r="M30" i="2"/>
  <c r="M27" i="2"/>
  <c r="N30" i="2"/>
  <c r="O30" i="2" s="1"/>
  <c r="F6" i="2"/>
  <c r="G5" i="2"/>
  <c r="F58" i="3" l="1"/>
  <c r="E58" i="3"/>
  <c r="S14" i="1" s="1"/>
  <c r="Y14" i="1" s="1"/>
  <c r="F57" i="3"/>
  <c r="E57" i="3"/>
  <c r="S13" i="1" s="1"/>
  <c r="Y13" i="1" s="1"/>
  <c r="F56" i="3"/>
  <c r="E56" i="3"/>
  <c r="S12" i="1" s="1"/>
  <c r="Y12" i="1" s="1"/>
  <c r="F55" i="3"/>
  <c r="F6" i="3"/>
  <c r="A6" i="3"/>
  <c r="F5" i="3"/>
  <c r="A5" i="3"/>
  <c r="F4" i="3"/>
  <c r="A4" i="3"/>
  <c r="N74" i="2"/>
  <c r="O74" i="2" s="1"/>
  <c r="L74" i="2"/>
  <c r="K74" i="2" s="1"/>
  <c r="L73" i="2"/>
  <c r="N73" i="2" s="1"/>
  <c r="O73" i="2" s="1"/>
  <c r="L71" i="2"/>
  <c r="K71" i="2" s="1"/>
  <c r="L70" i="2"/>
  <c r="K70" i="2" s="1"/>
  <c r="L69" i="2"/>
  <c r="M69" i="2" s="1"/>
  <c r="L68" i="2"/>
  <c r="N68" i="2" s="1"/>
  <c r="O68" i="2" s="1"/>
  <c r="L67" i="2"/>
  <c r="K67" i="2" s="1"/>
  <c r="N66" i="2"/>
  <c r="O66" i="2" s="1"/>
  <c r="L66" i="2"/>
  <c r="K66" i="2" s="1"/>
  <c r="L64" i="2"/>
  <c r="M64" i="2" s="1"/>
  <c r="L62" i="2"/>
  <c r="N62" i="2" s="1"/>
  <c r="O62" i="2" s="1"/>
  <c r="L61" i="2"/>
  <c r="K61" i="2" s="1"/>
  <c r="L60" i="2"/>
  <c r="K60" i="2" s="1"/>
  <c r="L59" i="2"/>
  <c r="K59" i="2" s="1"/>
  <c r="L58" i="2"/>
  <c r="N58" i="2" s="1"/>
  <c r="O58" i="2" s="1"/>
  <c r="N57" i="2"/>
  <c r="L57" i="2"/>
  <c r="K57" i="2" s="1"/>
  <c r="L56" i="2"/>
  <c r="K56" i="2" s="1"/>
  <c r="L54" i="2"/>
  <c r="N54" i="2" s="1"/>
  <c r="O54" i="2" s="1"/>
  <c r="L53" i="2"/>
  <c r="K53" i="2" s="1"/>
  <c r="L52" i="2"/>
  <c r="K52" i="2" s="1"/>
  <c r="L51" i="2"/>
  <c r="M51" i="2" s="1"/>
  <c r="L50" i="2"/>
  <c r="N50" i="2" s="1"/>
  <c r="O50" i="2" s="1"/>
  <c r="N49" i="2"/>
  <c r="O49" i="2" s="1"/>
  <c r="L49" i="2"/>
  <c r="K49" i="2" s="1"/>
  <c r="L48" i="2"/>
  <c r="K48" i="2" s="1"/>
  <c r="L46" i="2"/>
  <c r="N46" i="2" s="1"/>
  <c r="O46" i="2" s="1"/>
  <c r="L45" i="2"/>
  <c r="K45" i="2" s="1"/>
  <c r="L44" i="2"/>
  <c r="K44" i="2" s="1"/>
  <c r="L43" i="2"/>
  <c r="M43" i="2" s="1"/>
  <c r="L42" i="2"/>
  <c r="N42" i="2" s="1"/>
  <c r="O42" i="2" s="1"/>
  <c r="N41" i="2"/>
  <c r="O41" i="2" s="1"/>
  <c r="L41" i="2"/>
  <c r="K41" i="2" s="1"/>
  <c r="L40" i="2"/>
  <c r="K40" i="2" s="1"/>
  <c r="L39" i="2"/>
  <c r="K39" i="2" s="1"/>
  <c r="L38" i="2"/>
  <c r="K38" i="2" s="1"/>
  <c r="L37" i="2"/>
  <c r="K37" i="2" s="1"/>
  <c r="L36" i="2"/>
  <c r="M36" i="2" s="1"/>
  <c r="L35" i="2"/>
  <c r="M35" i="2" s="1"/>
  <c r="L34" i="2"/>
  <c r="K34" i="2" s="1"/>
  <c r="N33" i="2"/>
  <c r="O33" i="2" s="1"/>
  <c r="L33" i="2"/>
  <c r="K33" i="2" s="1"/>
  <c r="L32" i="2"/>
  <c r="M32" i="2" s="1"/>
  <c r="L31" i="2"/>
  <c r="M31" i="2" s="1"/>
  <c r="L26" i="2"/>
  <c r="K26" i="2" s="1"/>
  <c r="N25" i="2"/>
  <c r="O25" i="2" s="1"/>
  <c r="L25" i="2"/>
  <c r="M25" i="2" s="1"/>
  <c r="A6" i="2"/>
  <c r="A5" i="2"/>
  <c r="G4" i="2"/>
  <c r="A4" i="2"/>
  <c r="A15" i="1"/>
  <c r="N71" i="2" l="1"/>
  <c r="O71" i="2" s="1"/>
  <c r="N45" i="2"/>
  <c r="O45" i="2" s="1"/>
  <c r="N56" i="2"/>
  <c r="O56" i="2" s="1"/>
  <c r="N35" i="2"/>
  <c r="O35" i="2" s="1"/>
  <c r="N37" i="2"/>
  <c r="O37" i="2" s="1"/>
  <c r="N43" i="2"/>
  <c r="O43" i="2" s="1"/>
  <c r="N52" i="2"/>
  <c r="O52" i="2" s="1"/>
  <c r="N61" i="2"/>
  <c r="O61" i="2" s="1"/>
  <c r="N64" i="2"/>
  <c r="O64" i="2" s="1"/>
  <c r="N67" i="2"/>
  <c r="O67" i="2" s="1"/>
  <c r="N69" i="2"/>
  <c r="O69" i="2" s="1"/>
  <c r="N34" i="2"/>
  <c r="O34" i="2" s="1"/>
  <c r="N36" i="2"/>
  <c r="O36" i="2" s="1"/>
  <c r="N38" i="2"/>
  <c r="O38" i="2" s="1"/>
  <c r="N39" i="2"/>
  <c r="O39" i="2" s="1"/>
  <c r="N51" i="2"/>
  <c r="O51" i="2" s="1"/>
  <c r="N53" i="2"/>
  <c r="O53" i="2" s="1"/>
  <c r="N60" i="2"/>
  <c r="O60" i="2" s="1"/>
  <c r="N70" i="2"/>
  <c r="O70" i="2" s="1"/>
  <c r="N59" i="2"/>
  <c r="O59" i="2" s="1"/>
  <c r="N48" i="2"/>
  <c r="O48" i="2" s="1"/>
  <c r="N44" i="2"/>
  <c r="O44" i="2" s="1"/>
  <c r="N40" i="2"/>
  <c r="O40" i="2" s="1"/>
  <c r="N32" i="2"/>
  <c r="O32" i="2" s="1"/>
  <c r="N31" i="2"/>
  <c r="O31" i="2" s="1"/>
  <c r="K43" i="2"/>
  <c r="K31" i="2"/>
  <c r="K32" i="2"/>
  <c r="K51" i="2"/>
  <c r="K69" i="2"/>
  <c r="M60" i="2"/>
  <c r="M57" i="2"/>
  <c r="N26" i="2"/>
  <c r="O26" i="2" s="1"/>
  <c r="M41" i="2"/>
  <c r="M59" i="2"/>
  <c r="K25" i="2"/>
  <c r="K36" i="2"/>
  <c r="M44" i="2"/>
  <c r="K35" i="2"/>
  <c r="K64" i="2"/>
  <c r="M26" i="2"/>
  <c r="M49" i="2"/>
  <c r="M52" i="2"/>
  <c r="M67" i="2"/>
  <c r="M70" i="2"/>
  <c r="M39" i="2"/>
  <c r="M40" i="2"/>
  <c r="M53" i="2"/>
  <c r="M56" i="2"/>
  <c r="M71" i="2"/>
  <c r="M74" i="2"/>
  <c r="M37" i="2"/>
  <c r="M33" i="2"/>
  <c r="M45" i="2"/>
  <c r="M48" i="2"/>
  <c r="M61" i="2"/>
  <c r="M66" i="2"/>
  <c r="G57" i="3"/>
  <c r="G56" i="3"/>
  <c r="G58" i="3"/>
  <c r="K68" i="2"/>
  <c r="M68" i="2"/>
  <c r="K46" i="2"/>
  <c r="M46" i="2"/>
  <c r="K62" i="2"/>
  <c r="M62" i="2"/>
  <c r="K42" i="2"/>
  <c r="M42" i="2"/>
  <c r="K58" i="2"/>
  <c r="M58" i="2"/>
  <c r="K50" i="2"/>
  <c r="M50" i="2"/>
  <c r="M34" i="2"/>
  <c r="M38" i="2"/>
  <c r="K54" i="2"/>
  <c r="M54" i="2"/>
  <c r="K73" i="2"/>
  <c r="M73" i="2"/>
  <c r="C40" i="3" l="1"/>
  <c r="G40" i="3" s="1"/>
  <c r="C18" i="3"/>
  <c r="G18" i="3" s="1"/>
  <c r="C11" i="3"/>
  <c r="G11" i="3" s="1"/>
  <c r="C12" i="3"/>
  <c r="G12" i="3" s="1"/>
  <c r="C17" i="3"/>
  <c r="C24" i="3"/>
  <c r="C31" i="3"/>
  <c r="C25" i="3"/>
  <c r="G25" i="3" s="1"/>
  <c r="E55" i="3"/>
  <c r="C19" i="3"/>
  <c r="G19" i="3" s="1"/>
  <c r="C26" i="3"/>
  <c r="G26" i="3" s="1"/>
  <c r="C33" i="3"/>
  <c r="G33" i="3" s="1"/>
  <c r="C38" i="3"/>
  <c r="C32" i="3"/>
  <c r="G32" i="3" s="1"/>
  <c r="C39" i="3"/>
  <c r="G39" i="3" s="1"/>
  <c r="C10" i="3"/>
  <c r="G46" i="3" l="1"/>
  <c r="C14" i="3"/>
  <c r="G10" i="3"/>
  <c r="G14" i="3" s="1"/>
  <c r="G55" i="3"/>
  <c r="S11" i="1"/>
  <c r="Y11" i="1" s="1"/>
  <c r="W5" i="1" s="1"/>
  <c r="C21" i="3"/>
  <c r="G17" i="3"/>
  <c r="G21" i="3" s="1"/>
  <c r="C28" i="3"/>
  <c r="G24" i="3"/>
  <c r="G28" i="3" s="1"/>
  <c r="C42" i="3"/>
  <c r="G38" i="3"/>
  <c r="G42" i="3" s="1"/>
  <c r="G31" i="3"/>
  <c r="G35" i="3" s="1"/>
  <c r="G47" i="3"/>
  <c r="C35" i="3"/>
  <c r="G45" i="3" l="1"/>
  <c r="K6" i="3"/>
  <c r="K56" i="3"/>
  <c r="N6" i="2"/>
  <c r="W4" i="1"/>
  <c r="H6" i="3" l="1"/>
  <c r="H6" i="2"/>
  <c r="I42" i="3"/>
  <c r="I14" i="3"/>
  <c r="I35" i="3"/>
  <c r="I28" i="3"/>
  <c r="I21" i="3"/>
</calcChain>
</file>

<file path=xl/comments1.xml><?xml version="1.0" encoding="utf-8"?>
<comments xmlns="http://schemas.openxmlformats.org/spreadsheetml/2006/main">
  <authors>
    <author/>
  </authors>
  <commentList>
    <comment ref="K16" authorId="0" shapeId="0">
      <text>
        <r>
          <rPr>
            <sz val="10"/>
            <color rgb="FF000000"/>
            <rFont val="Arial"/>
          </rPr>
          <t>O propósito de uma contagem de pontos de função, é fornecer uma resposta a um problema de negócios.
Este propósito :  
- Determina o tipo de contagem de pontos de função e o escopo da contagem necessária à obtenção da resposta da questão em análise;
- Influencia o posicionamento da fronteira entre o sistema em análise e seu ambiente.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7" authorId="0" shapeId="0">
      <text>
        <r>
          <rPr>
            <sz val="10"/>
            <color rgb="FF000000"/>
            <rFont val="Arial"/>
          </rPr>
          <t>O processo é a menor unidade de atividade significativa para o usuário?
É auto-contido e deixa o negócio da aplicação em um estado consistente?</t>
        </r>
      </text>
    </comment>
    <comment ref="G7" authorId="0" shapeId="0">
      <text>
        <r>
          <rPr>
            <sz val="10"/>
            <color rgb="FF000000"/>
            <rFont val="Arial"/>
          </rPr>
          <t>Tipo de Função:
ALI, AIE, EE, SE, CE</t>
        </r>
      </text>
    </comment>
    <comment ref="H7" authorId="0" shapeId="0">
      <text>
        <r>
          <rPr>
            <sz val="10"/>
            <color rgb="FF000000"/>
            <rFont val="Arial"/>
          </rPr>
          <t>Tipo de Manutenção na função:
I -Inclusão  A - Alteração  E - Exclusão</t>
        </r>
      </text>
    </comment>
    <comment ref="I7" authorId="0" shapeId="0">
      <text>
        <r>
          <rPr>
            <sz val="10"/>
            <color rgb="FF000000"/>
            <rFont val="Arial"/>
          </rPr>
          <t>Tipos de Dados (DETs)</t>
        </r>
      </text>
    </comment>
    <comment ref="J7" authorId="0" shapeId="0">
      <text>
        <r>
          <rPr>
            <sz val="10"/>
            <color rgb="FF000000"/>
            <rFont val="Arial"/>
          </rPr>
          <t>Arquivos Referenciados/ Tipos de Registro</t>
        </r>
      </text>
    </comment>
    <comment ref="I8" authorId="0" shapeId="0">
      <text>
        <r>
          <rPr>
            <sz val="10"/>
            <color rgb="FF000000"/>
            <rFont val="Arial"/>
          </rPr>
          <t>CAMPOS
-id
-email
-nome
-senha
-perfil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0" authorId="0" shapeId="0">
      <text>
        <r>
          <rPr>
            <sz val="10"/>
            <color rgb="FF000000"/>
            <rFont val="Arial"/>
          </rPr>
          <t>Entrada Externa</t>
        </r>
      </text>
    </comment>
    <comment ref="B17" authorId="0" shapeId="0">
      <text>
        <r>
          <rPr>
            <sz val="10"/>
            <color rgb="FF000000"/>
            <rFont val="Arial"/>
          </rPr>
          <t>Saída Externa</t>
        </r>
      </text>
    </comment>
    <comment ref="B24" authorId="0" shapeId="0">
      <text>
        <r>
          <rPr>
            <sz val="10"/>
            <color rgb="FF000000"/>
            <rFont val="Arial"/>
          </rPr>
          <t>Consulta Externa</t>
        </r>
      </text>
    </comment>
    <comment ref="B31" authorId="0" shapeId="0">
      <text>
        <r>
          <rPr>
            <sz val="10"/>
            <color rgb="FF000000"/>
            <rFont val="Arial"/>
          </rPr>
          <t>Arquivo Lógico Interno</t>
        </r>
      </text>
    </comment>
    <comment ref="B38" authorId="0" shapeId="0">
      <text>
        <r>
          <rPr>
            <sz val="10"/>
            <color rgb="FF000000"/>
            <rFont val="Arial"/>
          </rPr>
          <t>Arquivo de Interface Externa</t>
        </r>
      </text>
    </comment>
    <comment ref="B46" authorId="0" shapeId="0">
      <text>
        <r>
          <rPr>
            <sz val="10"/>
            <color rgb="FF000000"/>
            <rFont val="Arial"/>
          </rPr>
          <t xml:space="preserve">Técnica de estimativa do tamanho desenvolvida pela NESMA. Assume que os arquivos lógicos são de complexidade baixa e as transações são de complexidade média. </t>
        </r>
      </text>
    </comment>
    <comment ref="B47" authorId="0" shapeId="0">
      <text>
        <r>
          <rPr>
            <sz val="10"/>
            <color rgb="FF000000"/>
            <rFont val="Arial"/>
          </rPr>
          <t>Técnica de estimativa do tamanho desenvolvida pela NESMA. Basie-se apenas nos arquivos lógicos. Assume que cada ALI tem um peso de 35 PF e cada AIE um peso de 15 PF</t>
        </r>
      </text>
    </comment>
  </commentList>
</comments>
</file>

<file path=xl/sharedStrings.xml><?xml version="1.0" encoding="utf-8"?>
<sst xmlns="http://schemas.openxmlformats.org/spreadsheetml/2006/main" count="428" uniqueCount="161">
  <si>
    <t>Identificação da Contagem</t>
  </si>
  <si>
    <t>Empresa</t>
  </si>
  <si>
    <t>R$/PF</t>
  </si>
  <si>
    <t>Custo</t>
  </si>
  <si>
    <t>Aplicação</t>
  </si>
  <si>
    <t>PF</t>
  </si>
  <si>
    <t>Projeto</t>
  </si>
  <si>
    <t>Responsável</t>
  </si>
  <si>
    <t>Criação</t>
  </si>
  <si>
    <t>Revisor</t>
  </si>
  <si>
    <t>Revisão</t>
  </si>
  <si>
    <t>Tipo de contagem</t>
  </si>
  <si>
    <t>Estimativa</t>
  </si>
  <si>
    <t>Sumário</t>
  </si>
  <si>
    <t>Tamanho Funcional (PF)</t>
  </si>
  <si>
    <t>Deflator</t>
  </si>
  <si>
    <t>PF Local</t>
  </si>
  <si>
    <t>Projeto de Desenvolvimento</t>
  </si>
  <si>
    <t>ADD</t>
  </si>
  <si>
    <t>Projeto de Melhoria</t>
  </si>
  <si>
    <t>CHG</t>
  </si>
  <si>
    <t>Aplicação ( Baseline )</t>
  </si>
  <si>
    <t>DEL</t>
  </si>
  <si>
    <t>Propósito da Contagem</t>
  </si>
  <si>
    <t>Escopo da Contagem</t>
  </si>
  <si>
    <t xml:space="preserve"> Planilha de contagem de ponto de função - Versão 2.0</t>
  </si>
  <si>
    <t>Função</t>
  </si>
  <si>
    <t>Tipo</t>
  </si>
  <si>
    <t>(I/A/E)</t>
  </si>
  <si>
    <t>TD</t>
  </si>
  <si>
    <t>AR/TR</t>
  </si>
  <si>
    <t>ctl</t>
  </si>
  <si>
    <t>C</t>
  </si>
  <si>
    <t>Complex.</t>
  </si>
  <si>
    <t>Observações</t>
  </si>
  <si>
    <t>ALI</t>
  </si>
  <si>
    <t>I</t>
  </si>
  <si>
    <t>EE</t>
  </si>
  <si>
    <t>CE</t>
  </si>
  <si>
    <t>Sumário da Contagem</t>
  </si>
  <si>
    <t>Tipo de Função</t>
  </si>
  <si>
    <t>Complexidade Funcional</t>
  </si>
  <si>
    <t>Total por Complexidade</t>
  </si>
  <si>
    <t xml:space="preserve">% </t>
  </si>
  <si>
    <t>Baixa</t>
  </si>
  <si>
    <t>x 3</t>
  </si>
  <si>
    <t>Média</t>
  </si>
  <si>
    <t>x 4</t>
  </si>
  <si>
    <t>Alta</t>
  </si>
  <si>
    <t>x 6</t>
  </si>
  <si>
    <t>Total</t>
  </si>
  <si>
    <t>SE</t>
  </si>
  <si>
    <t>x 5</t>
  </si>
  <si>
    <t>x 7</t>
  </si>
  <si>
    <t>x 10</t>
  </si>
  <si>
    <t>x 15</t>
  </si>
  <si>
    <t>AIE</t>
  </si>
  <si>
    <t>Total PF (contagem detalhada)</t>
  </si>
  <si>
    <t>Total PF (contagem estimativa)</t>
  </si>
  <si>
    <t>Total PF (contagem indicativa)</t>
  </si>
  <si>
    <t>Total de PF Local</t>
  </si>
  <si>
    <t>DFL</t>
  </si>
  <si>
    <t>PF LOCAL</t>
  </si>
  <si>
    <t>INCLUSÃO (ADD)</t>
  </si>
  <si>
    <t>TOTAL</t>
  </si>
  <si>
    <t>ALTERAÇÃO (CHG)</t>
  </si>
  <si>
    <t>EXCLUSÃO (DEL)</t>
  </si>
  <si>
    <t>TESTE (TST)</t>
  </si>
  <si>
    <t>Souza Car</t>
  </si>
  <si>
    <t>Paulo César</t>
  </si>
  <si>
    <t>Inserir Cliente</t>
  </si>
  <si>
    <t>Alterar Cliente</t>
  </si>
  <si>
    <t>Consultar cliente</t>
  </si>
  <si>
    <t>Visualizar detalhes cliente</t>
  </si>
  <si>
    <t>Relatório de clliente</t>
  </si>
  <si>
    <t>Venda</t>
  </si>
  <si>
    <t>Alterar venda</t>
  </si>
  <si>
    <t>Inserir venda</t>
  </si>
  <si>
    <t>Cancelar venda</t>
  </si>
  <si>
    <t>Consultar venda</t>
  </si>
  <si>
    <t>Visualizar detalhes de venda</t>
  </si>
  <si>
    <t>Relatório de venda</t>
  </si>
  <si>
    <t>Compra</t>
  </si>
  <si>
    <t>Inserir compra</t>
  </si>
  <si>
    <t>Alterar compra</t>
  </si>
  <si>
    <t>Cancelar compra</t>
  </si>
  <si>
    <t>Consultar compra</t>
  </si>
  <si>
    <t>Visualizar detalhes de compra</t>
  </si>
  <si>
    <t>Relatório de compra</t>
  </si>
  <si>
    <t>Fornecedor</t>
  </si>
  <si>
    <t>Inserir fornecedor</t>
  </si>
  <si>
    <t>Alterar fornecedor</t>
  </si>
  <si>
    <t>Consultar fornecedor</t>
  </si>
  <si>
    <t>Visualizar detalhes de fornecedor</t>
  </si>
  <si>
    <t>Ordem de Serviço</t>
  </si>
  <si>
    <t>Inserir ordem de serviço</t>
  </si>
  <si>
    <t>Alterar ordem de serviço</t>
  </si>
  <si>
    <t>Cancelar ordem de serviço</t>
  </si>
  <si>
    <t>Consultar ordem de serviço</t>
  </si>
  <si>
    <t>Visualizar detalhes de ordem de serviço</t>
  </si>
  <si>
    <t>Prestador de Serviço</t>
  </si>
  <si>
    <t>Inserir prestador de serviço</t>
  </si>
  <si>
    <t>Alterar prestador de serviço</t>
  </si>
  <si>
    <t>Desativar prestador de serviço</t>
  </si>
  <si>
    <t>Consultar prestador de serviço</t>
  </si>
  <si>
    <t>Visualizar detalhes de prestador de serviço</t>
  </si>
  <si>
    <t>Produto</t>
  </si>
  <si>
    <t>Inserir produto</t>
  </si>
  <si>
    <t>Alterar produto</t>
  </si>
  <si>
    <t>Consultar produto</t>
  </si>
  <si>
    <t>Visualizar detathes de produto</t>
  </si>
  <si>
    <t>Veículo</t>
  </si>
  <si>
    <t>Inserir veículo</t>
  </si>
  <si>
    <t>Alterar veículo</t>
  </si>
  <si>
    <t>Consultar veículo</t>
  </si>
  <si>
    <t>Visualizar detalhes de veículo</t>
  </si>
  <si>
    <t>Consultar CEP</t>
  </si>
  <si>
    <t>Relatório de veículo</t>
  </si>
  <si>
    <t>Relatório de produtos</t>
  </si>
  <si>
    <t>Inserir usuário</t>
  </si>
  <si>
    <t>Alterar usuário</t>
  </si>
  <si>
    <t>Autenticar usuário</t>
  </si>
  <si>
    <t>Usuário</t>
  </si>
  <si>
    <t>Consultar usuário</t>
  </si>
  <si>
    <t>Trocar senha de usuário</t>
  </si>
  <si>
    <t>Visualizar detalhes de usuário</t>
  </si>
  <si>
    <t>Orçamento</t>
  </si>
  <si>
    <t>Inserir orçamento</t>
  </si>
  <si>
    <t>Alterar orçamento</t>
  </si>
  <si>
    <t>Consultar orçamento</t>
  </si>
  <si>
    <t>Visualizar detalhes de orçamento</t>
  </si>
  <si>
    <t>Relatório de ordem de serviço</t>
  </si>
  <si>
    <t>Cliente</t>
  </si>
  <si>
    <t>Ativar/Desativar fornecedor</t>
  </si>
  <si>
    <t>Ativar/Desativar Cliente</t>
  </si>
  <si>
    <t>Relatório de fornecedor</t>
  </si>
  <si>
    <t>Relatório de prestador de serviço</t>
  </si>
  <si>
    <t>Ativar/Desativar produto</t>
  </si>
  <si>
    <t>Ativar/Desativar veículo</t>
  </si>
  <si>
    <t>Ativar/Desativar usuário</t>
  </si>
  <si>
    <t>Relatório de usuários</t>
  </si>
  <si>
    <t>Cancelar orçamento</t>
  </si>
  <si>
    <t>Relatório de orçamento</t>
  </si>
  <si>
    <t>Relatório de clliente ativos</t>
  </si>
  <si>
    <t>Relatório de clliente inativos</t>
  </si>
  <si>
    <t>Relatórios Gerenciais</t>
  </si>
  <si>
    <t>Relatório de Contas a pagar</t>
  </si>
  <si>
    <t>Relatório de Contas a receber</t>
  </si>
  <si>
    <t>Relatório de Vendas no mês</t>
  </si>
  <si>
    <t>Relatório de serviços realizados</t>
  </si>
  <si>
    <t>Finanças</t>
  </si>
  <si>
    <t>Alterar lançamento</t>
  </si>
  <si>
    <t>Inserir lançamento</t>
  </si>
  <si>
    <t>Consulta lançamento</t>
  </si>
  <si>
    <t>Relatório de lançamentos</t>
  </si>
  <si>
    <t>Cancelar lançamento</t>
  </si>
  <si>
    <t>Cambio do dólar/guarani/peso</t>
  </si>
  <si>
    <t>Relatório de Prestador de serviço com mais Ordens de Serviço</t>
  </si>
  <si>
    <t>Finanças Mobile</t>
  </si>
  <si>
    <t>Venda Mobile</t>
  </si>
  <si>
    <t>Compra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</si>
</sst>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R$&quot;* #,##0.00_);_(&quot;R$&quot;* \(#,##0.00\);_(&quot;R$&quot;* \-??_);_(@_)"/>
    <numFmt numFmtId="165" formatCode="_(* #,##0.00_);_(* \(#,##0.00\);_(* \-??_);_(@_)"/>
    <numFmt numFmtId="166" formatCode="0.0%"/>
  </numFmts>
  <fonts count="21">
    <font>
      <sz val="10"/>
      <color rgb="FF000000"/>
      <name val="Arial"/>
    </font>
    <font>
      <b/>
      <sz val="10"/>
      <name val="Source Sans Pro"/>
    </font>
    <font>
      <sz val="10"/>
      <name val="Arial"/>
    </font>
    <font>
      <sz val="10"/>
      <name val="Source Sans Pro"/>
    </font>
    <font>
      <sz val="9"/>
      <color rgb="FF0000D4"/>
      <name val="Source Sans Pro"/>
    </font>
    <font>
      <sz val="9"/>
      <name val="Source Sans Pro"/>
    </font>
    <font>
      <b/>
      <sz val="9"/>
      <color rgb="FF0000D4"/>
      <name val="Source Sans Pro"/>
    </font>
    <font>
      <b/>
      <sz val="9"/>
      <name val="Source Sans Pro"/>
    </font>
    <font>
      <sz val="10"/>
      <color rgb="FF0000D4"/>
      <name val="Source Sans Pro"/>
    </font>
    <font>
      <u/>
      <sz val="10"/>
      <color rgb="FFFF0000"/>
      <name val="Arial"/>
    </font>
    <font>
      <b/>
      <sz val="12"/>
      <name val="Source Sans Pro"/>
    </font>
    <font>
      <sz val="10"/>
      <color rgb="FFFFFFFF"/>
      <name val="Source Sans Pro"/>
    </font>
    <font>
      <i/>
      <sz val="10"/>
      <color rgb="FFFFFFFF"/>
      <name val="Source Sans Pro"/>
    </font>
    <font>
      <b/>
      <sz val="8"/>
      <name val="Source Sans Pro"/>
    </font>
    <font>
      <sz val="8"/>
      <name val="Source Sans Pro"/>
    </font>
    <font>
      <i/>
      <sz val="8"/>
      <name val="Source Sans Pro"/>
    </font>
    <font>
      <sz val="9"/>
      <color rgb="FFFFFFFF"/>
      <name val="Source Sans Pro"/>
    </font>
    <font>
      <sz val="10"/>
      <name val="Arial"/>
      <family val="2"/>
    </font>
    <font>
      <u/>
      <sz val="8"/>
      <name val="Source Sans Pro"/>
    </font>
    <font>
      <sz val="10"/>
      <color rgb="FF000000"/>
      <name val="Arial"/>
      <family val="2"/>
    </font>
    <font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FCF305"/>
        <bgColor rgb="FFFCF305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00ABEA"/>
        <bgColor rgb="FF00ABEA"/>
      </patternFill>
    </fill>
    <fill>
      <patternFill patternType="solid">
        <fgColor rgb="FF993366"/>
        <bgColor rgb="FF993366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3" fillId="0" borderId="0" xfId="0" applyFont="1"/>
    <xf numFmtId="2" fontId="5" fillId="0" borderId="12" xfId="0" applyNumberFormat="1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3" borderId="12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 wrapText="1"/>
    </xf>
    <xf numFmtId="0" fontId="14" fillId="2" borderId="20" xfId="0" applyFont="1" applyFill="1" applyBorder="1" applyAlignment="1">
      <alignment horizontal="center" wrapText="1"/>
    </xf>
    <xf numFmtId="0" fontId="14" fillId="2" borderId="20" xfId="0" applyFont="1" applyFill="1" applyBorder="1" applyAlignment="1">
      <alignment horizontal="center"/>
    </xf>
    <xf numFmtId="4" fontId="14" fillId="2" borderId="20" xfId="0" applyNumberFormat="1" applyFont="1" applyFill="1" applyBorder="1" applyAlignment="1">
      <alignment horizontal="center"/>
    </xf>
    <xf numFmtId="0" fontId="14" fillId="0" borderId="22" xfId="0" applyFont="1" applyBorder="1" applyAlignment="1">
      <alignment horizontal="left" vertical="center"/>
    </xf>
    <xf numFmtId="0" fontId="2" fillId="0" borderId="22" xfId="0" applyFont="1" applyBorder="1"/>
    <xf numFmtId="0" fontId="15" fillId="0" borderId="20" xfId="0" applyFont="1" applyBorder="1" applyAlignment="1">
      <alignment horizontal="center"/>
    </xf>
    <xf numFmtId="0" fontId="5" fillId="2" borderId="1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/>
    <xf numFmtId="0" fontId="5" fillId="0" borderId="30" xfId="0" applyFont="1" applyBorder="1"/>
    <xf numFmtId="0" fontId="5" fillId="0" borderId="2" xfId="0" applyFont="1" applyBorder="1"/>
    <xf numFmtId="0" fontId="5" fillId="0" borderId="31" xfId="0" applyFont="1" applyBorder="1"/>
    <xf numFmtId="0" fontId="5" fillId="0" borderId="13" xfId="0" applyFont="1" applyBorder="1"/>
    <xf numFmtId="0" fontId="5" fillId="0" borderId="7" xfId="0" applyFont="1" applyBorder="1"/>
    <xf numFmtId="0" fontId="5" fillId="0" borderId="0" xfId="0" applyFont="1" applyAlignment="1">
      <alignment vertical="center"/>
    </xf>
    <xf numFmtId="0" fontId="5" fillId="0" borderId="7" xfId="0" applyFont="1" applyBorder="1"/>
    <xf numFmtId="166" fontId="5" fillId="0" borderId="0" xfId="0" applyNumberFormat="1" applyFont="1"/>
    <xf numFmtId="0" fontId="5" fillId="0" borderId="26" xfId="0" applyFont="1" applyBorder="1"/>
    <xf numFmtId="10" fontId="5" fillId="0" borderId="26" xfId="0" applyNumberFormat="1" applyFont="1" applyBorder="1"/>
    <xf numFmtId="0" fontId="7" fillId="0" borderId="0" xfId="0" applyFont="1"/>
    <xf numFmtId="166" fontId="5" fillId="5" borderId="0" xfId="0" applyNumberFormat="1" applyFont="1" applyFill="1" applyBorder="1"/>
    <xf numFmtId="0" fontId="5" fillId="0" borderId="27" xfId="0" applyFont="1" applyBorder="1"/>
    <xf numFmtId="0" fontId="5" fillId="0" borderId="28" xfId="0" applyFont="1" applyBorder="1"/>
    <xf numFmtId="166" fontId="5" fillId="6" borderId="0" xfId="0" applyNumberFormat="1" applyFont="1" applyFill="1" applyBorder="1"/>
    <xf numFmtId="166" fontId="5" fillId="7" borderId="0" xfId="0" applyNumberFormat="1" applyFont="1" applyFill="1" applyBorder="1"/>
    <xf numFmtId="166" fontId="5" fillId="8" borderId="0" xfId="0" applyNumberFormat="1" applyFont="1" applyFill="1" applyBorder="1"/>
    <xf numFmtId="166" fontId="5" fillId="9" borderId="0" xfId="0" applyNumberFormat="1" applyFont="1" applyFill="1" applyBorder="1"/>
    <xf numFmtId="0" fontId="5" fillId="0" borderId="12" xfId="0" applyFont="1" applyBorder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2" fontId="5" fillId="0" borderId="0" xfId="0" applyNumberFormat="1" applyFont="1"/>
    <xf numFmtId="2" fontId="5" fillId="0" borderId="12" xfId="0" applyNumberFormat="1" applyFont="1" applyBorder="1" applyAlignment="1">
      <alignment horizontal="center"/>
    </xf>
    <xf numFmtId="2" fontId="7" fillId="4" borderId="12" xfId="0" applyNumberFormat="1" applyFont="1" applyFill="1" applyBorder="1"/>
    <xf numFmtId="0" fontId="5" fillId="0" borderId="32" xfId="0" applyFont="1" applyBorder="1"/>
    <xf numFmtId="0" fontId="7" fillId="0" borderId="33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3" xfId="0" applyFont="1" applyBorder="1"/>
    <xf numFmtId="2" fontId="5" fillId="0" borderId="33" xfId="0" applyNumberFormat="1" applyFont="1" applyBorder="1" applyAlignment="1">
      <alignment horizontal="center"/>
    </xf>
    <xf numFmtId="2" fontId="5" fillId="0" borderId="33" xfId="0" applyNumberFormat="1" applyFont="1" applyBorder="1"/>
    <xf numFmtId="2" fontId="7" fillId="0" borderId="33" xfId="0" applyNumberFormat="1" applyFont="1" applyBorder="1"/>
    <xf numFmtId="0" fontId="5" fillId="0" borderId="34" xfId="0" applyFont="1" applyBorder="1"/>
    <xf numFmtId="0" fontId="14" fillId="0" borderId="14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2" fillId="0" borderId="18" xfId="0" applyFont="1" applyBorder="1"/>
    <xf numFmtId="0" fontId="2" fillId="0" borderId="19" xfId="0" applyFont="1" applyBorder="1"/>
    <xf numFmtId="0" fontId="18" fillId="0" borderId="20" xfId="0" applyFont="1" applyBorder="1" applyAlignment="1">
      <alignment horizontal="center"/>
    </xf>
    <xf numFmtId="0" fontId="18" fillId="0" borderId="17" xfId="0" applyFont="1" applyBorder="1" applyAlignment="1">
      <alignment horizontal="left" vertical="center"/>
    </xf>
    <xf numFmtId="0" fontId="20" fillId="0" borderId="18" xfId="0" applyFont="1" applyBorder="1"/>
    <xf numFmtId="0" fontId="20" fillId="0" borderId="19" xfId="0" applyFont="1" applyBorder="1"/>
    <xf numFmtId="0" fontId="0" fillId="0" borderId="0" xfId="0" applyFont="1" applyAlignment="1"/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0" fillId="0" borderId="0" xfId="0" applyFont="1" applyAlignment="1"/>
    <xf numFmtId="0" fontId="14" fillId="0" borderId="1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0" fillId="0" borderId="0" xfId="0" applyFont="1" applyAlignment="1"/>
    <xf numFmtId="0" fontId="14" fillId="0" borderId="22" xfId="0" applyFont="1" applyBorder="1" applyAlignment="1">
      <alignment horizontal="left" vertical="center"/>
    </xf>
    <xf numFmtId="0" fontId="0" fillId="0" borderId="0" xfId="0" applyFont="1" applyAlignment="1"/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0" fillId="0" borderId="0" xfId="0" applyFont="1" applyAlignment="1"/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0" fillId="0" borderId="0" xfId="0" applyFont="1" applyAlignment="1"/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2" fillId="0" borderId="2" xfId="0" applyFont="1" applyBorder="1"/>
    <xf numFmtId="0" fontId="0" fillId="0" borderId="0" xfId="0" applyFont="1" applyAlignment="1"/>
    <xf numFmtId="0" fontId="14" fillId="0" borderId="14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2" fillId="0" borderId="37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right"/>
    </xf>
    <xf numFmtId="0" fontId="5" fillId="0" borderId="9" xfId="0" applyFont="1" applyBorder="1" applyAlignment="1">
      <alignment horizontal="center"/>
    </xf>
    <xf numFmtId="165" fontId="5" fillId="2" borderId="9" xfId="0" applyNumberFormat="1" applyFont="1" applyFill="1" applyBorder="1"/>
    <xf numFmtId="0" fontId="3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9" xfId="0" applyFont="1" applyBorder="1" applyAlignment="1">
      <alignment horizontal="right"/>
    </xf>
    <xf numFmtId="14" fontId="5" fillId="0" borderId="9" xfId="0" applyNumberFormat="1" applyFont="1" applyBorder="1" applyAlignment="1">
      <alignment horizontal="right"/>
    </xf>
    <xf numFmtId="0" fontId="14" fillId="0" borderId="1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9" fillId="0" borderId="0" xfId="0" applyFont="1" applyAlignment="1"/>
    <xf numFmtId="0" fontId="17" fillId="0" borderId="13" xfId="0" applyFont="1" applyBorder="1"/>
    <xf numFmtId="0" fontId="3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5" xfId="0" applyFont="1" applyBorder="1"/>
    <xf numFmtId="0" fontId="11" fillId="3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17" fillId="0" borderId="10" xfId="0" applyFont="1" applyBorder="1"/>
    <xf numFmtId="0" fontId="17" fillId="0" borderId="11" xfId="0" applyFont="1" applyBorder="1"/>
    <xf numFmtId="0" fontId="11" fillId="3" borderId="4" xfId="0" applyFont="1" applyFill="1" applyBorder="1" applyAlignment="1">
      <alignment horizontal="center"/>
    </xf>
    <xf numFmtId="0" fontId="2" fillId="0" borderId="0" xfId="0" applyFont="1" applyBorder="1"/>
    <xf numFmtId="0" fontId="5" fillId="0" borderId="9" xfId="0" applyFont="1" applyBorder="1" applyAlignment="1">
      <alignment horizontal="left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13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5" fillId="2" borderId="1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5" fillId="2" borderId="9" xfId="0" applyFont="1" applyFill="1" applyBorder="1" applyAlignment="1">
      <alignment horizontal="left" vertical="center"/>
    </xf>
    <xf numFmtId="0" fontId="2" fillId="0" borderId="29" xfId="0" applyFont="1" applyBorder="1"/>
    <xf numFmtId="0" fontId="7" fillId="4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345"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  <dxf>
      <font>
        <color rgb="FFDD0806"/>
      </font>
      <fill>
        <patternFill patternType="solid">
          <fgColor rgb="FFFFCC99"/>
          <bgColor rgb="FFFFCC99"/>
        </patternFill>
      </fill>
      <border>
        <left/>
        <right/>
        <top/>
        <bottom/>
      </border>
    </dxf>
    <dxf>
      <font>
        <color rgb="FFFF66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FF"/>
          <bgColor rgb="FFCC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4</xdr:col>
      <xdr:colOff>85725</xdr:colOff>
      <xdr:row>2</xdr:row>
      <xdr:rowOff>114300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2390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37</xdr:col>
      <xdr:colOff>161925</xdr:colOff>
      <xdr:row>62</xdr:row>
      <xdr:rowOff>38100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</xdr:col>
      <xdr:colOff>238125</xdr:colOff>
      <xdr:row>2</xdr:row>
      <xdr:rowOff>9525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0485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16</xdr:col>
      <xdr:colOff>762000</xdr:colOff>
      <xdr:row>24</xdr:row>
      <xdr:rowOff>190500</xdr:rowOff>
    </xdr:to>
    <xdr:sp macro="" textlink="">
      <xdr:nvSpPr>
        <xdr:cNvPr id="2055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2</xdr:col>
      <xdr:colOff>38100</xdr:colOff>
      <xdr:row>2</xdr:row>
      <xdr:rowOff>114300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23900" cy="381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15</xdr:col>
      <xdr:colOff>200025</xdr:colOff>
      <xdr:row>65</xdr:row>
      <xdr:rowOff>85725</xdr:rowOff>
    </xdr:to>
    <xdr:sp macro="" textlink="">
      <xdr:nvSpPr>
        <xdr:cNvPr id="3080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fattocs.com.br/download/GuiaPlanilhaIFPUG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1"/>
  <sheetViews>
    <sheetView showGridLines="0" workbookViewId="0">
      <selection activeCell="AC14" sqref="AC14"/>
    </sheetView>
  </sheetViews>
  <sheetFormatPr defaultColWidth="17.28515625" defaultRowHeight="15" customHeight="1"/>
  <cols>
    <col min="1" max="15" width="2.7109375" customWidth="1"/>
    <col min="16" max="16" width="0.85546875" customWidth="1"/>
    <col min="17" max="17" width="2.7109375" customWidth="1"/>
    <col min="18" max="18" width="4.28515625" customWidth="1"/>
    <col min="19" max="19" width="3.42578125" customWidth="1"/>
    <col min="20" max="20" width="7.28515625" customWidth="1"/>
    <col min="21" max="28" width="2.7109375" customWidth="1"/>
    <col min="29" max="29" width="8.5703125" customWidth="1"/>
    <col min="30" max="35" width="2.7109375" customWidth="1"/>
  </cols>
  <sheetData>
    <row r="1" spans="1:35" ht="12" customHeight="1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4"/>
      <c r="AD1" s="1"/>
      <c r="AE1" s="1"/>
      <c r="AF1" s="1"/>
      <c r="AG1" s="1"/>
      <c r="AH1" s="1"/>
      <c r="AI1" s="1"/>
    </row>
    <row r="2" spans="1:35" ht="12" customHeight="1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"/>
      <c r="AD2" s="1"/>
      <c r="AE2" s="1"/>
      <c r="AF2" s="1"/>
      <c r="AG2" s="1"/>
      <c r="AH2" s="1"/>
      <c r="AI2" s="1"/>
    </row>
    <row r="3" spans="1:35" ht="12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10"/>
      <c r="AC3" s="1"/>
      <c r="AD3" s="1"/>
      <c r="AE3" s="1"/>
      <c r="AF3" s="1"/>
      <c r="AG3" s="1"/>
      <c r="AH3" s="1"/>
      <c r="AI3" s="1"/>
    </row>
    <row r="4" spans="1:35" ht="12" customHeight="1">
      <c r="A4" s="115" t="s">
        <v>1</v>
      </c>
      <c r="B4" s="112"/>
      <c r="C4" s="112"/>
      <c r="D4" s="112"/>
      <c r="E4" s="112"/>
      <c r="F4" s="117" t="s">
        <v>68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  <c r="R4" s="114" t="s">
        <v>2</v>
      </c>
      <c r="S4" s="113"/>
      <c r="T4" s="2">
        <v>500</v>
      </c>
      <c r="U4" s="114" t="s">
        <v>3</v>
      </c>
      <c r="V4" s="113"/>
      <c r="W4" s="116">
        <f>W5*T4</f>
        <v>257500</v>
      </c>
      <c r="X4" s="112"/>
      <c r="Y4" s="112"/>
      <c r="Z4" s="112"/>
      <c r="AA4" s="112"/>
      <c r="AB4" s="113"/>
      <c r="AC4" s="1"/>
      <c r="AD4" s="1"/>
      <c r="AE4" s="1"/>
      <c r="AF4" s="1"/>
      <c r="AG4" s="1"/>
      <c r="AH4" s="1"/>
      <c r="AI4" s="1"/>
    </row>
    <row r="5" spans="1:35" ht="12" customHeight="1">
      <c r="A5" s="115" t="s">
        <v>4</v>
      </c>
      <c r="B5" s="112"/>
      <c r="C5" s="112"/>
      <c r="D5" s="112"/>
      <c r="E5" s="112"/>
      <c r="F5" s="111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3"/>
      <c r="U5" s="114" t="s">
        <v>5</v>
      </c>
      <c r="V5" s="113"/>
      <c r="W5" s="118">
        <f>SUM(Y11:Y14)</f>
        <v>515</v>
      </c>
      <c r="X5" s="112"/>
      <c r="Y5" s="112"/>
      <c r="Z5" s="112"/>
      <c r="AA5" s="112"/>
      <c r="AB5" s="113"/>
      <c r="AC5" s="1"/>
      <c r="AD5" s="1"/>
      <c r="AE5" s="1"/>
      <c r="AF5" s="1"/>
      <c r="AG5" s="1"/>
      <c r="AH5" s="1"/>
      <c r="AI5" s="1"/>
    </row>
    <row r="6" spans="1:35" ht="12" customHeight="1">
      <c r="A6" s="115" t="s">
        <v>6</v>
      </c>
      <c r="B6" s="112"/>
      <c r="C6" s="112"/>
      <c r="D6" s="112"/>
      <c r="E6" s="112"/>
      <c r="F6" s="111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3"/>
      <c r="AC6" s="1"/>
      <c r="AD6" s="1"/>
      <c r="AE6" s="1"/>
      <c r="AF6" s="1"/>
      <c r="AG6" s="1"/>
      <c r="AH6" s="1"/>
      <c r="AI6" s="1"/>
    </row>
    <row r="7" spans="1:35" ht="12" customHeight="1">
      <c r="A7" s="115" t="s">
        <v>7</v>
      </c>
      <c r="B7" s="112"/>
      <c r="C7" s="112"/>
      <c r="D7" s="112"/>
      <c r="E7" s="112"/>
      <c r="F7" s="111" t="s">
        <v>69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  <c r="U7" s="124" t="s">
        <v>8</v>
      </c>
      <c r="V7" s="112"/>
      <c r="W7" s="113"/>
      <c r="X7" s="125"/>
      <c r="Y7" s="112"/>
      <c r="Z7" s="112"/>
      <c r="AA7" s="112"/>
      <c r="AB7" s="113"/>
      <c r="AC7" s="1"/>
      <c r="AD7" s="1"/>
      <c r="AE7" s="1"/>
      <c r="AF7" s="1"/>
      <c r="AG7" s="1"/>
      <c r="AH7" s="1"/>
      <c r="AI7" s="1"/>
    </row>
    <row r="8" spans="1:35" ht="12" customHeight="1">
      <c r="A8" s="115" t="s">
        <v>9</v>
      </c>
      <c r="B8" s="112"/>
      <c r="C8" s="112"/>
      <c r="D8" s="112"/>
      <c r="E8" s="112"/>
      <c r="F8" s="111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3"/>
      <c r="U8" s="124" t="s">
        <v>10</v>
      </c>
      <c r="V8" s="112"/>
      <c r="W8" s="113"/>
      <c r="X8" s="125"/>
      <c r="Y8" s="112"/>
      <c r="Z8" s="112"/>
      <c r="AA8" s="112"/>
      <c r="AB8" s="113"/>
      <c r="AC8" s="1"/>
      <c r="AD8" s="1"/>
      <c r="AE8" s="1"/>
      <c r="AF8" s="1"/>
      <c r="AG8" s="1"/>
      <c r="AH8" s="1"/>
      <c r="AI8" s="1"/>
    </row>
    <row r="9" spans="1:35" ht="12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2" customHeight="1">
      <c r="A10" s="121" t="s">
        <v>11</v>
      </c>
      <c r="B10" s="104"/>
      <c r="C10" s="123" t="s">
        <v>12</v>
      </c>
      <c r="D10" s="112"/>
      <c r="E10" s="112"/>
      <c r="F10" s="112"/>
      <c r="G10" s="112"/>
      <c r="H10" s="112"/>
      <c r="I10" s="112"/>
      <c r="J10" s="112"/>
      <c r="K10" s="113"/>
      <c r="L10" s="3"/>
      <c r="M10" s="4"/>
      <c r="N10" s="4"/>
      <c r="O10" s="121" t="s">
        <v>13</v>
      </c>
      <c r="P10" s="103"/>
      <c r="Q10" s="114" t="s">
        <v>14</v>
      </c>
      <c r="R10" s="112"/>
      <c r="S10" s="112"/>
      <c r="T10" s="113"/>
      <c r="U10" s="114" t="s">
        <v>15</v>
      </c>
      <c r="V10" s="112"/>
      <c r="W10" s="112"/>
      <c r="X10" s="113"/>
      <c r="Y10" s="114" t="s">
        <v>16</v>
      </c>
      <c r="Z10" s="112"/>
      <c r="AA10" s="112"/>
      <c r="AB10" s="113"/>
      <c r="AC10" s="5"/>
      <c r="AD10" s="1"/>
      <c r="AE10" s="1"/>
      <c r="AF10" s="1"/>
      <c r="AG10" s="1"/>
      <c r="AH10" s="1"/>
      <c r="AI10" s="1"/>
    </row>
    <row r="11" spans="1:35" ht="12" customHeight="1">
      <c r="A11" s="105"/>
      <c r="B11" s="107"/>
      <c r="C11" s="123" t="s">
        <v>17</v>
      </c>
      <c r="D11" s="112"/>
      <c r="E11" s="112"/>
      <c r="F11" s="112"/>
      <c r="G11" s="112"/>
      <c r="H11" s="112"/>
      <c r="I11" s="112"/>
      <c r="J11" s="112"/>
      <c r="K11" s="113"/>
      <c r="L11" s="3"/>
      <c r="M11" s="4"/>
      <c r="N11" s="4"/>
      <c r="O11" s="105"/>
      <c r="P11" s="106"/>
      <c r="Q11" s="124" t="s">
        <v>18</v>
      </c>
      <c r="R11" s="113"/>
      <c r="S11" s="118">
        <f>Sumário!E55</f>
        <v>515</v>
      </c>
      <c r="T11" s="113"/>
      <c r="U11" s="122">
        <v>1</v>
      </c>
      <c r="V11" s="112"/>
      <c r="W11" s="112"/>
      <c r="X11" s="113"/>
      <c r="Y11" s="118">
        <f t="shared" ref="Y11:Y14" si="0">S11*U11</f>
        <v>515</v>
      </c>
      <c r="Z11" s="112"/>
      <c r="AA11" s="112"/>
      <c r="AB11" s="113"/>
      <c r="AC11" s="1"/>
      <c r="AD11" s="1"/>
      <c r="AE11" s="1"/>
      <c r="AF11" s="1"/>
      <c r="AG11" s="1"/>
      <c r="AH11" s="1"/>
      <c r="AI11" s="1"/>
    </row>
    <row r="12" spans="1:35" ht="12" customHeight="1">
      <c r="A12" s="105"/>
      <c r="B12" s="107"/>
      <c r="C12" s="123" t="s">
        <v>19</v>
      </c>
      <c r="D12" s="112"/>
      <c r="E12" s="112"/>
      <c r="F12" s="112"/>
      <c r="G12" s="112"/>
      <c r="H12" s="112"/>
      <c r="I12" s="112"/>
      <c r="J12" s="112"/>
      <c r="K12" s="113"/>
      <c r="L12" s="3"/>
      <c r="M12" s="4"/>
      <c r="N12" s="4"/>
      <c r="O12" s="105"/>
      <c r="P12" s="106"/>
      <c r="Q12" s="124" t="s">
        <v>20</v>
      </c>
      <c r="R12" s="112"/>
      <c r="S12" s="118">
        <f>Sumário!E56</f>
        <v>0</v>
      </c>
      <c r="T12" s="113"/>
      <c r="U12" s="122">
        <v>1</v>
      </c>
      <c r="V12" s="112"/>
      <c r="W12" s="112"/>
      <c r="X12" s="113"/>
      <c r="Y12" s="118">
        <f t="shared" si="0"/>
        <v>0</v>
      </c>
      <c r="Z12" s="112"/>
      <c r="AA12" s="112"/>
      <c r="AB12" s="113"/>
      <c r="AC12" s="1"/>
      <c r="AD12" s="1"/>
      <c r="AE12" s="1"/>
      <c r="AF12" s="1"/>
      <c r="AG12" s="1"/>
      <c r="AH12" s="1"/>
      <c r="AI12" s="1"/>
    </row>
    <row r="13" spans="1:35" ht="12" customHeight="1">
      <c r="A13" s="105"/>
      <c r="B13" s="107"/>
      <c r="C13" s="123" t="s">
        <v>21</v>
      </c>
      <c r="D13" s="112"/>
      <c r="E13" s="112"/>
      <c r="F13" s="112"/>
      <c r="G13" s="112"/>
      <c r="H13" s="112"/>
      <c r="I13" s="112"/>
      <c r="J13" s="112"/>
      <c r="K13" s="113"/>
      <c r="L13" s="3"/>
      <c r="M13" s="4"/>
      <c r="N13" s="4"/>
      <c r="O13" s="105"/>
      <c r="P13" s="106"/>
      <c r="Q13" s="124" t="s">
        <v>22</v>
      </c>
      <c r="R13" s="112"/>
      <c r="S13" s="118">
        <f>Sumário!E57</f>
        <v>0</v>
      </c>
      <c r="T13" s="113"/>
      <c r="U13" s="122">
        <v>1</v>
      </c>
      <c r="V13" s="112"/>
      <c r="W13" s="112"/>
      <c r="X13" s="113"/>
      <c r="Y13" s="118">
        <f t="shared" si="0"/>
        <v>0</v>
      </c>
      <c r="Z13" s="112"/>
      <c r="AA13" s="112"/>
      <c r="AB13" s="113"/>
      <c r="AC13" s="1"/>
      <c r="AD13" s="1"/>
      <c r="AE13" s="1"/>
      <c r="AF13" s="1"/>
      <c r="AG13" s="1"/>
      <c r="AH13" s="1"/>
      <c r="AI13" s="1"/>
    </row>
    <row r="14" spans="1:35" ht="12" customHeight="1">
      <c r="A14" s="108"/>
      <c r="B14" s="110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4"/>
      <c r="O14" s="108"/>
      <c r="P14" s="109"/>
      <c r="Q14" s="124"/>
      <c r="R14" s="112"/>
      <c r="S14" s="118">
        <f>Sumário!E58</f>
        <v>0</v>
      </c>
      <c r="T14" s="113"/>
      <c r="U14" s="122"/>
      <c r="V14" s="112"/>
      <c r="W14" s="112"/>
      <c r="X14" s="113"/>
      <c r="Y14" s="118">
        <f t="shared" si="0"/>
        <v>0</v>
      </c>
      <c r="Z14" s="112"/>
      <c r="AA14" s="112"/>
      <c r="AB14" s="113"/>
      <c r="AC14" s="1"/>
      <c r="AD14" s="1"/>
      <c r="AE14" s="1"/>
      <c r="AF14" s="1"/>
      <c r="AG14" s="1"/>
      <c r="AH14" s="1"/>
      <c r="AI14" s="1"/>
    </row>
    <row r="15" spans="1:35" ht="12" customHeight="1">
      <c r="A15" s="6" t="str">
        <f>HYPERLINK("http://www.fattocs.com.br/download/GuiaPlanilhaIFPUG.pdf","Veja aqui orientações para preenchimento da planilha")</f>
        <v>Veja aqui orientações para preenchimento da planilha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2" customHeight="1">
      <c r="A16" s="1"/>
      <c r="B16" s="8"/>
      <c r="C16" s="8"/>
      <c r="D16" s="1"/>
      <c r="E16" s="1"/>
      <c r="F16" s="8"/>
      <c r="G16" s="8"/>
      <c r="H16" s="8"/>
      <c r="I16" s="8"/>
      <c r="J16" s="1"/>
      <c r="K16" s="120" t="s">
        <v>23</v>
      </c>
      <c r="L16" s="109"/>
      <c r="M16" s="109"/>
      <c r="N16" s="109"/>
      <c r="O16" s="109"/>
      <c r="P16" s="109"/>
      <c r="Q16" s="109"/>
      <c r="R16" s="109"/>
      <c r="S16" s="10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2" customHeight="1">
      <c r="A17" s="119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4"/>
      <c r="AC17" s="1"/>
      <c r="AD17" s="1"/>
      <c r="AE17" s="1"/>
      <c r="AF17" s="1"/>
      <c r="AG17" s="1"/>
      <c r="AH17" s="1"/>
      <c r="AI17" s="1"/>
    </row>
    <row r="18" spans="1:35" ht="12" customHeight="1">
      <c r="A18" s="10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7"/>
      <c r="AC18" s="1"/>
      <c r="AD18" s="1"/>
      <c r="AE18" s="1"/>
      <c r="AF18" s="1"/>
      <c r="AG18" s="1"/>
      <c r="AH18" s="1"/>
      <c r="AI18" s="1"/>
    </row>
    <row r="19" spans="1:35" ht="12" customHeight="1">
      <c r="A19" s="105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7"/>
      <c r="AC19" s="1"/>
      <c r="AD19" s="1"/>
      <c r="AE19" s="1"/>
      <c r="AF19" s="1"/>
      <c r="AG19" s="1"/>
      <c r="AH19" s="1"/>
      <c r="AI19" s="1"/>
    </row>
    <row r="20" spans="1:35" ht="12" customHeight="1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7"/>
      <c r="AC20" s="1"/>
      <c r="AD20" s="1"/>
      <c r="AE20" s="1"/>
      <c r="AF20" s="1"/>
      <c r="AG20" s="1"/>
      <c r="AH20" s="1"/>
      <c r="AI20" s="1"/>
    </row>
    <row r="21" spans="1:35" ht="12" customHeight="1">
      <c r="A21" s="105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7"/>
      <c r="AC21" s="1"/>
      <c r="AD21" s="1"/>
      <c r="AE21" s="1"/>
      <c r="AF21" s="1"/>
      <c r="AG21" s="1"/>
      <c r="AH21" s="1"/>
      <c r="AI21" s="1"/>
    </row>
    <row r="22" spans="1:35" ht="12" customHeight="1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7"/>
      <c r="AC22" s="1"/>
      <c r="AD22" s="1"/>
      <c r="AE22" s="1"/>
      <c r="AF22" s="1"/>
      <c r="AG22" s="1"/>
      <c r="AH22" s="1"/>
      <c r="AI22" s="1"/>
    </row>
    <row r="23" spans="1:35" ht="12" customHeight="1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7"/>
      <c r="AC23" s="1"/>
      <c r="AD23" s="1"/>
      <c r="AE23" s="1"/>
      <c r="AF23" s="1"/>
      <c r="AG23" s="1"/>
      <c r="AH23" s="1"/>
      <c r="AI23" s="1"/>
    </row>
    <row r="24" spans="1:35" ht="12" customHeight="1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7"/>
      <c r="AC24" s="1"/>
      <c r="AD24" s="1"/>
      <c r="AE24" s="1"/>
      <c r="AF24" s="1"/>
      <c r="AG24" s="1"/>
      <c r="AH24" s="1"/>
      <c r="AI24" s="1"/>
    </row>
    <row r="25" spans="1:35" ht="12" customHeight="1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7"/>
      <c r="AC25" s="1"/>
      <c r="AD25" s="1"/>
      <c r="AE25" s="1"/>
      <c r="AF25" s="1"/>
      <c r="AG25" s="1"/>
      <c r="AH25" s="1"/>
      <c r="AI25" s="1"/>
    </row>
    <row r="26" spans="1:35" ht="12" customHeight="1">
      <c r="A26" s="105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7"/>
      <c r="AC26" s="1"/>
      <c r="AD26" s="1"/>
      <c r="AE26" s="1"/>
      <c r="AF26" s="1"/>
      <c r="AG26" s="1"/>
      <c r="AH26" s="1"/>
      <c r="AI26" s="1"/>
    </row>
    <row r="27" spans="1:35" ht="12" customHeight="1">
      <c r="A27" s="105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7"/>
      <c r="AC27" s="1"/>
      <c r="AD27" s="1"/>
      <c r="AE27" s="1"/>
      <c r="AF27" s="1"/>
      <c r="AG27" s="1"/>
      <c r="AH27" s="1"/>
      <c r="AI27" s="1"/>
    </row>
    <row r="28" spans="1:35" ht="12" customHeight="1">
      <c r="A28" s="105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7"/>
      <c r="AC28" s="1"/>
      <c r="AD28" s="1"/>
      <c r="AE28" s="1"/>
      <c r="AF28" s="1"/>
      <c r="AG28" s="1"/>
      <c r="AH28" s="1"/>
      <c r="AI28" s="1"/>
    </row>
    <row r="29" spans="1:35" ht="12" customHeight="1">
      <c r="A29" s="105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7"/>
      <c r="AC29" s="1"/>
      <c r="AD29" s="1"/>
      <c r="AE29" s="1"/>
      <c r="AF29" s="1"/>
      <c r="AG29" s="1"/>
      <c r="AH29" s="1"/>
      <c r="AI29" s="1"/>
    </row>
    <row r="30" spans="1:35" ht="12" customHeight="1">
      <c r="A30" s="105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7"/>
      <c r="AC30" s="1"/>
      <c r="AD30" s="1"/>
      <c r="AE30" s="1"/>
      <c r="AF30" s="1"/>
      <c r="AG30" s="1"/>
      <c r="AH30" s="1"/>
      <c r="AI30" s="1"/>
    </row>
    <row r="31" spans="1:35" ht="12" customHeight="1">
      <c r="A31" s="105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7"/>
      <c r="AC31" s="1"/>
      <c r="AD31" s="1"/>
      <c r="AE31" s="1"/>
      <c r="AF31" s="1"/>
      <c r="AG31" s="1"/>
      <c r="AH31" s="1"/>
      <c r="AI31" s="1"/>
    </row>
    <row r="32" spans="1:35" ht="12" customHeight="1">
      <c r="A32" s="105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7"/>
      <c r="AC32" s="1"/>
      <c r="AD32" s="1"/>
      <c r="AE32" s="1"/>
      <c r="AF32" s="1"/>
      <c r="AG32" s="1"/>
      <c r="AH32" s="1"/>
      <c r="AI32" s="1"/>
    </row>
    <row r="33" spans="1:35" ht="12" customHeight="1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7"/>
      <c r="AC33" s="1"/>
      <c r="AD33" s="1"/>
      <c r="AE33" s="1"/>
      <c r="AF33" s="1"/>
      <c r="AG33" s="1"/>
      <c r="AH33" s="1"/>
      <c r="AI33" s="1"/>
    </row>
    <row r="34" spans="1:35" ht="12" customHeight="1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7"/>
      <c r="AC34" s="1"/>
      <c r="AD34" s="1"/>
      <c r="AE34" s="1"/>
      <c r="AF34" s="1"/>
      <c r="AG34" s="1"/>
      <c r="AH34" s="1"/>
      <c r="AI34" s="1"/>
    </row>
    <row r="35" spans="1:35" ht="12" customHeight="1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7"/>
      <c r="AC35" s="1"/>
      <c r="AD35" s="1"/>
      <c r="AE35" s="1"/>
      <c r="AF35" s="1"/>
      <c r="AG35" s="1"/>
      <c r="AH35" s="1"/>
      <c r="AI35" s="1"/>
    </row>
    <row r="36" spans="1:35" ht="12" customHeight="1">
      <c r="A36" s="105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7"/>
      <c r="AC36" s="1"/>
      <c r="AD36" s="1"/>
      <c r="AE36" s="1"/>
      <c r="AF36" s="1"/>
      <c r="AG36" s="1"/>
      <c r="AH36" s="1"/>
      <c r="AI36" s="1"/>
    </row>
    <row r="37" spans="1:35" ht="12" customHeight="1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7"/>
      <c r="AC37" s="1"/>
      <c r="AD37" s="1"/>
      <c r="AE37" s="1"/>
      <c r="AF37" s="1"/>
      <c r="AG37" s="1"/>
      <c r="AH37" s="1"/>
      <c r="AI37" s="1"/>
    </row>
    <row r="38" spans="1:35" ht="12" customHeight="1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10"/>
      <c r="AC38" s="1"/>
      <c r="AD38" s="1"/>
      <c r="AE38" s="1"/>
      <c r="AF38" s="1"/>
      <c r="AG38" s="1"/>
      <c r="AH38" s="1"/>
      <c r="AI38" s="1"/>
    </row>
    <row r="39" spans="1:35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20" t="s">
        <v>24</v>
      </c>
      <c r="L40" s="109"/>
      <c r="M40" s="109"/>
      <c r="N40" s="109"/>
      <c r="O40" s="109"/>
      <c r="P40" s="109"/>
      <c r="Q40" s="109"/>
      <c r="R40" s="109"/>
      <c r="S40" s="109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2" customHeight="1">
      <c r="A41" s="119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4"/>
      <c r="AC41" s="1"/>
      <c r="AD41" s="1"/>
      <c r="AE41" s="1"/>
      <c r="AF41" s="1"/>
      <c r="AG41" s="1"/>
      <c r="AH41" s="1"/>
      <c r="AI41" s="1"/>
    </row>
    <row r="42" spans="1:35" ht="12" customHeight="1">
      <c r="A42" s="105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7"/>
      <c r="AC42" s="1"/>
      <c r="AD42" s="1"/>
      <c r="AE42" s="1"/>
      <c r="AF42" s="1"/>
      <c r="AG42" s="1"/>
      <c r="AH42" s="1"/>
      <c r="AI42" s="1"/>
    </row>
    <row r="43" spans="1:35" ht="12" customHeight="1">
      <c r="A43" s="105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7"/>
      <c r="AC43" s="1"/>
      <c r="AD43" s="1"/>
      <c r="AE43" s="1"/>
      <c r="AF43" s="1"/>
      <c r="AG43" s="1"/>
      <c r="AH43" s="1"/>
      <c r="AI43" s="1"/>
    </row>
    <row r="44" spans="1:35" ht="12" customHeight="1">
      <c r="A44" s="105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7"/>
      <c r="AC44" s="1"/>
      <c r="AD44" s="1"/>
      <c r="AE44" s="1"/>
      <c r="AF44" s="1"/>
      <c r="AG44" s="1"/>
      <c r="AH44" s="1"/>
      <c r="AI44" s="1"/>
    </row>
    <row r="45" spans="1:35" ht="12" customHeight="1">
      <c r="A45" s="105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7"/>
      <c r="AC45" s="1"/>
      <c r="AD45" s="1"/>
      <c r="AE45" s="1"/>
      <c r="AF45" s="1"/>
      <c r="AG45" s="1"/>
      <c r="AH45" s="1"/>
      <c r="AI45" s="1"/>
    </row>
    <row r="46" spans="1:35" ht="12" customHeight="1">
      <c r="A46" s="105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7"/>
      <c r="AC46" s="1"/>
      <c r="AD46" s="1"/>
      <c r="AE46" s="1"/>
      <c r="AF46" s="1"/>
      <c r="AG46" s="1"/>
      <c r="AH46" s="1"/>
      <c r="AI46" s="1"/>
    </row>
    <row r="47" spans="1:35" ht="12" customHeight="1">
      <c r="A47" s="105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7"/>
      <c r="AC47" s="1"/>
      <c r="AD47" s="1"/>
      <c r="AE47" s="1"/>
      <c r="AF47" s="1"/>
      <c r="AG47" s="1"/>
      <c r="AH47" s="1"/>
      <c r="AI47" s="1"/>
    </row>
    <row r="48" spans="1:35" ht="12" customHeight="1">
      <c r="A48" s="105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7"/>
      <c r="AC48" s="1"/>
      <c r="AD48" s="1"/>
      <c r="AE48" s="1"/>
      <c r="AF48" s="1"/>
      <c r="AG48" s="1"/>
      <c r="AH48" s="1"/>
      <c r="AI48" s="1"/>
    </row>
    <row r="49" spans="1:35" ht="12" customHeight="1">
      <c r="A49" s="105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7"/>
      <c r="AC49" s="1"/>
      <c r="AD49" s="1"/>
      <c r="AE49" s="1"/>
      <c r="AF49" s="1"/>
      <c r="AG49" s="1"/>
      <c r="AH49" s="1"/>
      <c r="AI49" s="1"/>
    </row>
    <row r="50" spans="1:35" ht="12" customHeight="1">
      <c r="A50" s="105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7"/>
      <c r="AC50" s="1"/>
      <c r="AD50" s="1"/>
      <c r="AE50" s="1"/>
      <c r="AF50" s="1"/>
      <c r="AG50" s="1"/>
      <c r="AH50" s="1"/>
      <c r="AI50" s="1"/>
    </row>
    <row r="51" spans="1:35" ht="12" customHeight="1">
      <c r="A51" s="105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7"/>
      <c r="AC51" s="1"/>
      <c r="AD51" s="1"/>
      <c r="AE51" s="1"/>
      <c r="AF51" s="1"/>
      <c r="AG51" s="1"/>
      <c r="AH51" s="1"/>
      <c r="AI51" s="1"/>
    </row>
    <row r="52" spans="1:35" ht="12" customHeight="1">
      <c r="A52" s="105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7"/>
      <c r="AC52" s="1"/>
      <c r="AD52" s="1"/>
      <c r="AE52" s="1"/>
      <c r="AF52" s="1"/>
      <c r="AG52" s="1"/>
      <c r="AH52" s="1"/>
      <c r="AI52" s="1"/>
    </row>
    <row r="53" spans="1:35" ht="12" customHeight="1">
      <c r="A53" s="105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7"/>
      <c r="AC53" s="1"/>
      <c r="AD53" s="1"/>
      <c r="AE53" s="1"/>
      <c r="AF53" s="1"/>
      <c r="AG53" s="1"/>
      <c r="AH53" s="1"/>
      <c r="AI53" s="1"/>
    </row>
    <row r="54" spans="1:35" ht="12" customHeight="1">
      <c r="A54" s="105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7"/>
      <c r="AC54" s="1"/>
      <c r="AD54" s="1"/>
      <c r="AE54" s="1"/>
      <c r="AF54" s="1"/>
      <c r="AG54" s="1"/>
      <c r="AH54" s="1"/>
      <c r="AI54" s="1"/>
    </row>
    <row r="55" spans="1:35" ht="12" customHeight="1">
      <c r="A55" s="105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7"/>
      <c r="AC55" s="1"/>
      <c r="AD55" s="1"/>
      <c r="AE55" s="1"/>
      <c r="AF55" s="1"/>
      <c r="AG55" s="1"/>
      <c r="AH55" s="1"/>
      <c r="AI55" s="1"/>
    </row>
    <row r="56" spans="1:35" ht="12" customHeight="1">
      <c r="A56" s="105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7"/>
      <c r="AC56" s="1"/>
      <c r="AD56" s="1"/>
      <c r="AE56" s="1"/>
      <c r="AF56" s="1"/>
      <c r="AG56" s="1"/>
      <c r="AH56" s="1"/>
      <c r="AI56" s="1"/>
    </row>
    <row r="57" spans="1:35" ht="12" customHeight="1">
      <c r="A57" s="105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7"/>
      <c r="AC57" s="1"/>
      <c r="AD57" s="1"/>
      <c r="AE57" s="1"/>
      <c r="AF57" s="1"/>
      <c r="AG57" s="1"/>
      <c r="AH57" s="1"/>
      <c r="AI57" s="1"/>
    </row>
    <row r="58" spans="1:35" ht="12" customHeight="1">
      <c r="A58" s="105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7"/>
      <c r="AC58" s="1"/>
      <c r="AD58" s="1"/>
      <c r="AE58" s="1"/>
      <c r="AF58" s="1"/>
      <c r="AG58" s="1"/>
      <c r="AH58" s="1"/>
      <c r="AI58" s="1"/>
    </row>
    <row r="59" spans="1:35" ht="12" customHeight="1">
      <c r="A59" s="105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7"/>
      <c r="AC59" s="1"/>
      <c r="AD59" s="1"/>
      <c r="AE59" s="1"/>
      <c r="AF59" s="1"/>
      <c r="AG59" s="1"/>
      <c r="AH59" s="1"/>
      <c r="AI59" s="1"/>
    </row>
    <row r="60" spans="1:35" ht="12" customHeight="1">
      <c r="A60" s="108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10"/>
      <c r="AC60" s="1"/>
      <c r="AD60" s="1"/>
      <c r="AE60" s="1"/>
      <c r="AF60" s="1"/>
      <c r="AG60" s="1"/>
      <c r="AH60" s="1"/>
      <c r="AI60" s="1"/>
    </row>
    <row r="61" spans="1:35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</sheetData>
  <mergeCells count="49">
    <mergeCell ref="Q11:R11"/>
    <mergeCell ref="Q10:T10"/>
    <mergeCell ref="S14:T14"/>
    <mergeCell ref="U14:X14"/>
    <mergeCell ref="S13:T13"/>
    <mergeCell ref="Q13:R13"/>
    <mergeCell ref="U12:X12"/>
    <mergeCell ref="X7:AB7"/>
    <mergeCell ref="X8:AB8"/>
    <mergeCell ref="F6:AB6"/>
    <mergeCell ref="A17:AB38"/>
    <mergeCell ref="A6:E6"/>
    <mergeCell ref="O10:P14"/>
    <mergeCell ref="Y14:AB14"/>
    <mergeCell ref="S11:T11"/>
    <mergeCell ref="U8:W8"/>
    <mergeCell ref="F8:T8"/>
    <mergeCell ref="Y12:AB12"/>
    <mergeCell ref="Y13:AB13"/>
    <mergeCell ref="U13:X13"/>
    <mergeCell ref="S12:T12"/>
    <mergeCell ref="Y10:AB10"/>
    <mergeCell ref="Y11:AB11"/>
    <mergeCell ref="A41:AB60"/>
    <mergeCell ref="K40:S40"/>
    <mergeCell ref="K16:S16"/>
    <mergeCell ref="A7:E7"/>
    <mergeCell ref="A10:B14"/>
    <mergeCell ref="A8:E8"/>
    <mergeCell ref="U11:X11"/>
    <mergeCell ref="U10:X10"/>
    <mergeCell ref="C11:K11"/>
    <mergeCell ref="C12:K12"/>
    <mergeCell ref="C10:K10"/>
    <mergeCell ref="U7:W7"/>
    <mergeCell ref="C13:K13"/>
    <mergeCell ref="Q12:R12"/>
    <mergeCell ref="Q14:R14"/>
    <mergeCell ref="F7:T7"/>
    <mergeCell ref="A1:AB3"/>
    <mergeCell ref="F5:T5"/>
    <mergeCell ref="U5:V5"/>
    <mergeCell ref="A4:E4"/>
    <mergeCell ref="U4:V4"/>
    <mergeCell ref="W4:AB4"/>
    <mergeCell ref="A5:E5"/>
    <mergeCell ref="F4:Q4"/>
    <mergeCell ref="R4:S4"/>
    <mergeCell ref="W5:AB5"/>
  </mergeCells>
  <hyperlinks>
    <hyperlink ref="A15" r:id="rId1" display="http://www.fattocs.com.br/download/GuiaPlanilhaIFPUG.pdf"/>
  </hyperlinks>
  <pageMargins left="0.511811024" right="0.511811024" top="0.78740157499999996" bottom="0.78740157499999996" header="0.31496062000000002" footer="0.31496062000000002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1"/>
  <sheetViews>
    <sheetView showGridLines="0" tabSelected="1" workbookViewId="0">
      <pane ySplit="7" topLeftCell="A12" activePane="bottomLeft" state="frozen"/>
      <selection pane="bottomLeft" activeCell="J15" sqref="J15"/>
    </sheetView>
  </sheetViews>
  <sheetFormatPr defaultColWidth="17.28515625" defaultRowHeight="15" customHeight="1"/>
  <cols>
    <col min="1" max="5" width="7.7109375" customWidth="1"/>
    <col min="6" max="6" width="29.7109375" customWidth="1"/>
    <col min="7" max="7" width="5.42578125" customWidth="1"/>
    <col min="8" max="8" width="7" customWidth="1"/>
    <col min="9" max="9" width="3.7109375" customWidth="1"/>
    <col min="10" max="10" width="5.42578125" customWidth="1"/>
    <col min="11" max="11" width="4" hidden="1" customWidth="1"/>
    <col min="12" max="12" width="1.85546875" hidden="1" customWidth="1"/>
    <col min="13" max="13" width="9.7109375" customWidth="1"/>
    <col min="14" max="14" width="5.7109375" customWidth="1"/>
    <col min="15" max="15" width="9.42578125" customWidth="1"/>
    <col min="16" max="17" width="16.7109375" customWidth="1"/>
    <col min="18" max="18" width="1.85546875" customWidth="1"/>
    <col min="19" max="19" width="37.85546875" customWidth="1"/>
    <col min="20" max="20" width="16.7109375" customWidth="1"/>
  </cols>
  <sheetData>
    <row r="1" spans="1:20" ht="15" customHeight="1">
      <c r="A1" s="138" t="s">
        <v>25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9"/>
      <c r="Q1" s="9"/>
      <c r="R1" s="9"/>
      <c r="S1" s="9"/>
      <c r="T1" s="9"/>
    </row>
    <row r="2" spans="1:20" ht="15" customHeight="1">
      <c r="A2" s="140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9"/>
      <c r="Q2" s="9"/>
      <c r="R2" s="9"/>
      <c r="S2" s="9"/>
      <c r="T2" s="9"/>
    </row>
    <row r="3" spans="1:20" ht="15" customHeight="1">
      <c r="A3" s="140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9"/>
      <c r="Q3" s="9"/>
      <c r="R3" s="9"/>
      <c r="S3" s="9"/>
      <c r="T3" s="9"/>
    </row>
    <row r="4" spans="1:20" ht="15" customHeight="1">
      <c r="A4" s="137" t="str">
        <f>Contagem!A5&amp;" : "&amp;Contagem!F5</f>
        <v xml:space="preserve">Aplicação : </v>
      </c>
      <c r="B4" s="112"/>
      <c r="C4" s="112"/>
      <c r="D4" s="112"/>
      <c r="E4" s="112"/>
      <c r="F4" s="112"/>
      <c r="G4" s="141" t="str">
        <f>Contagem!A6&amp;" : "&amp;Contagem!F6</f>
        <v xml:space="preserve">Projeto : 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3"/>
    </row>
    <row r="5" spans="1:20" ht="15" customHeight="1">
      <c r="A5" s="145" t="str">
        <f>Contagem!A7&amp;" : "&amp;Contagem!F7</f>
        <v>Responsável : Paulo César</v>
      </c>
      <c r="B5" s="112"/>
      <c r="C5" s="112"/>
      <c r="D5" s="112"/>
      <c r="E5" s="112"/>
      <c r="F5" s="112"/>
      <c r="G5" s="141" t="str">
        <f>Contagem!A8&amp;" : "&amp;Contagem!F8</f>
        <v xml:space="preserve">Revisor : </v>
      </c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3"/>
    </row>
    <row r="6" spans="1:20" ht="15" customHeight="1">
      <c r="A6" s="145" t="str">
        <f>Contagem!A4&amp;" : "&amp;Contagem!F4</f>
        <v>Empresa : Souza Car</v>
      </c>
      <c r="B6" s="147"/>
      <c r="C6" s="147"/>
      <c r="D6" s="147"/>
      <c r="E6" s="148"/>
      <c r="F6" s="141" t="str">
        <f>Contagem!R4&amp;" = "&amp;VALUE(Contagem!T4)</f>
        <v>R$/PF = 500</v>
      </c>
      <c r="G6" s="113"/>
      <c r="H6" s="146" t="str">
        <f>" Custo= "&amp;DOLLAR(Contagem!W4)</f>
        <v xml:space="preserve"> Custo= R$ 257.500,00</v>
      </c>
      <c r="I6" s="109"/>
      <c r="J6" s="109"/>
      <c r="K6" s="109"/>
      <c r="L6" s="109"/>
      <c r="M6" s="110"/>
      <c r="N6" s="142" t="str">
        <f>"PF  = "&amp;VALUE(Contagem!W5)</f>
        <v>PF  = 515</v>
      </c>
      <c r="O6" s="143"/>
      <c r="P6" s="10"/>
      <c r="Q6" s="10"/>
      <c r="R6" s="10"/>
      <c r="S6" s="10"/>
      <c r="T6" s="11"/>
    </row>
    <row r="7" spans="1:20" ht="15" customHeight="1">
      <c r="A7" s="144" t="s">
        <v>26</v>
      </c>
      <c r="B7" s="112"/>
      <c r="C7" s="112"/>
      <c r="D7" s="112"/>
      <c r="E7" s="112"/>
      <c r="F7" s="113"/>
      <c r="G7" s="12" t="s">
        <v>27</v>
      </c>
      <c r="H7" s="13" t="s">
        <v>28</v>
      </c>
      <c r="I7" s="14" t="s">
        <v>29</v>
      </c>
      <c r="J7" s="14" t="s">
        <v>30</v>
      </c>
      <c r="K7" s="14" t="s">
        <v>31</v>
      </c>
      <c r="L7" s="14" t="s">
        <v>32</v>
      </c>
      <c r="M7" s="14" t="s">
        <v>33</v>
      </c>
      <c r="N7" s="14" t="s">
        <v>5</v>
      </c>
      <c r="O7" s="15" t="s">
        <v>16</v>
      </c>
      <c r="P7" s="149" t="s">
        <v>34</v>
      </c>
      <c r="Q7" s="150"/>
      <c r="R7" s="150"/>
      <c r="S7" s="150"/>
      <c r="T7" s="150"/>
    </row>
    <row r="8" spans="1:20" ht="18" customHeight="1">
      <c r="A8" s="129" t="s">
        <v>132</v>
      </c>
      <c r="B8" s="130"/>
      <c r="C8" s="130"/>
      <c r="D8" s="130"/>
      <c r="E8" s="130"/>
      <c r="F8" s="131"/>
      <c r="G8" s="16" t="s">
        <v>35</v>
      </c>
      <c r="H8" s="17" t="s">
        <v>36</v>
      </c>
      <c r="I8" s="16">
        <v>1</v>
      </c>
      <c r="J8" s="18"/>
      <c r="K8" s="18" t="str">
        <f t="shared" ref="K8:K74" si="0">CONCATENATE(G8,L8)</f>
        <v>ALIL</v>
      </c>
      <c r="L8" s="19" t="str">
        <f t="shared" ref="L8:L74" si="1">IF(OR(ISBLANK(I8),ISBLANK(J8)),IF(OR(G8="ALI",G8="AIE"),"L",IF(ISBLANK(G8),"","A")),IF(G8="EE",IF(J8&gt;=3,IF(I8&gt;=5,"H","A"),IF(J8&gt;=2,IF(I8&gt;=16,"H",IF(I8&lt;=4,"L","A")),IF(I8&lt;=15,"L","A"))),IF(OR(G8="SE",G8="CE"),IF(J8&gt;=4,IF(I8&gt;=6,"H","A"),IF(J8&gt;=2,IF(I8&gt;=20,"H",IF(I8&lt;=5,"L","A")),IF(I8&lt;=19,"L","A"))),IF(OR(G8="ALI",G8="AIE"),IF(J8&gt;=6,IF(I8&gt;=20,"H","A"),IF(J8&gt;=2,IF(I8&gt;=51,"H",IF(I8&lt;=19,"L","A")),IF(I8&lt;=50,"L","A")))))))</f>
        <v>L</v>
      </c>
      <c r="M8" s="20" t="str">
        <f t="shared" ref="M8:M74" si="2">IF(L8="L","Baixa",IF(L8="A","Média",IF(L8="","","Alta")))</f>
        <v>Baixa</v>
      </c>
      <c r="N8" s="21">
        <f t="shared" ref="N8:N74" si="3">IF(ISBLANK(G8),"",IF(G8="ALI",IF(L8="L",7,IF(L8="A",10,15)),IF(G8="AIE",IF(L8="L",5,IF(L8="A",7,10)),IF(G8="SE",IF(L8="L",4,IF(L8="A",5,7)),IF(OR(G8="EE",G8="CE"),IF(L8="L",3,IF(L8="A",4,6)))))))</f>
        <v>7</v>
      </c>
      <c r="O8" s="22">
        <f>IF(H8="I",N8*Contagem!$U$11,IF(H8="E",N8*Contagem!$U$13,IF(H8="A",N8*Contagem!$U$12,IF(H8="T",N8*Contagem!$U$14,""))))</f>
        <v>7</v>
      </c>
      <c r="P8" s="132"/>
      <c r="Q8" s="133"/>
      <c r="R8" s="133"/>
      <c r="S8" s="133"/>
      <c r="T8" s="133"/>
    </row>
    <row r="9" spans="1:20" ht="18" customHeight="1">
      <c r="A9" s="126" t="s">
        <v>70</v>
      </c>
      <c r="B9" s="127"/>
      <c r="C9" s="127"/>
      <c r="D9" s="127"/>
      <c r="E9" s="127"/>
      <c r="F9" s="128"/>
      <c r="G9" s="16" t="s">
        <v>37</v>
      </c>
      <c r="H9" s="25" t="s">
        <v>36</v>
      </c>
      <c r="I9" s="18">
        <v>1</v>
      </c>
      <c r="J9" s="18">
        <v>13</v>
      </c>
      <c r="K9" s="18" t="str">
        <f t="shared" si="0"/>
        <v>EEA</v>
      </c>
      <c r="L9" s="19" t="str">
        <f t="shared" si="1"/>
        <v>A</v>
      </c>
      <c r="M9" s="20" t="str">
        <f t="shared" si="2"/>
        <v>Média</v>
      </c>
      <c r="N9" s="21">
        <f t="shared" si="3"/>
        <v>4</v>
      </c>
      <c r="O9" s="22">
        <f>IF(H9="I",N9*Contagem!$U$11,IF(H9="E",N9*Contagem!$U$13,IF(H9="A",N9*Contagem!$U$12,IF(H9="T",N9*Contagem!$U$14,""))))</f>
        <v>4</v>
      </c>
      <c r="P9" s="132"/>
      <c r="Q9" s="133"/>
      <c r="R9" s="133"/>
      <c r="S9" s="133"/>
      <c r="T9" s="133"/>
    </row>
    <row r="10" spans="1:20" ht="18" customHeight="1">
      <c r="A10" s="126" t="s">
        <v>71</v>
      </c>
      <c r="B10" s="127"/>
      <c r="C10" s="127"/>
      <c r="D10" s="127"/>
      <c r="E10" s="127"/>
      <c r="F10" s="128"/>
      <c r="G10" s="16" t="s">
        <v>37</v>
      </c>
      <c r="H10" s="25" t="s">
        <v>36</v>
      </c>
      <c r="I10" s="16">
        <v>1</v>
      </c>
      <c r="J10" s="18">
        <v>13</v>
      </c>
      <c r="K10" s="18" t="str">
        <f t="shared" si="0"/>
        <v>EEA</v>
      </c>
      <c r="L10" s="19" t="str">
        <f t="shared" si="1"/>
        <v>A</v>
      </c>
      <c r="M10" s="20" t="str">
        <f t="shared" si="2"/>
        <v>Média</v>
      </c>
      <c r="N10" s="21">
        <f t="shared" si="3"/>
        <v>4</v>
      </c>
      <c r="O10" s="22">
        <f>IF(H10="I",N10*Contagem!$U$11,IF(H10="E",N10*Contagem!$U$13,IF(H10="A",N10*Contagem!$U$12,IF(H10="T",N10*Contagem!$U$14,""))))</f>
        <v>4</v>
      </c>
      <c r="P10" s="132"/>
      <c r="Q10" s="133"/>
      <c r="R10" s="133"/>
      <c r="S10" s="133"/>
      <c r="T10" s="133"/>
    </row>
    <row r="11" spans="1:20" ht="18" customHeight="1">
      <c r="A11" s="126" t="s">
        <v>134</v>
      </c>
      <c r="B11" s="127"/>
      <c r="C11" s="127"/>
      <c r="D11" s="127"/>
      <c r="E11" s="127"/>
      <c r="F11" s="128"/>
      <c r="G11" s="16" t="s">
        <v>37</v>
      </c>
      <c r="H11" s="25" t="s">
        <v>36</v>
      </c>
      <c r="I11" s="16">
        <v>1</v>
      </c>
      <c r="J11" s="18"/>
      <c r="K11" s="18" t="str">
        <f t="shared" si="0"/>
        <v>EEA</v>
      </c>
      <c r="L11" s="19" t="str">
        <f t="shared" si="1"/>
        <v>A</v>
      </c>
      <c r="M11" s="20" t="str">
        <f t="shared" si="2"/>
        <v>Média</v>
      </c>
      <c r="N11" s="21">
        <f t="shared" si="3"/>
        <v>4</v>
      </c>
      <c r="O11" s="22">
        <f>IF(H11="I",N11*Contagem!$U$11,IF(H11="E",N11*Contagem!$U$13,IF(H11="A",N11*Contagem!$U$12,IF(H11="T",N11*Contagem!$U$14,""))))</f>
        <v>4</v>
      </c>
      <c r="P11" s="132"/>
      <c r="Q11" s="133"/>
      <c r="R11" s="133"/>
      <c r="S11" s="133"/>
      <c r="T11" s="133"/>
    </row>
    <row r="12" spans="1:20" ht="18" customHeight="1">
      <c r="A12" s="126" t="s">
        <v>72</v>
      </c>
      <c r="B12" s="127"/>
      <c r="C12" s="127"/>
      <c r="D12" s="127"/>
      <c r="E12" s="127"/>
      <c r="F12" s="128"/>
      <c r="G12" s="16" t="s">
        <v>38</v>
      </c>
      <c r="H12" s="25" t="s">
        <v>36</v>
      </c>
      <c r="I12" s="16">
        <v>1</v>
      </c>
      <c r="J12" s="18"/>
      <c r="K12" s="18" t="str">
        <f t="shared" si="0"/>
        <v>CEA</v>
      </c>
      <c r="L12" s="19" t="str">
        <f t="shared" si="1"/>
        <v>A</v>
      </c>
      <c r="M12" s="20" t="str">
        <f t="shared" si="2"/>
        <v>Média</v>
      </c>
      <c r="N12" s="21">
        <f t="shared" si="3"/>
        <v>4</v>
      </c>
      <c r="O12" s="22">
        <f>IF(H12="I",N12*Contagem!$U$11,IF(H12="E",N12*Contagem!$U$13,IF(H12="A",N12*Contagem!$U$12,IF(H12="T",N12*Contagem!$U$14,""))))</f>
        <v>4</v>
      </c>
      <c r="P12" s="132"/>
      <c r="Q12" s="133"/>
      <c r="R12" s="133"/>
      <c r="S12" s="133"/>
      <c r="T12" s="133"/>
    </row>
    <row r="13" spans="1:20" ht="18" customHeight="1">
      <c r="A13" s="126" t="s">
        <v>73</v>
      </c>
      <c r="B13" s="127"/>
      <c r="C13" s="127"/>
      <c r="D13" s="127"/>
      <c r="E13" s="127"/>
      <c r="F13" s="128"/>
      <c r="G13" s="18" t="s">
        <v>38</v>
      </c>
      <c r="H13" s="25" t="s">
        <v>36</v>
      </c>
      <c r="I13" s="16">
        <v>1</v>
      </c>
      <c r="J13" s="18"/>
      <c r="K13" s="18" t="str">
        <f t="shared" si="0"/>
        <v>CEA</v>
      </c>
      <c r="L13" s="19" t="str">
        <f t="shared" si="1"/>
        <v>A</v>
      </c>
      <c r="M13" s="20" t="str">
        <f t="shared" si="2"/>
        <v>Média</v>
      </c>
      <c r="N13" s="21">
        <f t="shared" si="3"/>
        <v>4</v>
      </c>
      <c r="O13" s="22">
        <f>IF(H13="I",N13*Contagem!$U$11,IF(H13="E",N13*Contagem!$U$13,IF(H13="A",N13*Contagem!$U$12,IF(H13="T",N13*Contagem!$U$14,""))))</f>
        <v>4</v>
      </c>
      <c r="P13" s="132"/>
      <c r="Q13" s="133"/>
      <c r="R13" s="133"/>
      <c r="S13" s="133"/>
      <c r="T13" s="133"/>
    </row>
    <row r="14" spans="1:20" ht="18" customHeight="1">
      <c r="A14" s="126" t="s">
        <v>116</v>
      </c>
      <c r="B14" s="127"/>
      <c r="C14" s="127"/>
      <c r="D14" s="127"/>
      <c r="E14" s="127"/>
      <c r="F14" s="128"/>
      <c r="G14" s="18" t="s">
        <v>56</v>
      </c>
      <c r="H14" s="25" t="s">
        <v>36</v>
      </c>
      <c r="I14" s="18">
        <v>1</v>
      </c>
      <c r="J14" s="18">
        <v>1</v>
      </c>
      <c r="K14" s="18" t="str">
        <f t="shared" ref="K14:K15" si="4">CONCATENATE(G14,L14)</f>
        <v>AIEL</v>
      </c>
      <c r="L14" s="19" t="str">
        <f t="shared" ref="L14:L15" si="5">IF(OR(ISBLANK(I14),ISBLANK(J14)),IF(OR(G14="ALI",G14="AIE"),"L",IF(ISBLANK(G14),"","A")),IF(G14="EE",IF(J14&gt;=3,IF(I14&gt;=5,"H","A"),IF(J14&gt;=2,IF(I14&gt;=16,"H",IF(I14&lt;=4,"L","A")),IF(I14&lt;=15,"L","A"))),IF(OR(G14="SE",G14="CE"),IF(J14&gt;=4,IF(I14&gt;=6,"H","A"),IF(J14&gt;=2,IF(I14&gt;=20,"H",IF(I14&lt;=5,"L","A")),IF(I14&lt;=19,"L","A"))),IF(OR(G14="ALI",G14="AIE"),IF(J14&gt;=6,IF(I14&gt;=20,"H","A"),IF(J14&gt;=2,IF(I14&gt;=51,"H",IF(I14&lt;=19,"L","A")),IF(I14&lt;=50,"L","A")))))))</f>
        <v>L</v>
      </c>
      <c r="M14" s="20" t="str">
        <f t="shared" ref="M14:M15" si="6">IF(L14="L","Baixa",IF(L14="A","Média",IF(L14="","","Alta")))</f>
        <v>Baixa</v>
      </c>
      <c r="N14" s="21">
        <f t="shared" ref="N14:N15" si="7">IF(ISBLANK(G14),"",IF(G14="ALI",IF(L14="L",7,IF(L14="A",10,15)),IF(G14="AIE",IF(L14="L",5,IF(L14="A",7,10)),IF(G14="SE",IF(L14="L",4,IF(L14="A",5,7)),IF(OR(G14="EE",G14="CE"),IF(L14="L",3,IF(L14="A",4,6)))))))</f>
        <v>5</v>
      </c>
      <c r="O14" s="22">
        <f>IF(H14="I",N14*Contagem!$U$11,IF(H14="E",N14*Contagem!$U$13,IF(H14="A",N14*Contagem!$U$12,IF(H14="T",N14*Contagem!$U$14,""))))</f>
        <v>5</v>
      </c>
      <c r="P14" s="23"/>
      <c r="Q14" s="24"/>
      <c r="R14" s="24"/>
      <c r="S14" s="24"/>
      <c r="T14" s="24"/>
    </row>
    <row r="15" spans="1:20" s="77" customFormat="1" ht="18" customHeight="1">
      <c r="A15" s="126" t="s">
        <v>74</v>
      </c>
      <c r="B15" s="127"/>
      <c r="C15" s="127"/>
      <c r="D15" s="127"/>
      <c r="E15" s="127"/>
      <c r="F15" s="128"/>
      <c r="G15" s="18" t="s">
        <v>51</v>
      </c>
      <c r="H15" s="25" t="s">
        <v>36</v>
      </c>
      <c r="I15" s="18">
        <v>1</v>
      </c>
      <c r="J15" s="18"/>
      <c r="K15" s="18" t="str">
        <f t="shared" si="4"/>
        <v>SEA</v>
      </c>
      <c r="L15" s="19" t="str">
        <f t="shared" si="5"/>
        <v>A</v>
      </c>
      <c r="M15" s="20" t="str">
        <f t="shared" si="6"/>
        <v>Média</v>
      </c>
      <c r="N15" s="21">
        <f t="shared" si="7"/>
        <v>5</v>
      </c>
      <c r="O15" s="22">
        <f>IF(H15="I",N15*Contagem!$U$11,IF(H15="E",N15*Contagem!$U$13,IF(H15="A",N15*Contagem!$U$12,IF(H15="T",N15*Contagem!$U$14,""))))</f>
        <v>5</v>
      </c>
      <c r="P15" s="78"/>
      <c r="Q15" s="24"/>
      <c r="R15" s="24"/>
      <c r="S15" s="24"/>
      <c r="T15" s="24"/>
    </row>
    <row r="16" spans="1:20" s="77" customFormat="1" ht="18" customHeight="1">
      <c r="A16" s="126" t="s">
        <v>143</v>
      </c>
      <c r="B16" s="127"/>
      <c r="C16" s="127"/>
      <c r="D16" s="127"/>
      <c r="E16" s="127"/>
      <c r="F16" s="128"/>
      <c r="G16" s="18" t="s">
        <v>51</v>
      </c>
      <c r="H16" s="25" t="s">
        <v>36</v>
      </c>
      <c r="I16" s="18">
        <v>1</v>
      </c>
      <c r="J16" s="18"/>
      <c r="K16" s="18" t="str">
        <f t="shared" ref="K16" si="8">CONCATENATE(G16,L16)</f>
        <v>SEA</v>
      </c>
      <c r="L16" s="19" t="str">
        <f t="shared" ref="L16" si="9">IF(OR(ISBLANK(I16),ISBLANK(J16)),IF(OR(G16="ALI",G16="AIE"),"L",IF(ISBLANK(G16),"","A")),IF(G16="EE",IF(J16&gt;=3,IF(I16&gt;=5,"H","A"),IF(J16&gt;=2,IF(I16&gt;=16,"H",IF(I16&lt;=4,"L","A")),IF(I16&lt;=15,"L","A"))),IF(OR(G16="SE",G16="CE"),IF(J16&gt;=4,IF(I16&gt;=6,"H","A"),IF(J16&gt;=2,IF(I16&gt;=20,"H",IF(I16&lt;=5,"L","A")),IF(I16&lt;=19,"L","A"))),IF(OR(G16="ALI",G16="AIE"),IF(J16&gt;=6,IF(I16&gt;=20,"H","A"),IF(J16&gt;=2,IF(I16&gt;=51,"H",IF(I16&lt;=19,"L","A")),IF(I16&lt;=50,"L","A")))))))</f>
        <v>A</v>
      </c>
      <c r="M16" s="20" t="str">
        <f t="shared" ref="M16" si="10">IF(L16="L","Baixa",IF(L16="A","Média",IF(L16="","","Alta")))</f>
        <v>Média</v>
      </c>
      <c r="N16" s="21">
        <f t="shared" ref="N16" si="11">IF(ISBLANK(G16),"",IF(G16="ALI",IF(L16="L",7,IF(L16="A",10,15)),IF(G16="AIE",IF(L16="L",5,IF(L16="A",7,10)),IF(G16="SE",IF(L16="L",4,IF(L16="A",5,7)),IF(OR(G16="EE",G16="CE"),IF(L16="L",3,IF(L16="A",4,6)))))))</f>
        <v>5</v>
      </c>
      <c r="O16" s="22">
        <f>IF(H16="I",N16*Contagem!$U$11,IF(H16="E",N16*Contagem!$U$13,IF(H16="A",N16*Contagem!$U$12,IF(H16="T",N16*Contagem!$U$14,""))))</f>
        <v>5</v>
      </c>
      <c r="P16" s="78"/>
      <c r="Q16" s="24"/>
      <c r="R16" s="24"/>
      <c r="S16" s="24"/>
      <c r="T16" s="24"/>
    </row>
    <row r="17" spans="1:20" ht="18" customHeight="1">
      <c r="A17" s="126" t="s">
        <v>144</v>
      </c>
      <c r="B17" s="127"/>
      <c r="C17" s="127"/>
      <c r="D17" s="127"/>
      <c r="E17" s="127"/>
      <c r="F17" s="128"/>
      <c r="G17" s="18" t="s">
        <v>51</v>
      </c>
      <c r="H17" s="25" t="s">
        <v>36</v>
      </c>
      <c r="I17" s="18">
        <v>1</v>
      </c>
      <c r="J17" s="18"/>
      <c r="K17" s="18" t="str">
        <f t="shared" si="0"/>
        <v>SEA</v>
      </c>
      <c r="L17" s="19" t="str">
        <f t="shared" si="1"/>
        <v>A</v>
      </c>
      <c r="M17" s="20" t="str">
        <f t="shared" si="2"/>
        <v>Média</v>
      </c>
      <c r="N17" s="21">
        <f t="shared" si="3"/>
        <v>5</v>
      </c>
      <c r="O17" s="22">
        <f>IF(H17="I",N17*Contagem!$U$11,IF(H17="E",N17*Contagem!$U$13,IF(H17="A",N17*Contagem!$U$12,IF(H17="T",N17*Contagem!$U$14,""))))</f>
        <v>5</v>
      </c>
      <c r="P17" s="132"/>
      <c r="Q17" s="133"/>
      <c r="R17" s="133"/>
      <c r="S17" s="133"/>
      <c r="T17" s="133"/>
    </row>
    <row r="18" spans="1:20" s="82" customFormat="1" ht="18" customHeight="1">
      <c r="A18" s="91"/>
      <c r="B18" s="92"/>
      <c r="C18" s="92"/>
      <c r="D18" s="92"/>
      <c r="E18" s="92"/>
      <c r="F18" s="93"/>
      <c r="G18" s="18"/>
      <c r="H18" s="25"/>
      <c r="I18" s="18"/>
      <c r="J18" s="18"/>
      <c r="K18" s="18"/>
      <c r="L18" s="19"/>
      <c r="M18" s="20"/>
      <c r="N18" s="21"/>
      <c r="O18" s="22"/>
      <c r="P18" s="83"/>
      <c r="Q18" s="84"/>
      <c r="R18" s="84"/>
      <c r="S18" s="84"/>
      <c r="T18" s="84"/>
    </row>
    <row r="19" spans="1:20" s="82" customFormat="1" ht="18" customHeight="1">
      <c r="A19" s="129" t="s">
        <v>150</v>
      </c>
      <c r="B19" s="130"/>
      <c r="C19" s="130"/>
      <c r="D19" s="130"/>
      <c r="E19" s="130"/>
      <c r="F19" s="131"/>
      <c r="G19" s="18" t="s">
        <v>35</v>
      </c>
      <c r="H19" s="25" t="s">
        <v>36</v>
      </c>
      <c r="I19" s="18">
        <v>4</v>
      </c>
      <c r="J19" s="18">
        <v>7</v>
      </c>
      <c r="K19" s="18" t="str">
        <f t="shared" ref="K19:K24" si="12">CONCATENATE(G19,L19)</f>
        <v>ALIA</v>
      </c>
      <c r="L19" s="19" t="str">
        <f t="shared" ref="L19:L24" si="13">IF(OR(ISBLANK(I19),ISBLANK(J19)),IF(OR(G19="ALI",G19="AIE"),"L",IF(ISBLANK(G19),"","A")),IF(G19="EE",IF(J19&gt;=3,IF(I19&gt;=5,"H","A"),IF(J19&gt;=2,IF(I19&gt;=16,"H",IF(I19&lt;=4,"L","A")),IF(I19&lt;=15,"L","A"))),IF(OR(G19="SE",G19="CE"),IF(J19&gt;=4,IF(I19&gt;=6,"H","A"),IF(J19&gt;=2,IF(I19&gt;=20,"H",IF(I19&lt;=5,"L","A")),IF(I19&lt;=19,"L","A"))),IF(OR(G19="ALI",G19="AIE"),IF(J19&gt;=6,IF(I19&gt;=20,"H","A"),IF(J19&gt;=2,IF(I19&gt;=51,"H",IF(I19&lt;=19,"L","A")),IF(I19&lt;=50,"L","A")))))))</f>
        <v>A</v>
      </c>
      <c r="M19" s="20" t="str">
        <f t="shared" ref="M19:M24" si="14">IF(L19="L","Baixa",IF(L19="A","Média",IF(L19="","","Alta")))</f>
        <v>Média</v>
      </c>
      <c r="N19" s="21">
        <f t="shared" ref="N19:N24" si="15">IF(ISBLANK(G19),"",IF(G19="ALI",IF(L19="L",7,IF(L19="A",10,15)),IF(G19="AIE",IF(L19="L",5,IF(L19="A",7,10)),IF(G19="SE",IF(L19="L",4,IF(L19="A",5,7)),IF(OR(G19="EE",G19="CE"),IF(L19="L",3,IF(L19="A",4,6)))))))</f>
        <v>10</v>
      </c>
      <c r="O19" s="22">
        <f>IF(H19="I",N19*Contagem!$U$11,IF(H19="E",N19*Contagem!$U$13,IF(H19="A",N19*Contagem!$U$12,IF(H19="T",N19*Contagem!$U$14,""))))</f>
        <v>10</v>
      </c>
      <c r="P19" s="83"/>
      <c r="Q19" s="84"/>
      <c r="R19" s="84"/>
      <c r="S19" s="84"/>
      <c r="T19" s="84"/>
    </row>
    <row r="20" spans="1:20" s="82" customFormat="1" ht="18" customHeight="1">
      <c r="A20" s="91" t="s">
        <v>152</v>
      </c>
      <c r="B20" s="92"/>
      <c r="C20" s="92"/>
      <c r="D20" s="92"/>
      <c r="E20" s="92"/>
      <c r="F20" s="93"/>
      <c r="G20" s="18" t="s">
        <v>37</v>
      </c>
      <c r="H20" s="25" t="s">
        <v>36</v>
      </c>
      <c r="I20" s="18">
        <v>4</v>
      </c>
      <c r="J20" s="18">
        <v>7</v>
      </c>
      <c r="K20" s="18" t="str">
        <f t="shared" si="12"/>
        <v>EEA</v>
      </c>
      <c r="L20" s="19" t="str">
        <f t="shared" si="13"/>
        <v>A</v>
      </c>
      <c r="M20" s="20" t="str">
        <f t="shared" si="14"/>
        <v>Média</v>
      </c>
      <c r="N20" s="21">
        <f t="shared" si="15"/>
        <v>4</v>
      </c>
      <c r="O20" s="22">
        <f>IF(H20="I",N20*Contagem!$U$11,IF(H20="E",N20*Contagem!$U$13,IF(H20="A",N20*Contagem!$U$12,IF(H20="T",N20*Contagem!$U$14,""))))</f>
        <v>4</v>
      </c>
      <c r="P20" s="83"/>
      <c r="Q20" s="84"/>
      <c r="R20" s="84"/>
      <c r="S20" s="84"/>
      <c r="T20" s="84"/>
    </row>
    <row r="21" spans="1:20" s="82" customFormat="1" ht="18" customHeight="1">
      <c r="A21" s="91" t="s">
        <v>151</v>
      </c>
      <c r="B21" s="92"/>
      <c r="C21" s="92"/>
      <c r="D21" s="92"/>
      <c r="E21" s="92"/>
      <c r="F21" s="93"/>
      <c r="G21" s="18" t="s">
        <v>37</v>
      </c>
      <c r="H21" s="25" t="s">
        <v>36</v>
      </c>
      <c r="I21" s="18">
        <v>4</v>
      </c>
      <c r="J21" s="18">
        <v>7</v>
      </c>
      <c r="K21" s="18" t="str">
        <f t="shared" si="12"/>
        <v>EEA</v>
      </c>
      <c r="L21" s="19" t="str">
        <f t="shared" si="13"/>
        <v>A</v>
      </c>
      <c r="M21" s="20" t="str">
        <f t="shared" si="14"/>
        <v>Média</v>
      </c>
      <c r="N21" s="21">
        <f t="shared" si="15"/>
        <v>4</v>
      </c>
      <c r="O21" s="22">
        <f>IF(H21="I",N21*Contagem!$U$11,IF(H21="E",N21*Contagem!$U$13,IF(H21="A",N21*Contagem!$U$12,IF(H21="T",N21*Contagem!$U$14,""))))</f>
        <v>4</v>
      </c>
      <c r="P21" s="83"/>
      <c r="Q21" s="84"/>
      <c r="R21" s="84"/>
      <c r="S21" s="84"/>
      <c r="T21" s="84"/>
    </row>
    <row r="22" spans="1:20" s="82" customFormat="1" ht="18" customHeight="1">
      <c r="A22" s="91" t="s">
        <v>153</v>
      </c>
      <c r="B22" s="92"/>
      <c r="C22" s="92"/>
      <c r="D22" s="92"/>
      <c r="E22" s="92"/>
      <c r="F22" s="93"/>
      <c r="G22" s="18" t="s">
        <v>38</v>
      </c>
      <c r="H22" s="25" t="s">
        <v>36</v>
      </c>
      <c r="I22" s="18">
        <v>1</v>
      </c>
      <c r="J22" s="18">
        <v>2</v>
      </c>
      <c r="K22" s="18" t="str">
        <f t="shared" si="12"/>
        <v>CEL</v>
      </c>
      <c r="L22" s="19" t="str">
        <f t="shared" si="13"/>
        <v>L</v>
      </c>
      <c r="M22" s="20" t="str">
        <f t="shared" si="14"/>
        <v>Baixa</v>
      </c>
      <c r="N22" s="21">
        <f t="shared" si="15"/>
        <v>3</v>
      </c>
      <c r="O22" s="22">
        <f>IF(H22="I",N22*Contagem!$U$11,IF(H22="E",N22*Contagem!$U$13,IF(H22="A",N22*Contagem!$U$12,IF(H22="T",N22*Contagem!$U$14,""))))</f>
        <v>3</v>
      </c>
      <c r="P22" s="83"/>
      <c r="Q22" s="84"/>
      <c r="R22" s="84"/>
      <c r="S22" s="84"/>
      <c r="T22" s="84"/>
    </row>
    <row r="23" spans="1:20" s="82" customFormat="1" ht="18" customHeight="1">
      <c r="A23" s="91" t="s">
        <v>155</v>
      </c>
      <c r="B23" s="92"/>
      <c r="C23" s="92"/>
      <c r="D23" s="92"/>
      <c r="E23" s="92"/>
      <c r="F23" s="93"/>
      <c r="G23" s="18" t="s">
        <v>37</v>
      </c>
      <c r="H23" s="25" t="s">
        <v>36</v>
      </c>
      <c r="I23" s="18">
        <v>1</v>
      </c>
      <c r="J23" s="18">
        <v>2</v>
      </c>
      <c r="K23" s="18" t="str">
        <f t="shared" si="12"/>
        <v>EEL</v>
      </c>
      <c r="L23" s="19" t="str">
        <f t="shared" si="13"/>
        <v>L</v>
      </c>
      <c r="M23" s="20" t="str">
        <f t="shared" si="14"/>
        <v>Baixa</v>
      </c>
      <c r="N23" s="21">
        <f t="shared" si="15"/>
        <v>3</v>
      </c>
      <c r="O23" s="22">
        <f>IF(H23="I",N23*Contagem!$U$11,IF(H23="E",N23*Contagem!$U$13,IF(H23="A",N23*Contagem!$U$12,IF(H23="T",N23*Contagem!$U$14,""))))</f>
        <v>3</v>
      </c>
      <c r="P23" s="83"/>
      <c r="Q23" s="84"/>
      <c r="R23" s="84"/>
      <c r="S23" s="84"/>
      <c r="T23" s="84"/>
    </row>
    <row r="24" spans="1:20" s="82" customFormat="1" ht="18" customHeight="1">
      <c r="A24" s="91" t="s">
        <v>154</v>
      </c>
      <c r="B24" s="92"/>
      <c r="C24" s="92"/>
      <c r="D24" s="92"/>
      <c r="E24" s="92"/>
      <c r="F24" s="93"/>
      <c r="G24" s="18" t="s">
        <v>51</v>
      </c>
      <c r="H24" s="25" t="s">
        <v>36</v>
      </c>
      <c r="I24" s="18">
        <v>1</v>
      </c>
      <c r="J24" s="18">
        <v>4</v>
      </c>
      <c r="K24" s="18" t="str">
        <f t="shared" si="12"/>
        <v>SEA</v>
      </c>
      <c r="L24" s="19" t="str">
        <f t="shared" si="13"/>
        <v>A</v>
      </c>
      <c r="M24" s="20" t="str">
        <f t="shared" si="14"/>
        <v>Média</v>
      </c>
      <c r="N24" s="21">
        <f t="shared" si="15"/>
        <v>5</v>
      </c>
      <c r="O24" s="22">
        <f>IF(H24="I",N24*Contagem!$U$11,IF(H24="E",N24*Contagem!$U$13,IF(H24="A",N24*Contagem!$U$12,IF(H24="T",N24*Contagem!$U$14,""))))</f>
        <v>5</v>
      </c>
      <c r="P24" s="83"/>
      <c r="Q24" s="84"/>
      <c r="R24" s="84"/>
      <c r="S24" s="84"/>
      <c r="T24" s="84"/>
    </row>
    <row r="25" spans="1:20" ht="18" customHeight="1">
      <c r="A25" s="67"/>
      <c r="B25" s="68"/>
      <c r="C25" s="68"/>
      <c r="D25" s="68"/>
      <c r="E25" s="68"/>
      <c r="F25" s="69"/>
      <c r="G25" s="18"/>
      <c r="H25" s="25"/>
      <c r="I25" s="18"/>
      <c r="J25" s="18"/>
      <c r="K25" s="18" t="str">
        <f t="shared" si="0"/>
        <v/>
      </c>
      <c r="L25" s="19" t="str">
        <f t="shared" si="1"/>
        <v/>
      </c>
      <c r="M25" s="20" t="str">
        <f t="shared" si="2"/>
        <v/>
      </c>
      <c r="N25" s="21" t="str">
        <f t="shared" si="3"/>
        <v/>
      </c>
      <c r="O25" s="22" t="str">
        <f>IF(H25="I",N25*Contagem!$U$11,IF(H25="E",N25*Contagem!$U$13,IF(H25="A",N25*Contagem!$U$12,IF(H25="T",N25*Contagem!$U$14,""))))</f>
        <v/>
      </c>
      <c r="P25" s="132"/>
      <c r="Q25" s="133"/>
      <c r="R25" s="133"/>
      <c r="S25" s="133"/>
      <c r="T25" s="133"/>
    </row>
    <row r="26" spans="1:20" ht="18" customHeight="1">
      <c r="A26" s="129" t="s">
        <v>75</v>
      </c>
      <c r="B26" s="130"/>
      <c r="C26" s="130"/>
      <c r="D26" s="130"/>
      <c r="E26" s="130"/>
      <c r="F26" s="131"/>
      <c r="G26" s="18" t="s">
        <v>35</v>
      </c>
      <c r="H26" s="25" t="s">
        <v>36</v>
      </c>
      <c r="I26" s="18">
        <v>6</v>
      </c>
      <c r="J26" s="18">
        <v>18</v>
      </c>
      <c r="K26" s="18" t="str">
        <f t="shared" si="0"/>
        <v>ALIA</v>
      </c>
      <c r="L26" s="19" t="str">
        <f t="shared" si="1"/>
        <v>A</v>
      </c>
      <c r="M26" s="20" t="str">
        <f t="shared" si="2"/>
        <v>Média</v>
      </c>
      <c r="N26" s="21">
        <f t="shared" si="3"/>
        <v>10</v>
      </c>
      <c r="O26" s="22">
        <f>IF(H26="I",N26*Contagem!$U$11,IF(H26="E",N26*Contagem!$U$13,IF(H26="A",N26*Contagem!$U$12,IF(H26="T",N26*Contagem!$U$14,""))))</f>
        <v>10</v>
      </c>
      <c r="P26" s="132"/>
      <c r="Q26" s="133"/>
      <c r="R26" s="133"/>
      <c r="S26" s="133"/>
      <c r="T26" s="133"/>
    </row>
    <row r="27" spans="1:20" ht="18" customHeight="1">
      <c r="A27" s="60" t="s">
        <v>77</v>
      </c>
      <c r="B27" s="61"/>
      <c r="C27" s="61"/>
      <c r="D27" s="61"/>
      <c r="E27" s="61"/>
      <c r="F27" s="62"/>
      <c r="G27" s="18" t="s">
        <v>37</v>
      </c>
      <c r="H27" s="25" t="s">
        <v>36</v>
      </c>
      <c r="I27" s="18">
        <v>6</v>
      </c>
      <c r="J27" s="18">
        <v>18</v>
      </c>
      <c r="K27" s="18" t="str">
        <f t="shared" si="0"/>
        <v>EEH</v>
      </c>
      <c r="L27" s="19" t="str">
        <f t="shared" si="1"/>
        <v>H</v>
      </c>
      <c r="M27" s="20" t="str">
        <f t="shared" ref="M27:M30" si="16">IF(L27="L","Baixa",IF(L27="A","Média",IF(L27="","","Alta")))</f>
        <v>Alta</v>
      </c>
      <c r="N27" s="21">
        <f t="shared" ref="N27:N30" si="17">IF(ISBLANK(G27),"",IF(G27="ALI",IF(L27="L",7,IF(L27="A",10,15)),IF(G27="AIE",IF(L27="L",5,IF(L27="A",7,10)),IF(G27="SE",IF(L27="L",4,IF(L27="A",5,7)),IF(OR(G27="EE",G27="CE"),IF(L27="L",3,IF(L27="A",4,6)))))))</f>
        <v>6</v>
      </c>
      <c r="O27" s="22">
        <f>IF(H27="I",N27*Contagem!$U$11,IF(H27="E",N27*Contagem!$U$13,IF(H27="A",N27*Contagem!$U$12,IF(H27="T",N27*Contagem!$U$14,""))))</f>
        <v>6</v>
      </c>
      <c r="P27" s="132"/>
      <c r="Q27" s="133"/>
      <c r="R27" s="133"/>
      <c r="S27" s="133"/>
      <c r="T27" s="133"/>
    </row>
    <row r="28" spans="1:20" ht="18" customHeight="1">
      <c r="A28" s="60" t="s">
        <v>76</v>
      </c>
      <c r="B28" s="61"/>
      <c r="C28" s="61"/>
      <c r="D28" s="61"/>
      <c r="E28" s="61"/>
      <c r="F28" s="62"/>
      <c r="G28" s="18" t="s">
        <v>37</v>
      </c>
      <c r="H28" s="25" t="s">
        <v>36</v>
      </c>
      <c r="I28" s="18">
        <v>6</v>
      </c>
      <c r="J28" s="18">
        <v>18</v>
      </c>
      <c r="K28" s="18" t="str">
        <f t="shared" si="0"/>
        <v>EEH</v>
      </c>
      <c r="L28" s="19" t="str">
        <f t="shared" si="1"/>
        <v>H</v>
      </c>
      <c r="M28" s="20" t="str">
        <f t="shared" si="16"/>
        <v>Alta</v>
      </c>
      <c r="N28" s="21">
        <f t="shared" si="17"/>
        <v>6</v>
      </c>
      <c r="O28" s="22">
        <f>IF(H28="I",N28*Contagem!$U$11,IF(H28="E",N28*Contagem!$U$13,IF(H28="A",N28*Contagem!$U$12,IF(H28="T",N28*Contagem!$U$14,""))))</f>
        <v>6</v>
      </c>
      <c r="P28" s="132"/>
      <c r="Q28" s="133"/>
      <c r="R28" s="133"/>
      <c r="S28" s="133"/>
      <c r="T28" s="133"/>
    </row>
    <row r="29" spans="1:20" ht="18" customHeight="1">
      <c r="A29" s="60" t="s">
        <v>78</v>
      </c>
      <c r="B29" s="61"/>
      <c r="C29" s="61"/>
      <c r="D29" s="61"/>
      <c r="E29" s="61"/>
      <c r="F29" s="62"/>
      <c r="G29" s="18" t="s">
        <v>37</v>
      </c>
      <c r="H29" s="25" t="s">
        <v>36</v>
      </c>
      <c r="I29" s="18">
        <v>1</v>
      </c>
      <c r="J29" s="18">
        <v>2</v>
      </c>
      <c r="K29" s="18" t="str">
        <f t="shared" si="0"/>
        <v>EEL</v>
      </c>
      <c r="L29" s="19" t="str">
        <f t="shared" si="1"/>
        <v>L</v>
      </c>
      <c r="M29" s="20" t="str">
        <f t="shared" si="16"/>
        <v>Baixa</v>
      </c>
      <c r="N29" s="21">
        <f t="shared" si="17"/>
        <v>3</v>
      </c>
      <c r="O29" s="22">
        <f>IF(H29="I",N29*Contagem!$U$11,IF(H29="E",N29*Contagem!$U$13,IF(H29="A",N29*Contagem!$U$12,IF(H29="T",N29*Contagem!$U$14,""))))</f>
        <v>3</v>
      </c>
      <c r="P29" s="132"/>
      <c r="Q29" s="133"/>
      <c r="R29" s="133"/>
      <c r="S29" s="133"/>
      <c r="T29" s="133"/>
    </row>
    <row r="30" spans="1:20" ht="18" customHeight="1">
      <c r="A30" s="60" t="s">
        <v>79</v>
      </c>
      <c r="B30" s="61"/>
      <c r="C30" s="61"/>
      <c r="D30" s="61"/>
      <c r="E30" s="61"/>
      <c r="F30" s="62"/>
      <c r="G30" s="18" t="s">
        <v>38</v>
      </c>
      <c r="H30" s="25" t="s">
        <v>36</v>
      </c>
      <c r="I30" s="18">
        <v>1</v>
      </c>
      <c r="J30" s="18">
        <v>3</v>
      </c>
      <c r="K30" s="18" t="str">
        <f t="shared" si="0"/>
        <v>CEL</v>
      </c>
      <c r="L30" s="19" t="str">
        <f t="shared" si="1"/>
        <v>L</v>
      </c>
      <c r="M30" s="20" t="str">
        <f t="shared" si="16"/>
        <v>Baixa</v>
      </c>
      <c r="N30" s="21">
        <f t="shared" si="17"/>
        <v>3</v>
      </c>
      <c r="O30" s="22">
        <f>IF(H30="I",N30*Contagem!$U$11,IF(H30="E",N30*Contagem!$U$13,IF(H30="A",N30*Contagem!$U$12,IF(H30="T",N30*Contagem!$U$14,""))))</f>
        <v>3</v>
      </c>
      <c r="P30" s="132"/>
      <c r="Q30" s="133"/>
      <c r="R30" s="133"/>
      <c r="S30" s="133"/>
      <c r="T30" s="133"/>
    </row>
    <row r="31" spans="1:20" ht="18" customHeight="1">
      <c r="A31" s="126" t="s">
        <v>80</v>
      </c>
      <c r="B31" s="127"/>
      <c r="C31" s="127"/>
      <c r="D31" s="127"/>
      <c r="E31" s="127"/>
      <c r="F31" s="128"/>
      <c r="G31" s="18" t="s">
        <v>38</v>
      </c>
      <c r="H31" s="25" t="s">
        <v>36</v>
      </c>
      <c r="I31" s="18">
        <v>6</v>
      </c>
      <c r="J31" s="18">
        <v>18</v>
      </c>
      <c r="K31" s="18" t="str">
        <f t="shared" si="0"/>
        <v>CEH</v>
      </c>
      <c r="L31" s="19" t="str">
        <f t="shared" si="1"/>
        <v>H</v>
      </c>
      <c r="M31" s="20" t="str">
        <f t="shared" si="2"/>
        <v>Alta</v>
      </c>
      <c r="N31" s="21">
        <f t="shared" si="3"/>
        <v>6</v>
      </c>
      <c r="O31" s="22">
        <f>IF(H31="I",N31*Contagem!$U$11,IF(H31="E",N31*Contagem!$U$13,IF(H31="A",N31*Contagem!$U$12,IF(H31="T",N31*Contagem!$U$14,""))))</f>
        <v>6</v>
      </c>
      <c r="P31" s="132"/>
      <c r="Q31" s="133"/>
      <c r="R31" s="133"/>
      <c r="S31" s="133"/>
      <c r="T31" s="133"/>
    </row>
    <row r="32" spans="1:20" ht="18" customHeight="1">
      <c r="A32" s="63" t="s">
        <v>81</v>
      </c>
      <c r="B32" s="64"/>
      <c r="C32" s="64"/>
      <c r="D32" s="64"/>
      <c r="E32" s="64"/>
      <c r="F32" s="65"/>
      <c r="G32" s="18" t="s">
        <v>51</v>
      </c>
      <c r="H32" s="25" t="s">
        <v>36</v>
      </c>
      <c r="I32" s="18">
        <v>1</v>
      </c>
      <c r="J32" s="18">
        <v>6</v>
      </c>
      <c r="K32" s="18" t="str">
        <f t="shared" si="0"/>
        <v>SEA</v>
      </c>
      <c r="L32" s="19" t="str">
        <f t="shared" si="1"/>
        <v>A</v>
      </c>
      <c r="M32" s="20" t="str">
        <f t="shared" si="2"/>
        <v>Média</v>
      </c>
      <c r="N32" s="21">
        <f t="shared" si="3"/>
        <v>5</v>
      </c>
      <c r="O32" s="22">
        <f>IF(H32="I",N32*Contagem!$U$11,IF(H32="E",N32*Contagem!$U$13,IF(H32="A",N32*Contagem!$U$12,IF(H32="T",N32*Contagem!$U$14,""))))</f>
        <v>5</v>
      </c>
      <c r="P32" s="132"/>
      <c r="Q32" s="133"/>
      <c r="R32" s="133"/>
      <c r="S32" s="133"/>
      <c r="T32" s="133"/>
    </row>
    <row r="33" spans="1:20" ht="18" customHeight="1">
      <c r="A33" s="134"/>
      <c r="B33" s="135"/>
      <c r="C33" s="135"/>
      <c r="D33" s="135"/>
      <c r="E33" s="135"/>
      <c r="F33" s="136"/>
      <c r="G33" s="18"/>
      <c r="H33" s="25"/>
      <c r="I33" s="18"/>
      <c r="J33" s="18"/>
      <c r="K33" s="18" t="str">
        <f t="shared" si="0"/>
        <v/>
      </c>
      <c r="L33" s="19" t="str">
        <f t="shared" si="1"/>
        <v/>
      </c>
      <c r="M33" s="20" t="str">
        <f t="shared" si="2"/>
        <v/>
      </c>
      <c r="N33" s="21" t="str">
        <f t="shared" si="3"/>
        <v/>
      </c>
      <c r="O33" s="22" t="str">
        <f>IF(H33="I",N33*Contagem!$U$11,IF(H33="E",N33*Contagem!$U$13,IF(H33="A",N33*Contagem!$U$12,IF(H33="T",N33*Contagem!$U$14,""))))</f>
        <v/>
      </c>
      <c r="P33" s="132"/>
      <c r="Q33" s="133"/>
      <c r="R33" s="133"/>
      <c r="S33" s="133"/>
      <c r="T33" s="133"/>
    </row>
    <row r="34" spans="1:20" ht="18" customHeight="1">
      <c r="A34" s="129" t="s">
        <v>82</v>
      </c>
      <c r="B34" s="130"/>
      <c r="C34" s="130"/>
      <c r="D34" s="130"/>
      <c r="E34" s="130"/>
      <c r="F34" s="131"/>
      <c r="G34" s="18" t="s">
        <v>35</v>
      </c>
      <c r="H34" s="25" t="s">
        <v>36</v>
      </c>
      <c r="I34" s="18">
        <v>3</v>
      </c>
      <c r="J34" s="18">
        <v>8</v>
      </c>
      <c r="K34" s="18" t="str">
        <f t="shared" si="0"/>
        <v>ALIA</v>
      </c>
      <c r="L34" s="19" t="str">
        <f t="shared" si="1"/>
        <v>A</v>
      </c>
      <c r="M34" s="20" t="str">
        <f t="shared" si="2"/>
        <v>Média</v>
      </c>
      <c r="N34" s="21">
        <f t="shared" si="3"/>
        <v>10</v>
      </c>
      <c r="O34" s="22">
        <f>IF(H34="I",N34*Contagem!$U$11,IF(H34="E",N34*Contagem!$U$13,IF(H34="A",N34*Contagem!$U$12,IF(H34="T",N34*Contagem!$U$14,""))))</f>
        <v>10</v>
      </c>
      <c r="P34" s="132"/>
      <c r="Q34" s="133"/>
      <c r="R34" s="133"/>
      <c r="S34" s="133"/>
      <c r="T34" s="133"/>
    </row>
    <row r="35" spans="1:20" ht="18" customHeight="1">
      <c r="A35" s="126" t="s">
        <v>83</v>
      </c>
      <c r="B35" s="127"/>
      <c r="C35" s="127"/>
      <c r="D35" s="127"/>
      <c r="E35" s="127"/>
      <c r="F35" s="128"/>
      <c r="G35" s="18" t="s">
        <v>37</v>
      </c>
      <c r="H35" s="25" t="s">
        <v>36</v>
      </c>
      <c r="I35" s="18">
        <v>3</v>
      </c>
      <c r="J35" s="18">
        <v>8</v>
      </c>
      <c r="K35" s="18" t="str">
        <f t="shared" si="0"/>
        <v>EEA</v>
      </c>
      <c r="L35" s="19" t="str">
        <f t="shared" si="1"/>
        <v>A</v>
      </c>
      <c r="M35" s="20" t="str">
        <f t="shared" si="2"/>
        <v>Média</v>
      </c>
      <c r="N35" s="21">
        <f t="shared" si="3"/>
        <v>4</v>
      </c>
      <c r="O35" s="22">
        <f>IF(H35="I",N35*Contagem!$U$11,IF(H35="E",N35*Contagem!$U$13,IF(H35="A",N35*Contagem!$U$12,IF(H35="T",N35*Contagem!$U$14,""))))</f>
        <v>4</v>
      </c>
      <c r="P35" s="132"/>
      <c r="Q35" s="133"/>
      <c r="R35" s="133"/>
      <c r="S35" s="133"/>
      <c r="T35" s="133"/>
    </row>
    <row r="36" spans="1:20" ht="18" customHeight="1">
      <c r="A36" s="126" t="s">
        <v>84</v>
      </c>
      <c r="B36" s="127"/>
      <c r="C36" s="127"/>
      <c r="D36" s="127"/>
      <c r="E36" s="127"/>
      <c r="F36" s="128"/>
      <c r="G36" s="18" t="s">
        <v>37</v>
      </c>
      <c r="H36" s="25" t="s">
        <v>36</v>
      </c>
      <c r="I36" s="18">
        <v>3</v>
      </c>
      <c r="J36" s="18">
        <v>8</v>
      </c>
      <c r="K36" s="18" t="str">
        <f t="shared" si="0"/>
        <v>EEA</v>
      </c>
      <c r="L36" s="19" t="str">
        <f t="shared" si="1"/>
        <v>A</v>
      </c>
      <c r="M36" s="20" t="str">
        <f t="shared" si="2"/>
        <v>Média</v>
      </c>
      <c r="N36" s="21">
        <f t="shared" si="3"/>
        <v>4</v>
      </c>
      <c r="O36" s="22">
        <f>IF(H36="I",N36*Contagem!$U$11,IF(H36="E",N36*Contagem!$U$13,IF(H36="A",N36*Contagem!$U$12,IF(H36="T",N36*Contagem!$U$14,""))))</f>
        <v>4</v>
      </c>
      <c r="P36" s="132"/>
      <c r="Q36" s="133"/>
      <c r="R36" s="133"/>
      <c r="S36" s="133"/>
      <c r="T36" s="133"/>
    </row>
    <row r="37" spans="1:20" ht="18" customHeight="1">
      <c r="A37" s="126" t="s">
        <v>85</v>
      </c>
      <c r="B37" s="127"/>
      <c r="C37" s="127"/>
      <c r="D37" s="127"/>
      <c r="E37" s="127"/>
      <c r="F37" s="128"/>
      <c r="G37" s="18" t="s">
        <v>37</v>
      </c>
      <c r="H37" s="25" t="s">
        <v>36</v>
      </c>
      <c r="I37" s="18">
        <v>1</v>
      </c>
      <c r="J37" s="18">
        <v>2</v>
      </c>
      <c r="K37" s="18" t="str">
        <f t="shared" si="0"/>
        <v>EEL</v>
      </c>
      <c r="L37" s="19" t="str">
        <f t="shared" si="1"/>
        <v>L</v>
      </c>
      <c r="M37" s="20" t="str">
        <f t="shared" si="2"/>
        <v>Baixa</v>
      </c>
      <c r="N37" s="21">
        <f t="shared" si="3"/>
        <v>3</v>
      </c>
      <c r="O37" s="22">
        <f>IF(H37="I",N37*Contagem!$U$11,IF(H37="E",N37*Contagem!$U$13,IF(H37="A",N37*Contagem!$U$12,IF(H37="T",N37*Contagem!$U$14,""))))</f>
        <v>3</v>
      </c>
      <c r="P37" s="132"/>
      <c r="Q37" s="133"/>
      <c r="R37" s="133"/>
      <c r="S37" s="133"/>
      <c r="T37" s="133"/>
    </row>
    <row r="38" spans="1:20" ht="18" customHeight="1">
      <c r="A38" s="126" t="s">
        <v>86</v>
      </c>
      <c r="B38" s="127"/>
      <c r="C38" s="127"/>
      <c r="D38" s="127"/>
      <c r="E38" s="127"/>
      <c r="F38" s="128"/>
      <c r="G38" s="18" t="s">
        <v>38</v>
      </c>
      <c r="H38" s="25" t="s">
        <v>36</v>
      </c>
      <c r="I38" s="18">
        <v>1</v>
      </c>
      <c r="J38" s="18">
        <v>2</v>
      </c>
      <c r="K38" s="18" t="str">
        <f t="shared" si="0"/>
        <v>CEL</v>
      </c>
      <c r="L38" s="19" t="str">
        <f t="shared" si="1"/>
        <v>L</v>
      </c>
      <c r="M38" s="20" t="str">
        <f t="shared" si="2"/>
        <v>Baixa</v>
      </c>
      <c r="N38" s="21">
        <f t="shared" si="3"/>
        <v>3</v>
      </c>
      <c r="O38" s="22">
        <f>IF(H38="I",N38*Contagem!$U$11,IF(H38="E",N38*Contagem!$U$13,IF(H38="A",N38*Contagem!$U$12,IF(H38="T",N38*Contagem!$U$14,""))))</f>
        <v>3</v>
      </c>
      <c r="P38" s="132"/>
      <c r="Q38" s="133"/>
      <c r="R38" s="133"/>
      <c r="S38" s="133"/>
      <c r="T38" s="133"/>
    </row>
    <row r="39" spans="1:20" ht="18" customHeight="1">
      <c r="A39" s="126" t="s">
        <v>87</v>
      </c>
      <c r="B39" s="127"/>
      <c r="C39" s="127"/>
      <c r="D39" s="127"/>
      <c r="E39" s="127"/>
      <c r="F39" s="128"/>
      <c r="G39" s="18" t="s">
        <v>37</v>
      </c>
      <c r="H39" s="25" t="s">
        <v>36</v>
      </c>
      <c r="I39" s="18">
        <v>3</v>
      </c>
      <c r="J39" s="18">
        <v>8</v>
      </c>
      <c r="K39" s="18" t="str">
        <f t="shared" si="0"/>
        <v>EEA</v>
      </c>
      <c r="L39" s="19" t="str">
        <f t="shared" si="1"/>
        <v>A</v>
      </c>
      <c r="M39" s="20" t="str">
        <f t="shared" si="2"/>
        <v>Média</v>
      </c>
      <c r="N39" s="21">
        <f t="shared" si="3"/>
        <v>4</v>
      </c>
      <c r="O39" s="22">
        <f>IF(H39="I",N39*Contagem!$U$11,IF(H39="E",N39*Contagem!$U$13,IF(H39="A",N39*Contagem!$U$12,IF(H39="T",N39*Contagem!$U$14,""))))</f>
        <v>4</v>
      </c>
      <c r="P39" s="132"/>
      <c r="Q39" s="133"/>
      <c r="R39" s="133"/>
      <c r="S39" s="133"/>
      <c r="T39" s="133"/>
    </row>
    <row r="40" spans="1:20" ht="18" customHeight="1">
      <c r="A40" s="126" t="s">
        <v>88</v>
      </c>
      <c r="B40" s="127"/>
      <c r="C40" s="127"/>
      <c r="D40" s="127"/>
      <c r="E40" s="127"/>
      <c r="F40" s="128"/>
      <c r="G40" s="18" t="s">
        <v>51</v>
      </c>
      <c r="H40" s="25" t="s">
        <v>36</v>
      </c>
      <c r="I40" s="18">
        <v>1</v>
      </c>
      <c r="J40" s="18">
        <v>8</v>
      </c>
      <c r="K40" s="18" t="str">
        <f t="shared" si="0"/>
        <v>SEA</v>
      </c>
      <c r="L40" s="19" t="str">
        <f t="shared" si="1"/>
        <v>A</v>
      </c>
      <c r="M40" s="20" t="str">
        <f t="shared" si="2"/>
        <v>Média</v>
      </c>
      <c r="N40" s="21">
        <f t="shared" si="3"/>
        <v>5</v>
      </c>
      <c r="O40" s="22">
        <f>IF(H40="I",N40*Contagem!$U$11,IF(H40="E",N40*Contagem!$U$13,IF(H40="A",N40*Contagem!$U$12,IF(H40="T",N40*Contagem!$U$14,""))))</f>
        <v>5</v>
      </c>
      <c r="P40" s="132"/>
      <c r="Q40" s="133"/>
      <c r="R40" s="133"/>
      <c r="S40" s="133"/>
      <c r="T40" s="133"/>
    </row>
    <row r="41" spans="1:20" ht="18" customHeight="1">
      <c r="A41" s="126"/>
      <c r="B41" s="127"/>
      <c r="C41" s="127"/>
      <c r="D41" s="127"/>
      <c r="E41" s="127"/>
      <c r="F41" s="128"/>
      <c r="G41" s="18"/>
      <c r="H41" s="25"/>
      <c r="I41" s="18"/>
      <c r="J41" s="18"/>
      <c r="K41" s="18" t="str">
        <f t="shared" si="0"/>
        <v/>
      </c>
      <c r="L41" s="19" t="str">
        <f t="shared" si="1"/>
        <v/>
      </c>
      <c r="M41" s="20" t="str">
        <f t="shared" si="2"/>
        <v/>
      </c>
      <c r="N41" s="21" t="str">
        <f t="shared" si="3"/>
        <v/>
      </c>
      <c r="O41" s="22" t="str">
        <f>IF(H41="I",N41*Contagem!$U$11,IF(H41="E",N41*Contagem!$U$13,IF(H41="A",N41*Contagem!$U$12,IF(H41="T",N41*Contagem!$U$14,""))))</f>
        <v/>
      </c>
      <c r="P41" s="132"/>
      <c r="Q41" s="133"/>
      <c r="R41" s="133"/>
      <c r="S41" s="133"/>
      <c r="T41" s="133"/>
    </row>
    <row r="42" spans="1:20" ht="18" customHeight="1">
      <c r="A42" s="129" t="s">
        <v>89</v>
      </c>
      <c r="B42" s="127"/>
      <c r="C42" s="127"/>
      <c r="D42" s="127"/>
      <c r="E42" s="127"/>
      <c r="F42" s="128"/>
      <c r="G42" s="18" t="s">
        <v>35</v>
      </c>
      <c r="H42" s="25" t="s">
        <v>36</v>
      </c>
      <c r="I42" s="18"/>
      <c r="J42" s="18"/>
      <c r="K42" s="18" t="str">
        <f t="shared" si="0"/>
        <v>ALIL</v>
      </c>
      <c r="L42" s="19" t="str">
        <f t="shared" si="1"/>
        <v>L</v>
      </c>
      <c r="M42" s="20" t="str">
        <f t="shared" si="2"/>
        <v>Baixa</v>
      </c>
      <c r="N42" s="21">
        <f t="shared" si="3"/>
        <v>7</v>
      </c>
      <c r="O42" s="22">
        <f>IF(H42="I",N42*Contagem!$U$11,IF(H42="E",N42*Contagem!$U$13,IF(H42="A",N42*Contagem!$U$12,IF(H42="T",N42*Contagem!$U$14,""))))</f>
        <v>7</v>
      </c>
      <c r="P42" s="132"/>
      <c r="Q42" s="133"/>
      <c r="R42" s="133"/>
      <c r="S42" s="133"/>
      <c r="T42" s="133"/>
    </row>
    <row r="43" spans="1:20" ht="18" customHeight="1">
      <c r="A43" s="126" t="s">
        <v>90</v>
      </c>
      <c r="B43" s="127"/>
      <c r="C43" s="127"/>
      <c r="D43" s="127"/>
      <c r="E43" s="127"/>
      <c r="F43" s="128"/>
      <c r="G43" s="18" t="s">
        <v>37</v>
      </c>
      <c r="H43" s="25" t="s">
        <v>36</v>
      </c>
      <c r="I43" s="18"/>
      <c r="J43" s="18"/>
      <c r="K43" s="18" t="str">
        <f t="shared" si="0"/>
        <v>EEA</v>
      </c>
      <c r="L43" s="19" t="str">
        <f t="shared" si="1"/>
        <v>A</v>
      </c>
      <c r="M43" s="20" t="str">
        <f t="shared" si="2"/>
        <v>Média</v>
      </c>
      <c r="N43" s="21">
        <f t="shared" si="3"/>
        <v>4</v>
      </c>
      <c r="O43" s="22">
        <f>IF(H43="I",N43*Contagem!$U$11,IF(H43="E",N43*Contagem!$U$13,IF(H43="A",N43*Contagem!$U$12,IF(H43="T",N43*Contagem!$U$14,""))))</f>
        <v>4</v>
      </c>
      <c r="P43" s="132"/>
      <c r="Q43" s="133"/>
      <c r="R43" s="133"/>
      <c r="S43" s="133"/>
      <c r="T43" s="133"/>
    </row>
    <row r="44" spans="1:20" ht="18" customHeight="1">
      <c r="A44" s="126" t="s">
        <v>91</v>
      </c>
      <c r="B44" s="127"/>
      <c r="C44" s="127"/>
      <c r="D44" s="127"/>
      <c r="E44" s="127"/>
      <c r="F44" s="128"/>
      <c r="G44" s="18" t="s">
        <v>37</v>
      </c>
      <c r="H44" s="25" t="s">
        <v>36</v>
      </c>
      <c r="I44" s="18"/>
      <c r="J44" s="18"/>
      <c r="K44" s="18" t="str">
        <f t="shared" si="0"/>
        <v>EEA</v>
      </c>
      <c r="L44" s="19" t="str">
        <f t="shared" si="1"/>
        <v>A</v>
      </c>
      <c r="M44" s="20" t="str">
        <f t="shared" si="2"/>
        <v>Média</v>
      </c>
      <c r="N44" s="21">
        <f t="shared" si="3"/>
        <v>4</v>
      </c>
      <c r="O44" s="22">
        <f>IF(H44="I",N44*Contagem!$U$11,IF(H44="E",N44*Contagem!$U$13,IF(H44="A",N44*Contagem!$U$12,IF(H44="T",N44*Contagem!$U$14,""))))</f>
        <v>4</v>
      </c>
      <c r="P44" s="132"/>
      <c r="Q44" s="133"/>
      <c r="R44" s="133"/>
      <c r="S44" s="133"/>
      <c r="T44" s="133"/>
    </row>
    <row r="45" spans="1:20" ht="18" customHeight="1">
      <c r="A45" s="126" t="s">
        <v>133</v>
      </c>
      <c r="B45" s="127"/>
      <c r="C45" s="127"/>
      <c r="D45" s="127"/>
      <c r="E45" s="127"/>
      <c r="F45" s="128"/>
      <c r="G45" s="18" t="s">
        <v>37</v>
      </c>
      <c r="H45" s="25" t="s">
        <v>36</v>
      </c>
      <c r="I45" s="18"/>
      <c r="J45" s="18"/>
      <c r="K45" s="18" t="str">
        <f t="shared" si="0"/>
        <v>EEA</v>
      </c>
      <c r="L45" s="19" t="str">
        <f t="shared" si="1"/>
        <v>A</v>
      </c>
      <c r="M45" s="20" t="str">
        <f t="shared" si="2"/>
        <v>Média</v>
      </c>
      <c r="N45" s="21">
        <f t="shared" si="3"/>
        <v>4</v>
      </c>
      <c r="O45" s="22">
        <f>IF(H45="I",N45*Contagem!$U$11,IF(H45="E",N45*Contagem!$U$13,IF(H45="A",N45*Contagem!$U$12,IF(H45="T",N45*Contagem!$U$14,""))))</f>
        <v>4</v>
      </c>
      <c r="P45" s="132"/>
      <c r="Q45" s="133"/>
      <c r="R45" s="133"/>
      <c r="S45" s="133"/>
      <c r="T45" s="133"/>
    </row>
    <row r="46" spans="1:20" ht="18" customHeight="1">
      <c r="A46" s="126" t="s">
        <v>92</v>
      </c>
      <c r="B46" s="127"/>
      <c r="C46" s="127"/>
      <c r="D46" s="127"/>
      <c r="E46" s="127"/>
      <c r="F46" s="128"/>
      <c r="G46" s="18" t="s">
        <v>38</v>
      </c>
      <c r="H46" s="25" t="s">
        <v>36</v>
      </c>
      <c r="I46" s="18"/>
      <c r="J46" s="18"/>
      <c r="K46" s="18" t="str">
        <f t="shared" si="0"/>
        <v>CEA</v>
      </c>
      <c r="L46" s="19" t="str">
        <f t="shared" si="1"/>
        <v>A</v>
      </c>
      <c r="M46" s="20" t="str">
        <f t="shared" si="2"/>
        <v>Média</v>
      </c>
      <c r="N46" s="21">
        <f t="shared" si="3"/>
        <v>4</v>
      </c>
      <c r="O46" s="22">
        <f>IF(H46="I",N46*Contagem!$U$11,IF(H46="E",N46*Contagem!$U$13,IF(H46="A",N46*Contagem!$U$12,IF(H46="T",N46*Contagem!$U$14,""))))</f>
        <v>4</v>
      </c>
      <c r="P46" s="132"/>
      <c r="Q46" s="133"/>
      <c r="R46" s="133"/>
      <c r="S46" s="133"/>
      <c r="T46" s="133"/>
    </row>
    <row r="47" spans="1:20" ht="18" customHeight="1">
      <c r="A47" s="126" t="s">
        <v>135</v>
      </c>
      <c r="B47" s="127"/>
      <c r="C47" s="127"/>
      <c r="D47" s="127"/>
      <c r="E47" s="127"/>
      <c r="F47" s="128"/>
      <c r="G47" s="18" t="s">
        <v>51</v>
      </c>
      <c r="H47" s="25" t="s">
        <v>36</v>
      </c>
      <c r="I47" s="18"/>
      <c r="J47" s="18"/>
      <c r="K47" s="18" t="str">
        <f t="shared" ref="K47" si="18">CONCATENATE(G47,L47)</f>
        <v>SEA</v>
      </c>
      <c r="L47" s="19" t="str">
        <f t="shared" ref="L47" si="19">IF(OR(ISBLANK(I47),ISBLANK(J47)),IF(OR(G47="ALI",G47="AIE"),"L",IF(ISBLANK(G47),"","A")),IF(G47="EE",IF(J47&gt;=3,IF(I47&gt;=5,"H","A"),IF(J47&gt;=2,IF(I47&gt;=16,"H",IF(I47&lt;=4,"L","A")),IF(I47&lt;=15,"L","A"))),IF(OR(G47="SE",G47="CE"),IF(J47&gt;=4,IF(I47&gt;=6,"H","A"),IF(J47&gt;=2,IF(I47&gt;=20,"H",IF(I47&lt;=5,"L","A")),IF(I47&lt;=19,"L","A"))),IF(OR(G47="ALI",G47="AIE"),IF(J47&gt;=6,IF(I47&gt;=20,"H","A"),IF(J47&gt;=2,IF(I47&gt;=51,"H",IF(I47&lt;=19,"L","A")),IF(I47&lt;=50,"L","A")))))))</f>
        <v>A</v>
      </c>
      <c r="M47" s="20" t="str">
        <f t="shared" ref="M47" si="20">IF(L47="L","Baixa",IF(L47="A","Média",IF(L47="","","Alta")))</f>
        <v>Média</v>
      </c>
      <c r="N47" s="21">
        <f t="shared" ref="N47" si="21">IF(ISBLANK(G47),"",IF(G47="ALI",IF(L47="L",7,IF(L47="A",10,15)),IF(G47="AIE",IF(L47="L",5,IF(L47="A",7,10)),IF(G47="SE",IF(L47="L",4,IF(L47="A",5,7)),IF(OR(G47="EE",G47="CE"),IF(L47="L",3,IF(L47="A",4,6)))))))</f>
        <v>5</v>
      </c>
      <c r="O47" s="22">
        <f>IF(H47="I",N47*Contagem!$U$11,IF(H47="E",N47*Contagem!$U$13,IF(H47="A",N47*Contagem!$U$12,IF(H47="T",N47*Contagem!$U$14,""))))</f>
        <v>5</v>
      </c>
      <c r="P47" s="132"/>
      <c r="Q47" s="133"/>
      <c r="R47" s="133"/>
      <c r="S47" s="133"/>
      <c r="T47" s="133"/>
    </row>
    <row r="48" spans="1:20" ht="18" customHeight="1">
      <c r="A48" s="126" t="s">
        <v>93</v>
      </c>
      <c r="B48" s="127"/>
      <c r="C48" s="127"/>
      <c r="D48" s="127"/>
      <c r="E48" s="127"/>
      <c r="F48" s="128"/>
      <c r="G48" s="18" t="s">
        <v>37</v>
      </c>
      <c r="H48" s="25" t="s">
        <v>36</v>
      </c>
      <c r="I48" s="18"/>
      <c r="J48" s="18"/>
      <c r="K48" s="18" t="str">
        <f t="shared" si="0"/>
        <v>EEA</v>
      </c>
      <c r="L48" s="19" t="str">
        <f t="shared" si="1"/>
        <v>A</v>
      </c>
      <c r="M48" s="20" t="str">
        <f t="shared" si="2"/>
        <v>Média</v>
      </c>
      <c r="N48" s="21">
        <f t="shared" si="3"/>
        <v>4</v>
      </c>
      <c r="O48" s="22">
        <f>IF(H48="I",N48*Contagem!$U$11,IF(H48="E",N48*Contagem!$U$13,IF(H48="A",N48*Contagem!$U$12,IF(H48="T",N48*Contagem!$U$14,""))))</f>
        <v>4</v>
      </c>
      <c r="P48" s="132"/>
      <c r="Q48" s="133"/>
      <c r="R48" s="133"/>
      <c r="S48" s="133"/>
      <c r="T48" s="133"/>
    </row>
    <row r="49" spans="1:20" ht="18" customHeight="1">
      <c r="A49" s="126"/>
      <c r="B49" s="127"/>
      <c r="C49" s="127"/>
      <c r="D49" s="127"/>
      <c r="E49" s="127"/>
      <c r="F49" s="128"/>
      <c r="G49" s="18"/>
      <c r="H49" s="25"/>
      <c r="I49" s="18"/>
      <c r="J49" s="18"/>
      <c r="K49" s="18" t="str">
        <f t="shared" si="0"/>
        <v/>
      </c>
      <c r="L49" s="19" t="str">
        <f t="shared" si="1"/>
        <v/>
      </c>
      <c r="M49" s="20" t="str">
        <f t="shared" si="2"/>
        <v/>
      </c>
      <c r="N49" s="21" t="str">
        <f t="shared" si="3"/>
        <v/>
      </c>
      <c r="O49" s="22" t="str">
        <f>IF(H49="I",N49*Contagem!$U$11,IF(H49="E",N49*Contagem!$U$13,IF(H49="A",N49*Contagem!$U$12,IF(H49="T",N49*Contagem!$U$14,""))))</f>
        <v/>
      </c>
      <c r="P49" s="132"/>
      <c r="Q49" s="133"/>
      <c r="R49" s="133"/>
      <c r="S49" s="133"/>
      <c r="T49" s="133"/>
    </row>
    <row r="50" spans="1:20" ht="18" customHeight="1">
      <c r="A50" s="129" t="s">
        <v>94</v>
      </c>
      <c r="B50" s="127"/>
      <c r="C50" s="127"/>
      <c r="D50" s="127"/>
      <c r="E50" s="127"/>
      <c r="F50" s="128"/>
      <c r="G50" s="18" t="s">
        <v>35</v>
      </c>
      <c r="H50" s="25" t="s">
        <v>36</v>
      </c>
      <c r="I50" s="18"/>
      <c r="J50" s="18"/>
      <c r="K50" s="18" t="str">
        <f t="shared" si="0"/>
        <v>ALIL</v>
      </c>
      <c r="L50" s="19" t="str">
        <f t="shared" si="1"/>
        <v>L</v>
      </c>
      <c r="M50" s="20" t="str">
        <f t="shared" si="2"/>
        <v>Baixa</v>
      </c>
      <c r="N50" s="21">
        <f t="shared" si="3"/>
        <v>7</v>
      </c>
      <c r="O50" s="22">
        <f>IF(H50="I",N50*Contagem!$U$11,IF(H50="E",N50*Contagem!$U$13,IF(H50="A",N50*Contagem!$U$12,IF(H50="T",N50*Contagem!$U$14,""))))</f>
        <v>7</v>
      </c>
      <c r="P50" s="132"/>
      <c r="Q50" s="133"/>
      <c r="R50" s="133"/>
      <c r="S50" s="133"/>
      <c r="T50" s="133"/>
    </row>
    <row r="51" spans="1:20" ht="18" customHeight="1">
      <c r="A51" s="126" t="s">
        <v>95</v>
      </c>
      <c r="B51" s="127"/>
      <c r="C51" s="127"/>
      <c r="D51" s="127"/>
      <c r="E51" s="127"/>
      <c r="F51" s="128"/>
      <c r="G51" s="18" t="s">
        <v>37</v>
      </c>
      <c r="H51" s="25" t="s">
        <v>36</v>
      </c>
      <c r="I51" s="18"/>
      <c r="J51" s="18"/>
      <c r="K51" s="18" t="str">
        <f t="shared" si="0"/>
        <v>EEA</v>
      </c>
      <c r="L51" s="19" t="str">
        <f t="shared" si="1"/>
        <v>A</v>
      </c>
      <c r="M51" s="20" t="str">
        <f t="shared" si="2"/>
        <v>Média</v>
      </c>
      <c r="N51" s="21">
        <f t="shared" si="3"/>
        <v>4</v>
      </c>
      <c r="O51" s="22">
        <f>IF(H51="I",N51*Contagem!$U$11,IF(H51="E",N51*Contagem!$U$13,IF(H51="A",N51*Contagem!$U$12,IF(H51="T",N51*Contagem!$U$14,""))))</f>
        <v>4</v>
      </c>
      <c r="P51" s="132"/>
      <c r="Q51" s="133"/>
      <c r="R51" s="133"/>
      <c r="S51" s="133"/>
      <c r="T51" s="133"/>
    </row>
    <row r="52" spans="1:20" ht="18" customHeight="1">
      <c r="A52" s="126" t="s">
        <v>96</v>
      </c>
      <c r="B52" s="127"/>
      <c r="C52" s="127"/>
      <c r="D52" s="127"/>
      <c r="E52" s="127"/>
      <c r="F52" s="128"/>
      <c r="G52" s="18" t="s">
        <v>37</v>
      </c>
      <c r="H52" s="25" t="s">
        <v>36</v>
      </c>
      <c r="I52" s="18"/>
      <c r="J52" s="18"/>
      <c r="K52" s="18" t="str">
        <f t="shared" si="0"/>
        <v>EEA</v>
      </c>
      <c r="L52" s="19" t="str">
        <f t="shared" si="1"/>
        <v>A</v>
      </c>
      <c r="M52" s="20" t="str">
        <f t="shared" si="2"/>
        <v>Média</v>
      </c>
      <c r="N52" s="21">
        <f t="shared" si="3"/>
        <v>4</v>
      </c>
      <c r="O52" s="22">
        <f>IF(H52="I",N52*Contagem!$U$11,IF(H52="E",N52*Contagem!$U$13,IF(H52="A",N52*Contagem!$U$12,IF(H52="T",N52*Contagem!$U$14,""))))</f>
        <v>4</v>
      </c>
      <c r="P52" s="132"/>
      <c r="Q52" s="133"/>
      <c r="R52" s="133"/>
      <c r="S52" s="133"/>
      <c r="T52" s="133"/>
    </row>
    <row r="53" spans="1:20" ht="18" customHeight="1">
      <c r="A53" s="126" t="s">
        <v>97</v>
      </c>
      <c r="B53" s="127"/>
      <c r="C53" s="127"/>
      <c r="D53" s="127"/>
      <c r="E53" s="127"/>
      <c r="F53" s="128"/>
      <c r="G53" s="18" t="s">
        <v>37</v>
      </c>
      <c r="H53" s="25" t="s">
        <v>36</v>
      </c>
      <c r="I53" s="18"/>
      <c r="J53" s="18"/>
      <c r="K53" s="18" t="str">
        <f t="shared" si="0"/>
        <v>EEA</v>
      </c>
      <c r="L53" s="19" t="str">
        <f t="shared" si="1"/>
        <v>A</v>
      </c>
      <c r="M53" s="20" t="str">
        <f t="shared" si="2"/>
        <v>Média</v>
      </c>
      <c r="N53" s="21">
        <f t="shared" si="3"/>
        <v>4</v>
      </c>
      <c r="O53" s="22">
        <f>IF(H53="I",N53*Contagem!$U$11,IF(H53="E",N53*Contagem!$U$13,IF(H53="A",N53*Contagem!$U$12,IF(H53="T",N53*Contagem!$U$14,""))))</f>
        <v>4</v>
      </c>
      <c r="P53" s="132"/>
      <c r="Q53" s="133"/>
      <c r="R53" s="133"/>
      <c r="S53" s="133"/>
      <c r="T53" s="133"/>
    </row>
    <row r="54" spans="1:20" ht="18" customHeight="1">
      <c r="A54" s="126" t="s">
        <v>98</v>
      </c>
      <c r="B54" s="127"/>
      <c r="C54" s="127"/>
      <c r="D54" s="127"/>
      <c r="E54" s="127"/>
      <c r="F54" s="128"/>
      <c r="G54" s="18" t="s">
        <v>38</v>
      </c>
      <c r="H54" s="25" t="s">
        <v>36</v>
      </c>
      <c r="I54" s="18"/>
      <c r="J54" s="18"/>
      <c r="K54" s="18" t="str">
        <f t="shared" si="0"/>
        <v>CEA</v>
      </c>
      <c r="L54" s="19" t="str">
        <f t="shared" si="1"/>
        <v>A</v>
      </c>
      <c r="M54" s="20" t="str">
        <f t="shared" si="2"/>
        <v>Média</v>
      </c>
      <c r="N54" s="21">
        <f t="shared" si="3"/>
        <v>4</v>
      </c>
      <c r="O54" s="22">
        <f>IF(H54="I",N54*Contagem!$U$11,IF(H54="E",N54*Contagem!$U$13,IF(H54="A",N54*Contagem!$U$12,IF(H54="T",N54*Contagem!$U$14,""))))</f>
        <v>4</v>
      </c>
      <c r="P54" s="132"/>
      <c r="Q54" s="133"/>
      <c r="R54" s="133"/>
      <c r="S54" s="133"/>
      <c r="T54" s="133"/>
    </row>
    <row r="55" spans="1:20" ht="18" customHeight="1">
      <c r="A55" s="126" t="s">
        <v>131</v>
      </c>
      <c r="B55" s="127"/>
      <c r="C55" s="127"/>
      <c r="D55" s="127"/>
      <c r="E55" s="127"/>
      <c r="F55" s="128"/>
      <c r="G55" s="18" t="s">
        <v>51</v>
      </c>
      <c r="H55" s="25" t="s">
        <v>36</v>
      </c>
      <c r="I55" s="18"/>
      <c r="J55" s="18"/>
      <c r="K55" s="18" t="str">
        <f t="shared" ref="K55" si="22">CONCATENATE(G55,L55)</f>
        <v>SEA</v>
      </c>
      <c r="L55" s="19" t="str">
        <f t="shared" ref="L55" si="23">IF(OR(ISBLANK(I55),ISBLANK(J55)),IF(OR(G55="ALI",G55="AIE"),"L",IF(ISBLANK(G55),"","A")),IF(G55="EE",IF(J55&gt;=3,IF(I55&gt;=5,"H","A"),IF(J55&gt;=2,IF(I55&gt;=16,"H",IF(I55&lt;=4,"L","A")),IF(I55&lt;=15,"L","A"))),IF(OR(G55="SE",G55="CE"),IF(J55&gt;=4,IF(I55&gt;=6,"H","A"),IF(J55&gt;=2,IF(I55&gt;=20,"H",IF(I55&lt;=5,"L","A")),IF(I55&lt;=19,"L","A"))),IF(OR(G55="ALI",G55="AIE"),IF(J55&gt;=6,IF(I55&gt;=20,"H","A"),IF(J55&gt;=2,IF(I55&gt;=51,"H",IF(I55&lt;=19,"L","A")),IF(I55&lt;=50,"L","A")))))))</f>
        <v>A</v>
      </c>
      <c r="M55" s="20" t="str">
        <f t="shared" ref="M55" si="24">IF(L55="L","Baixa",IF(L55="A","Média",IF(L55="","","Alta")))</f>
        <v>Média</v>
      </c>
      <c r="N55" s="21">
        <f t="shared" ref="N55" si="25">IF(ISBLANK(G55),"",IF(G55="ALI",IF(L55="L",7,IF(L55="A",10,15)),IF(G55="AIE",IF(L55="L",5,IF(L55="A",7,10)),IF(G55="SE",IF(L55="L",4,IF(L55="A",5,7)),IF(OR(G55="EE",G55="CE"),IF(L55="L",3,IF(L55="A",4,6)))))))</f>
        <v>5</v>
      </c>
      <c r="O55" s="22">
        <f>IF(H55="I",N55*Contagem!$U$11,IF(H55="E",N55*Contagem!$U$13,IF(H55="A",N55*Contagem!$U$12,IF(H55="T",N55*Contagem!$U$14,""))))</f>
        <v>5</v>
      </c>
      <c r="P55" s="132"/>
      <c r="Q55" s="133"/>
      <c r="R55" s="133"/>
      <c r="S55" s="133"/>
      <c r="T55" s="133"/>
    </row>
    <row r="56" spans="1:20" ht="18" customHeight="1">
      <c r="A56" s="126" t="s">
        <v>99</v>
      </c>
      <c r="B56" s="127"/>
      <c r="C56" s="127"/>
      <c r="D56" s="127"/>
      <c r="E56" s="127"/>
      <c r="F56" s="128"/>
      <c r="G56" s="18" t="s">
        <v>37</v>
      </c>
      <c r="H56" s="25" t="s">
        <v>36</v>
      </c>
      <c r="I56" s="18"/>
      <c r="J56" s="18"/>
      <c r="K56" s="18" t="str">
        <f t="shared" si="0"/>
        <v>EEA</v>
      </c>
      <c r="L56" s="19" t="str">
        <f t="shared" si="1"/>
        <v>A</v>
      </c>
      <c r="M56" s="20" t="str">
        <f t="shared" si="2"/>
        <v>Média</v>
      </c>
      <c r="N56" s="21">
        <f t="shared" si="3"/>
        <v>4</v>
      </c>
      <c r="O56" s="22">
        <f>IF(H56="I",N56*Contagem!$U$11,IF(H56="E",N56*Contagem!$U$13,IF(H56="A",N56*Contagem!$U$12,IF(H56="T",N56*Contagem!$U$14,""))))</f>
        <v>4</v>
      </c>
      <c r="P56" s="132"/>
      <c r="Q56" s="133"/>
      <c r="R56" s="133"/>
      <c r="S56" s="133"/>
      <c r="T56" s="133"/>
    </row>
    <row r="57" spans="1:20" ht="18" customHeight="1">
      <c r="A57" s="126"/>
      <c r="B57" s="127"/>
      <c r="C57" s="127"/>
      <c r="D57" s="127"/>
      <c r="E57" s="127"/>
      <c r="F57" s="128"/>
      <c r="G57" s="18"/>
      <c r="H57" s="25"/>
      <c r="I57" s="18"/>
      <c r="J57" s="18"/>
      <c r="K57" s="18" t="str">
        <f t="shared" si="0"/>
        <v/>
      </c>
      <c r="L57" s="19" t="str">
        <f t="shared" si="1"/>
        <v/>
      </c>
      <c r="M57" s="20" t="str">
        <f t="shared" si="2"/>
        <v/>
      </c>
      <c r="N57" s="21" t="str">
        <f t="shared" si="3"/>
        <v/>
      </c>
      <c r="O57" s="22" t="str">
        <f>IF(H57="I",N57*Contagem!$U$11,IF(H57="E",N57*Contagem!$U$13,IF(H57="A",N57*Contagem!$U$12,IF(H57="T",N57*Contagem!$U$14,""))))</f>
        <v/>
      </c>
      <c r="P57" s="132"/>
      <c r="Q57" s="133"/>
      <c r="R57" s="133"/>
      <c r="S57" s="133"/>
      <c r="T57" s="133"/>
    </row>
    <row r="58" spans="1:20" ht="18" customHeight="1">
      <c r="A58" s="129" t="s">
        <v>100</v>
      </c>
      <c r="B58" s="130"/>
      <c r="C58" s="130"/>
      <c r="D58" s="130"/>
      <c r="E58" s="130"/>
      <c r="F58" s="131"/>
      <c r="G58" s="18" t="s">
        <v>35</v>
      </c>
      <c r="H58" s="25" t="s">
        <v>36</v>
      </c>
      <c r="I58" s="18"/>
      <c r="J58" s="18"/>
      <c r="K58" s="18" t="str">
        <f t="shared" si="0"/>
        <v>ALIL</v>
      </c>
      <c r="L58" s="19" t="str">
        <f t="shared" si="1"/>
        <v>L</v>
      </c>
      <c r="M58" s="20" t="str">
        <f t="shared" si="2"/>
        <v>Baixa</v>
      </c>
      <c r="N58" s="21">
        <f t="shared" si="3"/>
        <v>7</v>
      </c>
      <c r="O58" s="22">
        <f>IF(H58="I",N58*Contagem!$U$11,IF(H58="E",N58*Contagem!$U$13,IF(H58="A",N58*Contagem!$U$12,IF(H58="T",N58*Contagem!$U$14,""))))</f>
        <v>7</v>
      </c>
      <c r="P58" s="132"/>
      <c r="Q58" s="133"/>
      <c r="R58" s="133"/>
      <c r="S58" s="133"/>
      <c r="T58" s="133"/>
    </row>
    <row r="59" spans="1:20" ht="18" customHeight="1">
      <c r="A59" s="126" t="s">
        <v>101</v>
      </c>
      <c r="B59" s="127"/>
      <c r="C59" s="127"/>
      <c r="D59" s="127"/>
      <c r="E59" s="127"/>
      <c r="F59" s="128"/>
      <c r="G59" s="18" t="s">
        <v>37</v>
      </c>
      <c r="H59" s="25" t="s">
        <v>36</v>
      </c>
      <c r="I59" s="18"/>
      <c r="J59" s="18"/>
      <c r="K59" s="18" t="str">
        <f t="shared" si="0"/>
        <v>EEA</v>
      </c>
      <c r="L59" s="19" t="str">
        <f t="shared" si="1"/>
        <v>A</v>
      </c>
      <c r="M59" s="20" t="str">
        <f t="shared" si="2"/>
        <v>Média</v>
      </c>
      <c r="N59" s="21">
        <f t="shared" si="3"/>
        <v>4</v>
      </c>
      <c r="O59" s="22">
        <f>IF(H59="I",N59*Contagem!$U$11,IF(H59="E",N59*Contagem!$U$13,IF(H59="A",N59*Contagem!$U$12,IF(H59="T",N59*Contagem!$U$14,""))))</f>
        <v>4</v>
      </c>
      <c r="P59" s="132"/>
      <c r="Q59" s="133"/>
      <c r="R59" s="133"/>
      <c r="S59" s="133"/>
      <c r="T59" s="133"/>
    </row>
    <row r="60" spans="1:20" ht="18" customHeight="1">
      <c r="A60" s="126" t="s">
        <v>102</v>
      </c>
      <c r="B60" s="127"/>
      <c r="C60" s="127"/>
      <c r="D60" s="127"/>
      <c r="E60" s="127"/>
      <c r="F60" s="128"/>
      <c r="G60" s="18" t="s">
        <v>37</v>
      </c>
      <c r="H60" s="25" t="s">
        <v>36</v>
      </c>
      <c r="I60" s="18"/>
      <c r="J60" s="18"/>
      <c r="K60" s="18" t="str">
        <f t="shared" si="0"/>
        <v>EEA</v>
      </c>
      <c r="L60" s="19" t="str">
        <f t="shared" si="1"/>
        <v>A</v>
      </c>
      <c r="M60" s="20" t="str">
        <f t="shared" si="2"/>
        <v>Média</v>
      </c>
      <c r="N60" s="21">
        <f t="shared" si="3"/>
        <v>4</v>
      </c>
      <c r="O60" s="22">
        <f>IF(H60="I",N60*Contagem!$U$11,IF(H60="E",N60*Contagem!$U$13,IF(H60="A",N60*Contagem!$U$12,IF(H60="T",N60*Contagem!$U$14,""))))</f>
        <v>4</v>
      </c>
      <c r="P60" s="132"/>
      <c r="Q60" s="133"/>
      <c r="R60" s="133"/>
      <c r="S60" s="133"/>
      <c r="T60" s="133"/>
    </row>
    <row r="61" spans="1:20" ht="18" customHeight="1">
      <c r="A61" s="126" t="s">
        <v>103</v>
      </c>
      <c r="B61" s="127"/>
      <c r="C61" s="127"/>
      <c r="D61" s="127"/>
      <c r="E61" s="127"/>
      <c r="F61" s="128"/>
      <c r="G61" s="18" t="s">
        <v>37</v>
      </c>
      <c r="H61" s="25" t="s">
        <v>36</v>
      </c>
      <c r="I61" s="18"/>
      <c r="J61" s="18"/>
      <c r="K61" s="18" t="str">
        <f t="shared" si="0"/>
        <v>EEA</v>
      </c>
      <c r="L61" s="19" t="str">
        <f t="shared" si="1"/>
        <v>A</v>
      </c>
      <c r="M61" s="20" t="str">
        <f t="shared" si="2"/>
        <v>Média</v>
      </c>
      <c r="N61" s="21">
        <f t="shared" si="3"/>
        <v>4</v>
      </c>
      <c r="O61" s="22">
        <f>IF(H61="I",N61*Contagem!$U$11,IF(H61="E",N61*Contagem!$U$13,IF(H61="A",N61*Contagem!$U$12,IF(H61="T",N61*Contagem!$U$14,""))))</f>
        <v>4</v>
      </c>
      <c r="P61" s="132"/>
      <c r="Q61" s="133"/>
      <c r="R61" s="133"/>
      <c r="S61" s="133"/>
      <c r="T61" s="133"/>
    </row>
    <row r="62" spans="1:20" ht="18" customHeight="1">
      <c r="A62" s="126" t="s">
        <v>104</v>
      </c>
      <c r="B62" s="127"/>
      <c r="C62" s="127"/>
      <c r="D62" s="127"/>
      <c r="E62" s="127"/>
      <c r="F62" s="128"/>
      <c r="G62" s="18" t="s">
        <v>38</v>
      </c>
      <c r="H62" s="25" t="s">
        <v>36</v>
      </c>
      <c r="I62" s="18"/>
      <c r="J62" s="18"/>
      <c r="K62" s="18" t="str">
        <f t="shared" si="0"/>
        <v>CEA</v>
      </c>
      <c r="L62" s="19" t="str">
        <f t="shared" si="1"/>
        <v>A</v>
      </c>
      <c r="M62" s="20" t="str">
        <f t="shared" si="2"/>
        <v>Média</v>
      </c>
      <c r="N62" s="21">
        <f t="shared" si="3"/>
        <v>4</v>
      </c>
      <c r="O62" s="22">
        <f>IF(H62="I",N62*Contagem!$U$11,IF(H62="E",N62*Contagem!$U$13,IF(H62="A",N62*Contagem!$U$12,IF(H62="T",N62*Contagem!$U$14,""))))</f>
        <v>4</v>
      </c>
      <c r="P62" s="132"/>
      <c r="Q62" s="133"/>
      <c r="R62" s="133"/>
      <c r="S62" s="133"/>
      <c r="T62" s="133"/>
    </row>
    <row r="63" spans="1:20" ht="18" customHeight="1">
      <c r="A63" s="126" t="s">
        <v>116</v>
      </c>
      <c r="B63" s="127"/>
      <c r="C63" s="127"/>
      <c r="D63" s="127"/>
      <c r="E63" s="127"/>
      <c r="F63" s="128"/>
      <c r="G63" s="18" t="s">
        <v>56</v>
      </c>
      <c r="H63" s="25" t="s">
        <v>36</v>
      </c>
      <c r="I63" s="18"/>
      <c r="J63" s="18"/>
      <c r="K63" s="18" t="str">
        <f t="shared" ref="K63" si="26">CONCATENATE(G63,L63)</f>
        <v>AIEL</v>
      </c>
      <c r="L63" s="19" t="str">
        <f t="shared" ref="L63" si="27">IF(OR(ISBLANK(I63),ISBLANK(J63)),IF(OR(G63="ALI",G63="AIE"),"L",IF(ISBLANK(G63),"","A")),IF(G63="EE",IF(J63&gt;=3,IF(I63&gt;=5,"H","A"),IF(J63&gt;=2,IF(I63&gt;=16,"H",IF(I63&lt;=4,"L","A")),IF(I63&lt;=15,"L","A"))),IF(OR(G63="SE",G63="CE"),IF(J63&gt;=4,IF(I63&gt;=6,"H","A"),IF(J63&gt;=2,IF(I63&gt;=20,"H",IF(I63&lt;=5,"L","A")),IF(I63&lt;=19,"L","A"))),IF(OR(G63="ALI",G63="AIE"),IF(J63&gt;=6,IF(I63&gt;=20,"H","A"),IF(J63&gt;=2,IF(I63&gt;=51,"H",IF(I63&lt;=19,"L","A")),IF(I63&lt;=50,"L","A")))))))</f>
        <v>L</v>
      </c>
      <c r="M63" s="20" t="str">
        <f t="shared" ref="M63" si="28">IF(L63="L","Baixa",IF(L63="A","Média",IF(L63="","","Alta")))</f>
        <v>Baixa</v>
      </c>
      <c r="N63" s="21">
        <f t="shared" ref="N63" si="29">IF(ISBLANK(G63),"",IF(G63="ALI",IF(L63="L",7,IF(L63="A",10,15)),IF(G63="AIE",IF(L63="L",5,IF(L63="A",7,10)),IF(G63="SE",IF(L63="L",4,IF(L63="A",5,7)),IF(OR(G63="EE",G63="CE"),IF(L63="L",3,IF(L63="A",4,6)))))))</f>
        <v>5</v>
      </c>
      <c r="O63" s="22">
        <f>IF(H63="I",N63*Contagem!$U$11,IF(H63="E",N63*Contagem!$U$13,IF(H63="A",N63*Contagem!$U$12,IF(H63="T",N63*Contagem!$U$14,""))))</f>
        <v>5</v>
      </c>
      <c r="P63" s="132"/>
      <c r="Q63" s="133"/>
      <c r="R63" s="133"/>
      <c r="S63" s="133"/>
      <c r="T63" s="133"/>
    </row>
    <row r="64" spans="1:20" ht="18" customHeight="1">
      <c r="A64" s="126" t="s">
        <v>105</v>
      </c>
      <c r="B64" s="127"/>
      <c r="C64" s="127"/>
      <c r="D64" s="127"/>
      <c r="E64" s="127"/>
      <c r="F64" s="128"/>
      <c r="G64" s="18" t="s">
        <v>37</v>
      </c>
      <c r="H64" s="25" t="s">
        <v>36</v>
      </c>
      <c r="I64" s="18"/>
      <c r="J64" s="18"/>
      <c r="K64" s="18" t="str">
        <f t="shared" si="0"/>
        <v>EEA</v>
      </c>
      <c r="L64" s="19" t="str">
        <f t="shared" si="1"/>
        <v>A</v>
      </c>
      <c r="M64" s="20" t="str">
        <f t="shared" si="2"/>
        <v>Média</v>
      </c>
      <c r="N64" s="21">
        <f t="shared" si="3"/>
        <v>4</v>
      </c>
      <c r="O64" s="22">
        <f>IF(H64="I",N64*Contagem!$U$11,IF(H64="E",N64*Contagem!$U$13,IF(H64="A",N64*Contagem!$U$12,IF(H64="T",N64*Contagem!$U$14,""))))</f>
        <v>4</v>
      </c>
      <c r="P64" s="132"/>
      <c r="Q64" s="133"/>
      <c r="R64" s="133"/>
      <c r="S64" s="133"/>
      <c r="T64" s="133"/>
    </row>
    <row r="65" spans="1:20" ht="18" customHeight="1">
      <c r="A65" s="126" t="s">
        <v>136</v>
      </c>
      <c r="B65" s="127"/>
      <c r="C65" s="127"/>
      <c r="D65" s="127"/>
      <c r="E65" s="127"/>
      <c r="F65" s="128"/>
      <c r="G65" s="18" t="s">
        <v>51</v>
      </c>
      <c r="H65" s="25" t="s">
        <v>36</v>
      </c>
      <c r="I65" s="18"/>
      <c r="J65" s="18"/>
      <c r="K65" s="18" t="str">
        <f t="shared" si="0"/>
        <v>SEA</v>
      </c>
      <c r="L65" s="19" t="str">
        <f t="shared" si="1"/>
        <v>A</v>
      </c>
      <c r="M65" s="20" t="str">
        <f t="shared" si="2"/>
        <v>Média</v>
      </c>
      <c r="N65" s="21">
        <f t="shared" si="3"/>
        <v>5</v>
      </c>
      <c r="O65" s="22">
        <f>IF(H65="I",N65*Contagem!$U$11,IF(H65="E",N65*Contagem!$U$13,IF(H65="A",N65*Contagem!$U$12,IF(H65="T",N65*Contagem!$U$14,""))))</f>
        <v>5</v>
      </c>
      <c r="P65" s="132"/>
      <c r="Q65" s="133"/>
      <c r="R65" s="133"/>
      <c r="S65" s="133"/>
      <c r="T65" s="133"/>
    </row>
    <row r="66" spans="1:20" ht="18" customHeight="1">
      <c r="A66" s="126"/>
      <c r="B66" s="127"/>
      <c r="C66" s="127"/>
      <c r="D66" s="127"/>
      <c r="E66" s="127"/>
      <c r="F66" s="128"/>
      <c r="G66" s="18"/>
      <c r="H66" s="25"/>
      <c r="I66" s="18"/>
      <c r="J66" s="18"/>
      <c r="K66" s="18" t="str">
        <f t="shared" si="0"/>
        <v/>
      </c>
      <c r="L66" s="19" t="str">
        <f t="shared" si="1"/>
        <v/>
      </c>
      <c r="M66" s="20" t="str">
        <f t="shared" si="2"/>
        <v/>
      </c>
      <c r="N66" s="21" t="str">
        <f t="shared" si="3"/>
        <v/>
      </c>
      <c r="O66" s="22" t="str">
        <f>IF(H66="I",N66*Contagem!$U$11,IF(H66="E",N66*Contagem!$U$13,IF(H66="A",N66*Contagem!$U$12,IF(H66="T",N66*Contagem!$U$14,""))))</f>
        <v/>
      </c>
      <c r="P66" s="132"/>
      <c r="Q66" s="133"/>
      <c r="R66" s="133"/>
      <c r="S66" s="133"/>
      <c r="T66" s="133"/>
    </row>
    <row r="67" spans="1:20" ht="18" customHeight="1">
      <c r="A67" s="129" t="s">
        <v>106</v>
      </c>
      <c r="B67" s="130"/>
      <c r="C67" s="130"/>
      <c r="D67" s="130"/>
      <c r="E67" s="130"/>
      <c r="F67" s="131"/>
      <c r="G67" s="18" t="s">
        <v>35</v>
      </c>
      <c r="H67" s="25" t="s">
        <v>36</v>
      </c>
      <c r="I67" s="18"/>
      <c r="J67" s="18"/>
      <c r="K67" s="18" t="str">
        <f t="shared" si="0"/>
        <v>ALIL</v>
      </c>
      <c r="L67" s="19" t="str">
        <f t="shared" si="1"/>
        <v>L</v>
      </c>
      <c r="M67" s="20" t="str">
        <f t="shared" si="2"/>
        <v>Baixa</v>
      </c>
      <c r="N67" s="21">
        <f t="shared" si="3"/>
        <v>7</v>
      </c>
      <c r="O67" s="22">
        <f>IF(H67="I",N67*Contagem!$U$11,IF(H67="E",N67*Contagem!$U$13,IF(H67="A",N67*Contagem!$U$12,IF(H67="T",N67*Contagem!$U$14,""))))</f>
        <v>7</v>
      </c>
      <c r="P67" s="132"/>
      <c r="Q67" s="133"/>
      <c r="R67" s="133"/>
      <c r="S67" s="133"/>
      <c r="T67" s="133"/>
    </row>
    <row r="68" spans="1:20" ht="18" customHeight="1">
      <c r="A68" s="126" t="s">
        <v>107</v>
      </c>
      <c r="B68" s="127"/>
      <c r="C68" s="127"/>
      <c r="D68" s="127"/>
      <c r="E68" s="127"/>
      <c r="F68" s="128"/>
      <c r="G68" s="18" t="s">
        <v>37</v>
      </c>
      <c r="H68" s="25" t="s">
        <v>36</v>
      </c>
      <c r="I68" s="18"/>
      <c r="J68" s="18"/>
      <c r="K68" s="18" t="str">
        <f t="shared" si="0"/>
        <v>EEA</v>
      </c>
      <c r="L68" s="19" t="str">
        <f t="shared" si="1"/>
        <v>A</v>
      </c>
      <c r="M68" s="20" t="str">
        <f t="shared" si="2"/>
        <v>Média</v>
      </c>
      <c r="N68" s="21">
        <f t="shared" si="3"/>
        <v>4</v>
      </c>
      <c r="O68" s="22">
        <f>IF(H68="I",N68*Contagem!$U$11,IF(H68="E",N68*Contagem!$U$13,IF(H68="A",N68*Contagem!$U$12,IF(H68="T",N68*Contagem!$U$14,""))))</f>
        <v>4</v>
      </c>
      <c r="P68" s="132"/>
      <c r="Q68" s="133"/>
      <c r="R68" s="133"/>
      <c r="S68" s="133"/>
      <c r="T68" s="133"/>
    </row>
    <row r="69" spans="1:20" ht="18" customHeight="1">
      <c r="A69" s="126" t="s">
        <v>108</v>
      </c>
      <c r="B69" s="127"/>
      <c r="C69" s="127"/>
      <c r="D69" s="127"/>
      <c r="E69" s="127"/>
      <c r="F69" s="128"/>
      <c r="G69" s="18" t="s">
        <v>37</v>
      </c>
      <c r="H69" s="25" t="s">
        <v>36</v>
      </c>
      <c r="I69" s="18"/>
      <c r="J69" s="18"/>
      <c r="K69" s="18" t="str">
        <f t="shared" si="0"/>
        <v>EEA</v>
      </c>
      <c r="L69" s="19" t="str">
        <f t="shared" si="1"/>
        <v>A</v>
      </c>
      <c r="M69" s="20" t="str">
        <f t="shared" si="2"/>
        <v>Média</v>
      </c>
      <c r="N69" s="21">
        <f t="shared" si="3"/>
        <v>4</v>
      </c>
      <c r="O69" s="22">
        <f>IF(H69="I",N69*Contagem!$U$11,IF(H69="E",N69*Contagem!$U$13,IF(H69="A",N69*Contagem!$U$12,IF(H69="T",N69*Contagem!$U$14,""))))</f>
        <v>4</v>
      </c>
      <c r="P69" s="132"/>
      <c r="Q69" s="133"/>
      <c r="R69" s="133"/>
      <c r="S69" s="133"/>
      <c r="T69" s="133"/>
    </row>
    <row r="70" spans="1:20" ht="18" customHeight="1">
      <c r="A70" s="126" t="s">
        <v>137</v>
      </c>
      <c r="B70" s="127"/>
      <c r="C70" s="127"/>
      <c r="D70" s="127"/>
      <c r="E70" s="127"/>
      <c r="F70" s="128"/>
      <c r="G70" s="18" t="s">
        <v>37</v>
      </c>
      <c r="H70" s="25" t="s">
        <v>36</v>
      </c>
      <c r="I70" s="18"/>
      <c r="J70" s="18"/>
      <c r="K70" s="18" t="str">
        <f t="shared" si="0"/>
        <v>EEA</v>
      </c>
      <c r="L70" s="19" t="str">
        <f t="shared" si="1"/>
        <v>A</v>
      </c>
      <c r="M70" s="20" t="str">
        <f t="shared" si="2"/>
        <v>Média</v>
      </c>
      <c r="N70" s="21">
        <f t="shared" si="3"/>
        <v>4</v>
      </c>
      <c r="O70" s="22">
        <f>IF(H70="I",N70*Contagem!$U$11,IF(H70="E",N70*Contagem!$U$13,IF(H70="A",N70*Contagem!$U$12,IF(H70="T",N70*Contagem!$U$14,""))))</f>
        <v>4</v>
      </c>
      <c r="P70" s="132"/>
      <c r="Q70" s="133"/>
      <c r="R70" s="133"/>
      <c r="S70" s="133"/>
      <c r="T70" s="133"/>
    </row>
    <row r="71" spans="1:20" ht="18" customHeight="1">
      <c r="A71" s="126" t="s">
        <v>109</v>
      </c>
      <c r="B71" s="127"/>
      <c r="C71" s="127"/>
      <c r="D71" s="127"/>
      <c r="E71" s="127"/>
      <c r="F71" s="128"/>
      <c r="G71" s="18" t="s">
        <v>38</v>
      </c>
      <c r="H71" s="25" t="s">
        <v>36</v>
      </c>
      <c r="I71" s="18"/>
      <c r="J71" s="18"/>
      <c r="K71" s="18" t="str">
        <f t="shared" si="0"/>
        <v>CEA</v>
      </c>
      <c r="L71" s="19" t="str">
        <f t="shared" si="1"/>
        <v>A</v>
      </c>
      <c r="M71" s="20" t="str">
        <f t="shared" si="2"/>
        <v>Média</v>
      </c>
      <c r="N71" s="21">
        <f t="shared" si="3"/>
        <v>4</v>
      </c>
      <c r="O71" s="22">
        <f>IF(H71="I",N71*Contagem!$U$11,IF(H71="E",N71*Contagem!$U$13,IF(H71="A",N71*Contagem!$U$12,IF(H71="T",N71*Contagem!$U$14,""))))</f>
        <v>4</v>
      </c>
      <c r="P71" s="132"/>
      <c r="Q71" s="133"/>
      <c r="R71" s="133"/>
      <c r="S71" s="133"/>
      <c r="T71" s="133"/>
    </row>
    <row r="72" spans="1:20" ht="18" customHeight="1">
      <c r="A72" s="126" t="s">
        <v>110</v>
      </c>
      <c r="B72" s="127"/>
      <c r="C72" s="127"/>
      <c r="D72" s="127"/>
      <c r="E72" s="127"/>
      <c r="F72" s="128"/>
      <c r="G72" s="18" t="s">
        <v>38</v>
      </c>
      <c r="H72" s="25" t="s">
        <v>36</v>
      </c>
      <c r="I72" s="18"/>
      <c r="J72" s="18"/>
      <c r="K72" s="18" t="str">
        <f t="shared" ref="K72" si="30">CONCATENATE(G72,L72)</f>
        <v>CEA</v>
      </c>
      <c r="L72" s="19" t="str">
        <f t="shared" ref="L72" si="31">IF(OR(ISBLANK(I72),ISBLANK(J72)),IF(OR(G72="ALI",G72="AIE"),"L",IF(ISBLANK(G72),"","A")),IF(G72="EE",IF(J72&gt;=3,IF(I72&gt;=5,"H","A"),IF(J72&gt;=2,IF(I72&gt;=16,"H",IF(I72&lt;=4,"L","A")),IF(I72&lt;=15,"L","A"))),IF(OR(G72="SE",G72="CE"),IF(J72&gt;=4,IF(I72&gt;=6,"H","A"),IF(J72&gt;=2,IF(I72&gt;=20,"H",IF(I72&lt;=5,"L","A")),IF(I72&lt;=19,"L","A"))),IF(OR(G72="ALI",G72="AIE"),IF(J72&gt;=6,IF(I72&gt;=20,"H","A"),IF(J72&gt;=2,IF(I72&gt;=51,"H",IF(I72&lt;=19,"L","A")),IF(I72&lt;=50,"L","A")))))))</f>
        <v>A</v>
      </c>
      <c r="M72" s="20" t="str">
        <f t="shared" ref="M72" si="32">IF(L72="L","Baixa",IF(L72="A","Média",IF(L72="","","Alta")))</f>
        <v>Média</v>
      </c>
      <c r="N72" s="21">
        <f t="shared" ref="N72" si="33">IF(ISBLANK(G72),"",IF(G72="ALI",IF(L72="L",7,IF(L72="A",10,15)),IF(G72="AIE",IF(L72="L",5,IF(L72="A",7,10)),IF(G72="SE",IF(L72="L",4,IF(L72="A",5,7)),IF(OR(G72="EE",G72="CE"),IF(L72="L",3,IF(L72="A",4,6)))))))</f>
        <v>4</v>
      </c>
      <c r="O72" s="22">
        <f>IF(H72="I",N72*Contagem!$U$11,IF(H72="E",N72*Contagem!$U$13,IF(H72="A",N72*Contagem!$U$12,IF(H72="T",N72*Contagem!$U$14,""))))</f>
        <v>4</v>
      </c>
      <c r="P72" s="132"/>
      <c r="Q72" s="133"/>
      <c r="R72" s="133"/>
      <c r="S72" s="133"/>
      <c r="T72" s="133"/>
    </row>
    <row r="73" spans="1:20" s="70" customFormat="1" ht="18" customHeight="1">
      <c r="A73" s="126" t="s">
        <v>118</v>
      </c>
      <c r="B73" s="127"/>
      <c r="C73" s="127"/>
      <c r="D73" s="127"/>
      <c r="E73" s="127"/>
      <c r="F73" s="128"/>
      <c r="G73" s="18" t="s">
        <v>51</v>
      </c>
      <c r="H73" s="25" t="s">
        <v>36</v>
      </c>
      <c r="I73" s="18"/>
      <c r="J73" s="18"/>
      <c r="K73" s="18" t="str">
        <f t="shared" si="0"/>
        <v>SEA</v>
      </c>
      <c r="L73" s="19" t="str">
        <f t="shared" si="1"/>
        <v>A</v>
      </c>
      <c r="M73" s="20" t="str">
        <f t="shared" si="2"/>
        <v>Média</v>
      </c>
      <c r="N73" s="21">
        <f t="shared" si="3"/>
        <v>5</v>
      </c>
      <c r="O73" s="22">
        <f>IF(H73="I",N73*Contagem!$U$11,IF(H73="E",N73*Contagem!$U$13,IF(H73="A",N73*Contagem!$U$12,IF(H73="T",N73*Contagem!$U$14,""))))</f>
        <v>5</v>
      </c>
      <c r="P73" s="71"/>
      <c r="Q73" s="72"/>
      <c r="R73" s="72"/>
      <c r="S73" s="72"/>
      <c r="T73" s="72"/>
    </row>
    <row r="74" spans="1:20" s="70" customFormat="1" ht="18" customHeight="1">
      <c r="A74" s="126"/>
      <c r="B74" s="127"/>
      <c r="C74" s="127"/>
      <c r="D74" s="127"/>
      <c r="E74" s="127"/>
      <c r="F74" s="128"/>
      <c r="G74" s="18"/>
      <c r="H74" s="25"/>
      <c r="I74" s="18"/>
      <c r="J74" s="18"/>
      <c r="K74" s="18" t="str">
        <f t="shared" si="0"/>
        <v/>
      </c>
      <c r="L74" s="19" t="str">
        <f t="shared" si="1"/>
        <v/>
      </c>
      <c r="M74" s="20" t="str">
        <f t="shared" si="2"/>
        <v/>
      </c>
      <c r="N74" s="21" t="str">
        <f t="shared" si="3"/>
        <v/>
      </c>
      <c r="O74" s="22" t="str">
        <f>IF(H74="I",N74*Contagem!$U$11,IF(H74="E",N74*Contagem!$U$13,IF(H74="A",N74*Contagem!$U$12,IF(H74="T",N74*Contagem!$U$14,""))))</f>
        <v/>
      </c>
      <c r="P74" s="71"/>
      <c r="Q74" s="72"/>
      <c r="R74" s="72"/>
      <c r="S74" s="72"/>
      <c r="T74" s="72"/>
    </row>
    <row r="75" spans="1:20" s="70" customFormat="1" ht="18" customHeight="1">
      <c r="A75" s="129" t="s">
        <v>111</v>
      </c>
      <c r="B75" s="127"/>
      <c r="C75" s="127"/>
      <c r="D75" s="127"/>
      <c r="E75" s="127"/>
      <c r="F75" s="128"/>
      <c r="G75" s="18" t="s">
        <v>35</v>
      </c>
      <c r="H75" s="25" t="s">
        <v>36</v>
      </c>
      <c r="I75" s="18"/>
      <c r="J75" s="18"/>
      <c r="K75" s="18" t="str">
        <f t="shared" ref="K75:K82" si="34">CONCATENATE(G75,L75)</f>
        <v>ALIL</v>
      </c>
      <c r="L75" s="19" t="str">
        <f t="shared" ref="L75:L82" si="35">IF(OR(ISBLANK(I75),ISBLANK(J75)),IF(OR(G75="ALI",G75="AIE"),"L",IF(ISBLANK(G75),"","A")),IF(G75="EE",IF(J75&gt;=3,IF(I75&gt;=5,"H","A"),IF(J75&gt;=2,IF(I75&gt;=16,"H",IF(I75&lt;=4,"L","A")),IF(I75&lt;=15,"L","A"))),IF(OR(G75="SE",G75="CE"),IF(J75&gt;=4,IF(I75&gt;=6,"H","A"),IF(J75&gt;=2,IF(I75&gt;=20,"H",IF(I75&lt;=5,"L","A")),IF(I75&lt;=19,"L","A"))),IF(OR(G75="ALI",G75="AIE"),IF(J75&gt;=6,IF(I75&gt;=20,"H","A"),IF(J75&gt;=2,IF(I75&gt;=51,"H",IF(I75&lt;=19,"L","A")),IF(I75&lt;=50,"L","A")))))))</f>
        <v>L</v>
      </c>
      <c r="M75" s="20" t="str">
        <f t="shared" ref="M75:M81" si="36">IF(L75="L","Baixa",IF(L75="A","Média",IF(L75="","","Alta")))</f>
        <v>Baixa</v>
      </c>
      <c r="N75" s="21">
        <f t="shared" ref="N75:N81" si="37">IF(ISBLANK(G75),"",IF(G75="ALI",IF(L75="L",7,IF(L75="A",10,15)),IF(G75="AIE",IF(L75="L",5,IF(L75="A",7,10)),IF(G75="SE",IF(L75="L",4,IF(L75="A",5,7)),IF(OR(G75="EE",G75="CE"),IF(L75="L",3,IF(L75="A",4,6)))))))</f>
        <v>7</v>
      </c>
      <c r="O75" s="22">
        <f>IF(H75="I",N75*Contagem!$U$11,IF(H75="E",N75*Contagem!$U$13,IF(H75="A",N75*Contagem!$U$12,IF(H75="T",N75*Contagem!$U$14,""))))</f>
        <v>7</v>
      </c>
      <c r="P75" s="71"/>
      <c r="Q75" s="72"/>
      <c r="R75" s="72"/>
      <c r="S75" s="72"/>
      <c r="T75" s="72"/>
    </row>
    <row r="76" spans="1:20" ht="18" customHeight="1">
      <c r="A76" s="126" t="s">
        <v>112</v>
      </c>
      <c r="B76" s="127"/>
      <c r="C76" s="127"/>
      <c r="D76" s="127"/>
      <c r="E76" s="127"/>
      <c r="F76" s="128"/>
      <c r="G76" s="18" t="s">
        <v>37</v>
      </c>
      <c r="H76" s="25" t="s">
        <v>36</v>
      </c>
      <c r="I76" s="18"/>
      <c r="J76" s="18"/>
      <c r="K76" s="18" t="str">
        <f t="shared" si="34"/>
        <v>EEA</v>
      </c>
      <c r="L76" s="19" t="str">
        <f t="shared" si="35"/>
        <v>A</v>
      </c>
      <c r="M76" s="20" t="str">
        <f t="shared" si="36"/>
        <v>Média</v>
      </c>
      <c r="N76" s="21">
        <f t="shared" si="37"/>
        <v>4</v>
      </c>
      <c r="O76" s="22">
        <f>IF(H76="I",N76*Contagem!$U$11,IF(H76="E",N76*Contagem!$U$13,IF(H76="A",N76*Contagem!$U$12,IF(H76="T",N76*Contagem!$U$14,""))))</f>
        <v>4</v>
      </c>
      <c r="P76" s="132"/>
      <c r="Q76" s="133"/>
      <c r="R76" s="133"/>
      <c r="S76" s="133"/>
      <c r="T76" s="133"/>
    </row>
    <row r="77" spans="1:20" ht="18" customHeight="1">
      <c r="A77" s="126" t="s">
        <v>113</v>
      </c>
      <c r="B77" s="127"/>
      <c r="C77" s="127"/>
      <c r="D77" s="127"/>
      <c r="E77" s="127"/>
      <c r="F77" s="128"/>
      <c r="G77" s="18" t="s">
        <v>37</v>
      </c>
      <c r="H77" s="25" t="s">
        <v>36</v>
      </c>
      <c r="I77" s="18"/>
      <c r="J77" s="18"/>
      <c r="K77" s="18" t="str">
        <f t="shared" si="34"/>
        <v>EEA</v>
      </c>
      <c r="L77" s="19" t="str">
        <f t="shared" si="35"/>
        <v>A</v>
      </c>
      <c r="M77" s="20" t="str">
        <f t="shared" si="36"/>
        <v>Média</v>
      </c>
      <c r="N77" s="21">
        <f t="shared" si="37"/>
        <v>4</v>
      </c>
      <c r="O77" s="22">
        <f>IF(H77="I",N77*Contagem!$U$11,IF(H77="E",N77*Contagem!$U$13,IF(H77="A",N77*Contagem!$U$12,IF(H77="T",N77*Contagem!$U$14,""))))</f>
        <v>4</v>
      </c>
      <c r="P77" s="132"/>
      <c r="Q77" s="133"/>
      <c r="R77" s="133"/>
      <c r="S77" s="133"/>
      <c r="T77" s="133"/>
    </row>
    <row r="78" spans="1:20" ht="15" customHeight="1">
      <c r="A78" s="126" t="s">
        <v>138</v>
      </c>
      <c r="B78" s="127"/>
      <c r="C78" s="127"/>
      <c r="D78" s="127"/>
      <c r="E78" s="127"/>
      <c r="F78" s="128"/>
      <c r="G78" s="18" t="s">
        <v>37</v>
      </c>
      <c r="H78" s="25" t="s">
        <v>36</v>
      </c>
      <c r="I78" s="18"/>
      <c r="J78" s="18"/>
      <c r="K78" s="18" t="str">
        <f t="shared" si="34"/>
        <v>EEA</v>
      </c>
      <c r="L78" s="19" t="str">
        <f t="shared" si="35"/>
        <v>A</v>
      </c>
      <c r="M78" s="20" t="str">
        <f t="shared" si="36"/>
        <v>Média</v>
      </c>
      <c r="N78" s="21">
        <f t="shared" si="37"/>
        <v>4</v>
      </c>
      <c r="O78" s="22">
        <f>IF(H78="I",N78*Contagem!$U$11,IF(H78="E",N78*Contagem!$U$13,IF(H78="A",N78*Contagem!$U$12,IF(H78="T",N78*Contagem!$U$14,""))))</f>
        <v>4</v>
      </c>
    </row>
    <row r="79" spans="1:20" ht="15" customHeight="1">
      <c r="A79" s="126" t="s">
        <v>114</v>
      </c>
      <c r="B79" s="127"/>
      <c r="C79" s="127"/>
      <c r="D79" s="127"/>
      <c r="E79" s="127"/>
      <c r="F79" s="128"/>
      <c r="G79" s="18" t="s">
        <v>38</v>
      </c>
      <c r="H79" s="25" t="s">
        <v>36</v>
      </c>
      <c r="I79" s="18"/>
      <c r="J79" s="18"/>
      <c r="K79" s="18" t="str">
        <f t="shared" si="34"/>
        <v>CEA</v>
      </c>
      <c r="L79" s="19" t="str">
        <f t="shared" si="35"/>
        <v>A</v>
      </c>
      <c r="M79" s="20" t="str">
        <f t="shared" si="36"/>
        <v>Média</v>
      </c>
      <c r="N79" s="21">
        <f t="shared" si="37"/>
        <v>4</v>
      </c>
      <c r="O79" s="22">
        <f>IF(H79="I",N79*Contagem!$U$11,IF(H79="E",N79*Contagem!$U$13,IF(H79="A",N79*Contagem!$U$12,IF(H79="T",N79*Contagem!$U$14,""))))</f>
        <v>4</v>
      </c>
      <c r="P79" s="132"/>
      <c r="Q79" s="133"/>
      <c r="R79" s="133"/>
      <c r="S79" s="133"/>
      <c r="T79" s="133"/>
    </row>
    <row r="80" spans="1:20" ht="15" customHeight="1">
      <c r="A80" s="126" t="s">
        <v>115</v>
      </c>
      <c r="B80" s="127"/>
      <c r="C80" s="127"/>
      <c r="D80" s="127"/>
      <c r="E80" s="127"/>
      <c r="F80" s="128"/>
      <c r="G80" s="18" t="s">
        <v>38</v>
      </c>
      <c r="H80" s="25" t="s">
        <v>36</v>
      </c>
      <c r="I80" s="18"/>
      <c r="J80" s="18"/>
      <c r="K80" s="18" t="str">
        <f t="shared" ref="K80" si="38">CONCATENATE(G80,L80)</f>
        <v>CEA</v>
      </c>
      <c r="L80" s="19" t="str">
        <f t="shared" ref="L80" si="39">IF(OR(ISBLANK(I80),ISBLANK(J80)),IF(OR(G80="ALI",G80="AIE"),"L",IF(ISBLANK(G80),"","A")),IF(G80="EE",IF(J80&gt;=3,IF(I80&gt;=5,"H","A"),IF(J80&gt;=2,IF(I80&gt;=16,"H",IF(I80&lt;=4,"L","A")),IF(I80&lt;=15,"L","A"))),IF(OR(G80="SE",G80="CE"),IF(J80&gt;=4,IF(I80&gt;=6,"H","A"),IF(J80&gt;=2,IF(I80&gt;=20,"H",IF(I80&lt;=5,"L","A")),IF(I80&lt;=19,"L","A"))),IF(OR(G80="ALI",G80="AIE"),IF(J80&gt;=6,IF(I80&gt;=20,"H","A"),IF(J80&gt;=2,IF(I80&gt;=51,"H",IF(I80&lt;=19,"L","A")),IF(I80&lt;=50,"L","A")))))))</f>
        <v>A</v>
      </c>
      <c r="M80" s="20" t="str">
        <f t="shared" ref="M80" si="40">IF(L80="L","Baixa",IF(L80="A","Média",IF(L80="","","Alta")))</f>
        <v>Média</v>
      </c>
      <c r="N80" s="21">
        <f t="shared" ref="N80" si="41">IF(ISBLANK(G80),"",IF(G80="ALI",IF(L80="L",7,IF(L80="A",10,15)),IF(G80="AIE",IF(L80="L",5,IF(L80="A",7,10)),IF(G80="SE",IF(L80="L",4,IF(L80="A",5,7)),IF(OR(G80="EE",G80="CE"),IF(L80="L",3,IF(L80="A",4,6)))))))</f>
        <v>4</v>
      </c>
      <c r="O80" s="22">
        <f>IF(H80="I",N80*Contagem!$U$11,IF(H80="E",N80*Contagem!$U$13,IF(H80="A",N80*Contagem!$U$12,IF(H80="T",N80*Contagem!$U$14,""))))</f>
        <v>4</v>
      </c>
      <c r="P80" s="132"/>
      <c r="Q80" s="133"/>
      <c r="R80" s="133"/>
      <c r="S80" s="133"/>
      <c r="T80" s="133"/>
    </row>
    <row r="81" spans="1:20" ht="15" customHeight="1">
      <c r="A81" s="126" t="s">
        <v>117</v>
      </c>
      <c r="B81" s="127"/>
      <c r="C81" s="127"/>
      <c r="D81" s="127"/>
      <c r="E81" s="127"/>
      <c r="F81" s="128"/>
      <c r="G81" s="18" t="s">
        <v>51</v>
      </c>
      <c r="H81" s="25" t="s">
        <v>36</v>
      </c>
      <c r="I81" s="18"/>
      <c r="J81" s="18"/>
      <c r="K81" s="18" t="str">
        <f t="shared" si="34"/>
        <v>SEA</v>
      </c>
      <c r="L81" s="19" t="str">
        <f t="shared" si="35"/>
        <v>A</v>
      </c>
      <c r="M81" s="20" t="str">
        <f t="shared" si="36"/>
        <v>Média</v>
      </c>
      <c r="N81" s="21">
        <f t="shared" si="37"/>
        <v>5</v>
      </c>
      <c r="O81" s="22">
        <f>IF(H81="I",N81*Contagem!$U$11,IF(H81="E",N81*Contagem!$U$13,IF(H81="A",N81*Contagem!$U$12,IF(H81="T",N81*Contagem!$U$14,""))))</f>
        <v>5</v>
      </c>
      <c r="P81" s="132"/>
      <c r="Q81" s="133"/>
      <c r="R81" s="133"/>
      <c r="S81" s="133"/>
      <c r="T81" s="133"/>
    </row>
    <row r="82" spans="1:20" ht="15" customHeight="1">
      <c r="A82" s="126"/>
      <c r="B82" s="127"/>
      <c r="C82" s="127"/>
      <c r="D82" s="127"/>
      <c r="E82" s="127"/>
      <c r="F82" s="128"/>
      <c r="G82" s="18"/>
      <c r="H82" s="25"/>
      <c r="I82" s="18"/>
      <c r="J82" s="18"/>
      <c r="K82" s="18" t="str">
        <f t="shared" si="34"/>
        <v/>
      </c>
      <c r="L82" s="19" t="str">
        <f t="shared" si="35"/>
        <v/>
      </c>
      <c r="M82" s="20" t="str">
        <f t="shared" ref="M82" si="42">IF(L82="L","Baixa",IF(L82="A","Média",IF(L82="","","Alta")))</f>
        <v/>
      </c>
      <c r="N82" s="21" t="str">
        <f t="shared" ref="N82" si="43">IF(ISBLANK(G82),"",IF(G82="ALI",IF(L82="L",7,IF(L82="A",10,15)),IF(G82="AIE",IF(L82="L",5,IF(L82="A",7,10)),IF(G82="SE",IF(L82="L",4,IF(L82="A",5,7)),IF(OR(G82="EE",G82="CE"),IF(L82="L",3,IF(L82="A",4,6)))))))</f>
        <v/>
      </c>
      <c r="O82" s="22" t="str">
        <f>IF(H82="I",N82*Contagem!$U$11,IF(H82="E",N82*Contagem!$U$13,IF(H82="A",N82*Contagem!$U$12,IF(H82="T",N82*Contagem!$U$14,""))))</f>
        <v/>
      </c>
      <c r="P82" s="132"/>
      <c r="Q82" s="133"/>
      <c r="R82" s="133"/>
      <c r="S82" s="133"/>
      <c r="T82" s="133"/>
    </row>
    <row r="83" spans="1:20" ht="15" customHeight="1">
      <c r="A83" s="129" t="s">
        <v>122</v>
      </c>
      <c r="B83" s="127"/>
      <c r="C83" s="127"/>
      <c r="D83" s="127"/>
      <c r="E83" s="127"/>
      <c r="F83" s="128"/>
      <c r="G83" s="18" t="s">
        <v>35</v>
      </c>
      <c r="H83" s="25" t="s">
        <v>36</v>
      </c>
      <c r="I83" s="18"/>
      <c r="J83" s="18"/>
      <c r="K83" s="18" t="str">
        <f t="shared" ref="K83" si="44">CONCATENATE(G83,L83)</f>
        <v>ALIL</v>
      </c>
      <c r="L83" s="19" t="str">
        <f t="shared" ref="L83" si="45">IF(OR(ISBLANK(I83),ISBLANK(J83)),IF(OR(G83="ALI",G83="AIE"),"L",IF(ISBLANK(G83),"","A")),IF(G83="EE",IF(J83&gt;=3,IF(I83&gt;=5,"H","A"),IF(J83&gt;=2,IF(I83&gt;=16,"H",IF(I83&lt;=4,"L","A")),IF(I83&lt;=15,"L","A"))),IF(OR(G83="SE",G83="CE"),IF(J83&gt;=4,IF(I83&gt;=6,"H","A"),IF(J83&gt;=2,IF(I83&gt;=20,"H",IF(I83&lt;=5,"L","A")),IF(I83&lt;=19,"L","A"))),IF(OR(G83="ALI",G83="AIE"),IF(J83&gt;=6,IF(I83&gt;=20,"H","A"),IF(J83&gt;=2,IF(I83&gt;=51,"H",IF(I83&lt;=19,"L","A")),IF(I83&lt;=50,"L","A")))))))</f>
        <v>L</v>
      </c>
      <c r="M83" s="20" t="str">
        <f t="shared" ref="M83" si="46">IF(L83="L","Baixa",IF(L83="A","Média",IF(L83="","","Alta")))</f>
        <v>Baixa</v>
      </c>
      <c r="N83" s="21">
        <f t="shared" ref="N83" si="47">IF(ISBLANK(G83),"",IF(G83="ALI",IF(L83="L",7,IF(L83="A",10,15)),IF(G83="AIE",IF(L83="L",5,IF(L83="A",7,10)),IF(G83="SE",IF(L83="L",4,IF(L83="A",5,7)),IF(OR(G83="EE",G83="CE"),IF(L83="L",3,IF(L83="A",4,6)))))))</f>
        <v>7</v>
      </c>
      <c r="O83" s="22">
        <f>IF(H83="I",N83*Contagem!$U$11,IF(H83="E",N83*Contagem!$U$13,IF(H83="A",N83*Contagem!$U$12,IF(H83="T",N83*Contagem!$U$14,""))))</f>
        <v>7</v>
      </c>
      <c r="P83" s="132"/>
      <c r="Q83" s="133"/>
      <c r="R83" s="133"/>
      <c r="S83" s="133"/>
      <c r="T83" s="133"/>
    </row>
    <row r="84" spans="1:20" ht="15" customHeight="1">
      <c r="A84" s="126" t="s">
        <v>119</v>
      </c>
      <c r="B84" s="127"/>
      <c r="C84" s="127"/>
      <c r="D84" s="127"/>
      <c r="E84" s="127"/>
      <c r="F84" s="128"/>
      <c r="G84" s="18" t="s">
        <v>37</v>
      </c>
      <c r="H84" s="25" t="s">
        <v>36</v>
      </c>
      <c r="I84" s="18"/>
      <c r="J84" s="18"/>
      <c r="K84" s="18" t="str">
        <f t="shared" ref="K84:K93" si="48">CONCATENATE(G84,L84)</f>
        <v>EEA</v>
      </c>
      <c r="L84" s="19" t="str">
        <f t="shared" ref="L84:L93" si="49">IF(OR(ISBLANK(I84),ISBLANK(J84)),IF(OR(G84="ALI",G84="AIE"),"L",IF(ISBLANK(G84),"","A")),IF(G84="EE",IF(J84&gt;=3,IF(I84&gt;=5,"H","A"),IF(J84&gt;=2,IF(I84&gt;=16,"H",IF(I84&lt;=4,"L","A")),IF(I84&lt;=15,"L","A"))),IF(OR(G84="SE",G84="CE"),IF(J84&gt;=4,IF(I84&gt;=6,"H","A"),IF(J84&gt;=2,IF(I84&gt;=20,"H",IF(I84&lt;=5,"L","A")),IF(I84&lt;=19,"L","A"))),IF(OR(G84="ALI",G84="AIE"),IF(J84&gt;=6,IF(I84&gt;=20,"H","A"),IF(J84&gt;=2,IF(I84&gt;=51,"H",IF(I84&lt;=19,"L","A")),IF(I84&lt;=50,"L","A")))))))</f>
        <v>A</v>
      </c>
      <c r="M84" s="20" t="str">
        <f t="shared" ref="M84:M93" si="50">IF(L84="L","Baixa",IF(L84="A","Média",IF(L84="","","Alta")))</f>
        <v>Média</v>
      </c>
      <c r="N84" s="21">
        <f t="shared" ref="N84:N93" si="51">IF(ISBLANK(G84),"",IF(G84="ALI",IF(L84="L",7,IF(L84="A",10,15)),IF(G84="AIE",IF(L84="L",5,IF(L84="A",7,10)),IF(G84="SE",IF(L84="L",4,IF(L84="A",5,7)),IF(OR(G84="EE",G84="CE"),IF(L84="L",3,IF(L84="A",4,6)))))))</f>
        <v>4</v>
      </c>
      <c r="O84" s="22">
        <f>IF(H84="I",N84*Contagem!$U$11,IF(H84="E",N84*Contagem!$U$13,IF(H84="A",N84*Contagem!$U$12,IF(H84="T",N84*Contagem!$U$14,""))))</f>
        <v>4</v>
      </c>
      <c r="P84" s="132"/>
      <c r="Q84" s="133"/>
      <c r="R84" s="133"/>
      <c r="S84" s="133"/>
      <c r="T84" s="133"/>
    </row>
    <row r="85" spans="1:20" ht="15" customHeight="1">
      <c r="A85" s="126" t="s">
        <v>120</v>
      </c>
      <c r="B85" s="127"/>
      <c r="C85" s="127"/>
      <c r="D85" s="127"/>
      <c r="E85" s="127"/>
      <c r="F85" s="128"/>
      <c r="G85" s="18" t="s">
        <v>37</v>
      </c>
      <c r="H85" s="25" t="s">
        <v>36</v>
      </c>
      <c r="I85" s="18"/>
      <c r="J85" s="18"/>
      <c r="K85" s="18" t="str">
        <f t="shared" ref="K85" si="52">CONCATENATE(G85,L85)</f>
        <v>EEA</v>
      </c>
      <c r="L85" s="19" t="str">
        <f t="shared" ref="L85" si="53">IF(OR(ISBLANK(I85),ISBLANK(J85)),IF(OR(G85="ALI",G85="AIE"),"L",IF(ISBLANK(G85),"","A")),IF(G85="EE",IF(J85&gt;=3,IF(I85&gt;=5,"H","A"),IF(J85&gt;=2,IF(I85&gt;=16,"H",IF(I85&lt;=4,"L","A")),IF(I85&lt;=15,"L","A"))),IF(OR(G85="SE",G85="CE"),IF(J85&gt;=4,IF(I85&gt;=6,"H","A"),IF(J85&gt;=2,IF(I85&gt;=20,"H",IF(I85&lt;=5,"L","A")),IF(I85&lt;=19,"L","A"))),IF(OR(G85="ALI",G85="AIE"),IF(J85&gt;=6,IF(I85&gt;=20,"H","A"),IF(J85&gt;=2,IF(I85&gt;=51,"H",IF(I85&lt;=19,"L","A")),IF(I85&lt;=50,"L","A")))))))</f>
        <v>A</v>
      </c>
      <c r="M85" s="20" t="str">
        <f t="shared" ref="M85" si="54">IF(L85="L","Baixa",IF(L85="A","Média",IF(L85="","","Alta")))</f>
        <v>Média</v>
      </c>
      <c r="N85" s="21">
        <f t="shared" ref="N85" si="55">IF(ISBLANK(G85),"",IF(G85="ALI",IF(L85="L",7,IF(L85="A",10,15)),IF(G85="AIE",IF(L85="L",5,IF(L85="A",7,10)),IF(G85="SE",IF(L85="L",4,IF(L85="A",5,7)),IF(OR(G85="EE",G85="CE"),IF(L85="L",3,IF(L85="A",4,6)))))))</f>
        <v>4</v>
      </c>
      <c r="O85" s="22">
        <f>IF(H85="I",N85*Contagem!$U$11,IF(H85="E",N85*Contagem!$U$13,IF(H85="A",N85*Contagem!$U$12,IF(H85="T",N85*Contagem!$U$14,""))))</f>
        <v>4</v>
      </c>
      <c r="P85" s="132"/>
      <c r="Q85" s="133"/>
      <c r="R85" s="133"/>
      <c r="S85" s="133"/>
      <c r="T85" s="133"/>
    </row>
    <row r="86" spans="1:20" ht="15" customHeight="1">
      <c r="A86" s="126" t="s">
        <v>123</v>
      </c>
      <c r="B86" s="127"/>
      <c r="C86" s="127"/>
      <c r="D86" s="127"/>
      <c r="E86" s="127"/>
      <c r="F86" s="128"/>
      <c r="G86" s="18" t="s">
        <v>38</v>
      </c>
      <c r="H86" s="25" t="s">
        <v>36</v>
      </c>
      <c r="I86" s="18"/>
      <c r="J86" s="18"/>
      <c r="K86" s="18" t="str">
        <f t="shared" si="48"/>
        <v>CEA</v>
      </c>
      <c r="L86" s="19" t="str">
        <f t="shared" si="49"/>
        <v>A</v>
      </c>
      <c r="M86" s="20" t="str">
        <f t="shared" si="50"/>
        <v>Média</v>
      </c>
      <c r="N86" s="21">
        <f t="shared" si="51"/>
        <v>4</v>
      </c>
      <c r="O86" s="22">
        <f>IF(H86="I",N86*Contagem!$U$11,IF(H86="E",N86*Contagem!$U$13,IF(H86="A",N86*Contagem!$U$12,IF(H86="T",N86*Contagem!$U$14,""))))</f>
        <v>4</v>
      </c>
      <c r="P86" s="132"/>
      <c r="Q86" s="133"/>
      <c r="R86" s="133"/>
      <c r="S86" s="133"/>
      <c r="T86" s="133"/>
    </row>
    <row r="87" spans="1:20" s="73" customFormat="1" ht="15" customHeight="1">
      <c r="A87" s="126" t="s">
        <v>124</v>
      </c>
      <c r="B87" s="127"/>
      <c r="C87" s="127"/>
      <c r="D87" s="127"/>
      <c r="E87" s="127"/>
      <c r="F87" s="128"/>
      <c r="G87" s="18" t="s">
        <v>37</v>
      </c>
      <c r="H87" s="25" t="s">
        <v>36</v>
      </c>
      <c r="I87" s="18"/>
      <c r="J87" s="18"/>
      <c r="K87" s="18" t="str">
        <f t="shared" si="48"/>
        <v>EEA</v>
      </c>
      <c r="L87" s="19" t="str">
        <f t="shared" si="49"/>
        <v>A</v>
      </c>
      <c r="M87" s="20" t="str">
        <f t="shared" si="50"/>
        <v>Média</v>
      </c>
      <c r="N87" s="21">
        <f t="shared" si="51"/>
        <v>4</v>
      </c>
      <c r="O87" s="22">
        <f>IF(H87="I",N87*Contagem!$U$11,IF(H87="E",N87*Contagem!$U$13,IF(H87="A",N87*Contagem!$U$12,IF(H87="T",N87*Contagem!$U$14,""))))</f>
        <v>4</v>
      </c>
      <c r="P87" s="80"/>
      <c r="Q87" s="81"/>
      <c r="R87" s="81"/>
      <c r="S87" s="81"/>
      <c r="T87" s="81"/>
    </row>
    <row r="88" spans="1:20" ht="15" customHeight="1">
      <c r="A88" s="126" t="s">
        <v>125</v>
      </c>
      <c r="B88" s="127"/>
      <c r="C88" s="127"/>
      <c r="D88" s="127"/>
      <c r="E88" s="127"/>
      <c r="F88" s="128"/>
      <c r="G88" s="18" t="s">
        <v>38</v>
      </c>
      <c r="H88" s="25" t="s">
        <v>36</v>
      </c>
      <c r="I88" s="18"/>
      <c r="J88" s="18"/>
      <c r="K88" s="18" t="str">
        <f t="shared" si="48"/>
        <v>CEA</v>
      </c>
      <c r="L88" s="19" t="str">
        <f t="shared" si="49"/>
        <v>A</v>
      </c>
      <c r="M88" s="20" t="str">
        <f t="shared" si="50"/>
        <v>Média</v>
      </c>
      <c r="N88" s="21">
        <f t="shared" si="51"/>
        <v>4</v>
      </c>
      <c r="O88" s="22">
        <f>IF(H88="I",N88*Contagem!$U$11,IF(H88="E",N88*Contagem!$U$13,IF(H88="A",N88*Contagem!$U$12,IF(H88="T",N88*Contagem!$U$14,""))))</f>
        <v>4</v>
      </c>
      <c r="P88" s="80"/>
      <c r="Q88" s="81"/>
      <c r="R88" s="81"/>
      <c r="S88" s="81"/>
      <c r="T88" s="81"/>
    </row>
    <row r="89" spans="1:20" ht="15" customHeight="1">
      <c r="A89" s="126" t="s">
        <v>139</v>
      </c>
      <c r="B89" s="127"/>
      <c r="C89" s="127"/>
      <c r="D89" s="127"/>
      <c r="E89" s="127"/>
      <c r="F89" s="128"/>
      <c r="G89" s="18" t="s">
        <v>37</v>
      </c>
      <c r="H89" s="25" t="s">
        <v>36</v>
      </c>
      <c r="I89" s="18"/>
      <c r="J89" s="18"/>
      <c r="K89" s="18" t="str">
        <f t="shared" si="48"/>
        <v>EEA</v>
      </c>
      <c r="L89" s="19" t="str">
        <f t="shared" si="49"/>
        <v>A</v>
      </c>
      <c r="M89" s="20" t="str">
        <f t="shared" si="50"/>
        <v>Média</v>
      </c>
      <c r="N89" s="21">
        <f t="shared" si="51"/>
        <v>4</v>
      </c>
      <c r="O89" s="22">
        <f>IF(H89="I",N89*Contagem!$U$11,IF(H89="E",N89*Contagem!$U$13,IF(H89="A",N89*Contagem!$U$12,IF(H89="T",N89*Contagem!$U$14,""))))</f>
        <v>4</v>
      </c>
      <c r="P89" s="80"/>
      <c r="Q89" s="81"/>
      <c r="R89" s="81"/>
      <c r="S89" s="81"/>
      <c r="T89" s="81"/>
    </row>
    <row r="90" spans="1:20" ht="15" customHeight="1">
      <c r="A90" s="126" t="s">
        <v>121</v>
      </c>
      <c r="B90" s="127"/>
      <c r="C90" s="127"/>
      <c r="D90" s="127"/>
      <c r="E90" s="127"/>
      <c r="F90" s="128"/>
      <c r="G90" s="18" t="s">
        <v>51</v>
      </c>
      <c r="H90" s="25" t="s">
        <v>36</v>
      </c>
      <c r="I90" s="18"/>
      <c r="J90" s="18"/>
      <c r="K90" s="18" t="str">
        <f t="shared" si="48"/>
        <v>SEA</v>
      </c>
      <c r="L90" s="19" t="str">
        <f t="shared" si="49"/>
        <v>A</v>
      </c>
      <c r="M90" s="20" t="str">
        <f t="shared" si="50"/>
        <v>Média</v>
      </c>
      <c r="N90" s="21">
        <f t="shared" si="51"/>
        <v>5</v>
      </c>
      <c r="O90" s="22">
        <f>IF(H90="I",N90*Contagem!$U$11,IF(H90="E",N90*Contagem!$U$13,IF(H90="A",N90*Contagem!$U$12,IF(H90="T",N90*Contagem!$U$14,""))))</f>
        <v>5</v>
      </c>
      <c r="P90" s="132"/>
      <c r="Q90" s="133"/>
      <c r="R90" s="133"/>
      <c r="S90" s="133"/>
      <c r="T90" s="133"/>
    </row>
    <row r="91" spans="1:20" s="77" customFormat="1" ht="15" customHeight="1">
      <c r="A91" s="126" t="s">
        <v>140</v>
      </c>
      <c r="B91" s="127"/>
      <c r="C91" s="127"/>
      <c r="D91" s="127"/>
      <c r="E91" s="127"/>
      <c r="F91" s="128"/>
      <c r="G91" s="18" t="s">
        <v>51</v>
      </c>
      <c r="H91" s="25" t="s">
        <v>36</v>
      </c>
      <c r="I91" s="18"/>
      <c r="J91" s="18"/>
      <c r="K91" s="18" t="str">
        <f t="shared" ref="K91" si="56">CONCATENATE(G91,L91)</f>
        <v>SEA</v>
      </c>
      <c r="L91" s="19" t="str">
        <f t="shared" ref="L91" si="57">IF(OR(ISBLANK(I91),ISBLANK(J91)),IF(OR(G91="ALI",G91="AIE"),"L",IF(ISBLANK(G91),"","A")),IF(G91="EE",IF(J91&gt;=3,IF(I91&gt;=5,"H","A"),IF(J91&gt;=2,IF(I91&gt;=16,"H",IF(I91&lt;=4,"L","A")),IF(I91&lt;=15,"L","A"))),IF(OR(G91="SE",G91="CE"),IF(J91&gt;=4,IF(I91&gt;=6,"H","A"),IF(J91&gt;=2,IF(I91&gt;=20,"H",IF(I91&lt;=5,"L","A")),IF(I91&lt;=19,"L","A"))),IF(OR(G91="ALI",G91="AIE"),IF(J91&gt;=6,IF(I91&gt;=20,"H","A"),IF(J91&gt;=2,IF(I91&gt;=51,"H",IF(I91&lt;=19,"L","A")),IF(I91&lt;=50,"L","A")))))))</f>
        <v>A</v>
      </c>
      <c r="M91" s="20" t="str">
        <f t="shared" ref="M91" si="58">IF(L91="L","Baixa",IF(L91="A","Média",IF(L91="","","Alta")))</f>
        <v>Média</v>
      </c>
      <c r="N91" s="21">
        <f t="shared" ref="N91" si="59">IF(ISBLANK(G91),"",IF(G91="ALI",IF(L91="L",7,IF(L91="A",10,15)),IF(G91="AIE",IF(L91="L",5,IF(L91="A",7,10)),IF(G91="SE",IF(L91="L",4,IF(L91="A",5,7)),IF(OR(G91="EE",G91="CE"),IF(L91="L",3,IF(L91="A",4,6)))))))</f>
        <v>5</v>
      </c>
      <c r="O91" s="22">
        <f>IF(H91="I",N91*Contagem!$U$11,IF(H91="E",N91*Contagem!$U$13,IF(H91="A",N91*Contagem!$U$12,IF(H91="T",N91*Contagem!$U$14,""))))</f>
        <v>5</v>
      </c>
      <c r="P91" s="132"/>
      <c r="Q91" s="133"/>
      <c r="R91" s="133"/>
      <c r="S91" s="133"/>
      <c r="T91" s="133"/>
    </row>
    <row r="92" spans="1:20" ht="15" customHeight="1">
      <c r="A92" s="74"/>
      <c r="B92" s="75"/>
      <c r="C92" s="75"/>
      <c r="D92" s="75"/>
      <c r="E92" s="75"/>
      <c r="F92" s="76"/>
      <c r="G92" s="18"/>
      <c r="H92" s="25"/>
      <c r="I92" s="18"/>
      <c r="J92" s="18"/>
      <c r="K92" s="18"/>
      <c r="L92" s="19"/>
      <c r="M92" s="20" t="str">
        <f t="shared" ref="M92" si="60">IF(L92="L","Baixa",IF(L92="A","Média",IF(L92="","","Alta")))</f>
        <v/>
      </c>
      <c r="N92" s="21" t="str">
        <f t="shared" ref="N92" si="61">IF(ISBLANK(G92),"",IF(G92="ALI",IF(L92="L",7,IF(L92="A",10,15)),IF(G92="AIE",IF(L92="L",5,IF(L92="A",7,10)),IF(G92="SE",IF(L92="L",4,IF(L92="A",5,7)),IF(OR(G92="EE",G92="CE"),IF(L92="L",3,IF(L92="A",4,6)))))))</f>
        <v/>
      </c>
      <c r="O92" s="22" t="str">
        <f>IF(H92="I",N92*Contagem!$U$11,IF(H92="E",N92*Contagem!$U$13,IF(H92="A",N92*Contagem!$U$12,IF(H92="T",N92*Contagem!$U$14,""))))</f>
        <v/>
      </c>
      <c r="P92" s="132"/>
      <c r="Q92" s="133"/>
      <c r="R92" s="133"/>
      <c r="S92" s="133"/>
      <c r="T92" s="133"/>
    </row>
    <row r="93" spans="1:20" ht="15" customHeight="1">
      <c r="A93" s="129" t="s">
        <v>126</v>
      </c>
      <c r="B93" s="127"/>
      <c r="C93" s="127"/>
      <c r="D93" s="127"/>
      <c r="E93" s="127"/>
      <c r="F93" s="128"/>
      <c r="G93" s="18" t="s">
        <v>35</v>
      </c>
      <c r="H93" s="25" t="s">
        <v>36</v>
      </c>
      <c r="I93" s="18"/>
      <c r="J93" s="18"/>
      <c r="K93" s="18" t="str">
        <f t="shared" si="48"/>
        <v>ALIL</v>
      </c>
      <c r="L93" s="19" t="str">
        <f t="shared" si="49"/>
        <v>L</v>
      </c>
      <c r="M93" s="20" t="str">
        <f t="shared" si="50"/>
        <v>Baixa</v>
      </c>
      <c r="N93" s="21">
        <f t="shared" si="51"/>
        <v>7</v>
      </c>
      <c r="O93" s="22">
        <f>IF(H93="I",N93*Contagem!$U$11,IF(H93="E",N93*Contagem!$U$13,IF(H93="A",N93*Contagem!$U$12,IF(H93="T",N93*Contagem!$U$14,""))))</f>
        <v>7</v>
      </c>
      <c r="P93" s="132"/>
      <c r="Q93" s="133"/>
      <c r="R93" s="133"/>
      <c r="S93" s="133"/>
      <c r="T93" s="133"/>
    </row>
    <row r="94" spans="1:20" ht="15" customHeight="1">
      <c r="A94" s="126" t="s">
        <v>127</v>
      </c>
      <c r="B94" s="127"/>
      <c r="C94" s="127"/>
      <c r="D94" s="127"/>
      <c r="E94" s="127"/>
      <c r="F94" s="128"/>
      <c r="G94" s="18" t="s">
        <v>37</v>
      </c>
      <c r="H94" s="25" t="s">
        <v>36</v>
      </c>
      <c r="I94" s="18"/>
      <c r="J94" s="18"/>
      <c r="K94" s="18" t="str">
        <f t="shared" ref="K94:K123" si="62">CONCATENATE(G94,L94)</f>
        <v>EEA</v>
      </c>
      <c r="L94" s="19" t="str">
        <f t="shared" ref="L94:L123" si="63">IF(OR(ISBLANK(I94),ISBLANK(J94)),IF(OR(G94="ALI",G94="AIE"),"L",IF(ISBLANK(G94),"","A")),IF(G94="EE",IF(J94&gt;=3,IF(I94&gt;=5,"H","A"),IF(J94&gt;=2,IF(I94&gt;=16,"H",IF(I94&lt;=4,"L","A")),IF(I94&lt;=15,"L","A"))),IF(OR(G94="SE",G94="CE"),IF(J94&gt;=4,IF(I94&gt;=6,"H","A"),IF(J94&gt;=2,IF(I94&gt;=20,"H",IF(I94&lt;=5,"L","A")),IF(I94&lt;=19,"L","A"))),IF(OR(G94="ALI",G94="AIE"),IF(J94&gt;=6,IF(I94&gt;=20,"H","A"),IF(J94&gt;=2,IF(I94&gt;=51,"H",IF(I94&lt;=19,"L","A")),IF(I94&lt;=50,"L","A")))))))</f>
        <v>A</v>
      </c>
      <c r="M94" s="20" t="str">
        <f t="shared" ref="M94:M123" si="64">IF(L94="L","Baixa",IF(L94="A","Média",IF(L94="","","Alta")))</f>
        <v>Média</v>
      </c>
      <c r="N94" s="21">
        <f t="shared" ref="N94:N123" si="65">IF(ISBLANK(G94),"",IF(G94="ALI",IF(L94="L",7,IF(L94="A",10,15)),IF(G94="AIE",IF(L94="L",5,IF(L94="A",7,10)),IF(G94="SE",IF(L94="L",4,IF(L94="A",5,7)),IF(OR(G94="EE",G94="CE"),IF(L94="L",3,IF(L94="A",4,6)))))))</f>
        <v>4</v>
      </c>
      <c r="O94" s="22">
        <f>IF(H94="I",N94*Contagem!$U$11,IF(H94="E",N94*Contagem!$U$13,IF(H94="A",N94*Contagem!$U$12,IF(H94="T",N94*Contagem!$U$14,""))))</f>
        <v>4</v>
      </c>
      <c r="P94" s="132"/>
      <c r="Q94" s="133"/>
      <c r="R94" s="133"/>
      <c r="S94" s="133"/>
      <c r="T94" s="133"/>
    </row>
    <row r="95" spans="1:20" ht="15" customHeight="1">
      <c r="A95" s="126" t="s">
        <v>128</v>
      </c>
      <c r="B95" s="127"/>
      <c r="C95" s="127"/>
      <c r="D95" s="127"/>
      <c r="E95" s="127"/>
      <c r="F95" s="128"/>
      <c r="G95" s="18" t="s">
        <v>37</v>
      </c>
      <c r="H95" s="25" t="s">
        <v>36</v>
      </c>
      <c r="I95" s="18"/>
      <c r="J95" s="18"/>
      <c r="K95" s="18" t="str">
        <f t="shared" si="62"/>
        <v>EEA</v>
      </c>
      <c r="L95" s="19" t="str">
        <f t="shared" si="63"/>
        <v>A</v>
      </c>
      <c r="M95" s="20" t="str">
        <f t="shared" si="64"/>
        <v>Média</v>
      </c>
      <c r="N95" s="21">
        <f t="shared" si="65"/>
        <v>4</v>
      </c>
      <c r="O95" s="22">
        <f>IF(H95="I",N95*Contagem!$U$11,IF(H95="E",N95*Contagem!$U$13,IF(H95="A",N95*Contagem!$U$12,IF(H95="T",N95*Contagem!$U$14,""))))</f>
        <v>4</v>
      </c>
      <c r="P95" s="132"/>
      <c r="Q95" s="133"/>
      <c r="R95" s="133"/>
      <c r="S95" s="133"/>
      <c r="T95" s="133"/>
    </row>
    <row r="96" spans="1:20" ht="15" customHeight="1">
      <c r="A96" s="126" t="s">
        <v>129</v>
      </c>
      <c r="B96" s="127"/>
      <c r="C96" s="127"/>
      <c r="D96" s="127"/>
      <c r="E96" s="127"/>
      <c r="F96" s="128"/>
      <c r="G96" s="18" t="s">
        <v>38</v>
      </c>
      <c r="H96" s="25" t="s">
        <v>36</v>
      </c>
      <c r="I96" s="18"/>
      <c r="J96" s="18"/>
      <c r="K96" s="18" t="str">
        <f t="shared" si="62"/>
        <v>CEA</v>
      </c>
      <c r="L96" s="19" t="str">
        <f t="shared" si="63"/>
        <v>A</v>
      </c>
      <c r="M96" s="20" t="str">
        <f t="shared" si="64"/>
        <v>Média</v>
      </c>
      <c r="N96" s="21">
        <f t="shared" si="65"/>
        <v>4</v>
      </c>
      <c r="O96" s="22">
        <f>IF(H96="I",N96*Contagem!$U$11,IF(H96="E",N96*Contagem!$U$13,IF(H96="A",N96*Contagem!$U$12,IF(H96="T",N96*Contagem!$U$14,""))))</f>
        <v>4</v>
      </c>
      <c r="P96" s="132"/>
      <c r="Q96" s="133"/>
      <c r="R96" s="133"/>
      <c r="S96" s="133"/>
      <c r="T96" s="133"/>
    </row>
    <row r="97" spans="1:20" ht="15" customHeight="1">
      <c r="A97" s="126" t="s">
        <v>141</v>
      </c>
      <c r="B97" s="127"/>
      <c r="C97" s="127"/>
      <c r="D97" s="127"/>
      <c r="E97" s="127"/>
      <c r="F97" s="128"/>
      <c r="G97" s="18" t="s">
        <v>37</v>
      </c>
      <c r="H97" s="25" t="s">
        <v>36</v>
      </c>
      <c r="I97" s="18"/>
      <c r="J97" s="18"/>
      <c r="K97" s="18" t="str">
        <f t="shared" si="62"/>
        <v>EEA</v>
      </c>
      <c r="L97" s="19" t="str">
        <f t="shared" si="63"/>
        <v>A</v>
      </c>
      <c r="M97" s="20" t="str">
        <f t="shared" si="64"/>
        <v>Média</v>
      </c>
      <c r="N97" s="21">
        <f t="shared" si="65"/>
        <v>4</v>
      </c>
      <c r="O97" s="22">
        <f>IF(H97="I",N97*Contagem!$U$11,IF(H97="E",N97*Contagem!$U$13,IF(H97="A",N97*Contagem!$U$12,IF(H97="T",N97*Contagem!$U$14,""))))</f>
        <v>4</v>
      </c>
      <c r="P97" s="132"/>
      <c r="Q97" s="133"/>
      <c r="R97" s="133"/>
      <c r="S97" s="133"/>
      <c r="T97" s="133"/>
    </row>
    <row r="98" spans="1:20" ht="15" customHeight="1">
      <c r="A98" s="126" t="s">
        <v>130</v>
      </c>
      <c r="B98" s="127"/>
      <c r="C98" s="127"/>
      <c r="D98" s="127"/>
      <c r="E98" s="127"/>
      <c r="F98" s="128"/>
      <c r="G98" s="18" t="s">
        <v>38</v>
      </c>
      <c r="H98" s="25" t="s">
        <v>36</v>
      </c>
      <c r="I98" s="18"/>
      <c r="J98" s="18"/>
      <c r="K98" s="18" t="str">
        <f t="shared" si="62"/>
        <v>CEA</v>
      </c>
      <c r="L98" s="19" t="str">
        <f t="shared" si="63"/>
        <v>A</v>
      </c>
      <c r="M98" s="20" t="str">
        <f t="shared" si="64"/>
        <v>Média</v>
      </c>
      <c r="N98" s="21">
        <f t="shared" si="65"/>
        <v>4</v>
      </c>
      <c r="O98" s="22">
        <f>IF(H98="I",N98*Contagem!$U$11,IF(H98="E",N98*Contagem!$U$13,IF(H98="A",N98*Contagem!$U$12,IF(H98="T",N98*Contagem!$U$14,""))))</f>
        <v>4</v>
      </c>
      <c r="P98" s="132"/>
      <c r="Q98" s="133"/>
      <c r="R98" s="133"/>
      <c r="S98" s="133"/>
      <c r="T98" s="133"/>
    </row>
    <row r="99" spans="1:20" s="77" customFormat="1" ht="15" customHeight="1">
      <c r="A99" s="126" t="s">
        <v>142</v>
      </c>
      <c r="B99" s="127"/>
      <c r="C99" s="127"/>
      <c r="D99" s="127"/>
      <c r="E99" s="127"/>
      <c r="F99" s="128"/>
      <c r="G99" s="18" t="s">
        <v>51</v>
      </c>
      <c r="H99" s="25" t="s">
        <v>36</v>
      </c>
      <c r="I99" s="18"/>
      <c r="J99" s="18"/>
      <c r="K99" s="18" t="str">
        <f t="shared" ref="K99" si="66">CONCATENATE(G99,L99)</f>
        <v>SEA</v>
      </c>
      <c r="L99" s="19" t="str">
        <f t="shared" ref="L99" si="67">IF(OR(ISBLANK(I99),ISBLANK(J99)),IF(OR(G99="ALI",G99="AIE"),"L",IF(ISBLANK(G99),"","A")),IF(G99="EE",IF(J99&gt;=3,IF(I99&gt;=5,"H","A"),IF(J99&gt;=2,IF(I99&gt;=16,"H",IF(I99&lt;=4,"L","A")),IF(I99&lt;=15,"L","A"))),IF(OR(G99="SE",G99="CE"),IF(J99&gt;=4,IF(I99&gt;=6,"H","A"),IF(J99&gt;=2,IF(I99&gt;=20,"H",IF(I99&lt;=5,"L","A")),IF(I99&lt;=19,"L","A"))),IF(OR(G99="ALI",G99="AIE"),IF(J99&gt;=6,IF(I99&gt;=20,"H","A"),IF(J99&gt;=2,IF(I99&gt;=51,"H",IF(I99&lt;=19,"L","A")),IF(I99&lt;=50,"L","A")))))))</f>
        <v>A</v>
      </c>
      <c r="M99" s="20" t="str">
        <f t="shared" ref="M99" si="68">IF(L99="L","Baixa",IF(L99="A","Média",IF(L99="","","Alta")))</f>
        <v>Média</v>
      </c>
      <c r="N99" s="21">
        <f t="shared" ref="N99" si="69">IF(ISBLANK(G99),"",IF(G99="ALI",IF(L99="L",7,IF(L99="A",10,15)),IF(G99="AIE",IF(L99="L",5,IF(L99="A",7,10)),IF(G99="SE",IF(L99="L",4,IF(L99="A",5,7)),IF(OR(G99="EE",G99="CE"),IF(L99="L",3,IF(L99="A",4,6)))))))</f>
        <v>5</v>
      </c>
      <c r="O99" s="22">
        <f>IF(H99="I",N99*Contagem!$U$11,IF(H99="E",N99*Contagem!$U$13,IF(H99="A",N99*Contagem!$U$12,IF(H99="T",N99*Contagem!$U$14,""))))</f>
        <v>5</v>
      </c>
      <c r="P99" s="132"/>
      <c r="Q99" s="133"/>
      <c r="R99" s="133"/>
      <c r="S99" s="133"/>
      <c r="T99" s="133"/>
    </row>
    <row r="100" spans="1:20" s="85" customFormat="1" ht="15" customHeight="1">
      <c r="A100" s="88"/>
      <c r="B100" s="89"/>
      <c r="C100" s="89"/>
      <c r="D100" s="89"/>
      <c r="E100" s="89"/>
      <c r="F100" s="90"/>
      <c r="G100" s="18"/>
      <c r="H100" s="25"/>
      <c r="I100" s="18"/>
      <c r="J100" s="18"/>
      <c r="K100" s="18"/>
      <c r="L100" s="19"/>
      <c r="M100" s="20"/>
      <c r="N100" s="21"/>
      <c r="O100" s="22"/>
      <c r="P100" s="86"/>
      <c r="Q100" s="87"/>
      <c r="R100" s="87"/>
      <c r="S100" s="87"/>
      <c r="T100" s="87"/>
    </row>
    <row r="101" spans="1:20" s="85" customFormat="1" ht="15" customHeight="1">
      <c r="A101" s="129" t="s">
        <v>158</v>
      </c>
      <c r="B101" s="130"/>
      <c r="C101" s="130"/>
      <c r="D101" s="130"/>
      <c r="E101" s="130"/>
      <c r="F101" s="131"/>
      <c r="G101" s="18" t="s">
        <v>35</v>
      </c>
      <c r="H101" s="25" t="s">
        <v>36</v>
      </c>
      <c r="I101" s="18"/>
      <c r="J101" s="18"/>
      <c r="K101" s="18" t="str">
        <f t="shared" ref="K101:K122" si="70">CONCATENATE(G101,L101)</f>
        <v>ALIL</v>
      </c>
      <c r="L101" s="19" t="str">
        <f t="shared" ref="L101:L122" si="71">IF(OR(ISBLANK(I101),ISBLANK(J101)),IF(OR(G101="ALI",G101="AIE"),"L",IF(ISBLANK(G101),"","A")),IF(G101="EE",IF(J101&gt;=3,IF(I101&gt;=5,"H","A"),IF(J101&gt;=2,IF(I101&gt;=16,"H",IF(I101&lt;=4,"L","A")),IF(I101&lt;=15,"L","A"))),IF(OR(G101="SE",G101="CE"),IF(J101&gt;=4,IF(I101&gt;=6,"H","A"),IF(J101&gt;=2,IF(I101&gt;=20,"H",IF(I101&lt;=5,"L","A")),IF(I101&lt;=19,"L","A"))),IF(OR(G101="ALI",G101="AIE"),IF(J101&gt;=6,IF(I101&gt;=20,"H","A"),IF(J101&gt;=2,IF(I101&gt;=51,"H",IF(I101&lt;=19,"L","A")),IF(I101&lt;=50,"L","A")))))))</f>
        <v>L</v>
      </c>
      <c r="M101" s="20" t="str">
        <f t="shared" ref="M101:M122" si="72">IF(L101="L","Baixa",IF(L101="A","Média",IF(L101="","","Alta")))</f>
        <v>Baixa</v>
      </c>
      <c r="N101" s="21">
        <f t="shared" ref="N101:N122" si="73">IF(ISBLANK(G101),"",IF(G101="ALI",IF(L101="L",7,IF(L101="A",10,15)),IF(G101="AIE",IF(L101="L",5,IF(L101="A",7,10)),IF(G101="SE",IF(L101="L",4,IF(L101="A",5,7)),IF(OR(G101="EE",G101="CE"),IF(L101="L",3,IF(L101="A",4,6)))))))</f>
        <v>7</v>
      </c>
      <c r="O101" s="22">
        <f>IF(H101="I",N101*Contagem!$U$11,IF(H101="E",N101*Contagem!$U$13,IF(H101="A",N101*Contagem!$U$12,IF(H101="T",N101*Contagem!$U$14,""))))</f>
        <v>7</v>
      </c>
      <c r="P101" s="86"/>
      <c r="Q101" s="87"/>
      <c r="R101" s="87"/>
      <c r="S101" s="87"/>
      <c r="T101" s="87"/>
    </row>
    <row r="102" spans="1:20" s="85" customFormat="1" ht="15" customHeight="1">
      <c r="A102" s="91" t="s">
        <v>152</v>
      </c>
      <c r="B102" s="92"/>
      <c r="C102" s="92"/>
      <c r="D102" s="92"/>
      <c r="E102" s="92"/>
      <c r="F102" s="93"/>
      <c r="G102" s="18" t="s">
        <v>37</v>
      </c>
      <c r="H102" s="25" t="s">
        <v>36</v>
      </c>
      <c r="I102" s="18">
        <v>4</v>
      </c>
      <c r="J102" s="66"/>
      <c r="K102" s="18" t="str">
        <f t="shared" si="70"/>
        <v>EEA</v>
      </c>
      <c r="L102" s="19" t="str">
        <f t="shared" si="71"/>
        <v>A</v>
      </c>
      <c r="M102" s="20" t="str">
        <f t="shared" si="72"/>
        <v>Média</v>
      </c>
      <c r="N102" s="21">
        <f t="shared" si="73"/>
        <v>4</v>
      </c>
      <c r="O102" s="22">
        <f>IF(H102="I",N102*Contagem!$U$11,IF(H102="E",N102*Contagem!$U$13,IF(H102="A",N102*Contagem!$U$12,IF(H102="T",N102*Contagem!$U$14,""))))</f>
        <v>4</v>
      </c>
      <c r="P102" s="86"/>
      <c r="Q102" s="87"/>
      <c r="R102" s="87"/>
      <c r="S102" s="87"/>
      <c r="T102" s="87"/>
    </row>
    <row r="103" spans="1:20" s="85" customFormat="1" ht="15" customHeight="1">
      <c r="A103" s="91" t="s">
        <v>151</v>
      </c>
      <c r="B103" s="92"/>
      <c r="C103" s="92"/>
      <c r="D103" s="92"/>
      <c r="E103" s="92"/>
      <c r="F103" s="93"/>
      <c r="G103" s="18" t="s">
        <v>37</v>
      </c>
      <c r="H103" s="25" t="s">
        <v>36</v>
      </c>
      <c r="I103" s="18">
        <v>4</v>
      </c>
      <c r="J103" s="66"/>
      <c r="K103" s="18" t="str">
        <f t="shared" si="70"/>
        <v>EEA</v>
      </c>
      <c r="L103" s="19" t="str">
        <f t="shared" si="71"/>
        <v>A</v>
      </c>
      <c r="M103" s="20" t="str">
        <f t="shared" si="72"/>
        <v>Média</v>
      </c>
      <c r="N103" s="21">
        <f t="shared" si="73"/>
        <v>4</v>
      </c>
      <c r="O103" s="22">
        <f>IF(H103="I",N103*Contagem!$U$11,IF(H103="E",N103*Contagem!$U$13,IF(H103="A",N103*Contagem!$U$12,IF(H103="T",N103*Contagem!$U$14,""))))</f>
        <v>4</v>
      </c>
      <c r="P103" s="86"/>
      <c r="Q103" s="87"/>
      <c r="R103" s="87"/>
      <c r="S103" s="87"/>
      <c r="T103" s="87"/>
    </row>
    <row r="104" spans="1:20" s="85" customFormat="1" ht="15" customHeight="1">
      <c r="A104" s="91" t="s">
        <v>153</v>
      </c>
      <c r="B104" s="92"/>
      <c r="C104" s="92"/>
      <c r="D104" s="92"/>
      <c r="E104" s="92"/>
      <c r="F104" s="93"/>
      <c r="G104" s="18" t="s">
        <v>38</v>
      </c>
      <c r="H104" s="25" t="s">
        <v>36</v>
      </c>
      <c r="I104" s="18">
        <v>4</v>
      </c>
      <c r="J104" s="66"/>
      <c r="K104" s="18" t="str">
        <f t="shared" si="70"/>
        <v>CEA</v>
      </c>
      <c r="L104" s="19" t="str">
        <f t="shared" si="71"/>
        <v>A</v>
      </c>
      <c r="M104" s="20" t="str">
        <f t="shared" si="72"/>
        <v>Média</v>
      </c>
      <c r="N104" s="21">
        <f t="shared" si="73"/>
        <v>4</v>
      </c>
      <c r="O104" s="22">
        <f>IF(H104="I",N104*Contagem!$U$11,IF(H104="E",N104*Contagem!$U$13,IF(H104="A",N104*Contagem!$U$12,IF(H104="T",N104*Contagem!$U$14,""))))</f>
        <v>4</v>
      </c>
      <c r="P104" s="86"/>
      <c r="Q104" s="87"/>
      <c r="R104" s="87"/>
      <c r="S104" s="87"/>
      <c r="T104" s="87"/>
    </row>
    <row r="105" spans="1:20" s="85" customFormat="1" ht="15" customHeight="1">
      <c r="A105" s="91" t="s">
        <v>155</v>
      </c>
      <c r="B105" s="92"/>
      <c r="C105" s="92"/>
      <c r="D105" s="92"/>
      <c r="E105" s="92"/>
      <c r="F105" s="93"/>
      <c r="G105" s="18" t="s">
        <v>37</v>
      </c>
      <c r="H105" s="25" t="s">
        <v>36</v>
      </c>
      <c r="I105" s="18">
        <v>4</v>
      </c>
      <c r="J105" s="66"/>
      <c r="K105" s="18" t="str">
        <f t="shared" si="70"/>
        <v>EEA</v>
      </c>
      <c r="L105" s="19" t="str">
        <f t="shared" si="71"/>
        <v>A</v>
      </c>
      <c r="M105" s="20" t="str">
        <f t="shared" si="72"/>
        <v>Média</v>
      </c>
      <c r="N105" s="21">
        <f t="shared" si="73"/>
        <v>4</v>
      </c>
      <c r="O105" s="22">
        <f>IF(H105="I",N105*Contagem!$U$11,IF(H105="E",N105*Contagem!$U$13,IF(H105="A",N105*Contagem!$U$12,IF(H105="T",N105*Contagem!$U$14,""))))</f>
        <v>4</v>
      </c>
      <c r="P105" s="86"/>
      <c r="Q105" s="87"/>
      <c r="R105" s="87"/>
      <c r="S105" s="87"/>
      <c r="T105" s="87"/>
    </row>
    <row r="106" spans="1:20" s="85" customFormat="1" ht="15" customHeight="1">
      <c r="A106" s="91" t="s">
        <v>154</v>
      </c>
      <c r="B106" s="92"/>
      <c r="C106" s="92"/>
      <c r="D106" s="92"/>
      <c r="E106" s="92"/>
      <c r="F106" s="93"/>
      <c r="G106" s="18" t="s">
        <v>51</v>
      </c>
      <c r="H106" s="25" t="s">
        <v>36</v>
      </c>
      <c r="I106" s="18">
        <v>4</v>
      </c>
      <c r="J106" s="66"/>
      <c r="K106" s="18" t="str">
        <f t="shared" si="70"/>
        <v>SEA</v>
      </c>
      <c r="L106" s="19" t="str">
        <f t="shared" si="71"/>
        <v>A</v>
      </c>
      <c r="M106" s="20" t="str">
        <f t="shared" si="72"/>
        <v>Média</v>
      </c>
      <c r="N106" s="21">
        <f t="shared" si="73"/>
        <v>5</v>
      </c>
      <c r="O106" s="22">
        <f>IF(H106="I",N106*Contagem!$U$11,IF(H106="E",N106*Contagem!$U$13,IF(H106="A",N106*Contagem!$U$12,IF(H106="T",N106*Contagem!$U$14,""))))</f>
        <v>5</v>
      </c>
      <c r="P106" s="86"/>
      <c r="Q106" s="87"/>
      <c r="R106" s="87"/>
      <c r="S106" s="87"/>
      <c r="T106" s="87"/>
    </row>
    <row r="107" spans="1:20" s="95" customFormat="1" ht="15" customHeight="1">
      <c r="A107" s="91"/>
      <c r="B107" s="92"/>
      <c r="C107" s="92"/>
      <c r="D107" s="92"/>
      <c r="E107" s="92"/>
      <c r="F107" s="93"/>
      <c r="G107" s="18"/>
      <c r="H107" s="25"/>
      <c r="I107" s="18"/>
      <c r="J107" s="66"/>
      <c r="K107" s="18"/>
      <c r="L107" s="19"/>
      <c r="M107" s="20"/>
      <c r="N107" s="21"/>
      <c r="O107" s="22"/>
      <c r="P107" s="99"/>
      <c r="Q107" s="100"/>
      <c r="R107" s="100"/>
      <c r="S107" s="100"/>
      <c r="T107" s="100"/>
    </row>
    <row r="108" spans="1:20" ht="15" customHeight="1">
      <c r="A108" s="129" t="s">
        <v>159</v>
      </c>
      <c r="B108" s="130"/>
      <c r="C108" s="130"/>
      <c r="D108" s="130"/>
      <c r="E108" s="130"/>
      <c r="F108" s="131"/>
      <c r="G108" s="18" t="s">
        <v>35</v>
      </c>
      <c r="H108" s="25" t="s">
        <v>36</v>
      </c>
      <c r="I108" s="18"/>
      <c r="J108" s="18"/>
      <c r="K108" s="18" t="str">
        <f t="shared" si="70"/>
        <v>ALIL</v>
      </c>
      <c r="L108" s="19" t="str">
        <f t="shared" si="71"/>
        <v>L</v>
      </c>
      <c r="M108" s="20" t="str">
        <f t="shared" si="72"/>
        <v>Baixa</v>
      </c>
      <c r="N108" s="21">
        <f t="shared" si="73"/>
        <v>7</v>
      </c>
      <c r="O108" s="22">
        <f>IF(H108="I",N108*Contagem!$U$11,IF(H108="E",N108*Contagem!$U$13,IF(H108="A",N108*Contagem!$U$12,IF(H108="T",N108*Contagem!$U$14,""))))</f>
        <v>7</v>
      </c>
      <c r="P108" s="80"/>
      <c r="Q108" s="81"/>
      <c r="R108" s="81"/>
      <c r="S108" s="81"/>
      <c r="T108" s="81"/>
    </row>
    <row r="109" spans="1:20" ht="15" customHeight="1">
      <c r="A109" s="96" t="s">
        <v>77</v>
      </c>
      <c r="B109" s="97"/>
      <c r="C109" s="97"/>
      <c r="D109" s="97"/>
      <c r="E109" s="97"/>
      <c r="F109" s="98"/>
      <c r="G109" s="18" t="s">
        <v>37</v>
      </c>
      <c r="H109" s="25" t="s">
        <v>36</v>
      </c>
      <c r="I109" s="18">
        <v>4</v>
      </c>
      <c r="J109" s="18">
        <v>5</v>
      </c>
      <c r="K109" s="18" t="str">
        <f t="shared" si="70"/>
        <v>EEA</v>
      </c>
      <c r="L109" s="19" t="str">
        <f t="shared" si="71"/>
        <v>A</v>
      </c>
      <c r="M109" s="20" t="str">
        <f t="shared" si="72"/>
        <v>Média</v>
      </c>
      <c r="N109" s="21">
        <f t="shared" si="73"/>
        <v>4</v>
      </c>
      <c r="O109" s="22">
        <f>IF(H109="I",N109*Contagem!$U$11,IF(H109="E",N109*Contagem!$U$13,IF(H109="A",N109*Contagem!$U$12,IF(H109="T",N109*Contagem!$U$14,""))))</f>
        <v>4</v>
      </c>
      <c r="P109" s="80"/>
      <c r="Q109" s="81"/>
      <c r="R109" s="81"/>
      <c r="S109" s="81"/>
      <c r="T109" s="81"/>
    </row>
    <row r="110" spans="1:20" s="79" customFormat="1" ht="15" customHeight="1">
      <c r="A110" s="96" t="s">
        <v>76</v>
      </c>
      <c r="B110" s="97"/>
      <c r="C110" s="97"/>
      <c r="D110" s="97"/>
      <c r="E110" s="97"/>
      <c r="F110" s="98"/>
      <c r="G110" s="18" t="s">
        <v>37</v>
      </c>
      <c r="H110" s="25" t="s">
        <v>36</v>
      </c>
      <c r="I110" s="18"/>
      <c r="J110" s="66"/>
      <c r="K110" s="18" t="str">
        <f t="shared" si="70"/>
        <v>EEA</v>
      </c>
      <c r="L110" s="19" t="str">
        <f t="shared" si="71"/>
        <v>A</v>
      </c>
      <c r="M110" s="20" t="str">
        <f t="shared" si="72"/>
        <v>Média</v>
      </c>
      <c r="N110" s="21">
        <f t="shared" si="73"/>
        <v>4</v>
      </c>
      <c r="O110" s="22">
        <f>IF(H110="I",N110*Contagem!$U$11,IF(H110="E",N110*Contagem!$U$13,IF(H110="A",N110*Contagem!$U$12,IF(H110="T",N110*Contagem!$U$14,""))))</f>
        <v>4</v>
      </c>
      <c r="P110" s="80"/>
      <c r="Q110" s="81"/>
      <c r="R110" s="81"/>
      <c r="S110" s="81"/>
      <c r="T110" s="81"/>
    </row>
    <row r="111" spans="1:20" s="79" customFormat="1" ht="15" customHeight="1">
      <c r="A111" s="96" t="s">
        <v>78</v>
      </c>
      <c r="B111" s="97"/>
      <c r="C111" s="97"/>
      <c r="D111" s="97"/>
      <c r="E111" s="97"/>
      <c r="F111" s="98"/>
      <c r="G111" s="18" t="s">
        <v>37</v>
      </c>
      <c r="H111" s="25" t="s">
        <v>36</v>
      </c>
      <c r="I111" s="18"/>
      <c r="J111" s="66"/>
      <c r="K111" s="18" t="str">
        <f t="shared" si="70"/>
        <v>EEA</v>
      </c>
      <c r="L111" s="19" t="str">
        <f t="shared" si="71"/>
        <v>A</v>
      </c>
      <c r="M111" s="20" t="str">
        <f t="shared" si="72"/>
        <v>Média</v>
      </c>
      <c r="N111" s="21">
        <f t="shared" si="73"/>
        <v>4</v>
      </c>
      <c r="O111" s="22">
        <f>IF(H111="I",N111*Contagem!$U$11,IF(H111="E",N111*Contagem!$U$13,IF(H111="A",N111*Contagem!$U$12,IF(H111="T",N111*Contagem!$U$14,""))))</f>
        <v>4</v>
      </c>
      <c r="P111" s="132"/>
      <c r="Q111" s="133"/>
      <c r="R111" s="133"/>
      <c r="S111" s="133"/>
      <c r="T111" s="133"/>
    </row>
    <row r="112" spans="1:20" s="79" customFormat="1" ht="15" customHeight="1">
      <c r="A112" s="96" t="s">
        <v>79</v>
      </c>
      <c r="B112" s="97"/>
      <c r="C112" s="97"/>
      <c r="D112" s="97"/>
      <c r="E112" s="97"/>
      <c r="F112" s="98"/>
      <c r="G112" s="18" t="s">
        <v>38</v>
      </c>
      <c r="H112" s="25" t="s">
        <v>36</v>
      </c>
      <c r="I112" s="18"/>
      <c r="J112" s="66"/>
      <c r="K112" s="18" t="str">
        <f t="shared" si="70"/>
        <v>CEA</v>
      </c>
      <c r="L112" s="19" t="str">
        <f t="shared" si="71"/>
        <v>A</v>
      </c>
      <c r="M112" s="20" t="str">
        <f t="shared" si="72"/>
        <v>Média</v>
      </c>
      <c r="N112" s="21">
        <f t="shared" si="73"/>
        <v>4</v>
      </c>
      <c r="O112" s="22">
        <f>IF(H112="I",N112*Contagem!$U$11,IF(H112="E",N112*Contagem!$U$13,IF(H112="A",N112*Contagem!$U$12,IF(H112="T",N112*Contagem!$U$14,""))))</f>
        <v>4</v>
      </c>
      <c r="P112" s="132"/>
      <c r="Q112" s="133"/>
      <c r="R112" s="133"/>
      <c r="S112" s="133"/>
      <c r="T112" s="133"/>
    </row>
    <row r="113" spans="1:20" s="85" customFormat="1" ht="15" customHeight="1">
      <c r="A113" s="126" t="s">
        <v>80</v>
      </c>
      <c r="B113" s="127"/>
      <c r="C113" s="127"/>
      <c r="D113" s="127"/>
      <c r="E113" s="127"/>
      <c r="F113" s="128"/>
      <c r="G113" s="18" t="s">
        <v>38</v>
      </c>
      <c r="H113" s="25" t="s">
        <v>36</v>
      </c>
      <c r="I113" s="18"/>
      <c r="J113" s="18"/>
      <c r="K113" s="18" t="str">
        <f t="shared" si="70"/>
        <v>CEA</v>
      </c>
      <c r="L113" s="19" t="str">
        <f t="shared" si="71"/>
        <v>A</v>
      </c>
      <c r="M113" s="20" t="str">
        <f t="shared" si="72"/>
        <v>Média</v>
      </c>
      <c r="N113" s="21">
        <f t="shared" si="73"/>
        <v>4</v>
      </c>
      <c r="O113" s="22">
        <f>IF(H113="I",N113*Contagem!$U$11,IF(H113="E",N113*Contagem!$U$13,IF(H113="A",N113*Contagem!$U$12,IF(H113="T",N113*Contagem!$U$14,""))))</f>
        <v>4</v>
      </c>
      <c r="P113" s="86"/>
      <c r="Q113" s="87"/>
      <c r="R113" s="87"/>
      <c r="S113" s="87"/>
      <c r="T113" s="87"/>
    </row>
    <row r="114" spans="1:20" s="85" customFormat="1" ht="15" customHeight="1">
      <c r="A114" s="63" t="s">
        <v>81</v>
      </c>
      <c r="B114" s="64"/>
      <c r="C114" s="64"/>
      <c r="D114" s="64"/>
      <c r="E114" s="64"/>
      <c r="F114" s="65"/>
      <c r="G114" s="18" t="s">
        <v>51</v>
      </c>
      <c r="H114" s="25" t="s">
        <v>36</v>
      </c>
      <c r="I114" s="18"/>
      <c r="J114" s="18"/>
      <c r="K114" s="18" t="str">
        <f t="shared" si="70"/>
        <v>SEA</v>
      </c>
      <c r="L114" s="19" t="str">
        <f t="shared" si="71"/>
        <v>A</v>
      </c>
      <c r="M114" s="20" t="str">
        <f t="shared" si="72"/>
        <v>Média</v>
      </c>
      <c r="N114" s="21">
        <f t="shared" si="73"/>
        <v>5</v>
      </c>
      <c r="O114" s="22">
        <f>IF(H114="I",N114*Contagem!$U$11,IF(H114="E",N114*Contagem!$U$13,IF(H114="A",N114*Contagem!$U$12,IF(H114="T",N114*Contagem!$U$14,""))))</f>
        <v>5</v>
      </c>
      <c r="P114" s="86"/>
      <c r="Q114" s="87"/>
      <c r="R114" s="87"/>
      <c r="S114" s="87"/>
      <c r="T114" s="87"/>
    </row>
    <row r="115" spans="1:20" s="95" customFormat="1" ht="15" customHeight="1">
      <c r="A115" s="91"/>
      <c r="B115" s="94"/>
      <c r="C115" s="94"/>
      <c r="D115" s="94"/>
      <c r="E115" s="94"/>
      <c r="F115" s="101"/>
      <c r="G115" s="18"/>
      <c r="H115" s="25"/>
      <c r="I115" s="18"/>
      <c r="J115" s="18"/>
      <c r="K115" s="18"/>
      <c r="L115" s="19"/>
      <c r="M115" s="20"/>
      <c r="N115" s="21"/>
      <c r="O115" s="22"/>
      <c r="P115" s="99"/>
      <c r="Q115" s="100"/>
      <c r="R115" s="100"/>
      <c r="S115" s="100"/>
      <c r="T115" s="100"/>
    </row>
    <row r="116" spans="1:20" s="85" customFormat="1" ht="15" customHeight="1">
      <c r="A116" s="129" t="s">
        <v>160</v>
      </c>
      <c r="B116" s="130"/>
      <c r="C116" s="130"/>
      <c r="D116" s="130"/>
      <c r="E116" s="130"/>
      <c r="F116" s="131"/>
      <c r="G116" s="18" t="s">
        <v>35</v>
      </c>
      <c r="H116" s="25" t="s">
        <v>36</v>
      </c>
      <c r="I116" s="18"/>
      <c r="J116" s="18"/>
      <c r="K116" s="18" t="str">
        <f t="shared" si="70"/>
        <v>ALIL</v>
      </c>
      <c r="L116" s="19" t="str">
        <f t="shared" si="71"/>
        <v>L</v>
      </c>
      <c r="M116" s="20" t="str">
        <f t="shared" si="72"/>
        <v>Baixa</v>
      </c>
      <c r="N116" s="21">
        <f t="shared" si="73"/>
        <v>7</v>
      </c>
      <c r="O116" s="22">
        <f>IF(H116="I",N116*Contagem!$U$11,IF(H116="E",N116*Contagem!$U$13,IF(H116="A",N116*Contagem!$U$12,IF(H116="T",N116*Contagem!$U$14,""))))</f>
        <v>7</v>
      </c>
      <c r="P116" s="86"/>
      <c r="Q116" s="87"/>
      <c r="R116" s="87"/>
      <c r="S116" s="87"/>
      <c r="T116" s="87"/>
    </row>
    <row r="117" spans="1:20" ht="15" customHeight="1">
      <c r="A117" s="126" t="s">
        <v>83</v>
      </c>
      <c r="B117" s="127"/>
      <c r="C117" s="127"/>
      <c r="D117" s="127"/>
      <c r="E117" s="127"/>
      <c r="F117" s="128"/>
      <c r="G117" s="18" t="s">
        <v>37</v>
      </c>
      <c r="H117" s="25" t="s">
        <v>36</v>
      </c>
      <c r="I117" s="18"/>
      <c r="J117" s="18">
        <v>3</v>
      </c>
      <c r="K117" s="18" t="str">
        <f t="shared" si="70"/>
        <v>EEA</v>
      </c>
      <c r="L117" s="19" t="str">
        <f t="shared" si="71"/>
        <v>A</v>
      </c>
      <c r="M117" s="20" t="str">
        <f t="shared" si="72"/>
        <v>Média</v>
      </c>
      <c r="N117" s="21">
        <f t="shared" si="73"/>
        <v>4</v>
      </c>
      <c r="O117" s="22">
        <f>IF(H117="I",N117*Contagem!$U$11,IF(H117="E",N117*Contagem!$U$13,IF(H117="A",N117*Contagem!$U$12,IF(H117="T",N117*Contagem!$U$14,""))))</f>
        <v>4</v>
      </c>
      <c r="P117" s="132"/>
      <c r="Q117" s="133"/>
      <c r="R117" s="133"/>
      <c r="S117" s="133"/>
      <c r="T117" s="133"/>
    </row>
    <row r="118" spans="1:20" ht="15" customHeight="1">
      <c r="A118" s="126" t="s">
        <v>84</v>
      </c>
      <c r="B118" s="127"/>
      <c r="C118" s="127"/>
      <c r="D118" s="127"/>
      <c r="E118" s="127"/>
      <c r="F118" s="128"/>
      <c r="G118" s="18" t="s">
        <v>37</v>
      </c>
      <c r="H118" s="25" t="s">
        <v>36</v>
      </c>
      <c r="I118" s="18"/>
      <c r="J118" s="18">
        <v>3</v>
      </c>
      <c r="K118" s="18" t="str">
        <f t="shared" si="70"/>
        <v>EEA</v>
      </c>
      <c r="L118" s="19" t="str">
        <f t="shared" si="71"/>
        <v>A</v>
      </c>
      <c r="M118" s="20" t="str">
        <f t="shared" si="72"/>
        <v>Média</v>
      </c>
      <c r="N118" s="21">
        <f t="shared" si="73"/>
        <v>4</v>
      </c>
      <c r="O118" s="22">
        <f>IF(H118="I",N118*Contagem!$U$11,IF(H118="E",N118*Contagem!$U$13,IF(H118="A",N118*Contagem!$U$12,IF(H118="T",N118*Contagem!$U$14,""))))</f>
        <v>4</v>
      </c>
    </row>
    <row r="119" spans="1:20" ht="15" customHeight="1">
      <c r="A119" s="126" t="s">
        <v>85</v>
      </c>
      <c r="B119" s="127"/>
      <c r="C119" s="127"/>
      <c r="D119" s="127"/>
      <c r="E119" s="127"/>
      <c r="F119" s="128"/>
      <c r="G119" s="18" t="s">
        <v>37</v>
      </c>
      <c r="H119" s="25" t="s">
        <v>36</v>
      </c>
      <c r="I119" s="18"/>
      <c r="J119" s="18"/>
      <c r="K119" s="18" t="str">
        <f t="shared" si="70"/>
        <v>EEA</v>
      </c>
      <c r="L119" s="19" t="str">
        <f t="shared" si="71"/>
        <v>A</v>
      </c>
      <c r="M119" s="20" t="str">
        <f t="shared" si="72"/>
        <v>Média</v>
      </c>
      <c r="N119" s="21">
        <f t="shared" si="73"/>
        <v>4</v>
      </c>
      <c r="O119" s="22">
        <f>IF(H119="I",N119*Contagem!$U$11,IF(H119="E",N119*Contagem!$U$13,IF(H119="A",N119*Contagem!$U$12,IF(H119="T",N119*Contagem!$U$14,""))))</f>
        <v>4</v>
      </c>
    </row>
    <row r="120" spans="1:20" ht="15" customHeight="1">
      <c r="A120" s="126" t="s">
        <v>86</v>
      </c>
      <c r="B120" s="127"/>
      <c r="C120" s="127"/>
      <c r="D120" s="127"/>
      <c r="E120" s="127"/>
      <c r="F120" s="128"/>
      <c r="G120" s="18" t="s">
        <v>38</v>
      </c>
      <c r="H120" s="25" t="s">
        <v>36</v>
      </c>
      <c r="I120" s="18"/>
      <c r="J120" s="18"/>
      <c r="K120" s="18" t="str">
        <f t="shared" si="70"/>
        <v>CEA</v>
      </c>
      <c r="L120" s="19" t="str">
        <f t="shared" si="71"/>
        <v>A</v>
      </c>
      <c r="M120" s="20" t="str">
        <f t="shared" si="72"/>
        <v>Média</v>
      </c>
      <c r="N120" s="21">
        <f t="shared" si="73"/>
        <v>4</v>
      </c>
      <c r="O120" s="22">
        <f>IF(H120="I",N120*Contagem!$U$11,IF(H120="E",N120*Contagem!$U$13,IF(H120="A",N120*Contagem!$U$12,IF(H120="T",N120*Contagem!$U$14,""))))</f>
        <v>4</v>
      </c>
    </row>
    <row r="121" spans="1:20" ht="15" customHeight="1">
      <c r="A121" s="126" t="s">
        <v>87</v>
      </c>
      <c r="B121" s="127"/>
      <c r="C121" s="127"/>
      <c r="D121" s="127"/>
      <c r="E121" s="127"/>
      <c r="F121" s="128"/>
      <c r="G121" s="18" t="s">
        <v>37</v>
      </c>
      <c r="H121" s="25" t="s">
        <v>36</v>
      </c>
      <c r="I121" s="18"/>
      <c r="J121" s="18"/>
      <c r="K121" s="18" t="str">
        <f t="shared" si="70"/>
        <v>EEA</v>
      </c>
      <c r="L121" s="19" t="str">
        <f t="shared" si="71"/>
        <v>A</v>
      </c>
      <c r="M121" s="20" t="str">
        <f t="shared" si="72"/>
        <v>Média</v>
      </c>
      <c r="N121" s="21">
        <f t="shared" si="73"/>
        <v>4</v>
      </c>
      <c r="O121" s="22">
        <f>IF(H121="I",N121*Contagem!$U$11,IF(H121="E",N121*Contagem!$U$13,IF(H121="A",N121*Contagem!$U$12,IF(H121="T",N121*Contagem!$U$14,""))))</f>
        <v>4</v>
      </c>
    </row>
    <row r="122" spans="1:20" ht="15" customHeight="1">
      <c r="A122" s="126" t="s">
        <v>88</v>
      </c>
      <c r="B122" s="127"/>
      <c r="C122" s="127"/>
      <c r="D122" s="127"/>
      <c r="E122" s="127"/>
      <c r="F122" s="128"/>
      <c r="G122" s="18" t="s">
        <v>51</v>
      </c>
      <c r="H122" s="25" t="s">
        <v>36</v>
      </c>
      <c r="I122" s="18"/>
      <c r="J122" s="18"/>
      <c r="K122" s="18" t="str">
        <f t="shared" si="70"/>
        <v>SEA</v>
      </c>
      <c r="L122" s="19" t="str">
        <f t="shared" si="71"/>
        <v>A</v>
      </c>
      <c r="M122" s="20" t="str">
        <f t="shared" si="72"/>
        <v>Média</v>
      </c>
      <c r="N122" s="21">
        <f t="shared" si="73"/>
        <v>5</v>
      </c>
      <c r="O122" s="22">
        <f>IF(H122="I",N122*Contagem!$U$11,IF(H122="E",N122*Contagem!$U$13,IF(H122="A",N122*Contagem!$U$12,IF(H122="T",N122*Contagem!$U$14,""))))</f>
        <v>5</v>
      </c>
    </row>
    <row r="123" spans="1:20" ht="15" customHeight="1">
      <c r="A123" s="126"/>
      <c r="B123" s="127"/>
      <c r="C123" s="127"/>
      <c r="D123" s="127"/>
      <c r="E123" s="127"/>
      <c r="F123" s="128"/>
      <c r="G123" s="18"/>
      <c r="H123" s="25"/>
      <c r="I123" s="18"/>
      <c r="J123" s="18"/>
      <c r="K123" s="18" t="str">
        <f t="shared" si="62"/>
        <v/>
      </c>
      <c r="L123" s="19" t="str">
        <f t="shared" si="63"/>
        <v/>
      </c>
      <c r="M123" s="20" t="str">
        <f t="shared" si="64"/>
        <v/>
      </c>
      <c r="N123" s="21" t="str">
        <f t="shared" si="65"/>
        <v/>
      </c>
      <c r="O123" s="22" t="str">
        <f>IF(H123="I",N123*Contagem!$U$11,IF(H123="E",N123*Contagem!$U$13,IF(H123="A",N123*Contagem!$U$12,IF(H123="T",N123*Contagem!$U$14,""))))</f>
        <v/>
      </c>
    </row>
    <row r="124" spans="1:20" ht="15" customHeight="1">
      <c r="A124" s="129" t="s">
        <v>145</v>
      </c>
      <c r="B124" s="130"/>
      <c r="C124" s="130"/>
      <c r="D124" s="130"/>
      <c r="E124" s="130"/>
      <c r="F124" s="131"/>
      <c r="G124" s="18" t="s">
        <v>35</v>
      </c>
      <c r="H124" s="25" t="s">
        <v>36</v>
      </c>
      <c r="I124" s="18"/>
      <c r="J124" s="18"/>
      <c r="K124" s="18" t="str">
        <f t="shared" ref="K124:K128" si="74">CONCATENATE(G124,L124)</f>
        <v>ALIL</v>
      </c>
      <c r="L124" s="19" t="str">
        <f t="shared" ref="L124:L128" si="75">IF(OR(ISBLANK(I124),ISBLANK(J124)),IF(OR(G124="ALI",G124="AIE"),"L",IF(ISBLANK(G124),"","A")),IF(G124="EE",IF(J124&gt;=3,IF(I124&gt;=5,"H","A"),IF(J124&gt;=2,IF(I124&gt;=16,"H",IF(I124&lt;=4,"L","A")),IF(I124&lt;=15,"L","A"))),IF(OR(G124="SE",G124="CE"),IF(J124&gt;=4,IF(I124&gt;=6,"H","A"),IF(J124&gt;=2,IF(I124&gt;=20,"H",IF(I124&lt;=5,"L","A")),IF(I124&lt;=19,"L","A"))),IF(OR(G124="ALI",G124="AIE"),IF(J124&gt;=6,IF(I124&gt;=20,"H","A"),IF(J124&gt;=2,IF(I124&gt;=51,"H",IF(I124&lt;=19,"L","A")),IF(I124&lt;=50,"L","A")))))))</f>
        <v>L</v>
      </c>
      <c r="M124" s="20" t="str">
        <f t="shared" ref="M124:M128" si="76">IF(L124="L","Baixa",IF(L124="A","Média",IF(L124="","","Alta")))</f>
        <v>Baixa</v>
      </c>
      <c r="N124" s="21">
        <f t="shared" ref="N124:N128" si="77">IF(ISBLANK(G124),"",IF(G124="ALI",IF(L124="L",7,IF(L124="A",10,15)),IF(G124="AIE",IF(L124="L",5,IF(L124="A",7,10)),IF(G124="SE",IF(L124="L",4,IF(L124="A",5,7)),IF(OR(G124="EE",G124="CE"),IF(L124="L",3,IF(L124="A",4,6)))))))</f>
        <v>7</v>
      </c>
      <c r="O124" s="22">
        <f>IF(H124="I",N124*Contagem!$U$11,IF(H124="E",N124*Contagem!$U$13,IF(H124="A",N124*Contagem!$U$12,IF(H124="T",N124*Contagem!$U$14,""))))</f>
        <v>7</v>
      </c>
    </row>
    <row r="125" spans="1:20" ht="15" customHeight="1">
      <c r="A125" s="126" t="s">
        <v>148</v>
      </c>
      <c r="B125" s="127"/>
      <c r="C125" s="127"/>
      <c r="D125" s="127"/>
      <c r="E125" s="127"/>
      <c r="F125" s="128"/>
      <c r="G125" s="18" t="s">
        <v>51</v>
      </c>
      <c r="H125" s="25" t="s">
        <v>36</v>
      </c>
      <c r="I125" s="18"/>
      <c r="J125" s="18"/>
      <c r="K125" s="18" t="str">
        <f t="shared" ref="K125:K126" si="78">CONCATENATE(G125,L125)</f>
        <v>SEA</v>
      </c>
      <c r="L125" s="19" t="str">
        <f t="shared" ref="L125:L126" si="79">IF(OR(ISBLANK(I125),ISBLANK(J125)),IF(OR(G125="ALI",G125="AIE"),"L",IF(ISBLANK(G125),"","A")),IF(G125="EE",IF(J125&gt;=3,IF(I125&gt;=5,"H","A"),IF(J125&gt;=2,IF(I125&gt;=16,"H",IF(I125&lt;=4,"L","A")),IF(I125&lt;=15,"L","A"))),IF(OR(G125="SE",G125="CE"),IF(J125&gt;=4,IF(I125&gt;=6,"H","A"),IF(J125&gt;=2,IF(I125&gt;=20,"H",IF(I125&lt;=5,"L","A")),IF(I125&lt;=19,"L","A"))),IF(OR(G125="ALI",G125="AIE"),IF(J125&gt;=6,IF(I125&gt;=20,"H","A"),IF(J125&gt;=2,IF(I125&gt;=51,"H",IF(I125&lt;=19,"L","A")),IF(I125&lt;=50,"L","A")))))))</f>
        <v>A</v>
      </c>
      <c r="M125" s="20" t="str">
        <f t="shared" ref="M125:M126" si="80">IF(L125="L","Baixa",IF(L125="A","Média",IF(L125="","","Alta")))</f>
        <v>Média</v>
      </c>
      <c r="N125" s="21">
        <f t="shared" ref="N125:N126" si="81">IF(ISBLANK(G125),"",IF(G125="ALI",IF(L125="L",7,IF(L125="A",10,15)),IF(G125="AIE",IF(L125="L",5,IF(L125="A",7,10)),IF(G125="SE",IF(L125="L",4,IF(L125="A",5,7)),IF(OR(G125="EE",G125="CE"),IF(L125="L",3,IF(L125="A",4,6)))))))</f>
        <v>5</v>
      </c>
      <c r="O125" s="22">
        <f>IF(H125="I",N125*Contagem!$U$11,IF(H125="E",N125*Contagem!$U$13,IF(H125="A",N125*Contagem!$U$12,IF(H125="T",N125*Contagem!$U$14,""))))</f>
        <v>5</v>
      </c>
    </row>
    <row r="126" spans="1:20" ht="15" customHeight="1">
      <c r="A126" s="126" t="s">
        <v>149</v>
      </c>
      <c r="B126" s="127"/>
      <c r="C126" s="127"/>
      <c r="D126" s="127"/>
      <c r="E126" s="127"/>
      <c r="F126" s="128"/>
      <c r="G126" s="18" t="s">
        <v>51</v>
      </c>
      <c r="H126" s="25" t="s">
        <v>36</v>
      </c>
      <c r="I126" s="18"/>
      <c r="J126" s="18"/>
      <c r="K126" s="18" t="str">
        <f t="shared" si="78"/>
        <v>SEA</v>
      </c>
      <c r="L126" s="19" t="str">
        <f t="shared" si="79"/>
        <v>A</v>
      </c>
      <c r="M126" s="20" t="str">
        <f t="shared" si="80"/>
        <v>Média</v>
      </c>
      <c r="N126" s="21">
        <f t="shared" si="81"/>
        <v>5</v>
      </c>
      <c r="O126" s="22">
        <f>IF(H126="I",N126*Contagem!$U$11,IF(H126="E",N126*Contagem!$U$13,IF(H126="A",N126*Contagem!$U$12,IF(H126="T",N126*Contagem!$U$14,""))))</f>
        <v>5</v>
      </c>
    </row>
    <row r="127" spans="1:20" ht="15" customHeight="1">
      <c r="A127" s="126" t="s">
        <v>146</v>
      </c>
      <c r="B127" s="127"/>
      <c r="C127" s="127"/>
      <c r="D127" s="127"/>
      <c r="E127" s="127"/>
      <c r="F127" s="128"/>
      <c r="G127" s="18" t="s">
        <v>51</v>
      </c>
      <c r="H127" s="25" t="s">
        <v>36</v>
      </c>
      <c r="I127" s="18"/>
      <c r="J127" s="18"/>
      <c r="K127" s="18" t="str">
        <f t="shared" si="74"/>
        <v>SEA</v>
      </c>
      <c r="L127" s="19" t="str">
        <f t="shared" si="75"/>
        <v>A</v>
      </c>
      <c r="M127" s="20" t="str">
        <f t="shared" si="76"/>
        <v>Média</v>
      </c>
      <c r="N127" s="21">
        <f t="shared" si="77"/>
        <v>5</v>
      </c>
      <c r="O127" s="22">
        <f>IF(H127="I",N127*Contagem!$U$11,IF(H127="E",N127*Contagem!$U$13,IF(H127="A",N127*Contagem!$U$12,IF(H127="T",N127*Contagem!$U$14,""))))</f>
        <v>5</v>
      </c>
    </row>
    <row r="128" spans="1:20" ht="15" customHeight="1">
      <c r="A128" s="126" t="s">
        <v>147</v>
      </c>
      <c r="B128" s="127"/>
      <c r="C128" s="127"/>
      <c r="D128" s="127"/>
      <c r="E128" s="127"/>
      <c r="F128" s="128"/>
      <c r="G128" s="18" t="s">
        <v>51</v>
      </c>
      <c r="H128" s="25" t="s">
        <v>36</v>
      </c>
      <c r="I128" s="18"/>
      <c r="J128" s="18"/>
      <c r="K128" s="18" t="str">
        <f t="shared" si="74"/>
        <v>SEA</v>
      </c>
      <c r="L128" s="19" t="str">
        <f t="shared" si="75"/>
        <v>A</v>
      </c>
      <c r="M128" s="20" t="str">
        <f t="shared" si="76"/>
        <v>Média</v>
      </c>
      <c r="N128" s="21">
        <f t="shared" si="77"/>
        <v>5</v>
      </c>
      <c r="O128" s="22">
        <f>IF(H128="I",N128*Contagem!$U$11,IF(H128="E",N128*Contagem!$U$13,IF(H128="A",N128*Contagem!$U$12,IF(H128="T",N128*Contagem!$U$14,""))))</f>
        <v>5</v>
      </c>
    </row>
    <row r="129" spans="1:15" ht="15" customHeight="1">
      <c r="A129" s="88" t="s">
        <v>157</v>
      </c>
      <c r="B129" s="89"/>
      <c r="C129" s="89"/>
      <c r="D129" s="89"/>
      <c r="E129" s="89"/>
      <c r="F129" s="90"/>
      <c r="G129" s="18" t="s">
        <v>51</v>
      </c>
      <c r="H129" s="25" t="s">
        <v>36</v>
      </c>
      <c r="I129" s="18"/>
      <c r="J129" s="18"/>
      <c r="K129" s="18" t="str">
        <f t="shared" ref="K129" si="82">CONCATENATE(G129,L129)</f>
        <v>SEA</v>
      </c>
      <c r="L129" s="19" t="str">
        <f t="shared" ref="L129" si="83">IF(OR(ISBLANK(I129),ISBLANK(J129)),IF(OR(G129="ALI",G129="AIE"),"L",IF(ISBLANK(G129),"","A")),IF(G129="EE",IF(J129&gt;=3,IF(I129&gt;=5,"H","A"),IF(J129&gt;=2,IF(I129&gt;=16,"H",IF(I129&lt;=4,"L","A")),IF(I129&lt;=15,"L","A"))),IF(OR(G129="SE",G129="CE"),IF(J129&gt;=4,IF(I129&gt;=6,"H","A"),IF(J129&gt;=2,IF(I129&gt;=20,"H",IF(I129&lt;=5,"L","A")),IF(I129&lt;=19,"L","A"))),IF(OR(G129="ALI",G129="AIE"),IF(J129&gt;=6,IF(I129&gt;=20,"H","A"),IF(J129&gt;=2,IF(I129&gt;=51,"H",IF(I129&lt;=19,"L","A")),IF(I129&lt;=50,"L","A")))))))</f>
        <v>A</v>
      </c>
      <c r="M129" s="20" t="str">
        <f t="shared" ref="M129" si="84">IF(L129="L","Baixa",IF(L129="A","Média",IF(L129="","","Alta")))</f>
        <v>Média</v>
      </c>
      <c r="N129" s="21">
        <f t="shared" ref="N129" si="85">IF(ISBLANK(G129),"",IF(G129="ALI",IF(L129="L",7,IF(L129="A",10,15)),IF(G129="AIE",IF(L129="L",5,IF(L129="A",7,10)),IF(G129="SE",IF(L129="L",4,IF(L129="A",5,7)),IF(OR(G129="EE",G129="CE"),IF(L129="L",3,IF(L129="A",4,6)))))))</f>
        <v>5</v>
      </c>
      <c r="O129" s="22">
        <f>IF(H129="I",N129*Contagem!$U$11,IF(H129="E",N129*Contagem!$U$13,IF(H129="A",N129*Contagem!$U$12,IF(H129="T",N129*Contagem!$U$14,""))))</f>
        <v>5</v>
      </c>
    </row>
    <row r="130" spans="1:15" ht="15" customHeight="1">
      <c r="A130" s="88"/>
      <c r="B130" s="89"/>
      <c r="C130" s="89"/>
      <c r="D130" s="89"/>
      <c r="E130" s="89"/>
      <c r="F130" s="90"/>
      <c r="G130" s="18"/>
      <c r="H130" s="25"/>
      <c r="I130" s="18"/>
      <c r="J130" s="18"/>
      <c r="K130" s="18"/>
      <c r="L130" s="19"/>
      <c r="M130" s="20"/>
      <c r="N130" s="21"/>
      <c r="O130" s="22"/>
    </row>
    <row r="131" spans="1:15" ht="15" customHeight="1">
      <c r="A131" s="126" t="s">
        <v>156</v>
      </c>
      <c r="B131" s="127"/>
      <c r="C131" s="127"/>
      <c r="D131" s="127"/>
      <c r="E131" s="127"/>
      <c r="F131" s="128"/>
      <c r="G131" s="18" t="s">
        <v>56</v>
      </c>
      <c r="H131" s="25" t="s">
        <v>36</v>
      </c>
      <c r="I131" s="18"/>
      <c r="J131" s="18"/>
      <c r="K131" s="18" t="str">
        <f t="shared" ref="K131" si="86">CONCATENATE(G131,L131)</f>
        <v>AIEL</v>
      </c>
      <c r="L131" s="19" t="str">
        <f t="shared" ref="L131" si="87">IF(OR(ISBLANK(I131),ISBLANK(J131)),IF(OR(G131="ALI",G131="AIE"),"L",IF(ISBLANK(G131),"","A")),IF(G131="EE",IF(J131&gt;=3,IF(I131&gt;=5,"H","A"),IF(J131&gt;=2,IF(I131&gt;=16,"H",IF(I131&lt;=4,"L","A")),IF(I131&lt;=15,"L","A"))),IF(OR(G131="SE",G131="CE"),IF(J131&gt;=4,IF(I131&gt;=6,"H","A"),IF(J131&gt;=2,IF(I131&gt;=20,"H",IF(I131&lt;=5,"L","A")),IF(I131&lt;=19,"L","A"))),IF(OR(G131="ALI",G131="AIE"),IF(J131&gt;=6,IF(I131&gt;=20,"H","A"),IF(J131&gt;=2,IF(I131&gt;=51,"H",IF(I131&lt;=19,"L","A")),IF(I131&lt;=50,"L","A")))))))</f>
        <v>L</v>
      </c>
      <c r="M131" s="20" t="str">
        <f>IF(L131="L","Baixa",IF(L131="A","Média",IF(L131="","","Alta")))</f>
        <v>Baixa</v>
      </c>
      <c r="N131" s="21">
        <f t="shared" ref="N131" si="88">IF(ISBLANK(G131),"",IF(G131="ALI",IF(L131="L",7,IF(L131="A",10,15)),IF(G131="AIE",IF(L131="L",5,IF(L131="A",7,10)),IF(G131="SE",IF(L131="L",4,IF(L131="A",5,7)),IF(OR(G131="EE",G131="CE"),IF(L131="L",3,IF(L131="A",4,6)))))))</f>
        <v>5</v>
      </c>
      <c r="O131" s="22">
        <f>IF(H131="I",N131*Contagem!$U$11,IF(H131="E",N131*Contagem!$U$13,IF(H131="A",N131*Contagem!$U$12,IF(H131="T",N131*Contagem!$U$14,""))))</f>
        <v>5</v>
      </c>
    </row>
  </sheetData>
  <mergeCells count="185">
    <mergeCell ref="A101:F101"/>
    <mergeCell ref="A128:F128"/>
    <mergeCell ref="P111:T111"/>
    <mergeCell ref="P112:T112"/>
    <mergeCell ref="P117:T117"/>
    <mergeCell ref="P91:T91"/>
    <mergeCell ref="P92:T92"/>
    <mergeCell ref="P93:T93"/>
    <mergeCell ref="P94:T94"/>
    <mergeCell ref="P95:T95"/>
    <mergeCell ref="P96:T96"/>
    <mergeCell ref="P97:T97"/>
    <mergeCell ref="P98:T98"/>
    <mergeCell ref="P99:T99"/>
    <mergeCell ref="A124:F124"/>
    <mergeCell ref="A113:F113"/>
    <mergeCell ref="A116:F116"/>
    <mergeCell ref="A117:F117"/>
    <mergeCell ref="A118:F118"/>
    <mergeCell ref="A119:F119"/>
    <mergeCell ref="A120:F120"/>
    <mergeCell ref="A121:F121"/>
    <mergeCell ref="A122:F122"/>
    <mergeCell ref="P79:T79"/>
    <mergeCell ref="P80:T80"/>
    <mergeCell ref="P81:T81"/>
    <mergeCell ref="P82:T82"/>
    <mergeCell ref="P83:T83"/>
    <mergeCell ref="P84:T84"/>
    <mergeCell ref="P85:T85"/>
    <mergeCell ref="P86:T86"/>
    <mergeCell ref="P90:T90"/>
    <mergeCell ref="A53:F53"/>
    <mergeCell ref="A54:F54"/>
    <mergeCell ref="A50:F50"/>
    <mergeCell ref="A52:F52"/>
    <mergeCell ref="A51:F51"/>
    <mergeCell ref="A49:F49"/>
    <mergeCell ref="P17:T17"/>
    <mergeCell ref="P34:T34"/>
    <mergeCell ref="P53:T53"/>
    <mergeCell ref="P54:T54"/>
    <mergeCell ref="P28:T28"/>
    <mergeCell ref="P49:T49"/>
    <mergeCell ref="P36:T36"/>
    <mergeCell ref="P37:T37"/>
    <mergeCell ref="P38:T38"/>
    <mergeCell ref="P39:T39"/>
    <mergeCell ref="P40:T40"/>
    <mergeCell ref="P41:T41"/>
    <mergeCell ref="P42:T42"/>
    <mergeCell ref="P43:T43"/>
    <mergeCell ref="P44:T44"/>
    <mergeCell ref="P45:T45"/>
    <mergeCell ref="P46:T46"/>
    <mergeCell ref="P47:T47"/>
    <mergeCell ref="A4:F4"/>
    <mergeCell ref="A1:O3"/>
    <mergeCell ref="G4:T4"/>
    <mergeCell ref="N6:O6"/>
    <mergeCell ref="A7:F7"/>
    <mergeCell ref="P29:T29"/>
    <mergeCell ref="P30:T30"/>
    <mergeCell ref="P31:T31"/>
    <mergeCell ref="P32:T32"/>
    <mergeCell ref="P25:T25"/>
    <mergeCell ref="P26:T26"/>
    <mergeCell ref="P27:T27"/>
    <mergeCell ref="P13:T13"/>
    <mergeCell ref="A5:F5"/>
    <mergeCell ref="A10:F10"/>
    <mergeCell ref="A9:F9"/>
    <mergeCell ref="A8:F8"/>
    <mergeCell ref="G5:T5"/>
    <mergeCell ref="P12:T12"/>
    <mergeCell ref="H6:M6"/>
    <mergeCell ref="A6:E6"/>
    <mergeCell ref="F6:G6"/>
    <mergeCell ref="P7:T7"/>
    <mergeCell ref="P8:T8"/>
    <mergeCell ref="A56:F56"/>
    <mergeCell ref="P71:T71"/>
    <mergeCell ref="P55:T55"/>
    <mergeCell ref="P56:T56"/>
    <mergeCell ref="P57:T57"/>
    <mergeCell ref="P58:T58"/>
    <mergeCell ref="P59:T59"/>
    <mergeCell ref="P60:T60"/>
    <mergeCell ref="P62:T62"/>
    <mergeCell ref="P61:T61"/>
    <mergeCell ref="P66:T66"/>
    <mergeCell ref="P67:T67"/>
    <mergeCell ref="P68:T68"/>
    <mergeCell ref="P69:T69"/>
    <mergeCell ref="P63:T63"/>
    <mergeCell ref="P64:T64"/>
    <mergeCell ref="P65:T65"/>
    <mergeCell ref="A55:F55"/>
    <mergeCell ref="P77:T77"/>
    <mergeCell ref="A69:F69"/>
    <mergeCell ref="A70:F70"/>
    <mergeCell ref="A66:F66"/>
    <mergeCell ref="A64:F64"/>
    <mergeCell ref="A57:F57"/>
    <mergeCell ref="A58:F58"/>
    <mergeCell ref="A59:F59"/>
    <mergeCell ref="A60:F60"/>
    <mergeCell ref="A61:F61"/>
    <mergeCell ref="A62:F62"/>
    <mergeCell ref="A67:F67"/>
    <mergeCell ref="A68:F68"/>
    <mergeCell ref="A71:F71"/>
    <mergeCell ref="P70:T70"/>
    <mergeCell ref="A73:F73"/>
    <mergeCell ref="P72:T72"/>
    <mergeCell ref="P76:T76"/>
    <mergeCell ref="A65:F65"/>
    <mergeCell ref="A46:F46"/>
    <mergeCell ref="A48:F48"/>
    <mergeCell ref="A45:F45"/>
    <mergeCell ref="A14:F14"/>
    <mergeCell ref="A13:F13"/>
    <mergeCell ref="P50:T50"/>
    <mergeCell ref="P51:T51"/>
    <mergeCell ref="P52:T52"/>
    <mergeCell ref="P35:T35"/>
    <mergeCell ref="P33:T33"/>
    <mergeCell ref="P48:T48"/>
    <mergeCell ref="A47:F47"/>
    <mergeCell ref="A41:F41"/>
    <mergeCell ref="A42:F42"/>
    <mergeCell ref="A44:F44"/>
    <mergeCell ref="A43:F43"/>
    <mergeCell ref="P9:T9"/>
    <mergeCell ref="P10:T10"/>
    <mergeCell ref="P11:T11"/>
    <mergeCell ref="A40:F40"/>
    <mergeCell ref="A33:F33"/>
    <mergeCell ref="A38:F38"/>
    <mergeCell ref="A35:F35"/>
    <mergeCell ref="A31:F31"/>
    <mergeCell ref="A34:F34"/>
    <mergeCell ref="A36:F36"/>
    <mergeCell ref="A37:F37"/>
    <mergeCell ref="A26:F26"/>
    <mergeCell ref="A11:F11"/>
    <mergeCell ref="A12:F12"/>
    <mergeCell ref="A39:F39"/>
    <mergeCell ref="A16:F16"/>
    <mergeCell ref="A15:F15"/>
    <mergeCell ref="A17:F17"/>
    <mergeCell ref="A19:F19"/>
    <mergeCell ref="A87:F87"/>
    <mergeCell ref="A81:F81"/>
    <mergeCell ref="A131:F131"/>
    <mergeCell ref="A83:F83"/>
    <mergeCell ref="A85:F85"/>
    <mergeCell ref="A94:F94"/>
    <mergeCell ref="A95:F95"/>
    <mergeCell ref="A96:F96"/>
    <mergeCell ref="A97:F97"/>
    <mergeCell ref="A98:F98"/>
    <mergeCell ref="A123:F123"/>
    <mergeCell ref="A93:F93"/>
    <mergeCell ref="A89:F89"/>
    <mergeCell ref="A90:F90"/>
    <mergeCell ref="A88:F88"/>
    <mergeCell ref="A127:F127"/>
    <mergeCell ref="A125:F125"/>
    <mergeCell ref="A126:F126"/>
    <mergeCell ref="A99:F99"/>
    <mergeCell ref="A84:F84"/>
    <mergeCell ref="A86:F86"/>
    <mergeCell ref="A82:F82"/>
    <mergeCell ref="A91:F91"/>
    <mergeCell ref="A108:F108"/>
    <mergeCell ref="A80:F80"/>
    <mergeCell ref="A72:F72"/>
    <mergeCell ref="A63:F63"/>
    <mergeCell ref="A75:F75"/>
    <mergeCell ref="A76:F76"/>
    <mergeCell ref="A77:F77"/>
    <mergeCell ref="A78:F78"/>
    <mergeCell ref="A79:F79"/>
    <mergeCell ref="A74:F74"/>
  </mergeCells>
  <conditionalFormatting sqref="H8 H18 H74 H49 H66 H57 H41 H33">
    <cfRule type="cellIs" dxfId="344" priority="601" operator="equal">
      <formula>"I"</formula>
    </cfRule>
  </conditionalFormatting>
  <conditionalFormatting sqref="H8 H18 H74 H49 H66 H57 H41 H33">
    <cfRule type="cellIs" dxfId="343" priority="602" operator="equal">
      <formula>"A"</formula>
    </cfRule>
  </conditionalFormatting>
  <conditionalFormatting sqref="H8 H18 H74 H49 H66 H57 H41 H33">
    <cfRule type="cellIs" dxfId="342" priority="603" operator="equal">
      <formula>"E"</formula>
    </cfRule>
  </conditionalFormatting>
  <conditionalFormatting sqref="H25">
    <cfRule type="cellIs" dxfId="341" priority="592" operator="equal">
      <formula>"I"</formula>
    </cfRule>
  </conditionalFormatting>
  <conditionalFormatting sqref="H25">
    <cfRule type="cellIs" dxfId="340" priority="593" operator="equal">
      <formula>"A"</formula>
    </cfRule>
  </conditionalFormatting>
  <conditionalFormatting sqref="H25">
    <cfRule type="cellIs" dxfId="339" priority="594" operator="equal">
      <formula>"E"</formula>
    </cfRule>
  </conditionalFormatting>
  <conditionalFormatting sqref="H92">
    <cfRule type="cellIs" dxfId="338" priority="454" operator="equal">
      <formula>"I"</formula>
    </cfRule>
  </conditionalFormatting>
  <conditionalFormatting sqref="H92">
    <cfRule type="cellIs" dxfId="337" priority="455" operator="equal">
      <formula>"A"</formula>
    </cfRule>
  </conditionalFormatting>
  <conditionalFormatting sqref="H92">
    <cfRule type="cellIs" dxfId="336" priority="456" operator="equal">
      <formula>"E"</formula>
    </cfRule>
  </conditionalFormatting>
  <conditionalFormatting sqref="H123">
    <cfRule type="cellIs" dxfId="335" priority="424" operator="equal">
      <formula>"I"</formula>
    </cfRule>
  </conditionalFormatting>
  <conditionalFormatting sqref="H123">
    <cfRule type="cellIs" dxfId="334" priority="425" operator="equal">
      <formula>"A"</formula>
    </cfRule>
  </conditionalFormatting>
  <conditionalFormatting sqref="H123">
    <cfRule type="cellIs" dxfId="333" priority="426" operator="equal">
      <formula>"E"</formula>
    </cfRule>
  </conditionalFormatting>
  <conditionalFormatting sqref="H100">
    <cfRule type="cellIs" dxfId="332" priority="397" operator="equal">
      <formula>"I"</formula>
    </cfRule>
  </conditionalFormatting>
  <conditionalFormatting sqref="H100">
    <cfRule type="cellIs" dxfId="331" priority="398" operator="equal">
      <formula>"A"</formula>
    </cfRule>
  </conditionalFormatting>
  <conditionalFormatting sqref="H100">
    <cfRule type="cellIs" dxfId="330" priority="399" operator="equal">
      <formula>"E"</formula>
    </cfRule>
  </conditionalFormatting>
  <conditionalFormatting sqref="H130">
    <cfRule type="cellIs" dxfId="329" priority="385" operator="equal">
      <formula>"I"</formula>
    </cfRule>
  </conditionalFormatting>
  <conditionalFormatting sqref="H130">
    <cfRule type="cellIs" dxfId="328" priority="386" operator="equal">
      <formula>"A"</formula>
    </cfRule>
  </conditionalFormatting>
  <conditionalFormatting sqref="H130">
    <cfRule type="cellIs" dxfId="327" priority="387" operator="equal">
      <formula>"E"</formula>
    </cfRule>
  </conditionalFormatting>
  <conditionalFormatting sqref="H124">
    <cfRule type="cellIs" dxfId="326" priority="379" operator="equal">
      <formula>"I"</formula>
    </cfRule>
  </conditionalFormatting>
  <conditionalFormatting sqref="H124">
    <cfRule type="cellIs" dxfId="325" priority="380" operator="equal">
      <formula>"A"</formula>
    </cfRule>
  </conditionalFormatting>
  <conditionalFormatting sqref="H124">
    <cfRule type="cellIs" dxfId="324" priority="381" operator="equal">
      <formula>"E"</formula>
    </cfRule>
  </conditionalFormatting>
  <conditionalFormatting sqref="H82">
    <cfRule type="cellIs" dxfId="323" priority="361" operator="equal">
      <formula>"I"</formula>
    </cfRule>
  </conditionalFormatting>
  <conditionalFormatting sqref="H82">
    <cfRule type="cellIs" dxfId="322" priority="362" operator="equal">
      <formula>"A"</formula>
    </cfRule>
  </conditionalFormatting>
  <conditionalFormatting sqref="H82">
    <cfRule type="cellIs" dxfId="321" priority="363" operator="equal">
      <formula>"E"</formula>
    </cfRule>
  </conditionalFormatting>
  <conditionalFormatting sqref="H125">
    <cfRule type="cellIs" dxfId="320" priority="319" operator="equal">
      <formula>"I"</formula>
    </cfRule>
  </conditionalFormatting>
  <conditionalFormatting sqref="H125">
    <cfRule type="cellIs" dxfId="319" priority="320" operator="equal">
      <formula>"A"</formula>
    </cfRule>
  </conditionalFormatting>
  <conditionalFormatting sqref="H125">
    <cfRule type="cellIs" dxfId="318" priority="321" operator="equal">
      <formula>"E"</formula>
    </cfRule>
  </conditionalFormatting>
  <conditionalFormatting sqref="H126">
    <cfRule type="cellIs" dxfId="317" priority="316" operator="equal">
      <formula>"I"</formula>
    </cfRule>
  </conditionalFormatting>
  <conditionalFormatting sqref="H126">
    <cfRule type="cellIs" dxfId="316" priority="317" operator="equal">
      <formula>"A"</formula>
    </cfRule>
  </conditionalFormatting>
  <conditionalFormatting sqref="H126">
    <cfRule type="cellIs" dxfId="315" priority="318" operator="equal">
      <formula>"E"</formula>
    </cfRule>
  </conditionalFormatting>
  <conditionalFormatting sqref="H127">
    <cfRule type="cellIs" dxfId="314" priority="313" operator="equal">
      <formula>"I"</formula>
    </cfRule>
  </conditionalFormatting>
  <conditionalFormatting sqref="H127">
    <cfRule type="cellIs" dxfId="313" priority="314" operator="equal">
      <formula>"A"</formula>
    </cfRule>
  </conditionalFormatting>
  <conditionalFormatting sqref="H127">
    <cfRule type="cellIs" dxfId="312" priority="315" operator="equal">
      <formula>"E"</formula>
    </cfRule>
  </conditionalFormatting>
  <conditionalFormatting sqref="H128">
    <cfRule type="cellIs" dxfId="311" priority="310" operator="equal">
      <formula>"I"</formula>
    </cfRule>
  </conditionalFormatting>
  <conditionalFormatting sqref="H128">
    <cfRule type="cellIs" dxfId="310" priority="311" operator="equal">
      <formula>"A"</formula>
    </cfRule>
  </conditionalFormatting>
  <conditionalFormatting sqref="H128">
    <cfRule type="cellIs" dxfId="309" priority="312" operator="equal">
      <formula>"E"</formula>
    </cfRule>
  </conditionalFormatting>
  <conditionalFormatting sqref="H129">
    <cfRule type="cellIs" dxfId="308" priority="307" operator="equal">
      <formula>"I"</formula>
    </cfRule>
  </conditionalFormatting>
  <conditionalFormatting sqref="H129">
    <cfRule type="cellIs" dxfId="307" priority="308" operator="equal">
      <formula>"A"</formula>
    </cfRule>
  </conditionalFormatting>
  <conditionalFormatting sqref="H129">
    <cfRule type="cellIs" dxfId="306" priority="309" operator="equal">
      <formula>"E"</formula>
    </cfRule>
  </conditionalFormatting>
  <conditionalFormatting sqref="H131">
    <cfRule type="cellIs" dxfId="305" priority="304" operator="equal">
      <formula>"I"</formula>
    </cfRule>
  </conditionalFormatting>
  <conditionalFormatting sqref="H131">
    <cfRule type="cellIs" dxfId="304" priority="305" operator="equal">
      <formula>"A"</formula>
    </cfRule>
  </conditionalFormatting>
  <conditionalFormatting sqref="H131">
    <cfRule type="cellIs" dxfId="303" priority="306" operator="equal">
      <formula>"E"</formula>
    </cfRule>
  </conditionalFormatting>
  <conditionalFormatting sqref="H106:H107">
    <cfRule type="cellIs" dxfId="302" priority="301" operator="equal">
      <formula>"I"</formula>
    </cfRule>
  </conditionalFormatting>
  <conditionalFormatting sqref="H106:H107">
    <cfRule type="cellIs" dxfId="301" priority="302" operator="equal">
      <formula>"A"</formula>
    </cfRule>
  </conditionalFormatting>
  <conditionalFormatting sqref="H106:H107">
    <cfRule type="cellIs" dxfId="300" priority="303" operator="equal">
      <formula>"E"</formula>
    </cfRule>
  </conditionalFormatting>
  <conditionalFormatting sqref="H105">
    <cfRule type="cellIs" dxfId="299" priority="298" operator="equal">
      <formula>"I"</formula>
    </cfRule>
  </conditionalFormatting>
  <conditionalFormatting sqref="H105">
    <cfRule type="cellIs" dxfId="298" priority="299" operator="equal">
      <formula>"A"</formula>
    </cfRule>
  </conditionalFormatting>
  <conditionalFormatting sqref="H105">
    <cfRule type="cellIs" dxfId="297" priority="300" operator="equal">
      <formula>"E"</formula>
    </cfRule>
  </conditionalFormatting>
  <conditionalFormatting sqref="H104">
    <cfRule type="cellIs" dxfId="296" priority="295" operator="equal">
      <formula>"I"</formula>
    </cfRule>
  </conditionalFormatting>
  <conditionalFormatting sqref="H104">
    <cfRule type="cellIs" dxfId="295" priority="296" operator="equal">
      <formula>"A"</formula>
    </cfRule>
  </conditionalFormatting>
  <conditionalFormatting sqref="H104">
    <cfRule type="cellIs" dxfId="294" priority="297" operator="equal">
      <formula>"E"</formula>
    </cfRule>
  </conditionalFormatting>
  <conditionalFormatting sqref="H103">
    <cfRule type="cellIs" dxfId="293" priority="292" operator="equal">
      <formula>"I"</formula>
    </cfRule>
  </conditionalFormatting>
  <conditionalFormatting sqref="H103">
    <cfRule type="cellIs" dxfId="292" priority="293" operator="equal">
      <formula>"A"</formula>
    </cfRule>
  </conditionalFormatting>
  <conditionalFormatting sqref="H103">
    <cfRule type="cellIs" dxfId="291" priority="294" operator="equal">
      <formula>"E"</formula>
    </cfRule>
  </conditionalFormatting>
  <conditionalFormatting sqref="H102">
    <cfRule type="cellIs" dxfId="290" priority="289" operator="equal">
      <formula>"I"</formula>
    </cfRule>
  </conditionalFormatting>
  <conditionalFormatting sqref="H102">
    <cfRule type="cellIs" dxfId="289" priority="290" operator="equal">
      <formula>"A"</formula>
    </cfRule>
  </conditionalFormatting>
  <conditionalFormatting sqref="H102">
    <cfRule type="cellIs" dxfId="288" priority="291" operator="equal">
      <formula>"E"</formula>
    </cfRule>
  </conditionalFormatting>
  <conditionalFormatting sqref="H101">
    <cfRule type="cellIs" dxfId="287" priority="286" operator="equal">
      <formula>"I"</formula>
    </cfRule>
  </conditionalFormatting>
  <conditionalFormatting sqref="H101">
    <cfRule type="cellIs" dxfId="286" priority="287" operator="equal">
      <formula>"A"</formula>
    </cfRule>
  </conditionalFormatting>
  <conditionalFormatting sqref="H101">
    <cfRule type="cellIs" dxfId="285" priority="288" operator="equal">
      <formula>"E"</formula>
    </cfRule>
  </conditionalFormatting>
  <conditionalFormatting sqref="H99">
    <cfRule type="cellIs" dxfId="284" priority="283" operator="equal">
      <formula>"I"</formula>
    </cfRule>
  </conditionalFormatting>
  <conditionalFormatting sqref="H99">
    <cfRule type="cellIs" dxfId="283" priority="284" operator="equal">
      <formula>"A"</formula>
    </cfRule>
  </conditionalFormatting>
  <conditionalFormatting sqref="H99">
    <cfRule type="cellIs" dxfId="282" priority="285" operator="equal">
      <formula>"E"</formula>
    </cfRule>
  </conditionalFormatting>
  <conditionalFormatting sqref="H98">
    <cfRule type="cellIs" dxfId="281" priority="280" operator="equal">
      <formula>"I"</formula>
    </cfRule>
  </conditionalFormatting>
  <conditionalFormatting sqref="H98">
    <cfRule type="cellIs" dxfId="280" priority="281" operator="equal">
      <formula>"A"</formula>
    </cfRule>
  </conditionalFormatting>
  <conditionalFormatting sqref="H98">
    <cfRule type="cellIs" dxfId="279" priority="282" operator="equal">
      <formula>"E"</formula>
    </cfRule>
  </conditionalFormatting>
  <conditionalFormatting sqref="H97">
    <cfRule type="cellIs" dxfId="278" priority="277" operator="equal">
      <formula>"I"</formula>
    </cfRule>
  </conditionalFormatting>
  <conditionalFormatting sqref="H97">
    <cfRule type="cellIs" dxfId="277" priority="278" operator="equal">
      <formula>"A"</formula>
    </cfRule>
  </conditionalFormatting>
  <conditionalFormatting sqref="H97">
    <cfRule type="cellIs" dxfId="276" priority="279" operator="equal">
      <formula>"E"</formula>
    </cfRule>
  </conditionalFormatting>
  <conditionalFormatting sqref="H96">
    <cfRule type="cellIs" dxfId="275" priority="274" operator="equal">
      <formula>"I"</formula>
    </cfRule>
  </conditionalFormatting>
  <conditionalFormatting sqref="H96">
    <cfRule type="cellIs" dxfId="274" priority="275" operator="equal">
      <formula>"A"</formula>
    </cfRule>
  </conditionalFormatting>
  <conditionalFormatting sqref="H96">
    <cfRule type="cellIs" dxfId="273" priority="276" operator="equal">
      <formula>"E"</formula>
    </cfRule>
  </conditionalFormatting>
  <conditionalFormatting sqref="H95">
    <cfRule type="cellIs" dxfId="272" priority="271" operator="equal">
      <formula>"I"</formula>
    </cfRule>
  </conditionalFormatting>
  <conditionalFormatting sqref="H95">
    <cfRule type="cellIs" dxfId="271" priority="272" operator="equal">
      <formula>"A"</formula>
    </cfRule>
  </conditionalFormatting>
  <conditionalFormatting sqref="H95">
    <cfRule type="cellIs" dxfId="270" priority="273" operator="equal">
      <formula>"E"</formula>
    </cfRule>
  </conditionalFormatting>
  <conditionalFormatting sqref="H94">
    <cfRule type="cellIs" dxfId="269" priority="268" operator="equal">
      <formula>"I"</formula>
    </cfRule>
  </conditionalFormatting>
  <conditionalFormatting sqref="H94">
    <cfRule type="cellIs" dxfId="268" priority="269" operator="equal">
      <formula>"A"</formula>
    </cfRule>
  </conditionalFormatting>
  <conditionalFormatting sqref="H94">
    <cfRule type="cellIs" dxfId="267" priority="270" operator="equal">
      <formula>"E"</formula>
    </cfRule>
  </conditionalFormatting>
  <conditionalFormatting sqref="H93">
    <cfRule type="cellIs" dxfId="266" priority="265" operator="equal">
      <formula>"I"</formula>
    </cfRule>
  </conditionalFormatting>
  <conditionalFormatting sqref="H93">
    <cfRule type="cellIs" dxfId="265" priority="266" operator="equal">
      <formula>"A"</formula>
    </cfRule>
  </conditionalFormatting>
  <conditionalFormatting sqref="H93">
    <cfRule type="cellIs" dxfId="264" priority="267" operator="equal">
      <formula>"E"</formula>
    </cfRule>
  </conditionalFormatting>
  <conditionalFormatting sqref="H91">
    <cfRule type="cellIs" dxfId="263" priority="262" operator="equal">
      <formula>"I"</formula>
    </cfRule>
  </conditionalFormatting>
  <conditionalFormatting sqref="H91">
    <cfRule type="cellIs" dxfId="262" priority="263" operator="equal">
      <formula>"A"</formula>
    </cfRule>
  </conditionalFormatting>
  <conditionalFormatting sqref="H91">
    <cfRule type="cellIs" dxfId="261" priority="264" operator="equal">
      <formula>"E"</formula>
    </cfRule>
  </conditionalFormatting>
  <conditionalFormatting sqref="H90">
    <cfRule type="cellIs" dxfId="260" priority="259" operator="equal">
      <formula>"I"</formula>
    </cfRule>
  </conditionalFormatting>
  <conditionalFormatting sqref="H90">
    <cfRule type="cellIs" dxfId="259" priority="260" operator="equal">
      <formula>"A"</formula>
    </cfRule>
  </conditionalFormatting>
  <conditionalFormatting sqref="H90">
    <cfRule type="cellIs" dxfId="258" priority="261" operator="equal">
      <formula>"E"</formula>
    </cfRule>
  </conditionalFormatting>
  <conditionalFormatting sqref="H89">
    <cfRule type="cellIs" dxfId="257" priority="256" operator="equal">
      <formula>"I"</formula>
    </cfRule>
  </conditionalFormatting>
  <conditionalFormatting sqref="H89">
    <cfRule type="cellIs" dxfId="256" priority="257" operator="equal">
      <formula>"A"</formula>
    </cfRule>
  </conditionalFormatting>
  <conditionalFormatting sqref="H89">
    <cfRule type="cellIs" dxfId="255" priority="258" operator="equal">
      <formula>"E"</formula>
    </cfRule>
  </conditionalFormatting>
  <conditionalFormatting sqref="H88">
    <cfRule type="cellIs" dxfId="254" priority="253" operator="equal">
      <formula>"I"</formula>
    </cfRule>
  </conditionalFormatting>
  <conditionalFormatting sqref="H88">
    <cfRule type="cellIs" dxfId="253" priority="254" operator="equal">
      <formula>"A"</formula>
    </cfRule>
  </conditionalFormatting>
  <conditionalFormatting sqref="H88">
    <cfRule type="cellIs" dxfId="252" priority="255" operator="equal">
      <formula>"E"</formula>
    </cfRule>
  </conditionalFormatting>
  <conditionalFormatting sqref="H87">
    <cfRule type="cellIs" dxfId="251" priority="250" operator="equal">
      <formula>"I"</formula>
    </cfRule>
  </conditionalFormatting>
  <conditionalFormatting sqref="H87">
    <cfRule type="cellIs" dxfId="250" priority="251" operator="equal">
      <formula>"A"</formula>
    </cfRule>
  </conditionalFormatting>
  <conditionalFormatting sqref="H87">
    <cfRule type="cellIs" dxfId="249" priority="252" operator="equal">
      <formula>"E"</formula>
    </cfRule>
  </conditionalFormatting>
  <conditionalFormatting sqref="H86">
    <cfRule type="cellIs" dxfId="248" priority="247" operator="equal">
      <formula>"I"</formula>
    </cfRule>
  </conditionalFormatting>
  <conditionalFormatting sqref="H86">
    <cfRule type="cellIs" dxfId="247" priority="248" operator="equal">
      <formula>"A"</formula>
    </cfRule>
  </conditionalFormatting>
  <conditionalFormatting sqref="H86">
    <cfRule type="cellIs" dxfId="246" priority="249" operator="equal">
      <formula>"E"</formula>
    </cfRule>
  </conditionalFormatting>
  <conditionalFormatting sqref="H85">
    <cfRule type="cellIs" dxfId="245" priority="244" operator="equal">
      <formula>"I"</formula>
    </cfRule>
  </conditionalFormatting>
  <conditionalFormatting sqref="H85">
    <cfRule type="cellIs" dxfId="244" priority="245" operator="equal">
      <formula>"A"</formula>
    </cfRule>
  </conditionalFormatting>
  <conditionalFormatting sqref="H85">
    <cfRule type="cellIs" dxfId="243" priority="246" operator="equal">
      <formula>"E"</formula>
    </cfRule>
  </conditionalFormatting>
  <conditionalFormatting sqref="H84">
    <cfRule type="cellIs" dxfId="242" priority="241" operator="equal">
      <formula>"I"</formula>
    </cfRule>
  </conditionalFormatting>
  <conditionalFormatting sqref="H84">
    <cfRule type="cellIs" dxfId="241" priority="242" operator="equal">
      <formula>"A"</formula>
    </cfRule>
  </conditionalFormatting>
  <conditionalFormatting sqref="H84">
    <cfRule type="cellIs" dxfId="240" priority="243" operator="equal">
      <formula>"E"</formula>
    </cfRule>
  </conditionalFormatting>
  <conditionalFormatting sqref="H83">
    <cfRule type="cellIs" dxfId="239" priority="238" operator="equal">
      <formula>"I"</formula>
    </cfRule>
  </conditionalFormatting>
  <conditionalFormatting sqref="H83">
    <cfRule type="cellIs" dxfId="238" priority="239" operator="equal">
      <formula>"A"</formula>
    </cfRule>
  </conditionalFormatting>
  <conditionalFormatting sqref="H83">
    <cfRule type="cellIs" dxfId="237" priority="240" operator="equal">
      <formula>"E"</formula>
    </cfRule>
  </conditionalFormatting>
  <conditionalFormatting sqref="H81">
    <cfRule type="cellIs" dxfId="236" priority="235" operator="equal">
      <formula>"I"</formula>
    </cfRule>
  </conditionalFormatting>
  <conditionalFormatting sqref="H81">
    <cfRule type="cellIs" dxfId="235" priority="236" operator="equal">
      <formula>"A"</formula>
    </cfRule>
  </conditionalFormatting>
  <conditionalFormatting sqref="H81">
    <cfRule type="cellIs" dxfId="234" priority="237" operator="equal">
      <formula>"E"</formula>
    </cfRule>
  </conditionalFormatting>
  <conditionalFormatting sqref="H80">
    <cfRule type="cellIs" dxfId="233" priority="232" operator="equal">
      <formula>"I"</formula>
    </cfRule>
  </conditionalFormatting>
  <conditionalFormatting sqref="H80">
    <cfRule type="cellIs" dxfId="232" priority="233" operator="equal">
      <formula>"A"</formula>
    </cfRule>
  </conditionalFormatting>
  <conditionalFormatting sqref="H80">
    <cfRule type="cellIs" dxfId="231" priority="234" operator="equal">
      <formula>"E"</formula>
    </cfRule>
  </conditionalFormatting>
  <conditionalFormatting sqref="H75">
    <cfRule type="cellIs" dxfId="230" priority="229" operator="equal">
      <formula>"I"</formula>
    </cfRule>
  </conditionalFormatting>
  <conditionalFormatting sqref="H75">
    <cfRule type="cellIs" dxfId="229" priority="230" operator="equal">
      <formula>"A"</formula>
    </cfRule>
  </conditionalFormatting>
  <conditionalFormatting sqref="H75">
    <cfRule type="cellIs" dxfId="228" priority="231" operator="equal">
      <formula>"E"</formula>
    </cfRule>
  </conditionalFormatting>
  <conditionalFormatting sqref="H79">
    <cfRule type="cellIs" dxfId="227" priority="226" operator="equal">
      <formula>"I"</formula>
    </cfRule>
  </conditionalFormatting>
  <conditionalFormatting sqref="H79">
    <cfRule type="cellIs" dxfId="226" priority="227" operator="equal">
      <formula>"A"</formula>
    </cfRule>
  </conditionalFormatting>
  <conditionalFormatting sqref="H79">
    <cfRule type="cellIs" dxfId="225" priority="228" operator="equal">
      <formula>"E"</formula>
    </cfRule>
  </conditionalFormatting>
  <conditionalFormatting sqref="H78">
    <cfRule type="cellIs" dxfId="224" priority="223" operator="equal">
      <formula>"I"</formula>
    </cfRule>
  </conditionalFormatting>
  <conditionalFormatting sqref="H78">
    <cfRule type="cellIs" dxfId="223" priority="224" operator="equal">
      <formula>"A"</formula>
    </cfRule>
  </conditionalFormatting>
  <conditionalFormatting sqref="H78">
    <cfRule type="cellIs" dxfId="222" priority="225" operator="equal">
      <formula>"E"</formula>
    </cfRule>
  </conditionalFormatting>
  <conditionalFormatting sqref="H77">
    <cfRule type="cellIs" dxfId="221" priority="220" operator="equal">
      <formula>"I"</formula>
    </cfRule>
  </conditionalFormatting>
  <conditionalFormatting sqref="H77">
    <cfRule type="cellIs" dxfId="220" priority="221" operator="equal">
      <formula>"A"</formula>
    </cfRule>
  </conditionalFormatting>
  <conditionalFormatting sqref="H77">
    <cfRule type="cellIs" dxfId="219" priority="222" operator="equal">
      <formula>"E"</formula>
    </cfRule>
  </conditionalFormatting>
  <conditionalFormatting sqref="H76">
    <cfRule type="cellIs" dxfId="218" priority="217" operator="equal">
      <formula>"I"</formula>
    </cfRule>
  </conditionalFormatting>
  <conditionalFormatting sqref="H76">
    <cfRule type="cellIs" dxfId="217" priority="218" operator="equal">
      <formula>"A"</formula>
    </cfRule>
  </conditionalFormatting>
  <conditionalFormatting sqref="H76">
    <cfRule type="cellIs" dxfId="216" priority="219" operator="equal">
      <formula>"E"</formula>
    </cfRule>
  </conditionalFormatting>
  <conditionalFormatting sqref="H73">
    <cfRule type="cellIs" dxfId="215" priority="214" operator="equal">
      <formula>"I"</formula>
    </cfRule>
  </conditionalFormatting>
  <conditionalFormatting sqref="H73">
    <cfRule type="cellIs" dxfId="214" priority="215" operator="equal">
      <formula>"A"</formula>
    </cfRule>
  </conditionalFormatting>
  <conditionalFormatting sqref="H73">
    <cfRule type="cellIs" dxfId="213" priority="216" operator="equal">
      <formula>"E"</formula>
    </cfRule>
  </conditionalFormatting>
  <conditionalFormatting sqref="H72">
    <cfRule type="cellIs" dxfId="212" priority="211" operator="equal">
      <formula>"I"</formula>
    </cfRule>
  </conditionalFormatting>
  <conditionalFormatting sqref="H72">
    <cfRule type="cellIs" dxfId="211" priority="212" operator="equal">
      <formula>"A"</formula>
    </cfRule>
  </conditionalFormatting>
  <conditionalFormatting sqref="H72">
    <cfRule type="cellIs" dxfId="210" priority="213" operator="equal">
      <formula>"E"</formula>
    </cfRule>
  </conditionalFormatting>
  <conditionalFormatting sqref="H71">
    <cfRule type="cellIs" dxfId="209" priority="208" operator="equal">
      <formula>"I"</formula>
    </cfRule>
  </conditionalFormatting>
  <conditionalFormatting sqref="H71">
    <cfRule type="cellIs" dxfId="208" priority="209" operator="equal">
      <formula>"A"</formula>
    </cfRule>
  </conditionalFormatting>
  <conditionalFormatting sqref="H71">
    <cfRule type="cellIs" dxfId="207" priority="210" operator="equal">
      <formula>"E"</formula>
    </cfRule>
  </conditionalFormatting>
  <conditionalFormatting sqref="H70">
    <cfRule type="cellIs" dxfId="206" priority="205" operator="equal">
      <formula>"I"</formula>
    </cfRule>
  </conditionalFormatting>
  <conditionalFormatting sqref="H70">
    <cfRule type="cellIs" dxfId="205" priority="206" operator="equal">
      <formula>"A"</formula>
    </cfRule>
  </conditionalFormatting>
  <conditionalFormatting sqref="H70">
    <cfRule type="cellIs" dxfId="204" priority="207" operator="equal">
      <formula>"E"</formula>
    </cfRule>
  </conditionalFormatting>
  <conditionalFormatting sqref="H69">
    <cfRule type="cellIs" dxfId="203" priority="202" operator="equal">
      <formula>"I"</formula>
    </cfRule>
  </conditionalFormatting>
  <conditionalFormatting sqref="H69">
    <cfRule type="cellIs" dxfId="202" priority="203" operator="equal">
      <formula>"A"</formula>
    </cfRule>
  </conditionalFormatting>
  <conditionalFormatting sqref="H69">
    <cfRule type="cellIs" dxfId="201" priority="204" operator="equal">
      <formula>"E"</formula>
    </cfRule>
  </conditionalFormatting>
  <conditionalFormatting sqref="H68">
    <cfRule type="cellIs" dxfId="200" priority="199" operator="equal">
      <formula>"I"</formula>
    </cfRule>
  </conditionalFormatting>
  <conditionalFormatting sqref="H68">
    <cfRule type="cellIs" dxfId="199" priority="200" operator="equal">
      <formula>"A"</formula>
    </cfRule>
  </conditionalFormatting>
  <conditionalFormatting sqref="H68">
    <cfRule type="cellIs" dxfId="198" priority="201" operator="equal">
      <formula>"E"</formula>
    </cfRule>
  </conditionalFormatting>
  <conditionalFormatting sqref="H67">
    <cfRule type="cellIs" dxfId="197" priority="196" operator="equal">
      <formula>"I"</formula>
    </cfRule>
  </conditionalFormatting>
  <conditionalFormatting sqref="H67">
    <cfRule type="cellIs" dxfId="196" priority="197" operator="equal">
      <formula>"A"</formula>
    </cfRule>
  </conditionalFormatting>
  <conditionalFormatting sqref="H67">
    <cfRule type="cellIs" dxfId="195" priority="198" operator="equal">
      <formula>"E"</formula>
    </cfRule>
  </conditionalFormatting>
  <conditionalFormatting sqref="H65">
    <cfRule type="cellIs" dxfId="194" priority="193" operator="equal">
      <formula>"I"</formula>
    </cfRule>
  </conditionalFormatting>
  <conditionalFormatting sqref="H65">
    <cfRule type="cellIs" dxfId="193" priority="194" operator="equal">
      <formula>"A"</formula>
    </cfRule>
  </conditionalFormatting>
  <conditionalFormatting sqref="H65">
    <cfRule type="cellIs" dxfId="192" priority="195" operator="equal">
      <formula>"E"</formula>
    </cfRule>
  </conditionalFormatting>
  <conditionalFormatting sqref="H64">
    <cfRule type="cellIs" dxfId="191" priority="190" operator="equal">
      <formula>"I"</formula>
    </cfRule>
  </conditionalFormatting>
  <conditionalFormatting sqref="H64">
    <cfRule type="cellIs" dxfId="190" priority="191" operator="equal">
      <formula>"A"</formula>
    </cfRule>
  </conditionalFormatting>
  <conditionalFormatting sqref="H64">
    <cfRule type="cellIs" dxfId="189" priority="192" operator="equal">
      <formula>"E"</formula>
    </cfRule>
  </conditionalFormatting>
  <conditionalFormatting sqref="H63">
    <cfRule type="cellIs" dxfId="188" priority="187" operator="equal">
      <formula>"I"</formula>
    </cfRule>
  </conditionalFormatting>
  <conditionalFormatting sqref="H63">
    <cfRule type="cellIs" dxfId="187" priority="188" operator="equal">
      <formula>"A"</formula>
    </cfRule>
  </conditionalFormatting>
  <conditionalFormatting sqref="H63">
    <cfRule type="cellIs" dxfId="186" priority="189" operator="equal">
      <formula>"E"</formula>
    </cfRule>
  </conditionalFormatting>
  <conditionalFormatting sqref="H62">
    <cfRule type="cellIs" dxfId="185" priority="184" operator="equal">
      <formula>"I"</formula>
    </cfRule>
  </conditionalFormatting>
  <conditionalFormatting sqref="H62">
    <cfRule type="cellIs" dxfId="184" priority="185" operator="equal">
      <formula>"A"</formula>
    </cfRule>
  </conditionalFormatting>
  <conditionalFormatting sqref="H62">
    <cfRule type="cellIs" dxfId="183" priority="186" operator="equal">
      <formula>"E"</formula>
    </cfRule>
  </conditionalFormatting>
  <conditionalFormatting sqref="H61">
    <cfRule type="cellIs" dxfId="182" priority="181" operator="equal">
      <formula>"I"</formula>
    </cfRule>
  </conditionalFormatting>
  <conditionalFormatting sqref="H61">
    <cfRule type="cellIs" dxfId="181" priority="182" operator="equal">
      <formula>"A"</formula>
    </cfRule>
  </conditionalFormatting>
  <conditionalFormatting sqref="H61">
    <cfRule type="cellIs" dxfId="180" priority="183" operator="equal">
      <formula>"E"</formula>
    </cfRule>
  </conditionalFormatting>
  <conditionalFormatting sqref="H60">
    <cfRule type="cellIs" dxfId="179" priority="178" operator="equal">
      <formula>"I"</formula>
    </cfRule>
  </conditionalFormatting>
  <conditionalFormatting sqref="H60">
    <cfRule type="cellIs" dxfId="178" priority="179" operator="equal">
      <formula>"A"</formula>
    </cfRule>
  </conditionalFormatting>
  <conditionalFormatting sqref="H60">
    <cfRule type="cellIs" dxfId="177" priority="180" operator="equal">
      <formula>"E"</formula>
    </cfRule>
  </conditionalFormatting>
  <conditionalFormatting sqref="H59">
    <cfRule type="cellIs" dxfId="176" priority="175" operator="equal">
      <formula>"I"</formula>
    </cfRule>
  </conditionalFormatting>
  <conditionalFormatting sqref="H59">
    <cfRule type="cellIs" dxfId="175" priority="176" operator="equal">
      <formula>"A"</formula>
    </cfRule>
  </conditionalFormatting>
  <conditionalFormatting sqref="H59">
    <cfRule type="cellIs" dxfId="174" priority="177" operator="equal">
      <formula>"E"</formula>
    </cfRule>
  </conditionalFormatting>
  <conditionalFormatting sqref="H58">
    <cfRule type="cellIs" dxfId="173" priority="172" operator="equal">
      <formula>"I"</formula>
    </cfRule>
  </conditionalFormatting>
  <conditionalFormatting sqref="H58">
    <cfRule type="cellIs" dxfId="172" priority="173" operator="equal">
      <formula>"A"</formula>
    </cfRule>
  </conditionalFormatting>
  <conditionalFormatting sqref="H58">
    <cfRule type="cellIs" dxfId="171" priority="174" operator="equal">
      <formula>"E"</formula>
    </cfRule>
  </conditionalFormatting>
  <conditionalFormatting sqref="H56">
    <cfRule type="cellIs" dxfId="170" priority="169" operator="equal">
      <formula>"I"</formula>
    </cfRule>
  </conditionalFormatting>
  <conditionalFormatting sqref="H56">
    <cfRule type="cellIs" dxfId="169" priority="170" operator="equal">
      <formula>"A"</formula>
    </cfRule>
  </conditionalFormatting>
  <conditionalFormatting sqref="H56">
    <cfRule type="cellIs" dxfId="168" priority="171" operator="equal">
      <formula>"E"</formula>
    </cfRule>
  </conditionalFormatting>
  <conditionalFormatting sqref="H55">
    <cfRule type="cellIs" dxfId="167" priority="166" operator="equal">
      <formula>"I"</formula>
    </cfRule>
  </conditionalFormatting>
  <conditionalFormatting sqref="H55">
    <cfRule type="cellIs" dxfId="166" priority="167" operator="equal">
      <formula>"A"</formula>
    </cfRule>
  </conditionalFormatting>
  <conditionalFormatting sqref="H55">
    <cfRule type="cellIs" dxfId="165" priority="168" operator="equal">
      <formula>"E"</formula>
    </cfRule>
  </conditionalFormatting>
  <conditionalFormatting sqref="H54">
    <cfRule type="cellIs" dxfId="164" priority="163" operator="equal">
      <formula>"I"</formula>
    </cfRule>
  </conditionalFormatting>
  <conditionalFormatting sqref="H54">
    <cfRule type="cellIs" dxfId="163" priority="164" operator="equal">
      <formula>"A"</formula>
    </cfRule>
  </conditionalFormatting>
  <conditionalFormatting sqref="H54">
    <cfRule type="cellIs" dxfId="162" priority="165" operator="equal">
      <formula>"E"</formula>
    </cfRule>
  </conditionalFormatting>
  <conditionalFormatting sqref="H53">
    <cfRule type="cellIs" dxfId="161" priority="160" operator="equal">
      <formula>"I"</formula>
    </cfRule>
  </conditionalFormatting>
  <conditionalFormatting sqref="H53">
    <cfRule type="cellIs" dxfId="160" priority="161" operator="equal">
      <formula>"A"</formula>
    </cfRule>
  </conditionalFormatting>
  <conditionalFormatting sqref="H53">
    <cfRule type="cellIs" dxfId="159" priority="162" operator="equal">
      <formula>"E"</formula>
    </cfRule>
  </conditionalFormatting>
  <conditionalFormatting sqref="H52">
    <cfRule type="cellIs" dxfId="158" priority="157" operator="equal">
      <formula>"I"</formula>
    </cfRule>
  </conditionalFormatting>
  <conditionalFormatting sqref="H52">
    <cfRule type="cellIs" dxfId="157" priority="158" operator="equal">
      <formula>"A"</formula>
    </cfRule>
  </conditionalFormatting>
  <conditionalFormatting sqref="H52">
    <cfRule type="cellIs" dxfId="156" priority="159" operator="equal">
      <formula>"E"</formula>
    </cfRule>
  </conditionalFormatting>
  <conditionalFormatting sqref="H51">
    <cfRule type="cellIs" dxfId="155" priority="154" operator="equal">
      <formula>"I"</formula>
    </cfRule>
  </conditionalFormatting>
  <conditionalFormatting sqref="H51">
    <cfRule type="cellIs" dxfId="154" priority="155" operator="equal">
      <formula>"A"</formula>
    </cfRule>
  </conditionalFormatting>
  <conditionalFormatting sqref="H51">
    <cfRule type="cellIs" dxfId="153" priority="156" operator="equal">
      <formula>"E"</formula>
    </cfRule>
  </conditionalFormatting>
  <conditionalFormatting sqref="H50">
    <cfRule type="cellIs" dxfId="152" priority="151" operator="equal">
      <formula>"I"</formula>
    </cfRule>
  </conditionalFormatting>
  <conditionalFormatting sqref="H50">
    <cfRule type="cellIs" dxfId="151" priority="152" operator="equal">
      <formula>"A"</formula>
    </cfRule>
  </conditionalFormatting>
  <conditionalFormatting sqref="H50">
    <cfRule type="cellIs" dxfId="150" priority="153" operator="equal">
      <formula>"E"</formula>
    </cfRule>
  </conditionalFormatting>
  <conditionalFormatting sqref="H48">
    <cfRule type="cellIs" dxfId="149" priority="148" operator="equal">
      <formula>"I"</formula>
    </cfRule>
  </conditionalFormatting>
  <conditionalFormatting sqref="H48">
    <cfRule type="cellIs" dxfId="148" priority="149" operator="equal">
      <formula>"A"</formula>
    </cfRule>
  </conditionalFormatting>
  <conditionalFormatting sqref="H48">
    <cfRule type="cellIs" dxfId="147" priority="150" operator="equal">
      <formula>"E"</formula>
    </cfRule>
  </conditionalFormatting>
  <conditionalFormatting sqref="H47">
    <cfRule type="cellIs" dxfId="146" priority="145" operator="equal">
      <formula>"I"</formula>
    </cfRule>
  </conditionalFormatting>
  <conditionalFormatting sqref="H47">
    <cfRule type="cellIs" dxfId="145" priority="146" operator="equal">
      <formula>"A"</formula>
    </cfRule>
  </conditionalFormatting>
  <conditionalFormatting sqref="H47">
    <cfRule type="cellIs" dxfId="144" priority="147" operator="equal">
      <formula>"E"</formula>
    </cfRule>
  </conditionalFormatting>
  <conditionalFormatting sqref="H46">
    <cfRule type="cellIs" dxfId="143" priority="142" operator="equal">
      <formula>"I"</formula>
    </cfRule>
  </conditionalFormatting>
  <conditionalFormatting sqref="H46">
    <cfRule type="cellIs" dxfId="142" priority="143" operator="equal">
      <formula>"A"</formula>
    </cfRule>
  </conditionalFormatting>
  <conditionalFormatting sqref="H46">
    <cfRule type="cellIs" dxfId="141" priority="144" operator="equal">
      <formula>"E"</formula>
    </cfRule>
  </conditionalFormatting>
  <conditionalFormatting sqref="H45">
    <cfRule type="cellIs" dxfId="140" priority="139" operator="equal">
      <formula>"I"</formula>
    </cfRule>
  </conditionalFormatting>
  <conditionalFormatting sqref="H45">
    <cfRule type="cellIs" dxfId="139" priority="140" operator="equal">
      <formula>"A"</formula>
    </cfRule>
  </conditionalFormatting>
  <conditionalFormatting sqref="H45">
    <cfRule type="cellIs" dxfId="138" priority="141" operator="equal">
      <formula>"E"</formula>
    </cfRule>
  </conditionalFormatting>
  <conditionalFormatting sqref="H44">
    <cfRule type="cellIs" dxfId="137" priority="136" operator="equal">
      <formula>"I"</formula>
    </cfRule>
  </conditionalFormatting>
  <conditionalFormatting sqref="H44">
    <cfRule type="cellIs" dxfId="136" priority="137" operator="equal">
      <formula>"A"</formula>
    </cfRule>
  </conditionalFormatting>
  <conditionalFormatting sqref="H44">
    <cfRule type="cellIs" dxfId="135" priority="138" operator="equal">
      <formula>"E"</formula>
    </cfRule>
  </conditionalFormatting>
  <conditionalFormatting sqref="H43">
    <cfRule type="cellIs" dxfId="134" priority="133" operator="equal">
      <formula>"I"</formula>
    </cfRule>
  </conditionalFormatting>
  <conditionalFormatting sqref="H43">
    <cfRule type="cellIs" dxfId="133" priority="134" operator="equal">
      <formula>"A"</formula>
    </cfRule>
  </conditionalFormatting>
  <conditionalFormatting sqref="H43">
    <cfRule type="cellIs" dxfId="132" priority="135" operator="equal">
      <formula>"E"</formula>
    </cfRule>
  </conditionalFormatting>
  <conditionalFormatting sqref="H42">
    <cfRule type="cellIs" dxfId="131" priority="130" operator="equal">
      <formula>"I"</formula>
    </cfRule>
  </conditionalFormatting>
  <conditionalFormatting sqref="H42">
    <cfRule type="cellIs" dxfId="130" priority="131" operator="equal">
      <formula>"A"</formula>
    </cfRule>
  </conditionalFormatting>
  <conditionalFormatting sqref="H42">
    <cfRule type="cellIs" dxfId="129" priority="132" operator="equal">
      <formula>"E"</formula>
    </cfRule>
  </conditionalFormatting>
  <conditionalFormatting sqref="H40">
    <cfRule type="cellIs" dxfId="128" priority="127" operator="equal">
      <formula>"I"</formula>
    </cfRule>
  </conditionalFormatting>
  <conditionalFormatting sqref="H40">
    <cfRule type="cellIs" dxfId="127" priority="128" operator="equal">
      <formula>"A"</formula>
    </cfRule>
  </conditionalFormatting>
  <conditionalFormatting sqref="H40">
    <cfRule type="cellIs" dxfId="126" priority="129" operator="equal">
      <formula>"E"</formula>
    </cfRule>
  </conditionalFormatting>
  <conditionalFormatting sqref="H39">
    <cfRule type="cellIs" dxfId="125" priority="124" operator="equal">
      <formula>"I"</formula>
    </cfRule>
  </conditionalFormatting>
  <conditionalFormatting sqref="H39">
    <cfRule type="cellIs" dxfId="124" priority="125" operator="equal">
      <formula>"A"</formula>
    </cfRule>
  </conditionalFormatting>
  <conditionalFormatting sqref="H39">
    <cfRule type="cellIs" dxfId="123" priority="126" operator="equal">
      <formula>"E"</formula>
    </cfRule>
  </conditionalFormatting>
  <conditionalFormatting sqref="H38">
    <cfRule type="cellIs" dxfId="122" priority="121" operator="equal">
      <formula>"I"</formula>
    </cfRule>
  </conditionalFormatting>
  <conditionalFormatting sqref="H38">
    <cfRule type="cellIs" dxfId="121" priority="122" operator="equal">
      <formula>"A"</formula>
    </cfRule>
  </conditionalFormatting>
  <conditionalFormatting sqref="H38">
    <cfRule type="cellIs" dxfId="120" priority="123" operator="equal">
      <formula>"E"</formula>
    </cfRule>
  </conditionalFormatting>
  <conditionalFormatting sqref="H37">
    <cfRule type="cellIs" dxfId="119" priority="118" operator="equal">
      <formula>"I"</formula>
    </cfRule>
  </conditionalFormatting>
  <conditionalFormatting sqref="H37">
    <cfRule type="cellIs" dxfId="118" priority="119" operator="equal">
      <formula>"A"</formula>
    </cfRule>
  </conditionalFormatting>
  <conditionalFormatting sqref="H37">
    <cfRule type="cellIs" dxfId="117" priority="120" operator="equal">
      <formula>"E"</formula>
    </cfRule>
  </conditionalFormatting>
  <conditionalFormatting sqref="H36">
    <cfRule type="cellIs" dxfId="116" priority="115" operator="equal">
      <formula>"I"</formula>
    </cfRule>
  </conditionalFormatting>
  <conditionalFormatting sqref="H36">
    <cfRule type="cellIs" dxfId="115" priority="116" operator="equal">
      <formula>"A"</formula>
    </cfRule>
  </conditionalFormatting>
  <conditionalFormatting sqref="H36">
    <cfRule type="cellIs" dxfId="114" priority="117" operator="equal">
      <formula>"E"</formula>
    </cfRule>
  </conditionalFormatting>
  <conditionalFormatting sqref="H35">
    <cfRule type="cellIs" dxfId="113" priority="112" operator="equal">
      <formula>"I"</formula>
    </cfRule>
  </conditionalFormatting>
  <conditionalFormatting sqref="H35">
    <cfRule type="cellIs" dxfId="112" priority="113" operator="equal">
      <formula>"A"</formula>
    </cfRule>
  </conditionalFormatting>
  <conditionalFormatting sqref="H35">
    <cfRule type="cellIs" dxfId="111" priority="114" operator="equal">
      <formula>"E"</formula>
    </cfRule>
  </conditionalFormatting>
  <conditionalFormatting sqref="H34">
    <cfRule type="cellIs" dxfId="110" priority="109" operator="equal">
      <formula>"I"</formula>
    </cfRule>
  </conditionalFormatting>
  <conditionalFormatting sqref="H34">
    <cfRule type="cellIs" dxfId="109" priority="110" operator="equal">
      <formula>"A"</formula>
    </cfRule>
  </conditionalFormatting>
  <conditionalFormatting sqref="H34">
    <cfRule type="cellIs" dxfId="108" priority="111" operator="equal">
      <formula>"E"</formula>
    </cfRule>
  </conditionalFormatting>
  <conditionalFormatting sqref="H32">
    <cfRule type="cellIs" dxfId="107" priority="106" operator="equal">
      <formula>"I"</formula>
    </cfRule>
  </conditionalFormatting>
  <conditionalFormatting sqref="H32">
    <cfRule type="cellIs" dxfId="106" priority="107" operator="equal">
      <formula>"A"</formula>
    </cfRule>
  </conditionalFormatting>
  <conditionalFormatting sqref="H32">
    <cfRule type="cellIs" dxfId="105" priority="108" operator="equal">
      <formula>"E"</formula>
    </cfRule>
  </conditionalFormatting>
  <conditionalFormatting sqref="H31">
    <cfRule type="cellIs" dxfId="104" priority="103" operator="equal">
      <formula>"I"</formula>
    </cfRule>
  </conditionalFormatting>
  <conditionalFormatting sqref="H31">
    <cfRule type="cellIs" dxfId="103" priority="104" operator="equal">
      <formula>"A"</formula>
    </cfRule>
  </conditionalFormatting>
  <conditionalFormatting sqref="H31">
    <cfRule type="cellIs" dxfId="102" priority="105" operator="equal">
      <formula>"E"</formula>
    </cfRule>
  </conditionalFormatting>
  <conditionalFormatting sqref="H30">
    <cfRule type="cellIs" dxfId="101" priority="100" operator="equal">
      <formula>"I"</formula>
    </cfRule>
  </conditionalFormatting>
  <conditionalFormatting sqref="H30">
    <cfRule type="cellIs" dxfId="100" priority="101" operator="equal">
      <formula>"A"</formula>
    </cfRule>
  </conditionalFormatting>
  <conditionalFormatting sqref="H30">
    <cfRule type="cellIs" dxfId="99" priority="102" operator="equal">
      <formula>"E"</formula>
    </cfRule>
  </conditionalFormatting>
  <conditionalFormatting sqref="H29">
    <cfRule type="cellIs" dxfId="98" priority="97" operator="equal">
      <formula>"I"</formula>
    </cfRule>
  </conditionalFormatting>
  <conditionalFormatting sqref="H29">
    <cfRule type="cellIs" dxfId="97" priority="98" operator="equal">
      <formula>"A"</formula>
    </cfRule>
  </conditionalFormatting>
  <conditionalFormatting sqref="H29">
    <cfRule type="cellIs" dxfId="96" priority="99" operator="equal">
      <formula>"E"</formula>
    </cfRule>
  </conditionalFormatting>
  <conditionalFormatting sqref="H28">
    <cfRule type="cellIs" dxfId="95" priority="94" operator="equal">
      <formula>"I"</formula>
    </cfRule>
  </conditionalFormatting>
  <conditionalFormatting sqref="H28">
    <cfRule type="cellIs" dxfId="94" priority="95" operator="equal">
      <formula>"A"</formula>
    </cfRule>
  </conditionalFormatting>
  <conditionalFormatting sqref="H28">
    <cfRule type="cellIs" dxfId="93" priority="96" operator="equal">
      <formula>"E"</formula>
    </cfRule>
  </conditionalFormatting>
  <conditionalFormatting sqref="H27">
    <cfRule type="cellIs" dxfId="92" priority="91" operator="equal">
      <formula>"I"</formula>
    </cfRule>
  </conditionalFormatting>
  <conditionalFormatting sqref="H27">
    <cfRule type="cellIs" dxfId="91" priority="92" operator="equal">
      <formula>"A"</formula>
    </cfRule>
  </conditionalFormatting>
  <conditionalFormatting sqref="H27">
    <cfRule type="cellIs" dxfId="90" priority="93" operator="equal">
      <formula>"E"</formula>
    </cfRule>
  </conditionalFormatting>
  <conditionalFormatting sqref="H26">
    <cfRule type="cellIs" dxfId="89" priority="88" operator="equal">
      <formula>"I"</formula>
    </cfRule>
  </conditionalFormatting>
  <conditionalFormatting sqref="H26">
    <cfRule type="cellIs" dxfId="88" priority="89" operator="equal">
      <formula>"A"</formula>
    </cfRule>
  </conditionalFormatting>
  <conditionalFormatting sqref="H26">
    <cfRule type="cellIs" dxfId="87" priority="90" operator="equal">
      <formula>"E"</formula>
    </cfRule>
  </conditionalFormatting>
  <conditionalFormatting sqref="H24">
    <cfRule type="cellIs" dxfId="86" priority="85" operator="equal">
      <formula>"I"</formula>
    </cfRule>
  </conditionalFormatting>
  <conditionalFormatting sqref="H24">
    <cfRule type="cellIs" dxfId="85" priority="86" operator="equal">
      <formula>"A"</formula>
    </cfRule>
  </conditionalFormatting>
  <conditionalFormatting sqref="H24">
    <cfRule type="cellIs" dxfId="84" priority="87" operator="equal">
      <formula>"E"</formula>
    </cfRule>
  </conditionalFormatting>
  <conditionalFormatting sqref="H23">
    <cfRule type="cellIs" dxfId="83" priority="82" operator="equal">
      <formula>"I"</formula>
    </cfRule>
  </conditionalFormatting>
  <conditionalFormatting sqref="H23">
    <cfRule type="cellIs" dxfId="82" priority="83" operator="equal">
      <formula>"A"</formula>
    </cfRule>
  </conditionalFormatting>
  <conditionalFormatting sqref="H23">
    <cfRule type="cellIs" dxfId="81" priority="84" operator="equal">
      <formula>"E"</formula>
    </cfRule>
  </conditionalFormatting>
  <conditionalFormatting sqref="H22">
    <cfRule type="cellIs" dxfId="80" priority="79" operator="equal">
      <formula>"I"</formula>
    </cfRule>
  </conditionalFormatting>
  <conditionalFormatting sqref="H22">
    <cfRule type="cellIs" dxfId="79" priority="80" operator="equal">
      <formula>"A"</formula>
    </cfRule>
  </conditionalFormatting>
  <conditionalFormatting sqref="H22">
    <cfRule type="cellIs" dxfId="78" priority="81" operator="equal">
      <formula>"E"</formula>
    </cfRule>
  </conditionalFormatting>
  <conditionalFormatting sqref="H21">
    <cfRule type="cellIs" dxfId="77" priority="76" operator="equal">
      <formula>"I"</formula>
    </cfRule>
  </conditionalFormatting>
  <conditionalFormatting sqref="H21">
    <cfRule type="cellIs" dxfId="76" priority="77" operator="equal">
      <formula>"A"</formula>
    </cfRule>
  </conditionalFormatting>
  <conditionalFormatting sqref="H21">
    <cfRule type="cellIs" dxfId="75" priority="78" operator="equal">
      <formula>"E"</formula>
    </cfRule>
  </conditionalFormatting>
  <conditionalFormatting sqref="H20">
    <cfRule type="cellIs" dxfId="74" priority="73" operator="equal">
      <formula>"I"</formula>
    </cfRule>
  </conditionalFormatting>
  <conditionalFormatting sqref="H20">
    <cfRule type="cellIs" dxfId="73" priority="74" operator="equal">
      <formula>"A"</formula>
    </cfRule>
  </conditionalFormatting>
  <conditionalFormatting sqref="H20">
    <cfRule type="cellIs" dxfId="72" priority="75" operator="equal">
      <formula>"E"</formula>
    </cfRule>
  </conditionalFormatting>
  <conditionalFormatting sqref="H19">
    <cfRule type="cellIs" dxfId="71" priority="70" operator="equal">
      <formula>"I"</formula>
    </cfRule>
  </conditionalFormatting>
  <conditionalFormatting sqref="H19">
    <cfRule type="cellIs" dxfId="70" priority="71" operator="equal">
      <formula>"A"</formula>
    </cfRule>
  </conditionalFormatting>
  <conditionalFormatting sqref="H19">
    <cfRule type="cellIs" dxfId="69" priority="72" operator="equal">
      <formula>"E"</formula>
    </cfRule>
  </conditionalFormatting>
  <conditionalFormatting sqref="H17">
    <cfRule type="cellIs" dxfId="68" priority="67" operator="equal">
      <formula>"I"</formula>
    </cfRule>
  </conditionalFormatting>
  <conditionalFormatting sqref="H17">
    <cfRule type="cellIs" dxfId="67" priority="68" operator="equal">
      <formula>"A"</formula>
    </cfRule>
  </conditionalFormatting>
  <conditionalFormatting sqref="H17">
    <cfRule type="cellIs" dxfId="66" priority="69" operator="equal">
      <formula>"E"</formula>
    </cfRule>
  </conditionalFormatting>
  <conditionalFormatting sqref="H16">
    <cfRule type="cellIs" dxfId="65" priority="64" operator="equal">
      <formula>"I"</formula>
    </cfRule>
  </conditionalFormatting>
  <conditionalFormatting sqref="H16">
    <cfRule type="cellIs" dxfId="64" priority="65" operator="equal">
      <formula>"A"</formula>
    </cfRule>
  </conditionalFormatting>
  <conditionalFormatting sqref="H16">
    <cfRule type="cellIs" dxfId="63" priority="66" operator="equal">
      <formula>"E"</formula>
    </cfRule>
  </conditionalFormatting>
  <conditionalFormatting sqref="H15">
    <cfRule type="cellIs" dxfId="62" priority="61" operator="equal">
      <formula>"I"</formula>
    </cfRule>
  </conditionalFormatting>
  <conditionalFormatting sqref="H15">
    <cfRule type="cellIs" dxfId="61" priority="62" operator="equal">
      <formula>"A"</formula>
    </cfRule>
  </conditionalFormatting>
  <conditionalFormatting sqref="H15">
    <cfRule type="cellIs" dxfId="60" priority="63" operator="equal">
      <formula>"E"</formula>
    </cfRule>
  </conditionalFormatting>
  <conditionalFormatting sqref="H14">
    <cfRule type="cellIs" dxfId="59" priority="58" operator="equal">
      <formula>"I"</formula>
    </cfRule>
  </conditionalFormatting>
  <conditionalFormatting sqref="H14">
    <cfRule type="cellIs" dxfId="58" priority="59" operator="equal">
      <formula>"A"</formula>
    </cfRule>
  </conditionalFormatting>
  <conditionalFormatting sqref="H14">
    <cfRule type="cellIs" dxfId="57" priority="60" operator="equal">
      <formula>"E"</formula>
    </cfRule>
  </conditionalFormatting>
  <conditionalFormatting sqref="H13">
    <cfRule type="cellIs" dxfId="56" priority="55" operator="equal">
      <formula>"I"</formula>
    </cfRule>
  </conditionalFormatting>
  <conditionalFormatting sqref="H13">
    <cfRule type="cellIs" dxfId="55" priority="56" operator="equal">
      <formula>"A"</formula>
    </cfRule>
  </conditionalFormatting>
  <conditionalFormatting sqref="H13">
    <cfRule type="cellIs" dxfId="54" priority="57" operator="equal">
      <formula>"E"</formula>
    </cfRule>
  </conditionalFormatting>
  <conditionalFormatting sqref="H12">
    <cfRule type="cellIs" dxfId="53" priority="52" operator="equal">
      <formula>"I"</formula>
    </cfRule>
  </conditionalFormatting>
  <conditionalFormatting sqref="H12">
    <cfRule type="cellIs" dxfId="52" priority="53" operator="equal">
      <formula>"A"</formula>
    </cfRule>
  </conditionalFormatting>
  <conditionalFormatting sqref="H12">
    <cfRule type="cellIs" dxfId="51" priority="54" operator="equal">
      <formula>"E"</formula>
    </cfRule>
  </conditionalFormatting>
  <conditionalFormatting sqref="H11">
    <cfRule type="cellIs" dxfId="50" priority="49" operator="equal">
      <formula>"I"</formula>
    </cfRule>
  </conditionalFormatting>
  <conditionalFormatting sqref="H11">
    <cfRule type="cellIs" dxfId="49" priority="50" operator="equal">
      <formula>"A"</formula>
    </cfRule>
  </conditionalFormatting>
  <conditionalFormatting sqref="H11">
    <cfRule type="cellIs" dxfId="48" priority="51" operator="equal">
      <formula>"E"</formula>
    </cfRule>
  </conditionalFormatting>
  <conditionalFormatting sqref="H9">
    <cfRule type="cellIs" dxfId="47" priority="46" operator="equal">
      <formula>"I"</formula>
    </cfRule>
  </conditionalFormatting>
  <conditionalFormatting sqref="H9">
    <cfRule type="cellIs" dxfId="46" priority="47" operator="equal">
      <formula>"A"</formula>
    </cfRule>
  </conditionalFormatting>
  <conditionalFormatting sqref="H9">
    <cfRule type="cellIs" dxfId="45" priority="48" operator="equal">
      <formula>"E"</formula>
    </cfRule>
  </conditionalFormatting>
  <conditionalFormatting sqref="H10">
    <cfRule type="cellIs" dxfId="44" priority="43" operator="equal">
      <formula>"I"</formula>
    </cfRule>
  </conditionalFormatting>
  <conditionalFormatting sqref="H10">
    <cfRule type="cellIs" dxfId="43" priority="44" operator="equal">
      <formula>"A"</formula>
    </cfRule>
  </conditionalFormatting>
  <conditionalFormatting sqref="H10">
    <cfRule type="cellIs" dxfId="42" priority="45" operator="equal">
      <formula>"E"</formula>
    </cfRule>
  </conditionalFormatting>
  <conditionalFormatting sqref="H114:H115">
    <cfRule type="cellIs" dxfId="41" priority="40" operator="equal">
      <formula>"I"</formula>
    </cfRule>
  </conditionalFormatting>
  <conditionalFormatting sqref="H114:H115">
    <cfRule type="cellIs" dxfId="40" priority="41" operator="equal">
      <formula>"A"</formula>
    </cfRule>
  </conditionalFormatting>
  <conditionalFormatting sqref="H114:H115">
    <cfRule type="cellIs" dxfId="39" priority="42" operator="equal">
      <formula>"E"</formula>
    </cfRule>
  </conditionalFormatting>
  <conditionalFormatting sqref="H113">
    <cfRule type="cellIs" dxfId="38" priority="37" operator="equal">
      <formula>"I"</formula>
    </cfRule>
  </conditionalFormatting>
  <conditionalFormatting sqref="H113">
    <cfRule type="cellIs" dxfId="37" priority="38" operator="equal">
      <formula>"A"</formula>
    </cfRule>
  </conditionalFormatting>
  <conditionalFormatting sqref="H113">
    <cfRule type="cellIs" dxfId="36" priority="39" operator="equal">
      <formula>"E"</formula>
    </cfRule>
  </conditionalFormatting>
  <conditionalFormatting sqref="H112">
    <cfRule type="cellIs" dxfId="35" priority="34" operator="equal">
      <formula>"I"</formula>
    </cfRule>
  </conditionalFormatting>
  <conditionalFormatting sqref="H112">
    <cfRule type="cellIs" dxfId="34" priority="35" operator="equal">
      <formula>"A"</formula>
    </cfRule>
  </conditionalFormatting>
  <conditionalFormatting sqref="H112">
    <cfRule type="cellIs" dxfId="33" priority="36" operator="equal">
      <formula>"E"</formula>
    </cfRule>
  </conditionalFormatting>
  <conditionalFormatting sqref="H111">
    <cfRule type="cellIs" dxfId="32" priority="31" operator="equal">
      <formula>"I"</formula>
    </cfRule>
  </conditionalFormatting>
  <conditionalFormatting sqref="H111">
    <cfRule type="cellIs" dxfId="31" priority="32" operator="equal">
      <formula>"A"</formula>
    </cfRule>
  </conditionalFormatting>
  <conditionalFormatting sqref="H111">
    <cfRule type="cellIs" dxfId="30" priority="33" operator="equal">
      <formula>"E"</formula>
    </cfRule>
  </conditionalFormatting>
  <conditionalFormatting sqref="H110">
    <cfRule type="cellIs" dxfId="29" priority="28" operator="equal">
      <formula>"I"</formula>
    </cfRule>
  </conditionalFormatting>
  <conditionalFormatting sqref="H110">
    <cfRule type="cellIs" dxfId="28" priority="29" operator="equal">
      <formula>"A"</formula>
    </cfRule>
  </conditionalFormatting>
  <conditionalFormatting sqref="H110">
    <cfRule type="cellIs" dxfId="27" priority="30" operator="equal">
      <formula>"E"</formula>
    </cfRule>
  </conditionalFormatting>
  <conditionalFormatting sqref="H109">
    <cfRule type="cellIs" dxfId="26" priority="25" operator="equal">
      <formula>"I"</formula>
    </cfRule>
  </conditionalFormatting>
  <conditionalFormatting sqref="H109">
    <cfRule type="cellIs" dxfId="25" priority="26" operator="equal">
      <formula>"A"</formula>
    </cfRule>
  </conditionalFormatting>
  <conditionalFormatting sqref="H109">
    <cfRule type="cellIs" dxfId="24" priority="27" operator="equal">
      <formula>"E"</formula>
    </cfRule>
  </conditionalFormatting>
  <conditionalFormatting sqref="H108">
    <cfRule type="cellIs" dxfId="23" priority="22" operator="equal">
      <formula>"I"</formula>
    </cfRule>
  </conditionalFormatting>
  <conditionalFormatting sqref="H108">
    <cfRule type="cellIs" dxfId="22" priority="23" operator="equal">
      <formula>"A"</formula>
    </cfRule>
  </conditionalFormatting>
  <conditionalFormatting sqref="H108">
    <cfRule type="cellIs" dxfId="21" priority="24" operator="equal">
      <formula>"E"</formula>
    </cfRule>
  </conditionalFormatting>
  <conditionalFormatting sqref="H122">
    <cfRule type="cellIs" dxfId="20" priority="19" operator="equal">
      <formula>"I"</formula>
    </cfRule>
  </conditionalFormatting>
  <conditionalFormatting sqref="H122">
    <cfRule type="cellIs" dxfId="19" priority="20" operator="equal">
      <formula>"A"</formula>
    </cfRule>
  </conditionalFormatting>
  <conditionalFormatting sqref="H122">
    <cfRule type="cellIs" dxfId="18" priority="21" operator="equal">
      <formula>"E"</formula>
    </cfRule>
  </conditionalFormatting>
  <conditionalFormatting sqref="H121">
    <cfRule type="cellIs" dxfId="17" priority="16" operator="equal">
      <formula>"I"</formula>
    </cfRule>
  </conditionalFormatting>
  <conditionalFormatting sqref="H121">
    <cfRule type="cellIs" dxfId="16" priority="17" operator="equal">
      <formula>"A"</formula>
    </cfRule>
  </conditionalFormatting>
  <conditionalFormatting sqref="H121">
    <cfRule type="cellIs" dxfId="15" priority="18" operator="equal">
      <formula>"E"</formula>
    </cfRule>
  </conditionalFormatting>
  <conditionalFormatting sqref="H120">
    <cfRule type="cellIs" dxfId="14" priority="13" operator="equal">
      <formula>"I"</formula>
    </cfRule>
  </conditionalFormatting>
  <conditionalFormatting sqref="H120">
    <cfRule type="cellIs" dxfId="13" priority="14" operator="equal">
      <formula>"A"</formula>
    </cfRule>
  </conditionalFormatting>
  <conditionalFormatting sqref="H120">
    <cfRule type="cellIs" dxfId="12" priority="15" operator="equal">
      <formula>"E"</formula>
    </cfRule>
  </conditionalFormatting>
  <conditionalFormatting sqref="H119">
    <cfRule type="cellIs" dxfId="11" priority="10" operator="equal">
      <formula>"I"</formula>
    </cfRule>
  </conditionalFormatting>
  <conditionalFormatting sqref="H119">
    <cfRule type="cellIs" dxfId="10" priority="11" operator="equal">
      <formula>"A"</formula>
    </cfRule>
  </conditionalFormatting>
  <conditionalFormatting sqref="H119">
    <cfRule type="cellIs" dxfId="9" priority="12" operator="equal">
      <formula>"E"</formula>
    </cfRule>
  </conditionalFormatting>
  <conditionalFormatting sqref="H118">
    <cfRule type="cellIs" dxfId="8" priority="7" operator="equal">
      <formula>"I"</formula>
    </cfRule>
  </conditionalFormatting>
  <conditionalFormatting sqref="H118">
    <cfRule type="cellIs" dxfId="7" priority="8" operator="equal">
      <formula>"A"</formula>
    </cfRule>
  </conditionalFormatting>
  <conditionalFormatting sqref="H118">
    <cfRule type="cellIs" dxfId="6" priority="9" operator="equal">
      <formula>"E"</formula>
    </cfRule>
  </conditionalFormatting>
  <conditionalFormatting sqref="H117">
    <cfRule type="cellIs" dxfId="5" priority="4" operator="equal">
      <formula>"I"</formula>
    </cfRule>
  </conditionalFormatting>
  <conditionalFormatting sqref="H117">
    <cfRule type="cellIs" dxfId="4" priority="5" operator="equal">
      <formula>"A"</formula>
    </cfRule>
  </conditionalFormatting>
  <conditionalFormatting sqref="H117">
    <cfRule type="cellIs" dxfId="3" priority="6" operator="equal">
      <formula>"E"</formula>
    </cfRule>
  </conditionalFormatting>
  <conditionalFormatting sqref="H116">
    <cfRule type="cellIs" dxfId="2" priority="1" operator="equal">
      <formula>"I"</formula>
    </cfRule>
  </conditionalFormatting>
  <conditionalFormatting sqref="H116">
    <cfRule type="cellIs" dxfId="1" priority="2" operator="equal">
      <formula>"A"</formula>
    </cfRule>
  </conditionalFormatting>
  <conditionalFormatting sqref="H116">
    <cfRule type="cellIs" dxfId="0" priority="3" operator="equal">
      <formula>"E"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"/>
  <sheetViews>
    <sheetView showGridLines="0" topLeftCell="A28" workbookViewId="0">
      <selection activeCell="G47" sqref="G47"/>
    </sheetView>
  </sheetViews>
  <sheetFormatPr defaultColWidth="17.28515625" defaultRowHeight="15" customHeight="1"/>
  <cols>
    <col min="1" max="1" width="2.85546875" customWidth="1"/>
    <col min="2" max="2" width="8.28515625" customWidth="1"/>
    <col min="3" max="3" width="10.7109375" customWidth="1"/>
    <col min="4" max="4" width="2.28515625" customWidth="1"/>
    <col min="5" max="5" width="7.7109375" customWidth="1"/>
    <col min="6" max="6" width="5" customWidth="1"/>
    <col min="7" max="7" width="17.85546875" customWidth="1"/>
    <col min="8" max="8" width="4.7109375" customWidth="1"/>
    <col min="9" max="9" width="6.7109375" customWidth="1"/>
    <col min="10" max="10" width="4.7109375" customWidth="1"/>
    <col min="11" max="11" width="9.85546875" customWidth="1"/>
    <col min="12" max="12" width="7.28515625" customWidth="1"/>
  </cols>
  <sheetData>
    <row r="1" spans="1:12" ht="12" customHeight="1">
      <c r="A1" s="152" t="s">
        <v>39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4"/>
    </row>
    <row r="2" spans="1:12" ht="12" customHeight="1">
      <c r="A2" s="15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56"/>
    </row>
    <row r="3" spans="1:12" ht="12" customHeight="1">
      <c r="A3" s="157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58"/>
    </row>
    <row r="4" spans="1:12" ht="12" customHeight="1">
      <c r="A4" s="159" t="str">
        <f>Contagem!A5&amp;" : "&amp;Contagem!F5</f>
        <v xml:space="preserve">Aplicação : </v>
      </c>
      <c r="B4" s="112"/>
      <c r="C4" s="112"/>
      <c r="D4" s="112"/>
      <c r="E4" s="113"/>
      <c r="F4" s="162" t="str">
        <f>Contagem!A6&amp;" : "&amp;Contagem!F6</f>
        <v xml:space="preserve">Projeto : </v>
      </c>
      <c r="G4" s="112"/>
      <c r="H4" s="112"/>
      <c r="I4" s="112"/>
      <c r="J4" s="112"/>
      <c r="K4" s="112"/>
      <c r="L4" s="163"/>
    </row>
    <row r="5" spans="1:12" ht="12" customHeight="1">
      <c r="A5" s="159" t="str">
        <f>Contagem!A7&amp;" : "&amp;Contagem!F7</f>
        <v>Responsável : Paulo César</v>
      </c>
      <c r="B5" s="112"/>
      <c r="C5" s="112"/>
      <c r="D5" s="112"/>
      <c r="E5" s="112"/>
      <c r="F5" s="162" t="str">
        <f>Contagem!A8&amp;" : "&amp;Contagem!F8</f>
        <v xml:space="preserve">Revisor : </v>
      </c>
      <c r="G5" s="112"/>
      <c r="H5" s="112"/>
      <c r="I5" s="112"/>
      <c r="J5" s="112"/>
      <c r="K5" s="112"/>
      <c r="L5" s="163"/>
    </row>
    <row r="6" spans="1:12" ht="12" customHeight="1">
      <c r="A6" s="26" t="str">
        <f>Contagem!A4&amp;" : "&amp;Contagem!F4</f>
        <v>Empresa : Souza Car</v>
      </c>
      <c r="B6" s="27"/>
      <c r="C6" s="27"/>
      <c r="D6" s="28"/>
      <c r="E6" s="28"/>
      <c r="F6" s="165" t="str">
        <f>Contagem!R4&amp;" = "&amp;VALUE(Contagem!T4)</f>
        <v>R$/PF = 500</v>
      </c>
      <c r="G6" s="113"/>
      <c r="H6" s="165" t="str">
        <f>" Custo= "&amp;DOLLAR(Contagem!W4)</f>
        <v xml:space="preserve"> Custo= R$ 257.500,00</v>
      </c>
      <c r="I6" s="112"/>
      <c r="J6" s="113"/>
      <c r="K6" s="164" t="str">
        <f>"PF  = "&amp;VALUE(Contagem!W5)</f>
        <v>PF  = 515</v>
      </c>
      <c r="L6" s="163"/>
    </row>
    <row r="7" spans="1:12" ht="12" customHeight="1">
      <c r="A7" s="166" t="s">
        <v>40</v>
      </c>
      <c r="B7" s="103"/>
      <c r="C7" s="167" t="s">
        <v>41</v>
      </c>
      <c r="D7" s="103"/>
      <c r="E7" s="103"/>
      <c r="F7" s="103"/>
      <c r="G7" s="160" t="s">
        <v>42</v>
      </c>
      <c r="H7" s="160"/>
      <c r="I7" s="160" t="s">
        <v>43</v>
      </c>
      <c r="J7" s="161"/>
      <c r="K7" s="160"/>
      <c r="L7" s="161"/>
    </row>
    <row r="8" spans="1:12" ht="12" customHeight="1">
      <c r="A8" s="157"/>
      <c r="B8" s="109"/>
      <c r="C8" s="109"/>
      <c r="D8" s="109"/>
      <c r="E8" s="109"/>
      <c r="F8" s="109"/>
      <c r="G8" s="109"/>
      <c r="H8" s="109"/>
      <c r="I8" s="109"/>
      <c r="J8" s="158"/>
      <c r="K8" s="109"/>
      <c r="L8" s="158"/>
    </row>
    <row r="9" spans="1:12" ht="12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12" customHeight="1">
      <c r="A10" s="32"/>
      <c r="B10" s="4" t="s">
        <v>37</v>
      </c>
      <c r="C10" s="33">
        <f>COUNTIF(CF,"EEL")</f>
        <v>3</v>
      </c>
      <c r="D10" s="4"/>
      <c r="E10" s="34" t="s">
        <v>44</v>
      </c>
      <c r="F10" s="34" t="s">
        <v>45</v>
      </c>
      <c r="G10" s="35">
        <f>C10*3</f>
        <v>9</v>
      </c>
      <c r="H10" s="4"/>
      <c r="I10" s="36"/>
      <c r="J10" s="4"/>
      <c r="K10" s="4"/>
      <c r="L10" s="37"/>
    </row>
    <row r="11" spans="1:12" ht="12" customHeight="1">
      <c r="A11" s="32"/>
      <c r="B11" s="4"/>
      <c r="C11" s="33">
        <f>COUNTIF(CF,"EEA")</f>
        <v>43</v>
      </c>
      <c r="D11" s="4"/>
      <c r="E11" s="34" t="s">
        <v>46</v>
      </c>
      <c r="F11" s="34" t="s">
        <v>47</v>
      </c>
      <c r="G11" s="35">
        <f>C11*4</f>
        <v>172</v>
      </c>
      <c r="H11" s="4"/>
      <c r="I11" s="36"/>
      <c r="J11" s="4"/>
      <c r="K11" s="4"/>
      <c r="L11" s="37"/>
    </row>
    <row r="12" spans="1:12" ht="12" customHeight="1">
      <c r="A12" s="32"/>
      <c r="B12" s="4"/>
      <c r="C12" s="33">
        <f>COUNTIF(CF,"EEH")</f>
        <v>2</v>
      </c>
      <c r="D12" s="4"/>
      <c r="E12" s="34" t="s">
        <v>48</v>
      </c>
      <c r="F12" s="34" t="s">
        <v>49</v>
      </c>
      <c r="G12" s="35">
        <f>C12*6</f>
        <v>12</v>
      </c>
      <c r="H12" s="4"/>
      <c r="I12" s="36"/>
      <c r="J12" s="4"/>
      <c r="K12" s="4"/>
      <c r="L12" s="38"/>
    </row>
    <row r="13" spans="1:12" ht="6.75" customHeight="1">
      <c r="A13" s="32"/>
      <c r="B13" s="4"/>
      <c r="C13" s="30"/>
      <c r="D13" s="4"/>
      <c r="E13" s="4"/>
      <c r="F13" s="4"/>
      <c r="G13" s="30"/>
      <c r="H13" s="4"/>
      <c r="I13" s="4"/>
      <c r="J13" s="4"/>
      <c r="K13" s="4"/>
      <c r="L13" s="37"/>
    </row>
    <row r="14" spans="1:12" ht="12" customHeight="1">
      <c r="A14" s="32"/>
      <c r="B14" s="39" t="s">
        <v>50</v>
      </c>
      <c r="C14" s="35">
        <f>SUM(C10:C12)</f>
        <v>48</v>
      </c>
      <c r="D14" s="4"/>
      <c r="E14" s="4"/>
      <c r="F14" s="39" t="s">
        <v>50</v>
      </c>
      <c r="G14" s="35">
        <f>SUM(G10:G12)</f>
        <v>193</v>
      </c>
      <c r="H14" s="4"/>
      <c r="I14" s="40">
        <f>IF($G$45&lt;&gt;0,G14/$G$45,"")</f>
        <v>0.37475728155339805</v>
      </c>
      <c r="J14" s="4"/>
      <c r="K14" s="4"/>
      <c r="L14" s="37"/>
    </row>
    <row r="15" spans="1:12" ht="6" customHeight="1">
      <c r="A15" s="41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42"/>
    </row>
    <row r="16" spans="1:12" ht="12" customHeight="1">
      <c r="A16" s="32"/>
      <c r="B16" s="4"/>
      <c r="C16" s="4"/>
      <c r="D16" s="4"/>
      <c r="E16" s="4"/>
      <c r="F16" s="4"/>
      <c r="G16" s="4"/>
      <c r="H16" s="4"/>
      <c r="I16" s="4"/>
      <c r="J16" s="4"/>
      <c r="K16" s="4"/>
      <c r="L16" s="37"/>
    </row>
    <row r="17" spans="1:12" ht="12" customHeight="1">
      <c r="A17" s="32"/>
      <c r="B17" s="4" t="s">
        <v>51</v>
      </c>
      <c r="C17" s="33">
        <f>COUNTIF(CF,"SEL")</f>
        <v>0</v>
      </c>
      <c r="D17" s="4"/>
      <c r="E17" s="34" t="s">
        <v>44</v>
      </c>
      <c r="F17" s="34" t="s">
        <v>47</v>
      </c>
      <c r="G17" s="35">
        <f>C17*4</f>
        <v>0</v>
      </c>
      <c r="H17" s="4"/>
      <c r="I17" s="4"/>
      <c r="J17" s="4"/>
      <c r="K17" s="4"/>
      <c r="L17" s="37"/>
    </row>
    <row r="18" spans="1:12" ht="12" customHeight="1">
      <c r="A18" s="32"/>
      <c r="B18" s="4"/>
      <c r="C18" s="33">
        <f>COUNTIF(CF,"SEA")</f>
        <v>22</v>
      </c>
      <c r="D18" s="4"/>
      <c r="E18" s="34" t="s">
        <v>46</v>
      </c>
      <c r="F18" s="34" t="s">
        <v>52</v>
      </c>
      <c r="G18" s="35">
        <f>C18*5</f>
        <v>110</v>
      </c>
      <c r="H18" s="4"/>
      <c r="I18" s="4"/>
      <c r="J18" s="4"/>
      <c r="K18" s="4"/>
      <c r="L18" s="37"/>
    </row>
    <row r="19" spans="1:12" ht="12" customHeight="1">
      <c r="A19" s="32"/>
      <c r="B19" s="4"/>
      <c r="C19" s="33">
        <f>COUNTIF(CF,"SEH")</f>
        <v>0</v>
      </c>
      <c r="D19" s="4"/>
      <c r="E19" s="34" t="s">
        <v>48</v>
      </c>
      <c r="F19" s="34" t="s">
        <v>53</v>
      </c>
      <c r="G19" s="35">
        <f>C19*7</f>
        <v>0</v>
      </c>
      <c r="H19" s="4"/>
      <c r="I19" s="4"/>
      <c r="J19" s="4"/>
      <c r="K19" s="4"/>
      <c r="L19" s="38"/>
    </row>
    <row r="20" spans="1:12" ht="6.75" customHeight="1">
      <c r="A20" s="32"/>
      <c r="B20" s="4"/>
      <c r="C20" s="30"/>
      <c r="D20" s="4"/>
      <c r="E20" s="4"/>
      <c r="F20" s="4"/>
      <c r="G20" s="30"/>
      <c r="H20" s="4"/>
      <c r="I20" s="4"/>
      <c r="J20" s="4"/>
      <c r="K20" s="4"/>
      <c r="L20" s="37"/>
    </row>
    <row r="21" spans="1:12" ht="12" customHeight="1">
      <c r="A21" s="32"/>
      <c r="B21" s="39" t="s">
        <v>50</v>
      </c>
      <c r="C21" s="35">
        <f>SUM(C17:C19)</f>
        <v>22</v>
      </c>
      <c r="D21" s="4"/>
      <c r="E21" s="4"/>
      <c r="F21" s="39" t="s">
        <v>50</v>
      </c>
      <c r="G21" s="35">
        <f>SUM(G17:G19)</f>
        <v>110</v>
      </c>
      <c r="H21" s="4"/>
      <c r="I21" s="43">
        <f>IF($G$45&lt;&gt;0,G21/$G$45,"")</f>
        <v>0.21359223300970873</v>
      </c>
      <c r="J21" s="4"/>
      <c r="K21" s="4"/>
      <c r="L21" s="37"/>
    </row>
    <row r="22" spans="1:12" ht="6" customHeight="1">
      <c r="A22" s="4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42"/>
    </row>
    <row r="23" spans="1:12" ht="12" customHeight="1">
      <c r="A23" s="29"/>
      <c r="B23" s="30"/>
      <c r="C23" s="4"/>
      <c r="D23" s="30"/>
      <c r="E23" s="30"/>
      <c r="F23" s="30"/>
      <c r="G23" s="4"/>
      <c r="H23" s="30"/>
      <c r="I23" s="30"/>
      <c r="J23" s="30"/>
      <c r="K23" s="30"/>
      <c r="L23" s="31"/>
    </row>
    <row r="24" spans="1:12" ht="12" customHeight="1">
      <c r="A24" s="32"/>
      <c r="B24" s="4" t="s">
        <v>38</v>
      </c>
      <c r="C24" s="33">
        <f>COUNTIF(CF,"CEL")</f>
        <v>3</v>
      </c>
      <c r="D24" s="4"/>
      <c r="E24" s="34" t="s">
        <v>44</v>
      </c>
      <c r="F24" s="34" t="s">
        <v>45</v>
      </c>
      <c r="G24" s="35">
        <f>C24*3</f>
        <v>9</v>
      </c>
      <c r="H24" s="4"/>
      <c r="I24" s="4"/>
      <c r="J24" s="4"/>
      <c r="K24" s="4"/>
      <c r="L24" s="37"/>
    </row>
    <row r="25" spans="1:12" ht="12" customHeight="1">
      <c r="A25" s="32"/>
      <c r="B25" s="4"/>
      <c r="C25" s="33">
        <f>COUNTIF(CF,"CEA")</f>
        <v>17</v>
      </c>
      <c r="D25" s="4"/>
      <c r="E25" s="34" t="s">
        <v>46</v>
      </c>
      <c r="F25" s="34" t="s">
        <v>47</v>
      </c>
      <c r="G25" s="35">
        <f>C25*4</f>
        <v>68</v>
      </c>
      <c r="H25" s="4"/>
      <c r="I25" s="4"/>
      <c r="J25" s="4"/>
      <c r="K25" s="4"/>
      <c r="L25" s="37"/>
    </row>
    <row r="26" spans="1:12" ht="12" customHeight="1">
      <c r="A26" s="32"/>
      <c r="B26" s="4"/>
      <c r="C26" s="33">
        <f>COUNTIF(CF,"CEH")</f>
        <v>1</v>
      </c>
      <c r="D26" s="4"/>
      <c r="E26" s="34" t="s">
        <v>48</v>
      </c>
      <c r="F26" s="34" t="s">
        <v>49</v>
      </c>
      <c r="G26" s="35">
        <f>C26*6</f>
        <v>6</v>
      </c>
      <c r="H26" s="4"/>
      <c r="I26" s="4"/>
      <c r="J26" s="4"/>
      <c r="K26" s="4"/>
      <c r="L26" s="38"/>
    </row>
    <row r="27" spans="1:12" ht="6.75" customHeight="1">
      <c r="A27" s="32"/>
      <c r="B27" s="4"/>
      <c r="C27" s="30"/>
      <c r="D27" s="4"/>
      <c r="E27" s="4"/>
      <c r="F27" s="4"/>
      <c r="G27" s="30"/>
      <c r="H27" s="4"/>
      <c r="I27" s="4"/>
      <c r="J27" s="4"/>
      <c r="K27" s="4"/>
      <c r="L27" s="37"/>
    </row>
    <row r="28" spans="1:12" ht="12" customHeight="1">
      <c r="A28" s="32"/>
      <c r="B28" s="39" t="s">
        <v>50</v>
      </c>
      <c r="C28" s="35">
        <f>SUM(C24:C26)</f>
        <v>21</v>
      </c>
      <c r="D28" s="4"/>
      <c r="E28" s="4"/>
      <c r="F28" s="39" t="s">
        <v>50</v>
      </c>
      <c r="G28" s="35">
        <f>SUM(G24:G26)</f>
        <v>83</v>
      </c>
      <c r="H28" s="4"/>
      <c r="I28" s="44">
        <f>IF($G$45&lt;&gt;0,G28/$G$45,"")</f>
        <v>0.16116504854368932</v>
      </c>
      <c r="J28" s="4"/>
      <c r="K28" s="4"/>
      <c r="L28" s="37"/>
    </row>
    <row r="29" spans="1:12" ht="6" customHeight="1">
      <c r="A29" s="4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42"/>
    </row>
    <row r="30" spans="1:12" ht="12" customHeight="1">
      <c r="A30" s="29"/>
      <c r="B30" s="30"/>
      <c r="C30" s="4"/>
      <c r="D30" s="30"/>
      <c r="E30" s="30"/>
      <c r="F30" s="30"/>
      <c r="G30" s="4"/>
      <c r="H30" s="30"/>
      <c r="I30" s="30"/>
      <c r="J30" s="30"/>
      <c r="K30" s="30"/>
      <c r="L30" s="31"/>
    </row>
    <row r="31" spans="1:12" ht="12" customHeight="1">
      <c r="A31" s="32"/>
      <c r="B31" s="4" t="s">
        <v>35</v>
      </c>
      <c r="C31" s="33">
        <f>COUNTIF(CF,"ALIL")</f>
        <v>12</v>
      </c>
      <c r="D31" s="4"/>
      <c r="E31" s="4" t="s">
        <v>44</v>
      </c>
      <c r="F31" s="4" t="s">
        <v>53</v>
      </c>
      <c r="G31" s="35">
        <f>C31*7</f>
        <v>84</v>
      </c>
      <c r="H31" s="4"/>
      <c r="I31" s="4"/>
      <c r="J31" s="4"/>
      <c r="K31" s="4"/>
      <c r="L31" s="37"/>
    </row>
    <row r="32" spans="1:12" ht="12" customHeight="1">
      <c r="A32" s="32"/>
      <c r="B32" s="4"/>
      <c r="C32" s="33">
        <f>COUNTIF(CF,"ALIA")</f>
        <v>3</v>
      </c>
      <c r="D32" s="4"/>
      <c r="E32" s="4" t="s">
        <v>46</v>
      </c>
      <c r="F32" s="4" t="s">
        <v>54</v>
      </c>
      <c r="G32" s="35">
        <f>C32*10</f>
        <v>30</v>
      </c>
      <c r="H32" s="4"/>
      <c r="I32" s="4"/>
      <c r="J32" s="4"/>
      <c r="K32" s="4"/>
      <c r="L32" s="37"/>
    </row>
    <row r="33" spans="1:12" ht="12" customHeight="1">
      <c r="A33" s="32"/>
      <c r="B33" s="4"/>
      <c r="C33" s="33">
        <f>COUNTIF(CF,"ALIH")</f>
        <v>0</v>
      </c>
      <c r="D33" s="4"/>
      <c r="E33" s="4" t="s">
        <v>48</v>
      </c>
      <c r="F33" s="4" t="s">
        <v>55</v>
      </c>
      <c r="G33" s="35">
        <f>C33*15</f>
        <v>0</v>
      </c>
      <c r="H33" s="4"/>
      <c r="I33" s="4"/>
      <c r="J33" s="4"/>
      <c r="K33" s="4"/>
      <c r="L33" s="38"/>
    </row>
    <row r="34" spans="1:12" ht="6.75" customHeight="1">
      <c r="A34" s="32"/>
      <c r="B34" s="4"/>
      <c r="C34" s="30"/>
      <c r="D34" s="4"/>
      <c r="E34" s="4"/>
      <c r="F34" s="4"/>
      <c r="G34" s="30"/>
      <c r="H34" s="4"/>
      <c r="I34" s="4"/>
      <c r="J34" s="4"/>
      <c r="K34" s="4"/>
      <c r="L34" s="37"/>
    </row>
    <row r="35" spans="1:12" ht="12" customHeight="1">
      <c r="A35" s="32"/>
      <c r="B35" s="39" t="s">
        <v>50</v>
      </c>
      <c r="C35" s="35">
        <f>SUM(C31:C33)</f>
        <v>15</v>
      </c>
      <c r="D35" s="4"/>
      <c r="E35" s="4"/>
      <c r="F35" s="39" t="s">
        <v>50</v>
      </c>
      <c r="G35" s="35">
        <f>SUM(G31:G33)</f>
        <v>114</v>
      </c>
      <c r="H35" s="4"/>
      <c r="I35" s="45">
        <f>IF($G$45&lt;&gt;0,G35/$G$45,"")</f>
        <v>0.22135922330097088</v>
      </c>
      <c r="J35" s="4"/>
      <c r="K35" s="4"/>
      <c r="L35" s="37"/>
    </row>
    <row r="36" spans="1:12" ht="6" customHeight="1">
      <c r="A36" s="41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42"/>
    </row>
    <row r="37" spans="1:12" ht="12" customHeight="1">
      <c r="A37" s="29"/>
      <c r="B37" s="30"/>
      <c r="C37" s="4"/>
      <c r="D37" s="30"/>
      <c r="E37" s="30"/>
      <c r="F37" s="30"/>
      <c r="G37" s="4"/>
      <c r="H37" s="30"/>
      <c r="I37" s="30"/>
      <c r="J37" s="30"/>
      <c r="K37" s="30"/>
      <c r="L37" s="31"/>
    </row>
    <row r="38" spans="1:12" ht="12" customHeight="1">
      <c r="A38" s="32"/>
      <c r="B38" s="4" t="s">
        <v>56</v>
      </c>
      <c r="C38" s="33">
        <f>COUNTIF(CF,"AIEL")</f>
        <v>3</v>
      </c>
      <c r="D38" s="4"/>
      <c r="E38" s="4" t="s">
        <v>44</v>
      </c>
      <c r="F38" s="4" t="s">
        <v>52</v>
      </c>
      <c r="G38" s="35">
        <f>C38*5</f>
        <v>15</v>
      </c>
      <c r="H38" s="4"/>
      <c r="I38" s="4"/>
      <c r="J38" s="4"/>
      <c r="K38" s="4"/>
      <c r="L38" s="37"/>
    </row>
    <row r="39" spans="1:12" ht="12" customHeight="1">
      <c r="A39" s="32"/>
      <c r="B39" s="4"/>
      <c r="C39" s="33">
        <f>COUNTIF(CF,"AIEA")</f>
        <v>0</v>
      </c>
      <c r="D39" s="4"/>
      <c r="E39" s="4" t="s">
        <v>46</v>
      </c>
      <c r="F39" s="4" t="s">
        <v>53</v>
      </c>
      <c r="G39" s="35">
        <f>C39*7</f>
        <v>0</v>
      </c>
      <c r="H39" s="4"/>
      <c r="I39" s="4"/>
      <c r="J39" s="4"/>
      <c r="K39" s="4"/>
      <c r="L39" s="37"/>
    </row>
    <row r="40" spans="1:12" ht="12" customHeight="1">
      <c r="A40" s="32"/>
      <c r="B40" s="4"/>
      <c r="C40" s="33">
        <f>COUNTIF(CF,"AIEH")</f>
        <v>0</v>
      </c>
      <c r="D40" s="4"/>
      <c r="E40" s="4" t="s">
        <v>48</v>
      </c>
      <c r="F40" s="4" t="s">
        <v>54</v>
      </c>
      <c r="G40" s="35">
        <f>C40*10</f>
        <v>0</v>
      </c>
      <c r="H40" s="4"/>
      <c r="I40" s="4"/>
      <c r="J40" s="4"/>
      <c r="K40" s="4"/>
      <c r="L40" s="38"/>
    </row>
    <row r="41" spans="1:12" ht="6.75" customHeight="1">
      <c r="A41" s="32"/>
      <c r="B41" s="4"/>
      <c r="C41" s="30"/>
      <c r="D41" s="4"/>
      <c r="E41" s="4"/>
      <c r="F41" s="4"/>
      <c r="G41" s="30"/>
      <c r="H41" s="4"/>
      <c r="I41" s="4"/>
      <c r="J41" s="4"/>
      <c r="K41" s="4"/>
      <c r="L41" s="37"/>
    </row>
    <row r="42" spans="1:12" ht="12" customHeight="1">
      <c r="A42" s="32"/>
      <c r="B42" s="39" t="s">
        <v>50</v>
      </c>
      <c r="C42" s="35">
        <f>SUM(C38:C40)</f>
        <v>3</v>
      </c>
      <c r="D42" s="4"/>
      <c r="E42" s="4"/>
      <c r="F42" s="39" t="s">
        <v>50</v>
      </c>
      <c r="G42" s="35">
        <f>SUM(G38:G40)</f>
        <v>15</v>
      </c>
      <c r="H42" s="4"/>
      <c r="I42" s="46">
        <f>IF($G$45&lt;&gt;0,G42/$G$45,"")</f>
        <v>2.9126213592233011E-2</v>
      </c>
      <c r="J42" s="4"/>
      <c r="K42" s="4"/>
      <c r="L42" s="37"/>
    </row>
    <row r="43" spans="1:12" ht="6" customHeight="1">
      <c r="A43" s="41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42"/>
    </row>
    <row r="44" spans="1:12" ht="12" customHeight="1">
      <c r="A44" s="32"/>
      <c r="B44" s="4"/>
      <c r="C44" s="4"/>
      <c r="D44" s="4"/>
      <c r="E44" s="4"/>
      <c r="F44" s="4"/>
      <c r="G44" s="4"/>
      <c r="H44" s="4"/>
      <c r="I44" s="4"/>
      <c r="J44" s="4"/>
      <c r="K44" s="4"/>
      <c r="L44" s="37"/>
    </row>
    <row r="45" spans="1:12" ht="12" customHeight="1">
      <c r="A45" s="32"/>
      <c r="B45" s="4" t="s">
        <v>57</v>
      </c>
      <c r="C45" s="4"/>
      <c r="D45" s="4"/>
      <c r="E45" s="4"/>
      <c r="F45" s="4"/>
      <c r="G45" s="35">
        <f>SUM(G14+G21+G28+G35+G42)</f>
        <v>515</v>
      </c>
      <c r="H45" s="4"/>
      <c r="I45" s="4"/>
      <c r="J45" s="4"/>
      <c r="K45" s="4"/>
      <c r="L45" s="37"/>
    </row>
    <row r="46" spans="1:12" ht="12" customHeight="1">
      <c r="A46" s="32"/>
      <c r="B46" s="4" t="s">
        <v>58</v>
      </c>
      <c r="C46" s="4"/>
      <c r="D46" s="4"/>
      <c r="E46" s="4"/>
      <c r="F46" s="4"/>
      <c r="G46" s="35">
        <f>(C10+C11+C12)*4+(C17+C18+C19)*5+(C24+C25+C26)*4+(C31+C32+C33)*7+(C38+C39+C40)*5</f>
        <v>506</v>
      </c>
      <c r="H46" s="4"/>
      <c r="I46" s="4"/>
      <c r="J46" s="4"/>
      <c r="K46" s="4"/>
      <c r="L46" s="37"/>
    </row>
    <row r="47" spans="1:12" ht="12" customHeight="1">
      <c r="A47" s="32"/>
      <c r="B47" s="4" t="s">
        <v>59</v>
      </c>
      <c r="C47" s="4"/>
      <c r="D47" s="4"/>
      <c r="E47" s="4"/>
      <c r="F47" s="4"/>
      <c r="G47" s="35">
        <f>(C31+C32+C33)*35+(C38+C39+C40)*15</f>
        <v>570</v>
      </c>
      <c r="H47" s="4"/>
      <c r="I47" s="4"/>
      <c r="J47" s="4"/>
      <c r="K47" s="4"/>
      <c r="L47" s="37"/>
    </row>
    <row r="48" spans="1:12" ht="12" customHeight="1">
      <c r="A48" s="32"/>
      <c r="B48" s="4"/>
      <c r="C48" s="4"/>
      <c r="D48" s="4"/>
      <c r="E48" s="4"/>
      <c r="F48" s="4"/>
      <c r="G48" s="4"/>
      <c r="H48" s="4"/>
      <c r="I48" s="4"/>
      <c r="J48" s="4"/>
      <c r="K48" s="4"/>
      <c r="L48" s="37"/>
    </row>
    <row r="49" spans="1:12" ht="12" customHeight="1">
      <c r="A49" s="32"/>
      <c r="B49" s="4"/>
      <c r="C49" s="4"/>
      <c r="D49" s="4"/>
      <c r="E49" s="4"/>
      <c r="F49" s="4"/>
      <c r="G49" s="4"/>
      <c r="H49" s="4"/>
      <c r="I49" s="4"/>
      <c r="J49" s="4"/>
      <c r="K49" s="4"/>
      <c r="L49" s="37"/>
    </row>
    <row r="50" spans="1:12" ht="12" customHeight="1">
      <c r="A50" s="32"/>
      <c r="B50" s="4"/>
      <c r="C50" s="4"/>
      <c r="D50" s="4"/>
      <c r="E50" s="4"/>
      <c r="F50" s="4"/>
      <c r="G50" s="4"/>
      <c r="H50" s="4"/>
      <c r="I50" s="4"/>
      <c r="J50" s="4"/>
      <c r="K50" s="4"/>
      <c r="L50" s="37"/>
    </row>
    <row r="51" spans="1:12" ht="13.5" customHeight="1">
      <c r="A51" s="32"/>
      <c r="B51" s="4"/>
      <c r="C51" s="4"/>
      <c r="D51" s="4"/>
      <c r="E51" s="4"/>
      <c r="F51" s="4"/>
      <c r="G51" s="4"/>
      <c r="H51" s="4"/>
      <c r="I51" s="4"/>
      <c r="J51" s="4"/>
      <c r="K51" s="4"/>
      <c r="L51" s="37"/>
    </row>
    <row r="52" spans="1:12" ht="12" customHeight="1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1"/>
    </row>
    <row r="53" spans="1:12" ht="12" customHeight="1">
      <c r="A53" s="32"/>
      <c r="B53" s="4" t="s">
        <v>60</v>
      </c>
      <c r="C53" s="4"/>
      <c r="D53" s="4"/>
      <c r="E53" s="4"/>
      <c r="F53" s="4"/>
      <c r="G53" s="4"/>
      <c r="H53" s="4"/>
      <c r="I53" s="4"/>
      <c r="J53" s="4"/>
      <c r="K53" s="4"/>
      <c r="L53" s="37"/>
    </row>
    <row r="54" spans="1:12" ht="12" customHeight="1">
      <c r="A54" s="32"/>
      <c r="B54" s="4"/>
      <c r="C54" s="4"/>
      <c r="D54" s="4"/>
      <c r="E54" s="47" t="s">
        <v>5</v>
      </c>
      <c r="F54" s="47" t="s">
        <v>61</v>
      </c>
      <c r="G54" s="47" t="s">
        <v>62</v>
      </c>
      <c r="H54" s="4"/>
      <c r="I54" s="4"/>
      <c r="J54" s="4"/>
      <c r="K54" s="4"/>
      <c r="L54" s="37"/>
    </row>
    <row r="55" spans="1:12" ht="12" customHeight="1">
      <c r="A55" s="32"/>
      <c r="B55" s="151" t="s">
        <v>63</v>
      </c>
      <c r="C55" s="112"/>
      <c r="D55" s="113"/>
      <c r="E55" s="48">
        <f>SUMIF(Funções!$H$8:$H$131,"I",Funções!$N$8:$N$131)</f>
        <v>515</v>
      </c>
      <c r="F55" s="48">
        <f>Contagem!U11</f>
        <v>1</v>
      </c>
      <c r="G55" s="48">
        <f t="shared" ref="G55:G58" si="0">F55*E55</f>
        <v>515</v>
      </c>
      <c r="H55" s="49"/>
      <c r="I55" s="49"/>
      <c r="J55" s="49"/>
      <c r="K55" s="50" t="s">
        <v>64</v>
      </c>
      <c r="L55" s="37"/>
    </row>
    <row r="56" spans="1:12" ht="12" customHeight="1">
      <c r="A56" s="32"/>
      <c r="B56" s="151" t="s">
        <v>65</v>
      </c>
      <c r="C56" s="112"/>
      <c r="D56" s="113"/>
      <c r="E56" s="48">
        <f>SUMIF(Funções!$H$8:$H$131,"A",Funções!$N$8:$N$131)</f>
        <v>0</v>
      </c>
      <c r="F56" s="48">
        <f>Contagem!U12</f>
        <v>1</v>
      </c>
      <c r="G56" s="48">
        <f t="shared" si="0"/>
        <v>0</v>
      </c>
      <c r="H56" s="49"/>
      <c r="I56" s="49"/>
      <c r="J56" s="49"/>
      <c r="K56" s="51">
        <f>Contagem!W5</f>
        <v>515</v>
      </c>
      <c r="L56" s="37"/>
    </row>
    <row r="57" spans="1:12" ht="12" customHeight="1">
      <c r="A57" s="32"/>
      <c r="B57" s="151" t="s">
        <v>66</v>
      </c>
      <c r="C57" s="112"/>
      <c r="D57" s="113"/>
      <c r="E57" s="48">
        <f>SUMIF(Funções!$H$8:$H$131,"E",Funções!$N$8:$N$131)</f>
        <v>0</v>
      </c>
      <c r="F57" s="48">
        <f>Contagem!U13</f>
        <v>1</v>
      </c>
      <c r="G57" s="48">
        <f t="shared" si="0"/>
        <v>0</v>
      </c>
      <c r="H57" s="49"/>
      <c r="I57" s="49"/>
      <c r="J57" s="49"/>
      <c r="K57" s="4"/>
      <c r="L57" s="37"/>
    </row>
    <row r="58" spans="1:12" ht="12" customHeight="1">
      <c r="A58" s="32"/>
      <c r="B58" s="151" t="s">
        <v>67</v>
      </c>
      <c r="C58" s="112"/>
      <c r="D58" s="113"/>
      <c r="E58" s="48">
        <f>SUMIF(Funções!$H$8:$H$131,"T",Funções!$N$8:$N$131)</f>
        <v>0</v>
      </c>
      <c r="F58" s="48">
        <f>Contagem!U14</f>
        <v>0</v>
      </c>
      <c r="G58" s="48">
        <f t="shared" si="0"/>
        <v>0</v>
      </c>
      <c r="H58" s="49"/>
      <c r="I58" s="49"/>
      <c r="J58" s="49"/>
      <c r="K58" s="4"/>
      <c r="L58" s="37"/>
    </row>
    <row r="59" spans="1:12" ht="12" customHeight="1">
      <c r="A59" s="52"/>
      <c r="B59" s="53"/>
      <c r="C59" s="54"/>
      <c r="D59" s="55"/>
      <c r="E59" s="56"/>
      <c r="F59" s="55"/>
      <c r="G59" s="56"/>
      <c r="H59" s="57"/>
      <c r="I59" s="57"/>
      <c r="J59" s="57"/>
      <c r="K59" s="58"/>
      <c r="L59" s="59"/>
    </row>
  </sheetData>
  <mergeCells count="18">
    <mergeCell ref="A5:E5"/>
    <mergeCell ref="B55:D55"/>
    <mergeCell ref="B56:D56"/>
    <mergeCell ref="A1:L3"/>
    <mergeCell ref="B58:D58"/>
    <mergeCell ref="B57:D57"/>
    <mergeCell ref="A4:E4"/>
    <mergeCell ref="K7:L8"/>
    <mergeCell ref="I7:J8"/>
    <mergeCell ref="H7:H8"/>
    <mergeCell ref="G7:G8"/>
    <mergeCell ref="F4:L4"/>
    <mergeCell ref="F5:L5"/>
    <mergeCell ref="K6:L6"/>
    <mergeCell ref="F6:G6"/>
    <mergeCell ref="H6:J6"/>
    <mergeCell ref="A7:B8"/>
    <mergeCell ref="C7:F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Contagem</vt:lpstr>
      <vt:lpstr>Funções</vt:lpstr>
      <vt:lpstr>Sumário</vt:lpstr>
      <vt:lpstr>CF</vt:lpstr>
      <vt:lpstr>Data</vt:lpstr>
      <vt:lpstr>Projeto</vt:lpstr>
      <vt:lpstr>Responsável</vt:lpstr>
      <vt:lpstr>Revisão</vt:lpstr>
      <vt:lpstr>Revisor</vt:lpstr>
      <vt:lpstr>UFPB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César</cp:lastModifiedBy>
  <dcterms:modified xsi:type="dcterms:W3CDTF">2017-04-02T04:00:53Z</dcterms:modified>
</cp:coreProperties>
</file>