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Peignier/Nextcloud/Enquete_COVID/Rapport/"/>
    </mc:Choice>
  </mc:AlternateContent>
  <xr:revisionPtr revIDLastSave="0" documentId="13_ncr:1_{8F3654DF-9501-1A49-B8F5-C722721411DB}" xr6:coauthVersionLast="47" xr6:coauthVersionMax="47" xr10:uidLastSave="{00000000-0000-0000-0000-000000000000}"/>
  <bookViews>
    <workbookView xWindow="32700" yWindow="-4640" windowWidth="23040" windowHeight="16560" activeTab="5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7" l="1"/>
  <c r="J10" i="7"/>
  <c r="I10" i="7"/>
  <c r="H10" i="7"/>
  <c r="G10" i="7"/>
  <c r="F10" i="7"/>
  <c r="E10" i="7"/>
  <c r="C10" i="7" s="1"/>
  <c r="B10" i="7"/>
  <c r="D10" i="7" s="1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/>
  <c r="D8" i="7" s="1"/>
  <c r="B8" i="7"/>
  <c r="K7" i="7"/>
  <c r="J7" i="7"/>
  <c r="I7" i="7"/>
  <c r="H7" i="7"/>
  <c r="G7" i="7"/>
  <c r="F7" i="7"/>
  <c r="E7" i="7"/>
  <c r="C7" i="7" s="1"/>
  <c r="D7" i="7" s="1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D13" i="6"/>
  <c r="D5" i="6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C8" i="6" s="1"/>
  <c r="B8" i="6"/>
  <c r="K7" i="6"/>
  <c r="J7" i="6"/>
  <c r="I7" i="6"/>
  <c r="H7" i="6"/>
  <c r="G7" i="6"/>
  <c r="F7" i="6"/>
  <c r="E7" i="6"/>
  <c r="C7" i="6" s="1"/>
  <c r="B7" i="6"/>
  <c r="K6" i="6"/>
  <c r="J6" i="6"/>
  <c r="I6" i="6"/>
  <c r="H6" i="6"/>
  <c r="G6" i="6"/>
  <c r="F6" i="6"/>
  <c r="E6" i="6"/>
  <c r="C6" i="6" s="1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C8" i="5" s="1"/>
  <c r="B8" i="5"/>
  <c r="K7" i="5"/>
  <c r="J7" i="5"/>
  <c r="I7" i="5"/>
  <c r="H7" i="5"/>
  <c r="G7" i="5"/>
  <c r="F7" i="5"/>
  <c r="E7" i="5"/>
  <c r="C7" i="5" s="1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C10" i="4" s="1"/>
  <c r="B10" i="4"/>
  <c r="K9" i="4"/>
  <c r="J9" i="4"/>
  <c r="I9" i="4"/>
  <c r="H9" i="4"/>
  <c r="G9" i="4"/>
  <c r="F9" i="4"/>
  <c r="C9" i="4" s="1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D13" i="2"/>
  <c r="B10" i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C6" i="7" l="1"/>
  <c r="C5" i="7"/>
  <c r="C9" i="7"/>
  <c r="D9" i="7" s="1"/>
  <c r="D5" i="7"/>
  <c r="D6" i="7"/>
  <c r="C10" i="6"/>
  <c r="D8" i="6"/>
  <c r="C9" i="6"/>
  <c r="D9" i="6" s="1"/>
  <c r="C5" i="6"/>
  <c r="D10" i="6"/>
  <c r="D6" i="6"/>
  <c r="D7" i="6"/>
  <c r="C9" i="5"/>
  <c r="C6" i="5"/>
  <c r="D6" i="5" s="1"/>
  <c r="C10" i="5"/>
  <c r="C5" i="5"/>
  <c r="D5" i="5" s="1"/>
  <c r="D7" i="5"/>
  <c r="D9" i="5"/>
  <c r="D10" i="5"/>
  <c r="D8" i="5"/>
  <c r="D6" i="4"/>
  <c r="D7" i="4"/>
  <c r="D10" i="4"/>
  <c r="D8" i="4"/>
  <c r="D5" i="4"/>
  <c r="D11" i="4" s="1"/>
  <c r="D13" i="4" s="1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7" l="1"/>
  <c r="D13" i="7" s="1"/>
  <c r="D11" i="6"/>
  <c r="D11" i="5"/>
  <c r="D13" i="5" s="1"/>
  <c r="D11" i="1"/>
</calcChain>
</file>

<file path=xl/sharedStrings.xml><?xml version="1.0" encoding="utf-8"?>
<sst xmlns="http://schemas.openxmlformats.org/spreadsheetml/2006/main" count="148" uniqueCount="55">
  <si>
    <t>Calcul PCR moyen</t>
  </si>
  <si>
    <t>cas par date</t>
  </si>
  <si>
    <t>7 derniers jours</t>
  </si>
  <si>
    <t>fraction</t>
  </si>
  <si>
    <t>jour</t>
  </si>
  <si>
    <t>total</t>
  </si>
  <si>
    <t>prod</t>
  </si>
  <si>
    <t>Calcul hospi Moyen</t>
  </si>
  <si>
    <t>Hospi</t>
  </si>
  <si>
    <t>SI</t>
  </si>
  <si>
    <t>nbre de cas</t>
  </si>
  <si>
    <t>nbre d'hospit</t>
  </si>
  <si>
    <t>nbre nouvelle hospit moyen par jour (sur 7 jours)</t>
  </si>
  <si>
    <t>nbre de nouveaux cas par jour (méthode directe)</t>
  </si>
  <si>
    <t>Cas SI moyen</t>
  </si>
  <si>
    <t>Calcul du nombre d'hospitalisation 7 derniers jour selon la date d'entrevue</t>
  </si>
  <si>
    <t>nbre nouvelle hospit aux SI moyen par jour (sur 7 jours)</t>
  </si>
  <si>
    <t>Source : https://www.inspq.qc.ca/covid-19/donnees, extrait le 21 janvier 2022</t>
  </si>
  <si>
    <t xml:space="preserve">France : </t>
  </si>
  <si>
    <t>Nombre quotidien de nouveaux patients admis en soins critiques atteints de la COVID-19 (moyenne sur 7 jours).</t>
  </si>
  <si>
    <t>Nombre quotidien de nouveaux patients hospitalisés atteints de la COVID-19 (moyenne sur 7 jours).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</si>
  <si>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</si>
  <si>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 xml:space="preserve">donc </t>
  </si>
  <si>
    <t>Population du Quebec</t>
  </si>
  <si>
    <t>Population de la France</t>
  </si>
  <si>
    <t>Facteur de proportion</t>
  </si>
  <si>
    <t>nbre de SI</t>
  </si>
  <si>
    <t>Chiffres INSPQ et nos estimations</t>
  </si>
  <si>
    <t>Estimation avec le facteur de proportion de la pop totale FRvs QC</t>
  </si>
  <si>
    <t xml:space="preserve">cas hospitalisés pour 1000 cas de COVID </t>
  </si>
  <si>
    <t>cas aux soins intensifs pour 1000 cas de COVID</t>
  </si>
  <si>
    <t>Fréquence</t>
  </si>
  <si>
    <t>Pourcentage</t>
  </si>
  <si>
    <t>Pourcentage valide</t>
  </si>
  <si>
    <t>Pourcentage cumulé</t>
  </si>
  <si>
    <t>Valide</t>
  </si>
  <si>
    <t>Total</t>
  </si>
  <si>
    <t/>
  </si>
  <si>
    <t>1,00</t>
  </si>
  <si>
    <t>2,00</t>
  </si>
  <si>
    <t>3,00</t>
  </si>
  <si>
    <t>4,00</t>
  </si>
  <si>
    <t>5,00</t>
  </si>
  <si>
    <t>6,00</t>
  </si>
  <si>
    <t>13,00</t>
  </si>
  <si>
    <t>14,00</t>
  </si>
  <si>
    <t>15,00</t>
  </si>
  <si>
    <t>16,00</t>
  </si>
  <si>
    <t>17,00</t>
  </si>
  <si>
    <t>18,00</t>
  </si>
  <si>
    <t>Manquant</t>
  </si>
  <si>
    <t>Système</t>
  </si>
  <si>
    <t>Source : https://www.inspq.qc.ca/covid-19/donnees extrait le 9 février 2022</t>
  </si>
  <si>
    <t>cas/jour</t>
  </si>
  <si>
    <t>Source : https://www.inspq.qc.ca/covid-19/donnees extrait le 23 février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</si>
</sst>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6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2" borderId="0" xfId="0" applyFill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9" fillId="0" borderId="3" xfId="5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7" applyFont="1" applyBorder="1" applyAlignment="1">
      <alignment horizontal="center" wrapText="1"/>
    </xf>
    <xf numFmtId="0" fontId="9" fillId="4" borderId="6" xfId="9" applyFont="1" applyFill="1" applyBorder="1" applyAlignment="1">
      <alignment horizontal="left" vertical="top"/>
    </xf>
    <xf numFmtId="166" fontId="10" fillId="5" borderId="7" xfId="10" applyNumberFormat="1" applyFont="1" applyFill="1" applyBorder="1" applyAlignment="1">
      <alignment horizontal="right" vertical="top"/>
    </xf>
    <xf numFmtId="167" fontId="10" fillId="5" borderId="8" xfId="11" applyNumberFormat="1" applyFont="1" applyFill="1" applyBorder="1" applyAlignment="1">
      <alignment horizontal="right" vertical="top"/>
    </xf>
    <xf numFmtId="167" fontId="10" fillId="5" borderId="9" xfId="12" applyNumberFormat="1" applyFont="1" applyFill="1" applyBorder="1" applyAlignment="1">
      <alignment horizontal="right" vertical="top"/>
    </xf>
    <xf numFmtId="0" fontId="9" fillId="4" borderId="10" xfId="14" applyFont="1" applyFill="1" applyBorder="1" applyAlignment="1">
      <alignment horizontal="left" vertical="top"/>
    </xf>
    <xf numFmtId="166" fontId="10" fillId="5" borderId="11" xfId="15" applyNumberFormat="1" applyFont="1" applyFill="1" applyBorder="1" applyAlignment="1">
      <alignment horizontal="right" vertical="top"/>
    </xf>
    <xf numFmtId="167" fontId="10" fillId="5" borderId="12" xfId="16" applyNumberFormat="1" applyFont="1" applyFill="1" applyBorder="1" applyAlignment="1">
      <alignment horizontal="right" vertical="top"/>
    </xf>
    <xf numFmtId="167" fontId="10" fillId="5" borderId="13" xfId="17" applyNumberFormat="1" applyFont="1" applyFill="1" applyBorder="1" applyAlignment="1">
      <alignment horizontal="right" vertical="top"/>
    </xf>
    <xf numFmtId="0" fontId="9" fillId="4" borderId="14" xfId="19" applyFont="1" applyFill="1" applyBorder="1" applyAlignment="1">
      <alignment horizontal="left" vertical="top" wrapText="1"/>
    </xf>
    <xf numFmtId="166" fontId="10" fillId="5" borderId="15" xfId="20" applyNumberFormat="1" applyFont="1" applyFill="1" applyBorder="1" applyAlignment="1">
      <alignment horizontal="right" vertical="top"/>
    </xf>
    <xf numFmtId="167" fontId="10" fillId="5" borderId="16" xfId="21" applyNumberFormat="1" applyFont="1" applyFill="1" applyBorder="1" applyAlignment="1">
      <alignment horizontal="right" vertical="top"/>
    </xf>
    <xf numFmtId="0" fontId="10" fillId="5" borderId="17" xfId="22" applyFont="1" applyFill="1" applyBorder="1" applyAlignment="1">
      <alignment horizontal="left" vertical="top" wrapText="1"/>
    </xf>
    <xf numFmtId="168" fontId="10" fillId="5" borderId="8" xfId="11" applyNumberFormat="1" applyFont="1" applyFill="1" applyBorder="1" applyAlignment="1">
      <alignment horizontal="right" vertical="top"/>
    </xf>
    <xf numFmtId="168" fontId="10" fillId="5" borderId="9" xfId="12" applyNumberFormat="1" applyFont="1" applyFill="1" applyBorder="1" applyAlignment="1">
      <alignment horizontal="right" vertical="top"/>
    </xf>
    <xf numFmtId="168" fontId="10" fillId="5" borderId="12" xfId="16" applyNumberFormat="1" applyFont="1" applyFill="1" applyBorder="1" applyAlignment="1">
      <alignment horizontal="right" vertical="top"/>
    </xf>
    <xf numFmtId="168" fontId="10" fillId="5" borderId="13" xfId="17" applyNumberFormat="1" applyFont="1" applyFill="1" applyBorder="1" applyAlignment="1">
      <alignment horizontal="right" vertical="top"/>
    </xf>
    <xf numFmtId="168" fontId="10" fillId="5" borderId="16" xfId="21" applyNumberFormat="1" applyFont="1" applyFill="1" applyBorder="1" applyAlignment="1">
      <alignment horizontal="right" vertical="top"/>
    </xf>
    <xf numFmtId="168" fontId="10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9" fillId="4" borderId="10" xfId="23" applyFont="1" applyFill="1" applyBorder="1" applyAlignment="1">
      <alignment horizontal="left" vertical="top" wrapText="1"/>
    </xf>
    <xf numFmtId="0" fontId="10" fillId="5" borderId="13" xfId="24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10" fillId="5" borderId="12" xfId="25" applyFont="1" applyFill="1" applyBorder="1" applyAlignment="1">
      <alignment horizontal="left" vertical="top" wrapText="1"/>
    </xf>
    <xf numFmtId="0" fontId="10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3" fillId="0" borderId="0" xfId="0" applyNumberFormat="1" applyFont="1"/>
    <xf numFmtId="169" fontId="3" fillId="0" borderId="0" xfId="0" applyNumberFormat="1" applyFont="1"/>
    <xf numFmtId="0" fontId="9" fillId="0" borderId="2" xfId="3" applyFont="1" applyBorder="1" applyAlignment="1">
      <alignment horizontal="left" wrapText="1"/>
    </xf>
    <xf numFmtId="0" fontId="9" fillId="0" borderId="2" xfId="4" applyFont="1" applyBorder="1" applyAlignment="1">
      <alignment horizontal="left" wrapText="1"/>
    </xf>
    <xf numFmtId="0" fontId="9" fillId="4" borderId="6" xfId="8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9" fillId="4" borderId="14" xfId="18" applyFont="1" applyFill="1" applyBorder="1" applyAlignment="1">
      <alignment horizontal="left" vertical="top" wrapText="1"/>
    </xf>
    <xf numFmtId="0" fontId="9" fillId="4" borderId="14" xfId="19" applyFont="1" applyFill="1" applyBorder="1" applyAlignment="1">
      <alignment horizontal="left" vertical="top" wrapText="1"/>
    </xf>
    <xf numFmtId="0" fontId="9" fillId="4" borderId="18" xfId="8" applyFont="1" applyFill="1" applyBorder="1" applyAlignment="1">
      <alignment horizontal="left" vertical="top" wrapText="1"/>
    </xf>
    <xf numFmtId="0" fontId="9" fillId="4" borderId="0" xfId="8" applyFont="1" applyFill="1" applyBorder="1" applyAlignment="1">
      <alignment horizontal="left" vertical="top" wrapText="1"/>
    </xf>
    <xf numFmtId="0" fontId="9" fillId="4" borderId="2" xfId="8" applyFont="1" applyFill="1" applyBorder="1" applyAlignment="1">
      <alignment horizontal="left" vertical="top" wrapText="1"/>
    </xf>
  </cellXfs>
  <cellStyles count="27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838" xfId="4" xr:uid="{B99C2BC9-05E7-1546-8676-F12BCCE011E7}"/>
    <cellStyle name="style1643227426894" xfId="5" xr:uid="{50839D20-759D-B541-A1AE-DB9BA3DA535D}"/>
    <cellStyle name="style1643227426936" xfId="6" xr:uid="{29AFBFE1-8157-8348-AE40-07D5D1636115}"/>
    <cellStyle name="style1643227426976" xfId="7" xr:uid="{681B6B50-36DA-3C43-A35C-18CEF319FEE2}"/>
    <cellStyle name="style1643227427044" xfId="8" xr:uid="{F42E72AC-5111-994B-BDD4-4E2F5FF1168B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>
      <selection activeCell="L19" sqref="L19"/>
    </sheetView>
  </sheetViews>
  <sheetFormatPr baseColWidth="10" defaultRowHeight="16" x14ac:dyDescent="0.2"/>
  <cols>
    <col min="1" max="1" width="24.83203125" customWidth="1"/>
    <col min="2" max="2" width="12" bestFit="1" customWidth="1"/>
    <col min="4" max="4" width="16.33203125" customWidth="1"/>
    <col min="5" max="5" width="14.83203125" customWidth="1"/>
    <col min="7" max="7" width="15.6640625" customWidth="1"/>
    <col min="8" max="8" width="19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 x14ac:dyDescent="0.2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 x14ac:dyDescent="0.2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 x14ac:dyDescent="0.2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 x14ac:dyDescent="0.2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 x14ac:dyDescent="0.2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 x14ac:dyDescent="0.2">
      <c r="D11" s="3">
        <f>SUM(D5:D10)</f>
        <v>48814.725791433346</v>
      </c>
    </row>
    <row r="13" spans="1:11" x14ac:dyDescent="0.2">
      <c r="A13" t="s">
        <v>1</v>
      </c>
    </row>
    <row r="14" spans="1:11" x14ac:dyDescent="0.2">
      <c r="A14" s="2">
        <v>1</v>
      </c>
      <c r="B14" s="1">
        <v>15319</v>
      </c>
      <c r="C14" s="1"/>
      <c r="D14" s="1"/>
    </row>
    <row r="15" spans="1:11" x14ac:dyDescent="0.2">
      <c r="A15" s="2">
        <v>2</v>
      </c>
      <c r="B15" s="1">
        <v>14882</v>
      </c>
      <c r="C15" s="1"/>
      <c r="D15" s="1"/>
    </row>
    <row r="16" spans="1:11" x14ac:dyDescent="0.2">
      <c r="A16" s="2">
        <v>3</v>
      </c>
      <c r="B16" s="1">
        <v>13639</v>
      </c>
      <c r="C16" s="1"/>
      <c r="D16" s="1"/>
    </row>
    <row r="17" spans="1:13" x14ac:dyDescent="0.2">
      <c r="A17" s="2">
        <v>4</v>
      </c>
      <c r="B17" s="1">
        <v>16647</v>
      </c>
      <c r="C17" s="1"/>
      <c r="D17" s="1"/>
    </row>
    <row r="18" spans="1:13" ht="34" x14ac:dyDescent="0.2">
      <c r="A18" s="2">
        <v>5</v>
      </c>
      <c r="B18" s="1">
        <v>17791</v>
      </c>
      <c r="C18" s="1"/>
      <c r="D18" s="1"/>
      <c r="H18" s="51" t="s">
        <v>37</v>
      </c>
      <c r="I18" s="52"/>
      <c r="J18" s="17" t="s">
        <v>31</v>
      </c>
      <c r="K18" s="18" t="s">
        <v>32</v>
      </c>
      <c r="L18" s="18" t="s">
        <v>33</v>
      </c>
      <c r="M18" s="19" t="s">
        <v>34</v>
      </c>
    </row>
    <row r="19" spans="1:13" x14ac:dyDescent="0.2">
      <c r="A19" s="2">
        <v>6</v>
      </c>
      <c r="B19" s="1">
        <v>15992</v>
      </c>
      <c r="C19" s="1"/>
      <c r="D19" s="1"/>
      <c r="H19" s="53" t="s">
        <v>35</v>
      </c>
      <c r="I19" s="20" t="s">
        <v>44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 x14ac:dyDescent="0.2">
      <c r="A20" s="2">
        <v>7</v>
      </c>
      <c r="B20" s="1">
        <v>12419</v>
      </c>
      <c r="C20" s="1"/>
      <c r="D20" s="1"/>
      <c r="H20" s="54"/>
      <c r="I20" s="24" t="s">
        <v>45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 x14ac:dyDescent="0.2">
      <c r="A21" s="2">
        <v>8</v>
      </c>
      <c r="B21" s="1">
        <v>9713</v>
      </c>
      <c r="C21" s="1"/>
      <c r="D21" s="1"/>
      <c r="H21" s="54"/>
      <c r="I21" s="24" t="s">
        <v>46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 x14ac:dyDescent="0.2">
      <c r="A22" s="2">
        <v>9</v>
      </c>
      <c r="B22" s="1">
        <v>7935</v>
      </c>
      <c r="C22" s="1"/>
      <c r="D22" s="1"/>
      <c r="H22" s="54"/>
      <c r="I22" s="24" t="s">
        <v>47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 x14ac:dyDescent="0.2">
      <c r="A23" s="2">
        <v>10</v>
      </c>
      <c r="B23" s="1">
        <v>8192</v>
      </c>
      <c r="C23" s="1"/>
      <c r="D23" s="1"/>
      <c r="H23" s="54"/>
      <c r="I23" s="24" t="s">
        <v>48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 x14ac:dyDescent="0.2">
      <c r="A24" s="2">
        <v>11</v>
      </c>
      <c r="B24" s="1">
        <v>6959</v>
      </c>
      <c r="C24" s="1"/>
      <c r="D24" s="1"/>
      <c r="H24" s="54"/>
      <c r="I24" s="24" t="s">
        <v>49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 ht="17" x14ac:dyDescent="0.2">
      <c r="A25" s="2">
        <v>12</v>
      </c>
      <c r="B25" s="1">
        <v>6877</v>
      </c>
      <c r="C25" s="1"/>
      <c r="D25" s="1"/>
      <c r="H25" s="54"/>
      <c r="I25" s="41" t="s">
        <v>36</v>
      </c>
      <c r="J25" s="25">
        <v>6580874.9999999907</v>
      </c>
      <c r="K25" s="26">
        <v>49.999999999999716</v>
      </c>
      <c r="L25" s="26">
        <v>100</v>
      </c>
      <c r="M25" s="42"/>
    </row>
    <row r="26" spans="1:13" ht="17" x14ac:dyDescent="0.2">
      <c r="A26" s="2">
        <v>13</v>
      </c>
      <c r="B26" s="1">
        <v>6026</v>
      </c>
      <c r="C26" s="1"/>
      <c r="D26" s="1"/>
      <c r="H26" s="43" t="s">
        <v>50</v>
      </c>
      <c r="I26" s="41" t="s">
        <v>51</v>
      </c>
      <c r="J26" s="25">
        <v>6580874.9999999879</v>
      </c>
      <c r="K26" s="26">
        <v>49.999999999999694</v>
      </c>
      <c r="L26" s="44"/>
      <c r="M26" s="42"/>
    </row>
    <row r="27" spans="1:13" x14ac:dyDescent="0.2">
      <c r="A27" s="2">
        <v>14</v>
      </c>
      <c r="B27" s="1">
        <v>5640</v>
      </c>
      <c r="C27" s="1"/>
      <c r="D27" s="1"/>
      <c r="H27" s="55" t="s">
        <v>36</v>
      </c>
      <c r="I27" s="56"/>
      <c r="J27" s="29">
        <v>13161750.000000056</v>
      </c>
      <c r="K27" s="30">
        <v>100</v>
      </c>
      <c r="L27" s="45"/>
      <c r="M27" s="31"/>
    </row>
    <row r="28" spans="1:13" x14ac:dyDescent="0.2">
      <c r="A28" s="2">
        <v>15</v>
      </c>
      <c r="B28" s="1">
        <v>4708</v>
      </c>
      <c r="C28" s="1"/>
      <c r="D28" s="1"/>
      <c r="H28" s="4"/>
      <c r="I28" s="4"/>
      <c r="J28" s="4"/>
    </row>
    <row r="29" spans="1:13" x14ac:dyDescent="0.2">
      <c r="A29" s="2">
        <v>16</v>
      </c>
      <c r="B29" s="1">
        <v>3951</v>
      </c>
      <c r="C29" s="1"/>
      <c r="D29" s="1"/>
    </row>
    <row r="30" spans="1:13" x14ac:dyDescent="0.2">
      <c r="A30" s="2">
        <v>17</v>
      </c>
      <c r="B30" s="1">
        <v>4371</v>
      </c>
      <c r="C30" s="1"/>
      <c r="D30" s="1"/>
    </row>
    <row r="31" spans="1:13" x14ac:dyDescent="0.2">
      <c r="A31" s="2">
        <v>18</v>
      </c>
      <c r="B31" s="1">
        <v>2680</v>
      </c>
      <c r="C31" s="1"/>
      <c r="D31" s="1"/>
    </row>
    <row r="37" spans="1:16" x14ac:dyDescent="0.2">
      <c r="A37" t="s">
        <v>7</v>
      </c>
    </row>
    <row r="40" spans="1:16" x14ac:dyDescent="0.2">
      <c r="A40" t="s">
        <v>4</v>
      </c>
      <c r="B40" t="s">
        <v>3</v>
      </c>
      <c r="C40" t="s">
        <v>5</v>
      </c>
      <c r="D40" t="s">
        <v>6</v>
      </c>
      <c r="E40" t="s">
        <v>2</v>
      </c>
    </row>
    <row r="41" spans="1:16" x14ac:dyDescent="0.2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 x14ac:dyDescent="0.2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 x14ac:dyDescent="0.2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 x14ac:dyDescent="0.2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 x14ac:dyDescent="0.2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 x14ac:dyDescent="0.2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 x14ac:dyDescent="0.2">
      <c r="D47" s="3">
        <f>SUM(D41:D46)</f>
        <v>1920.8326666666669</v>
      </c>
    </row>
    <row r="49" spans="1:8" x14ac:dyDescent="0.2">
      <c r="A49" t="s">
        <v>1</v>
      </c>
      <c r="B49" t="s">
        <v>8</v>
      </c>
      <c r="C49" t="s">
        <v>9</v>
      </c>
    </row>
    <row r="50" spans="1:8" ht="51" x14ac:dyDescent="0.2">
      <c r="A50" s="2">
        <v>1</v>
      </c>
      <c r="B50" s="5">
        <v>210</v>
      </c>
      <c r="C50" s="5">
        <v>35</v>
      </c>
      <c r="D50" s="1"/>
      <c r="G50" s="6" t="s">
        <v>12</v>
      </c>
      <c r="H50" s="6" t="s">
        <v>13</v>
      </c>
    </row>
    <row r="51" spans="1:8" x14ac:dyDescent="0.2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 x14ac:dyDescent="0.2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 x14ac:dyDescent="0.2">
      <c r="A53" s="2">
        <v>4</v>
      </c>
      <c r="B53" s="5">
        <v>276</v>
      </c>
      <c r="C53" s="5">
        <v>35</v>
      </c>
      <c r="D53" s="1"/>
    </row>
    <row r="54" spans="1:8" x14ac:dyDescent="0.2">
      <c r="A54" s="2">
        <v>5</v>
      </c>
      <c r="B54" s="5">
        <v>286</v>
      </c>
      <c r="C54" s="5">
        <v>35</v>
      </c>
      <c r="D54" s="1"/>
    </row>
    <row r="55" spans="1:8" x14ac:dyDescent="0.2">
      <c r="A55" s="2">
        <v>6</v>
      </c>
      <c r="B55" s="5">
        <v>311</v>
      </c>
      <c r="C55" s="5">
        <v>41</v>
      </c>
      <c r="D55" s="1"/>
    </row>
    <row r="56" spans="1:8" x14ac:dyDescent="0.2">
      <c r="A56" s="2">
        <v>7</v>
      </c>
      <c r="B56" s="5">
        <v>296</v>
      </c>
      <c r="C56" s="5">
        <v>39</v>
      </c>
      <c r="D56" s="1"/>
    </row>
    <row r="57" spans="1:8" x14ac:dyDescent="0.2">
      <c r="A57" s="2">
        <v>8</v>
      </c>
      <c r="B57" s="5">
        <v>240</v>
      </c>
      <c r="C57" s="5">
        <v>33</v>
      </c>
      <c r="D57" s="1"/>
    </row>
    <row r="58" spans="1:8" x14ac:dyDescent="0.2">
      <c r="A58" s="2">
        <v>9</v>
      </c>
      <c r="B58" s="5">
        <v>262</v>
      </c>
      <c r="C58" s="5">
        <v>28</v>
      </c>
      <c r="D58" s="1"/>
    </row>
    <row r="59" spans="1:8" x14ac:dyDescent="0.2">
      <c r="A59" s="2">
        <v>10</v>
      </c>
      <c r="B59" s="5">
        <v>283</v>
      </c>
      <c r="C59" s="5">
        <v>35</v>
      </c>
      <c r="D59" s="1"/>
    </row>
    <row r="60" spans="1:8" x14ac:dyDescent="0.2">
      <c r="A60" s="2">
        <v>11</v>
      </c>
      <c r="B60" s="5">
        <v>306</v>
      </c>
      <c r="C60" s="5">
        <v>36</v>
      </c>
      <c r="D60" s="1"/>
    </row>
    <row r="61" spans="1:8" x14ac:dyDescent="0.2">
      <c r="A61" s="2">
        <v>12</v>
      </c>
      <c r="B61" s="5">
        <v>276</v>
      </c>
      <c r="C61" s="5">
        <v>44</v>
      </c>
      <c r="D61" s="1"/>
    </row>
    <row r="62" spans="1:8" x14ac:dyDescent="0.2">
      <c r="A62" s="2">
        <v>13</v>
      </c>
      <c r="B62" s="5">
        <v>283</v>
      </c>
      <c r="C62" s="5">
        <v>33</v>
      </c>
      <c r="D62" s="1"/>
    </row>
    <row r="63" spans="1:8" x14ac:dyDescent="0.2">
      <c r="A63" s="2">
        <v>14</v>
      </c>
      <c r="B63" s="5">
        <v>318</v>
      </c>
      <c r="C63" s="5">
        <v>36</v>
      </c>
      <c r="D63" s="1"/>
    </row>
    <row r="64" spans="1:8" x14ac:dyDescent="0.2">
      <c r="A64" s="2">
        <v>15</v>
      </c>
      <c r="B64" s="5">
        <v>223</v>
      </c>
      <c r="C64" s="5">
        <v>33</v>
      </c>
      <c r="D64" s="1"/>
    </row>
    <row r="65" spans="1:16" x14ac:dyDescent="0.2">
      <c r="A65" s="2">
        <v>16</v>
      </c>
      <c r="B65" s="5">
        <v>159</v>
      </c>
      <c r="C65" s="5">
        <v>21</v>
      </c>
      <c r="D65" s="1"/>
    </row>
    <row r="66" spans="1:16" x14ac:dyDescent="0.2">
      <c r="A66" s="2">
        <v>17</v>
      </c>
      <c r="B66" s="5">
        <v>228</v>
      </c>
      <c r="C66" s="5">
        <v>26</v>
      </c>
      <c r="D66" s="1"/>
    </row>
    <row r="67" spans="1:16" x14ac:dyDescent="0.2">
      <c r="A67" s="2">
        <v>18</v>
      </c>
      <c r="B67" s="5">
        <v>222</v>
      </c>
      <c r="C67" s="5">
        <v>30</v>
      </c>
      <c r="D67" s="1"/>
    </row>
    <row r="68" spans="1:16" x14ac:dyDescent="0.2">
      <c r="B68" t="s">
        <v>17</v>
      </c>
    </row>
    <row r="70" spans="1:16" x14ac:dyDescent="0.2">
      <c r="A70" t="s">
        <v>14</v>
      </c>
    </row>
    <row r="72" spans="1:16" x14ac:dyDescent="0.2">
      <c r="A72" t="s">
        <v>4</v>
      </c>
      <c r="B72" t="s">
        <v>3</v>
      </c>
      <c r="C72" t="s">
        <v>5</v>
      </c>
      <c r="D72" t="s">
        <v>6</v>
      </c>
      <c r="E72" t="s">
        <v>2</v>
      </c>
    </row>
    <row r="73" spans="1:16" x14ac:dyDescent="0.2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 x14ac:dyDescent="0.2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 x14ac:dyDescent="0.2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 x14ac:dyDescent="0.2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 x14ac:dyDescent="0.2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 x14ac:dyDescent="0.2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 x14ac:dyDescent="0.2">
      <c r="D79" s="3">
        <f>SUM(D73:D78)</f>
        <v>243.31066666666669</v>
      </c>
    </row>
    <row r="81" spans="1:8" x14ac:dyDescent="0.2">
      <c r="A81" t="s">
        <v>1</v>
      </c>
      <c r="B81" t="s">
        <v>9</v>
      </c>
    </row>
    <row r="82" spans="1:8" ht="68" x14ac:dyDescent="0.2">
      <c r="A82" s="2">
        <v>1</v>
      </c>
      <c r="B82" s="5">
        <v>35</v>
      </c>
      <c r="D82" s="1"/>
      <c r="G82" s="6" t="s">
        <v>16</v>
      </c>
      <c r="H82" s="6" t="s">
        <v>13</v>
      </c>
    </row>
    <row r="83" spans="1:8" x14ac:dyDescent="0.2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 x14ac:dyDescent="0.2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 x14ac:dyDescent="0.2">
      <c r="A85" s="2">
        <v>4</v>
      </c>
      <c r="B85" s="5">
        <v>35</v>
      </c>
      <c r="D85" s="1"/>
    </row>
    <row r="86" spans="1:8" x14ac:dyDescent="0.2">
      <c r="A86" s="2">
        <v>5</v>
      </c>
      <c r="B86" s="5">
        <v>35</v>
      </c>
      <c r="D86" s="1"/>
    </row>
    <row r="87" spans="1:8" x14ac:dyDescent="0.2">
      <c r="A87" s="2">
        <v>6</v>
      </c>
      <c r="B87" s="5">
        <v>41</v>
      </c>
      <c r="D87" s="1"/>
    </row>
    <row r="88" spans="1:8" x14ac:dyDescent="0.2">
      <c r="A88" s="2">
        <v>7</v>
      </c>
      <c r="B88" s="5">
        <v>39</v>
      </c>
      <c r="D88" s="1"/>
    </row>
    <row r="89" spans="1:8" x14ac:dyDescent="0.2">
      <c r="A89" s="2">
        <v>8</v>
      </c>
      <c r="B89" s="5">
        <v>33</v>
      </c>
      <c r="D89" s="1"/>
    </row>
    <row r="90" spans="1:8" x14ac:dyDescent="0.2">
      <c r="A90" s="2">
        <v>9</v>
      </c>
      <c r="B90" s="5">
        <v>28</v>
      </c>
      <c r="D90" s="1"/>
    </row>
    <row r="91" spans="1:8" x14ac:dyDescent="0.2">
      <c r="A91" s="2">
        <v>10</v>
      </c>
      <c r="B91" s="5">
        <v>35</v>
      </c>
      <c r="D91" s="1"/>
    </row>
    <row r="92" spans="1:8" x14ac:dyDescent="0.2">
      <c r="A92" s="2">
        <v>11</v>
      </c>
      <c r="B92" s="5">
        <v>36</v>
      </c>
      <c r="D92" s="1"/>
    </row>
    <row r="93" spans="1:8" x14ac:dyDescent="0.2">
      <c r="A93" s="2">
        <v>12</v>
      </c>
      <c r="B93" s="5">
        <v>44</v>
      </c>
      <c r="D93" s="1"/>
    </row>
    <row r="94" spans="1:8" x14ac:dyDescent="0.2">
      <c r="A94" s="2">
        <v>13</v>
      </c>
      <c r="B94" s="5">
        <v>33</v>
      </c>
      <c r="D94" s="1"/>
    </row>
    <row r="95" spans="1:8" x14ac:dyDescent="0.2">
      <c r="A95" s="2">
        <v>14</v>
      </c>
      <c r="B95" s="5">
        <v>36</v>
      </c>
      <c r="D95" s="1"/>
    </row>
    <row r="96" spans="1:8" x14ac:dyDescent="0.2">
      <c r="A96" s="2">
        <v>15</v>
      </c>
      <c r="B96" s="5">
        <v>33</v>
      </c>
      <c r="D96" s="1"/>
    </row>
    <row r="97" spans="1:5" x14ac:dyDescent="0.2">
      <c r="A97" s="2">
        <v>16</v>
      </c>
      <c r="B97" s="5">
        <v>21</v>
      </c>
      <c r="D97" s="1"/>
    </row>
    <row r="98" spans="1:5" x14ac:dyDescent="0.2">
      <c r="A98" s="2">
        <v>17</v>
      </c>
      <c r="B98" s="5">
        <v>26</v>
      </c>
      <c r="D98" s="1"/>
    </row>
    <row r="99" spans="1:5" x14ac:dyDescent="0.2">
      <c r="A99" s="2">
        <v>18</v>
      </c>
      <c r="B99" s="5">
        <v>30</v>
      </c>
      <c r="D99" s="1"/>
    </row>
    <row r="103" spans="1:5" x14ac:dyDescent="0.2">
      <c r="B103" s="3" t="s">
        <v>18</v>
      </c>
      <c r="C103">
        <v>299948</v>
      </c>
      <c r="D103" t="s">
        <v>21</v>
      </c>
    </row>
    <row r="104" spans="1:5" x14ac:dyDescent="0.2">
      <c r="C104">
        <v>2461</v>
      </c>
      <c r="D104" t="s">
        <v>20</v>
      </c>
    </row>
    <row r="105" spans="1:5" ht="18" x14ac:dyDescent="0.2">
      <c r="C105">
        <v>290</v>
      </c>
      <c r="D105" s="9" t="s">
        <v>19</v>
      </c>
    </row>
    <row r="107" spans="1:5" x14ac:dyDescent="0.2">
      <c r="C107" t="s">
        <v>22</v>
      </c>
      <c r="D107" s="3">
        <f>C104*1000/C103</f>
        <v>8.204755490951765</v>
      </c>
      <c r="E107" s="15" t="s">
        <v>29</v>
      </c>
    </row>
    <row r="108" spans="1:5" x14ac:dyDescent="0.2">
      <c r="D108" s="3">
        <f>C105*1000/C103</f>
        <v>0.96683425127022016</v>
      </c>
      <c r="E108" s="16" t="s">
        <v>30</v>
      </c>
    </row>
    <row r="115" spans="1:5" ht="20" x14ac:dyDescent="0.2">
      <c r="A115" t="s">
        <v>23</v>
      </c>
      <c r="B115" s="10">
        <v>8604500</v>
      </c>
      <c r="D115" t="s">
        <v>25</v>
      </c>
      <c r="E115" s="12">
        <f>B116/B115</f>
        <v>7.6271083735254805</v>
      </c>
    </row>
    <row r="116" spans="1:5" ht="18" x14ac:dyDescent="0.25">
      <c r="A116" t="s">
        <v>24</v>
      </c>
      <c r="B116" s="11">
        <v>65627454</v>
      </c>
    </row>
    <row r="117" spans="1:5" ht="85" x14ac:dyDescent="0.2">
      <c r="C117" s="13"/>
      <c r="D117" s="13" t="s">
        <v>28</v>
      </c>
      <c r="E117" s="13" t="s">
        <v>27</v>
      </c>
    </row>
    <row r="118" spans="1:5" ht="17" x14ac:dyDescent="0.2">
      <c r="C118" s="13" t="s">
        <v>10</v>
      </c>
      <c r="D118" s="14">
        <f>300000/E115</f>
        <v>39333.386298971767</v>
      </c>
      <c r="E118" s="13">
        <v>37409</v>
      </c>
    </row>
    <row r="119" spans="1:5" ht="34" x14ac:dyDescent="0.2">
      <c r="C119" s="13" t="s">
        <v>11</v>
      </c>
      <c r="D119" s="14">
        <f>2461/E115</f>
        <v>322.66487893923176</v>
      </c>
      <c r="E119" s="13">
        <v>274</v>
      </c>
    </row>
    <row r="120" spans="1:5" ht="17" x14ac:dyDescent="0.2">
      <c r="C120" s="13" t="s">
        <v>26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D14" sqref="D14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 s="2">
        <v>20</v>
      </c>
      <c r="B5" s="38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 x14ac:dyDescent="0.2">
      <c r="A6" s="2">
        <v>21</v>
      </c>
      <c r="B6" s="38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 x14ac:dyDescent="0.2">
      <c r="A7" s="2">
        <v>22</v>
      </c>
      <c r="B7" s="38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 x14ac:dyDescent="0.2">
      <c r="A8" s="2">
        <v>23</v>
      </c>
      <c r="B8" s="38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 x14ac:dyDescent="0.2">
      <c r="A9" s="2">
        <v>24</v>
      </c>
      <c r="B9" s="38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 x14ac:dyDescent="0.2">
      <c r="A10" s="2">
        <v>25</v>
      </c>
      <c r="B10" s="38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 x14ac:dyDescent="0.2">
      <c r="D11" s="39">
        <f>SUM(D5:D10)</f>
        <v>30393.375328408234</v>
      </c>
    </row>
    <row r="13" spans="1:11" x14ac:dyDescent="0.2">
      <c r="A13" t="s">
        <v>1</v>
      </c>
      <c r="D13" s="47">
        <f>D11/7</f>
        <v>4341.9107612011767</v>
      </c>
    </row>
    <row r="14" spans="1:11" x14ac:dyDescent="0.2">
      <c r="A14" s="2">
        <v>8</v>
      </c>
      <c r="B14" s="5">
        <v>9781</v>
      </c>
      <c r="C14" s="1"/>
      <c r="D14" s="1"/>
    </row>
    <row r="15" spans="1:11" x14ac:dyDescent="0.2">
      <c r="A15" s="2">
        <v>9</v>
      </c>
      <c r="B15" s="5">
        <v>7983</v>
      </c>
      <c r="C15" s="1"/>
      <c r="D15" s="1"/>
    </row>
    <row r="16" spans="1:11" x14ac:dyDescent="0.2">
      <c r="A16" s="2">
        <v>10</v>
      </c>
      <c r="B16" s="5">
        <v>8249</v>
      </c>
      <c r="C16" s="1"/>
      <c r="D16" s="1"/>
    </row>
    <row r="17" spans="1:19" x14ac:dyDescent="0.2">
      <c r="A17" s="2">
        <v>11</v>
      </c>
      <c r="B17" s="5">
        <v>7000</v>
      </c>
      <c r="C17" s="1"/>
      <c r="D17" s="1"/>
    </row>
    <row r="18" spans="1:19" x14ac:dyDescent="0.2">
      <c r="A18" s="2">
        <v>12</v>
      </c>
      <c r="B18" s="5">
        <v>6916</v>
      </c>
      <c r="C18" s="1"/>
      <c r="D18" s="1"/>
    </row>
    <row r="19" spans="1:19" x14ac:dyDescent="0.2">
      <c r="A19" s="2">
        <v>13</v>
      </c>
      <c r="B19" s="5">
        <v>6084</v>
      </c>
      <c r="C19" s="1"/>
      <c r="D19" s="1"/>
    </row>
    <row r="20" spans="1:19" x14ac:dyDescent="0.2">
      <c r="A20" s="2">
        <v>14</v>
      </c>
      <c r="B20" s="5">
        <v>5694</v>
      </c>
      <c r="C20" s="1"/>
      <c r="D20" s="1"/>
      <c r="G20" s="46"/>
      <c r="H20" s="46"/>
      <c r="I20" s="46"/>
      <c r="J20" s="46"/>
    </row>
    <row r="21" spans="1:19" ht="34" x14ac:dyDescent="0.2">
      <c r="A21" s="2">
        <v>15</v>
      </c>
      <c r="B21" s="5">
        <v>4761</v>
      </c>
      <c r="C21" s="1"/>
      <c r="D21" s="1"/>
      <c r="G21" s="46"/>
      <c r="H21" s="46"/>
      <c r="I21" s="46"/>
      <c r="J21" s="46"/>
      <c r="L21" s="51" t="s">
        <v>37</v>
      </c>
      <c r="M21" s="52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2">
        <v>16</v>
      </c>
      <c r="B22" s="5">
        <v>4009</v>
      </c>
      <c r="C22" s="1"/>
      <c r="D22" s="1"/>
      <c r="G22" s="46"/>
      <c r="H22" s="46"/>
      <c r="I22" s="46"/>
      <c r="J22" s="46"/>
      <c r="L22" s="53" t="s">
        <v>35</v>
      </c>
      <c r="M22" s="20" t="s">
        <v>38</v>
      </c>
      <c r="N22" s="21">
        <v>1448816.1741563953</v>
      </c>
      <c r="O22" s="22">
        <v>22.015555289477433</v>
      </c>
      <c r="P22" s="32">
        <v>22.015555289477494</v>
      </c>
      <c r="Q22" s="33">
        <v>22.015555289477494</v>
      </c>
      <c r="S22" s="40"/>
    </row>
    <row r="23" spans="1:19" x14ac:dyDescent="0.2">
      <c r="A23" s="2">
        <v>17</v>
      </c>
      <c r="B23" s="5">
        <v>4594</v>
      </c>
      <c r="C23" s="1"/>
      <c r="D23" s="1"/>
      <c r="G23" s="46"/>
      <c r="H23" s="46"/>
      <c r="I23" s="46"/>
      <c r="J23" s="46"/>
      <c r="L23" s="54"/>
      <c r="M23" s="24" t="s">
        <v>39</v>
      </c>
      <c r="N23" s="25">
        <v>746127.1700290757</v>
      </c>
      <c r="O23" s="26">
        <v>11.337811005817267</v>
      </c>
      <c r="P23" s="34">
        <v>11.337811005817299</v>
      </c>
      <c r="Q23" s="35">
        <v>33.353366295294798</v>
      </c>
      <c r="S23" s="40"/>
    </row>
    <row r="24" spans="1:19" x14ac:dyDescent="0.2">
      <c r="A24" s="2">
        <v>18</v>
      </c>
      <c r="B24" s="5">
        <v>5366</v>
      </c>
      <c r="C24" s="1"/>
      <c r="D24" s="1"/>
      <c r="G24" s="46"/>
      <c r="H24" s="46"/>
      <c r="I24" s="46"/>
      <c r="J24" s="46"/>
      <c r="L24" s="54"/>
      <c r="M24" s="24" t="s">
        <v>40</v>
      </c>
      <c r="N24" s="25">
        <v>1384024.3979356063</v>
      </c>
      <c r="O24" s="26">
        <v>21.031008763053681</v>
      </c>
      <c r="P24" s="34">
        <v>21.031008763053741</v>
      </c>
      <c r="Q24" s="35">
        <v>54.384375058348532</v>
      </c>
      <c r="S24" s="40"/>
    </row>
    <row r="25" spans="1:19" x14ac:dyDescent="0.2">
      <c r="A25" s="2">
        <v>19</v>
      </c>
      <c r="B25" s="5">
        <v>4872</v>
      </c>
      <c r="C25" s="1"/>
      <c r="D25" s="1"/>
      <c r="G25" s="46"/>
      <c r="H25" s="46"/>
      <c r="I25" s="46"/>
      <c r="J25" s="46"/>
      <c r="L25" s="54"/>
      <c r="M25" s="24" t="s">
        <v>41</v>
      </c>
      <c r="N25" s="25">
        <v>1228108.9757409226</v>
      </c>
      <c r="O25" s="26">
        <v>18.661788527223582</v>
      </c>
      <c r="P25" s="34">
        <v>18.661788527223635</v>
      </c>
      <c r="Q25" s="35">
        <v>73.04616358557216</v>
      </c>
      <c r="S25" s="40"/>
    </row>
    <row r="26" spans="1:19" x14ac:dyDescent="0.2">
      <c r="A26" s="2">
        <v>20</v>
      </c>
      <c r="B26" s="5">
        <v>4601</v>
      </c>
      <c r="C26" s="1"/>
      <c r="D26" s="1"/>
      <c r="G26" s="46"/>
      <c r="H26" s="46"/>
      <c r="I26" s="46"/>
      <c r="J26" s="46"/>
      <c r="L26" s="54"/>
      <c r="M26" s="24" t="s">
        <v>42</v>
      </c>
      <c r="N26" s="25">
        <v>1504466.7868082984</v>
      </c>
      <c r="O26" s="26">
        <v>22.861196828815338</v>
      </c>
      <c r="P26" s="34">
        <v>22.861196828815402</v>
      </c>
      <c r="Q26" s="35">
        <v>95.907360414387554</v>
      </c>
      <c r="S26" s="40"/>
    </row>
    <row r="27" spans="1:19" x14ac:dyDescent="0.2">
      <c r="A27" s="2">
        <v>21</v>
      </c>
      <c r="B27" s="5">
        <v>4096</v>
      </c>
      <c r="C27" s="1"/>
      <c r="D27" s="1"/>
      <c r="G27" s="46"/>
      <c r="H27" s="46"/>
      <c r="I27" s="46"/>
      <c r="J27" s="46"/>
      <c r="L27" s="54"/>
      <c r="M27" s="24" t="s">
        <v>43</v>
      </c>
      <c r="N27" s="25">
        <v>269331.49532967148</v>
      </c>
      <c r="O27" s="26">
        <v>4.0926395856124298</v>
      </c>
      <c r="P27" s="34">
        <v>4.0926395856124413</v>
      </c>
      <c r="Q27" s="35">
        <v>100</v>
      </c>
      <c r="S27" s="40"/>
    </row>
    <row r="28" spans="1:19" ht="17" x14ac:dyDescent="0.2">
      <c r="A28" s="2">
        <v>22</v>
      </c>
      <c r="B28" s="5">
        <v>2968</v>
      </c>
      <c r="C28" s="1"/>
      <c r="D28" s="1"/>
      <c r="G28" s="46"/>
      <c r="H28" s="46"/>
      <c r="I28" s="46"/>
      <c r="J28" s="46"/>
      <c r="L28" s="55"/>
      <c r="M28" s="28" t="s">
        <v>36</v>
      </c>
      <c r="N28" s="29">
        <v>6580874.9999999693</v>
      </c>
      <c r="O28" s="30">
        <v>99.999999999999716</v>
      </c>
      <c r="P28" s="36">
        <v>100</v>
      </c>
      <c r="Q28" s="37"/>
    </row>
    <row r="29" spans="1:19" x14ac:dyDescent="0.2">
      <c r="A29" s="2">
        <v>23</v>
      </c>
      <c r="B29" s="5">
        <v>2623</v>
      </c>
      <c r="C29" s="1"/>
      <c r="D29" s="1"/>
      <c r="G29" s="46"/>
      <c r="H29" s="46"/>
      <c r="I29" s="46"/>
      <c r="J29" s="46"/>
    </row>
    <row r="30" spans="1:19" x14ac:dyDescent="0.2">
      <c r="A30" s="2">
        <v>24</v>
      </c>
      <c r="B30" s="5">
        <v>3457</v>
      </c>
      <c r="C30" s="1"/>
      <c r="D30" s="1"/>
      <c r="G30" s="46"/>
      <c r="H30" s="46"/>
      <c r="I30" s="46"/>
      <c r="J30" s="46"/>
    </row>
    <row r="31" spans="1:19" x14ac:dyDescent="0.2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workbookViewId="0">
      <selection sqref="A1:XFD1048576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 s="2">
        <v>27</v>
      </c>
      <c r="B5" s="38">
        <f t="shared" ref="B5:B10" si="0">P22/100</f>
        <v>0.17300000000000001</v>
      </c>
      <c r="C5">
        <f>SUM(E5:K5)</f>
        <v>24653</v>
      </c>
      <c r="D5">
        <f>B5*C5</f>
        <v>4264.9690000000001</v>
      </c>
      <c r="E5" s="1">
        <f t="shared" ref="E5:E10" si="1">B20</f>
        <v>4103</v>
      </c>
      <c r="F5" s="1">
        <f t="shared" ref="F5:F10" si="2">B21</f>
        <v>2981</v>
      </c>
      <c r="G5" s="1">
        <f t="shared" ref="G5:G10" si="3">B22</f>
        <v>2629</v>
      </c>
      <c r="H5" s="1">
        <f t="shared" ref="H5:H10" si="4">B23</f>
        <v>3535</v>
      </c>
      <c r="I5" s="1">
        <f t="shared" ref="I5:I10" si="5">B24</f>
        <v>4174</v>
      </c>
      <c r="J5" s="5">
        <f t="shared" ref="J5:J10" si="6">B25</f>
        <v>3674</v>
      </c>
      <c r="K5" s="5">
        <f t="shared" ref="K5:K10" si="7">B26</f>
        <v>3557</v>
      </c>
    </row>
    <row r="6" spans="1:11" x14ac:dyDescent="0.2">
      <c r="A6" s="2">
        <v>28</v>
      </c>
      <c r="B6" s="38">
        <f t="shared" si="0"/>
        <v>0.14400000000000002</v>
      </c>
      <c r="C6">
        <f t="shared" ref="C6:C10" si="8">SUM(E6:K6)</f>
        <v>23860</v>
      </c>
      <c r="D6">
        <f t="shared" ref="D6:D10" si="9">B6*C6</f>
        <v>3435.8400000000006</v>
      </c>
      <c r="E6" s="1">
        <f t="shared" si="1"/>
        <v>2981</v>
      </c>
      <c r="F6" s="1">
        <f t="shared" si="2"/>
        <v>2629</v>
      </c>
      <c r="G6" s="1">
        <f t="shared" si="3"/>
        <v>3535</v>
      </c>
      <c r="H6" s="1">
        <f t="shared" si="4"/>
        <v>4174</v>
      </c>
      <c r="I6" s="5">
        <f t="shared" si="5"/>
        <v>3674</v>
      </c>
      <c r="J6" s="5">
        <f t="shared" si="6"/>
        <v>3557</v>
      </c>
      <c r="K6" s="5">
        <f t="shared" si="7"/>
        <v>3310</v>
      </c>
    </row>
    <row r="7" spans="1:11" x14ac:dyDescent="0.2">
      <c r="A7" s="2">
        <v>29</v>
      </c>
      <c r="B7" s="38">
        <f t="shared" si="0"/>
        <v>0.16600000000000001</v>
      </c>
      <c r="C7">
        <f t="shared" si="8"/>
        <v>23454</v>
      </c>
      <c r="D7">
        <f t="shared" si="9"/>
        <v>3893.364</v>
      </c>
      <c r="E7" s="1">
        <f t="shared" si="1"/>
        <v>2629</v>
      </c>
      <c r="F7" s="1">
        <f t="shared" si="2"/>
        <v>3535</v>
      </c>
      <c r="G7" s="1">
        <f t="shared" si="3"/>
        <v>4174</v>
      </c>
      <c r="H7" s="5">
        <f t="shared" si="4"/>
        <v>3674</v>
      </c>
      <c r="I7" s="5">
        <f t="shared" si="5"/>
        <v>3557</v>
      </c>
      <c r="J7" s="5">
        <f t="shared" si="6"/>
        <v>3310</v>
      </c>
      <c r="K7" s="5">
        <f t="shared" si="7"/>
        <v>2575</v>
      </c>
    </row>
    <row r="8" spans="1:11" x14ac:dyDescent="0.2">
      <c r="A8" s="2">
        <v>30</v>
      </c>
      <c r="B8" s="38">
        <f t="shared" si="0"/>
        <v>0.17699999999999999</v>
      </c>
      <c r="C8">
        <f t="shared" si="8"/>
        <v>23177</v>
      </c>
      <c r="D8">
        <f t="shared" si="9"/>
        <v>4102.3289999999997</v>
      </c>
      <c r="E8" s="1">
        <f t="shared" si="1"/>
        <v>3535</v>
      </c>
      <c r="F8" s="1">
        <f t="shared" si="2"/>
        <v>4174</v>
      </c>
      <c r="G8" s="5">
        <f t="shared" si="3"/>
        <v>3674</v>
      </c>
      <c r="H8" s="5">
        <f t="shared" si="4"/>
        <v>3557</v>
      </c>
      <c r="I8" s="5">
        <f t="shared" si="5"/>
        <v>3310</v>
      </c>
      <c r="J8" s="5">
        <f t="shared" si="6"/>
        <v>2575</v>
      </c>
      <c r="K8" s="5">
        <f t="shared" si="7"/>
        <v>2352</v>
      </c>
    </row>
    <row r="9" spans="1:11" x14ac:dyDescent="0.2">
      <c r="A9" s="2">
        <v>31</v>
      </c>
      <c r="B9" s="38">
        <f t="shared" si="0"/>
        <v>0.25600000000000001</v>
      </c>
      <c r="C9">
        <f t="shared" si="8"/>
        <v>22751</v>
      </c>
      <c r="D9">
        <f t="shared" si="9"/>
        <v>5824.2560000000003</v>
      </c>
      <c r="E9" s="1">
        <f t="shared" si="1"/>
        <v>4174</v>
      </c>
      <c r="F9" s="5">
        <f t="shared" si="2"/>
        <v>3674</v>
      </c>
      <c r="G9" s="5">
        <f t="shared" si="3"/>
        <v>3557</v>
      </c>
      <c r="H9" s="5">
        <f t="shared" si="4"/>
        <v>3310</v>
      </c>
      <c r="I9" s="5">
        <f t="shared" si="5"/>
        <v>2575</v>
      </c>
      <c r="J9" s="5">
        <f t="shared" si="6"/>
        <v>2352</v>
      </c>
      <c r="K9" s="5">
        <f t="shared" si="7"/>
        <v>3109</v>
      </c>
    </row>
    <row r="10" spans="1:11" x14ac:dyDescent="0.2">
      <c r="A10" s="2">
        <v>1</v>
      </c>
      <c r="B10" s="38">
        <f t="shared" si="0"/>
        <v>8.4000000000000005E-2</v>
      </c>
      <c r="C10">
        <f t="shared" si="8"/>
        <v>20830</v>
      </c>
      <c r="D10">
        <f t="shared" si="9"/>
        <v>1749.72</v>
      </c>
      <c r="E10" s="5">
        <f t="shared" si="1"/>
        <v>3674</v>
      </c>
      <c r="F10" s="5">
        <f t="shared" si="2"/>
        <v>3557</v>
      </c>
      <c r="G10" s="5">
        <f t="shared" si="3"/>
        <v>3310</v>
      </c>
      <c r="H10" s="5">
        <f t="shared" si="4"/>
        <v>2575</v>
      </c>
      <c r="I10" s="5">
        <f t="shared" si="5"/>
        <v>2352</v>
      </c>
      <c r="J10" s="5">
        <f t="shared" si="6"/>
        <v>3109</v>
      </c>
      <c r="K10" s="5">
        <f t="shared" si="7"/>
        <v>2253</v>
      </c>
    </row>
    <row r="11" spans="1:11" x14ac:dyDescent="0.2">
      <c r="D11" s="39">
        <f>SUM(D5:D10)</f>
        <v>23270.478000000003</v>
      </c>
    </row>
    <row r="13" spans="1:11" x14ac:dyDescent="0.2">
      <c r="A13" t="s">
        <v>1</v>
      </c>
      <c r="D13" s="47">
        <f>D11/7</f>
        <v>3324.3540000000003</v>
      </c>
    </row>
    <row r="14" spans="1:11" x14ac:dyDescent="0.2">
      <c r="A14" s="1">
        <v>15</v>
      </c>
      <c r="B14" s="5">
        <v>4767</v>
      </c>
      <c r="C14" s="1"/>
      <c r="D14" s="5"/>
    </row>
    <row r="15" spans="1:11" x14ac:dyDescent="0.2">
      <c r="A15" s="1">
        <v>16</v>
      </c>
      <c r="B15" s="5">
        <v>4015</v>
      </c>
      <c r="C15" s="1"/>
      <c r="D15" s="5"/>
    </row>
    <row r="16" spans="1:11" x14ac:dyDescent="0.2">
      <c r="A16" s="1">
        <v>17</v>
      </c>
      <c r="B16" s="5">
        <v>4605</v>
      </c>
      <c r="C16" s="1"/>
      <c r="D16" s="5"/>
    </row>
    <row r="17" spans="1:19" x14ac:dyDescent="0.2">
      <c r="A17" s="1">
        <v>18</v>
      </c>
      <c r="B17" s="5">
        <v>5376</v>
      </c>
      <c r="C17" s="1"/>
      <c r="D17" s="5"/>
    </row>
    <row r="18" spans="1:19" x14ac:dyDescent="0.2">
      <c r="A18" s="1">
        <v>19</v>
      </c>
      <c r="B18" s="5">
        <v>4873</v>
      </c>
      <c r="C18" s="1"/>
      <c r="D18" s="5"/>
    </row>
    <row r="19" spans="1:19" x14ac:dyDescent="0.2">
      <c r="A19" s="1">
        <v>20</v>
      </c>
      <c r="B19" s="5">
        <v>4602</v>
      </c>
      <c r="C19" s="1"/>
      <c r="D19" s="5"/>
    </row>
    <row r="20" spans="1:19" x14ac:dyDescent="0.2">
      <c r="A20" s="1">
        <v>21</v>
      </c>
      <c r="B20" s="5">
        <v>4103</v>
      </c>
      <c r="C20" s="1"/>
      <c r="D20" s="5"/>
      <c r="G20" s="46"/>
      <c r="H20" s="46"/>
      <c r="I20" s="46"/>
      <c r="J20" s="46"/>
    </row>
    <row r="21" spans="1:19" ht="34" x14ac:dyDescent="0.2">
      <c r="A21" s="1">
        <v>22</v>
      </c>
      <c r="B21" s="5">
        <v>2981</v>
      </c>
      <c r="C21" s="1"/>
      <c r="D21" s="5"/>
      <c r="G21" s="46"/>
      <c r="H21" s="46"/>
      <c r="I21" s="46"/>
      <c r="J21" s="46"/>
      <c r="L21" s="51" t="s">
        <v>37</v>
      </c>
      <c r="M21" s="52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1">
        <v>23</v>
      </c>
      <c r="B22" s="5">
        <v>2629</v>
      </c>
      <c r="C22" s="1"/>
      <c r="D22" s="5"/>
      <c r="G22" s="46"/>
      <c r="H22" s="46"/>
      <c r="I22" s="46"/>
      <c r="J22" s="46"/>
      <c r="L22" s="53" t="s">
        <v>35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40"/>
    </row>
    <row r="23" spans="1:19" x14ac:dyDescent="0.2">
      <c r="A23" s="1">
        <v>24</v>
      </c>
      <c r="B23" s="5">
        <v>3535</v>
      </c>
      <c r="C23" s="1"/>
      <c r="D23" s="5"/>
      <c r="G23" s="46"/>
      <c r="H23" s="46"/>
      <c r="I23" s="46"/>
      <c r="J23" s="46"/>
      <c r="L23" s="54"/>
      <c r="M23">
        <v>28</v>
      </c>
      <c r="N23">
        <v>944839</v>
      </c>
      <c r="O23">
        <v>14.4</v>
      </c>
      <c r="P23">
        <v>14.4</v>
      </c>
      <c r="Q23">
        <v>40.1</v>
      </c>
      <c r="S23" s="40"/>
    </row>
    <row r="24" spans="1:19" x14ac:dyDescent="0.2">
      <c r="A24" s="1">
        <v>25</v>
      </c>
      <c r="B24" s="5">
        <v>4174</v>
      </c>
      <c r="C24" s="1"/>
      <c r="D24" s="5"/>
      <c r="G24" s="46"/>
      <c r="H24" s="46"/>
      <c r="I24" s="46"/>
      <c r="J24" s="46"/>
      <c r="L24" s="54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40"/>
    </row>
    <row r="25" spans="1:19" x14ac:dyDescent="0.2">
      <c r="A25" s="1">
        <v>26</v>
      </c>
      <c r="B25" s="5">
        <v>3674</v>
      </c>
      <c r="C25" s="1"/>
      <c r="D25" s="5"/>
      <c r="G25" s="46"/>
      <c r="H25" s="46"/>
      <c r="I25" s="46"/>
      <c r="J25" s="46"/>
      <c r="L25" s="54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40"/>
    </row>
    <row r="26" spans="1:19" x14ac:dyDescent="0.2">
      <c r="A26" s="1">
        <v>27</v>
      </c>
      <c r="B26" s="5">
        <v>3557</v>
      </c>
      <c r="C26" s="1"/>
      <c r="D26" s="5"/>
      <c r="G26" s="46"/>
      <c r="H26" s="46"/>
      <c r="I26" s="46"/>
      <c r="J26" s="46"/>
      <c r="L26" s="54"/>
      <c r="M26">
        <v>31</v>
      </c>
      <c r="N26">
        <v>1685610</v>
      </c>
      <c r="O26">
        <v>25.6</v>
      </c>
      <c r="P26">
        <v>25.6</v>
      </c>
      <c r="Q26">
        <v>100</v>
      </c>
      <c r="S26" s="40"/>
    </row>
    <row r="27" spans="1:19" x14ac:dyDescent="0.2">
      <c r="A27" s="1">
        <v>28</v>
      </c>
      <c r="B27" s="5">
        <v>3310</v>
      </c>
      <c r="C27" s="1"/>
      <c r="D27" s="5"/>
      <c r="G27" s="46"/>
      <c r="H27" s="46"/>
      <c r="I27" s="46"/>
      <c r="J27" s="46"/>
      <c r="L27" s="54"/>
      <c r="M27">
        <v>1</v>
      </c>
      <c r="N27">
        <v>550131</v>
      </c>
      <c r="O27">
        <v>8.4</v>
      </c>
      <c r="P27">
        <v>8.4</v>
      </c>
      <c r="Q27">
        <v>8.4</v>
      </c>
      <c r="S27" s="40"/>
    </row>
    <row r="28" spans="1:19" x14ac:dyDescent="0.2">
      <c r="A28" s="1">
        <v>29</v>
      </c>
      <c r="B28" s="5">
        <v>2575</v>
      </c>
      <c r="C28" s="1"/>
      <c r="D28" s="5"/>
      <c r="G28" s="46"/>
      <c r="H28" s="46"/>
      <c r="I28" s="46"/>
      <c r="J28" s="46"/>
      <c r="L28" s="55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 s="1">
        <v>30</v>
      </c>
      <c r="B29" s="5">
        <v>2352</v>
      </c>
      <c r="C29" s="1"/>
      <c r="D29" s="5"/>
      <c r="G29" s="46"/>
      <c r="H29" s="46"/>
      <c r="I29" s="46"/>
      <c r="J29" s="46"/>
    </row>
    <row r="30" spans="1:19" x14ac:dyDescent="0.2">
      <c r="A30" s="1">
        <v>31</v>
      </c>
      <c r="B30" s="5">
        <v>3109</v>
      </c>
      <c r="C30" s="1"/>
      <c r="D30" s="5"/>
      <c r="G30" s="46"/>
      <c r="H30" s="46"/>
      <c r="I30" s="46"/>
      <c r="J30" s="46"/>
    </row>
    <row r="31" spans="1:19" x14ac:dyDescent="0.2">
      <c r="A31" s="1">
        <v>1</v>
      </c>
      <c r="B31" s="5">
        <v>2253</v>
      </c>
      <c r="C31" s="1"/>
      <c r="D31" s="5"/>
    </row>
    <row r="33" spans="2:3" x14ac:dyDescent="0.2">
      <c r="B33" s="5"/>
      <c r="C33" s="5"/>
    </row>
    <row r="34" spans="2:3" x14ac:dyDescent="0.2">
      <c r="B34" s="5"/>
      <c r="C34" s="5"/>
    </row>
    <row r="35" spans="2:3" x14ac:dyDescent="0.2">
      <c r="B35" s="5"/>
      <c r="C35" s="5"/>
    </row>
    <row r="36" spans="2:3" x14ac:dyDescent="0.2">
      <c r="B36" s="5"/>
      <c r="C36" s="5"/>
    </row>
    <row r="37" spans="2:3" x14ac:dyDescent="0.2">
      <c r="B37" s="5"/>
      <c r="C37" s="5"/>
    </row>
    <row r="38" spans="2:3" x14ac:dyDescent="0.2">
      <c r="B38" s="5"/>
      <c r="C38" s="5"/>
    </row>
    <row r="39" spans="2:3" x14ac:dyDescent="0.2">
      <c r="B39" s="5"/>
      <c r="C39" s="5"/>
    </row>
    <row r="40" spans="2:3" x14ac:dyDescent="0.2">
      <c r="B40" s="5"/>
      <c r="C40" s="5"/>
    </row>
    <row r="41" spans="2:3" x14ac:dyDescent="0.2">
      <c r="C41" s="5"/>
    </row>
    <row r="42" spans="2:3" x14ac:dyDescent="0.2">
      <c r="C42" s="5"/>
    </row>
    <row r="43" spans="2:3" x14ac:dyDescent="0.2">
      <c r="C43" s="5"/>
    </row>
    <row r="44" spans="2:3" x14ac:dyDescent="0.2">
      <c r="C44" s="5"/>
    </row>
    <row r="45" spans="2:3" x14ac:dyDescent="0.2">
      <c r="C45" s="5"/>
    </row>
    <row r="46" spans="2:3" x14ac:dyDescent="0.2">
      <c r="C46" s="5"/>
    </row>
    <row r="47" spans="2:3" x14ac:dyDescent="0.2">
      <c r="C47" s="5"/>
    </row>
    <row r="48" spans="2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1:S64"/>
  <sheetViews>
    <sheetView workbookViewId="0">
      <selection activeCell="D16" sqref="D16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3</v>
      </c>
      <c r="B5" s="38">
        <f>P22/100</f>
        <v>0.17199999999999999</v>
      </c>
      <c r="C5">
        <f>SUM(E5:K5)</f>
        <v>22083</v>
      </c>
      <c r="D5">
        <f>B5*C5</f>
        <v>3798.2759999999998</v>
      </c>
      <c r="E5" s="1">
        <f t="shared" ref="E5:E10" si="0">B20</f>
        <v>3356</v>
      </c>
      <c r="F5" s="1">
        <f t="shared" ref="F5:F10" si="1">B21</f>
        <v>2616</v>
      </c>
      <c r="G5" s="1">
        <f t="shared" ref="G5:G10" si="2">B22</f>
        <v>2373</v>
      </c>
      <c r="H5" s="1">
        <f t="shared" ref="H5:H10" si="3">B23</f>
        <v>3234</v>
      </c>
      <c r="I5" s="1">
        <f t="shared" ref="I5:I10" si="4">B24</f>
        <v>3789</v>
      </c>
      <c r="J5" s="5">
        <f t="shared" ref="J5:J10" si="5">B25</f>
        <v>3727</v>
      </c>
      <c r="K5" s="5">
        <f t="shared" ref="K5:K10" si="6">B26</f>
        <v>2988</v>
      </c>
    </row>
    <row r="6" spans="1:11" x14ac:dyDescent="0.2">
      <c r="A6">
        <v>4</v>
      </c>
      <c r="B6" s="38">
        <f t="shared" ref="B6:B10" si="7">P23/100</f>
        <v>0.155</v>
      </c>
      <c r="C6">
        <f t="shared" ref="C6:C10" si="8">SUM(E6:K6)</f>
        <v>21645</v>
      </c>
      <c r="D6">
        <f t="shared" ref="D6:D10" si="9">B6*C6</f>
        <v>3354.9749999999999</v>
      </c>
      <c r="E6" s="1">
        <f t="shared" si="0"/>
        <v>2616</v>
      </c>
      <c r="F6" s="1">
        <f t="shared" si="1"/>
        <v>2373</v>
      </c>
      <c r="G6" s="1">
        <f t="shared" si="2"/>
        <v>3234</v>
      </c>
      <c r="H6" s="1">
        <f t="shared" si="3"/>
        <v>3789</v>
      </c>
      <c r="I6" s="5">
        <f t="shared" si="4"/>
        <v>3727</v>
      </c>
      <c r="J6" s="5">
        <f t="shared" si="5"/>
        <v>2988</v>
      </c>
      <c r="K6" s="5">
        <f t="shared" si="6"/>
        <v>2918</v>
      </c>
    </row>
    <row r="7" spans="1:11" x14ac:dyDescent="0.2">
      <c r="A7">
        <v>5</v>
      </c>
      <c r="B7" s="38">
        <f t="shared" si="7"/>
        <v>0.18100000000000002</v>
      </c>
      <c r="C7">
        <f t="shared" si="8"/>
        <v>21223</v>
      </c>
      <c r="D7">
        <f t="shared" si="9"/>
        <v>3841.3630000000003</v>
      </c>
      <c r="E7" s="1">
        <f t="shared" si="0"/>
        <v>2373</v>
      </c>
      <c r="F7" s="1">
        <f t="shared" si="1"/>
        <v>3234</v>
      </c>
      <c r="G7" s="1">
        <f t="shared" si="2"/>
        <v>3789</v>
      </c>
      <c r="H7" s="5">
        <f t="shared" si="3"/>
        <v>3727</v>
      </c>
      <c r="I7" s="5">
        <f t="shared" si="4"/>
        <v>2988</v>
      </c>
      <c r="J7" s="5">
        <f t="shared" si="5"/>
        <v>2918</v>
      </c>
      <c r="K7" s="5">
        <f t="shared" si="6"/>
        <v>2194</v>
      </c>
    </row>
    <row r="8" spans="1:11" x14ac:dyDescent="0.2">
      <c r="A8">
        <v>6</v>
      </c>
      <c r="B8" s="38">
        <f t="shared" si="7"/>
        <v>0.20399999999999999</v>
      </c>
      <c r="C8">
        <f t="shared" si="8"/>
        <v>20862</v>
      </c>
      <c r="D8">
        <f t="shared" si="9"/>
        <v>4255.848</v>
      </c>
      <c r="E8" s="1">
        <f t="shared" si="0"/>
        <v>3234</v>
      </c>
      <c r="F8" s="1">
        <f t="shared" si="1"/>
        <v>3789</v>
      </c>
      <c r="G8" s="5">
        <f t="shared" si="2"/>
        <v>3727</v>
      </c>
      <c r="H8" s="5">
        <f t="shared" si="3"/>
        <v>2988</v>
      </c>
      <c r="I8" s="5">
        <f t="shared" si="4"/>
        <v>2918</v>
      </c>
      <c r="J8" s="5">
        <f t="shared" si="5"/>
        <v>2194</v>
      </c>
      <c r="K8" s="5">
        <f t="shared" si="6"/>
        <v>2012</v>
      </c>
    </row>
    <row r="9" spans="1:11" x14ac:dyDescent="0.2">
      <c r="A9">
        <v>7</v>
      </c>
      <c r="B9" s="38">
        <f t="shared" si="7"/>
        <v>0.20399999999999999</v>
      </c>
      <c r="C9">
        <f t="shared" si="8"/>
        <v>20640</v>
      </c>
      <c r="D9">
        <f t="shared" si="9"/>
        <v>4210.5599999999995</v>
      </c>
      <c r="E9" s="1">
        <f t="shared" si="0"/>
        <v>3789</v>
      </c>
      <c r="F9" s="5">
        <f t="shared" si="1"/>
        <v>3727</v>
      </c>
      <c r="G9" s="5">
        <f t="shared" si="2"/>
        <v>2988</v>
      </c>
      <c r="H9" s="5">
        <f t="shared" si="3"/>
        <v>2918</v>
      </c>
      <c r="I9" s="5">
        <f t="shared" si="4"/>
        <v>2194</v>
      </c>
      <c r="J9" s="5">
        <f t="shared" si="5"/>
        <v>2012</v>
      </c>
      <c r="K9" s="5">
        <f t="shared" si="6"/>
        <v>3012</v>
      </c>
    </row>
    <row r="10" spans="1:11" x14ac:dyDescent="0.2">
      <c r="A10">
        <v>8</v>
      </c>
      <c r="B10" s="38">
        <f t="shared" si="7"/>
        <v>8.4000000000000005E-2</v>
      </c>
      <c r="C10">
        <f t="shared" si="8"/>
        <v>18706</v>
      </c>
      <c r="D10">
        <f t="shared" si="9"/>
        <v>1571.3040000000001</v>
      </c>
      <c r="E10" s="5">
        <f t="shared" si="0"/>
        <v>3727</v>
      </c>
      <c r="F10" s="5">
        <f t="shared" si="1"/>
        <v>2988</v>
      </c>
      <c r="G10" s="5">
        <f t="shared" si="2"/>
        <v>2918</v>
      </c>
      <c r="H10" s="5">
        <f t="shared" si="3"/>
        <v>2194</v>
      </c>
      <c r="I10" s="5">
        <f t="shared" si="4"/>
        <v>2012</v>
      </c>
      <c r="J10" s="5">
        <f t="shared" si="5"/>
        <v>3012</v>
      </c>
      <c r="K10" s="5">
        <f t="shared" si="6"/>
        <v>1855</v>
      </c>
    </row>
    <row r="11" spans="1:11" x14ac:dyDescent="0.2">
      <c r="D11" s="39">
        <f>SUM(D5:D10)</f>
        <v>21032.326000000001</v>
      </c>
    </row>
    <row r="13" spans="1:11" x14ac:dyDescent="0.2">
      <c r="A13" t="s">
        <v>1</v>
      </c>
      <c r="D13" s="47">
        <f>D11/7</f>
        <v>3004.6179999999999</v>
      </c>
      <c r="E13" t="s">
        <v>53</v>
      </c>
    </row>
    <row r="14" spans="1:11" x14ac:dyDescent="0.2">
      <c r="A14" s="1">
        <v>22</v>
      </c>
      <c r="B14" s="5">
        <v>2984</v>
      </c>
      <c r="C14" s="1"/>
      <c r="D14" s="5"/>
    </row>
    <row r="15" spans="1:11" x14ac:dyDescent="0.2">
      <c r="A15" s="1">
        <v>23</v>
      </c>
      <c r="B15" s="5">
        <v>2626</v>
      </c>
      <c r="C15" s="1"/>
      <c r="D15" s="5"/>
    </row>
    <row r="16" spans="1:11" x14ac:dyDescent="0.2">
      <c r="A16" s="1">
        <v>24</v>
      </c>
      <c r="B16" s="5">
        <v>3536</v>
      </c>
      <c r="C16" s="1"/>
      <c r="D16" s="50"/>
    </row>
    <row r="17" spans="1:19" x14ac:dyDescent="0.2">
      <c r="A17" s="1">
        <v>25</v>
      </c>
      <c r="B17" s="5">
        <v>4185</v>
      </c>
      <c r="C17" s="1"/>
      <c r="D17" s="5"/>
    </row>
    <row r="18" spans="1:19" x14ac:dyDescent="0.2">
      <c r="A18" s="1">
        <v>26</v>
      </c>
      <c r="B18" s="5">
        <v>3682</v>
      </c>
      <c r="C18" s="1"/>
      <c r="D18" s="5"/>
    </row>
    <row r="19" spans="1:19" x14ac:dyDescent="0.2">
      <c r="A19" s="1">
        <v>27</v>
      </c>
      <c r="B19" s="5">
        <v>3566</v>
      </c>
      <c r="C19" s="1"/>
      <c r="D19" s="5"/>
    </row>
    <row r="20" spans="1:19" x14ac:dyDescent="0.2">
      <c r="A20" s="1">
        <v>28</v>
      </c>
      <c r="B20" s="5">
        <v>3356</v>
      </c>
      <c r="C20" s="1"/>
      <c r="D20" s="5"/>
      <c r="G20" s="46"/>
      <c r="H20" s="46"/>
      <c r="I20" s="46"/>
      <c r="J20" s="46"/>
    </row>
    <row r="21" spans="1:19" ht="34" x14ac:dyDescent="0.2">
      <c r="A21" s="1">
        <v>29</v>
      </c>
      <c r="B21" s="5">
        <v>2616</v>
      </c>
      <c r="C21" s="1"/>
      <c r="D21" s="5"/>
      <c r="G21" s="46"/>
      <c r="H21" s="46"/>
      <c r="I21" s="46"/>
      <c r="J21" s="46"/>
      <c r="L21" s="51" t="s">
        <v>37</v>
      </c>
      <c r="M21" s="52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1">
        <v>30</v>
      </c>
      <c r="B22" s="5">
        <v>2373</v>
      </c>
      <c r="C22" s="1"/>
      <c r="D22" s="5"/>
      <c r="G22" s="46"/>
      <c r="H22" s="46"/>
      <c r="I22" s="46"/>
      <c r="J22" s="46"/>
      <c r="L22" s="53" t="s">
        <v>35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40"/>
    </row>
    <row r="23" spans="1:19" x14ac:dyDescent="0.2">
      <c r="A23" s="1">
        <v>31</v>
      </c>
      <c r="B23" s="5">
        <v>3234</v>
      </c>
      <c r="C23" s="1"/>
      <c r="D23" s="5"/>
      <c r="G23" s="46"/>
      <c r="H23" s="46"/>
      <c r="I23" s="46"/>
      <c r="J23" s="46"/>
      <c r="L23" s="54"/>
      <c r="M23">
        <v>4</v>
      </c>
      <c r="N23">
        <v>1018967</v>
      </c>
      <c r="O23">
        <v>15.5</v>
      </c>
      <c r="P23">
        <v>15.5</v>
      </c>
      <c r="Q23">
        <v>32.6</v>
      </c>
      <c r="S23" s="40"/>
    </row>
    <row r="24" spans="1:19" x14ac:dyDescent="0.2">
      <c r="A24" s="1">
        <v>1</v>
      </c>
      <c r="B24" s="5">
        <v>3789</v>
      </c>
      <c r="C24" s="1"/>
      <c r="D24" s="5"/>
      <c r="F24" s="48"/>
      <c r="G24" s="46"/>
      <c r="H24" s="46"/>
      <c r="I24" s="46"/>
      <c r="J24" s="46"/>
      <c r="L24" s="54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40"/>
    </row>
    <row r="25" spans="1:19" x14ac:dyDescent="0.2">
      <c r="A25" s="1">
        <v>2</v>
      </c>
      <c r="B25" s="5">
        <v>3727</v>
      </c>
      <c r="C25" s="1"/>
      <c r="D25" s="5"/>
      <c r="G25" s="46"/>
      <c r="H25" s="46"/>
      <c r="I25" s="46"/>
      <c r="J25" s="46"/>
      <c r="L25" s="54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40"/>
    </row>
    <row r="26" spans="1:19" x14ac:dyDescent="0.2">
      <c r="A26" s="1">
        <v>3</v>
      </c>
      <c r="B26" s="5">
        <v>2988</v>
      </c>
      <c r="C26" s="1"/>
      <c r="D26" s="5"/>
      <c r="G26" s="46"/>
      <c r="H26" s="46"/>
      <c r="I26" s="46"/>
      <c r="J26" s="46"/>
      <c r="L26" s="54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40"/>
    </row>
    <row r="27" spans="1:19" x14ac:dyDescent="0.2">
      <c r="A27" s="1">
        <v>4</v>
      </c>
      <c r="B27" s="5">
        <v>2918</v>
      </c>
      <c r="C27" s="1"/>
      <c r="D27" s="5"/>
      <c r="G27" s="46"/>
      <c r="H27" s="46"/>
      <c r="I27" s="46"/>
      <c r="J27" s="46"/>
      <c r="L27" s="54"/>
      <c r="M27">
        <v>8</v>
      </c>
      <c r="N27">
        <v>551398</v>
      </c>
      <c r="O27">
        <v>8.4</v>
      </c>
      <c r="P27">
        <v>8.4</v>
      </c>
      <c r="Q27">
        <v>100</v>
      </c>
      <c r="S27" s="40"/>
    </row>
    <row r="28" spans="1:19" x14ac:dyDescent="0.2">
      <c r="A28" s="1">
        <v>5</v>
      </c>
      <c r="B28" s="5">
        <v>2194</v>
      </c>
      <c r="C28" s="1"/>
      <c r="D28" s="5"/>
      <c r="G28" s="46"/>
      <c r="H28" s="46"/>
      <c r="I28" s="46"/>
      <c r="J28" s="46"/>
      <c r="L28" s="55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 s="1">
        <v>6</v>
      </c>
      <c r="B29" s="5">
        <v>2012</v>
      </c>
      <c r="C29" s="1"/>
      <c r="D29" s="5"/>
      <c r="G29" s="46"/>
      <c r="H29" s="46"/>
      <c r="I29" s="46"/>
      <c r="J29" s="46"/>
    </row>
    <row r="30" spans="1:19" x14ac:dyDescent="0.2">
      <c r="A30" s="1">
        <v>7</v>
      </c>
      <c r="B30" s="5">
        <v>3012</v>
      </c>
      <c r="C30" s="1"/>
      <c r="D30" s="5"/>
      <c r="G30" s="46"/>
      <c r="H30" s="46"/>
      <c r="I30" s="46"/>
      <c r="J30" s="46"/>
    </row>
    <row r="31" spans="1:19" x14ac:dyDescent="0.2">
      <c r="A31" s="1">
        <v>8</v>
      </c>
      <c r="B31" s="5">
        <v>1855</v>
      </c>
      <c r="C31" s="1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52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1:S64"/>
  <sheetViews>
    <sheetView workbookViewId="0">
      <selection activeCell="F25" sqref="A1:XFD1048576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10</v>
      </c>
      <c r="B5" s="38">
        <f>P22/100</f>
        <v>0.193</v>
      </c>
      <c r="C5">
        <f>SUM(E5:K5)</f>
        <v>18691</v>
      </c>
      <c r="D5">
        <f>B5*C5</f>
        <v>3607.3630000000003</v>
      </c>
      <c r="E5" s="1">
        <f t="shared" ref="E5:E10" si="0">B20</f>
        <v>2948</v>
      </c>
      <c r="F5" s="1">
        <f t="shared" ref="F5:F10" si="1">B21</f>
        <v>2200</v>
      </c>
      <c r="G5" s="1">
        <f t="shared" ref="G5:G10" si="2">B22</f>
        <v>2025</v>
      </c>
      <c r="H5" s="1">
        <f t="shared" ref="H5:H10" si="3">B23</f>
        <v>3050</v>
      </c>
      <c r="I5" s="1">
        <f t="shared" ref="I5:I10" si="4">B24</f>
        <v>3152</v>
      </c>
      <c r="J5" s="5">
        <f t="shared" ref="J5:J10" si="5">B25</f>
        <v>2771</v>
      </c>
      <c r="K5" s="5">
        <f t="shared" ref="K5:K10" si="6">B26</f>
        <v>2545</v>
      </c>
    </row>
    <row r="6" spans="1:11" x14ac:dyDescent="0.2">
      <c r="A6">
        <v>11</v>
      </c>
      <c r="B6" s="38">
        <f t="shared" ref="B6:B10" si="7">P23/100</f>
        <v>0.124</v>
      </c>
      <c r="C6">
        <f t="shared" ref="C6:C10" si="8">SUM(E6:K6)</f>
        <v>18153</v>
      </c>
      <c r="D6">
        <f t="shared" ref="D6:D10" si="9">B6*C6</f>
        <v>2250.9720000000002</v>
      </c>
      <c r="E6" s="1">
        <f t="shared" si="0"/>
        <v>2200</v>
      </c>
      <c r="F6" s="1">
        <f t="shared" si="1"/>
        <v>2025</v>
      </c>
      <c r="G6" s="1">
        <f t="shared" si="2"/>
        <v>3050</v>
      </c>
      <c r="H6" s="1">
        <f t="shared" si="3"/>
        <v>3152</v>
      </c>
      <c r="I6" s="5">
        <f t="shared" si="4"/>
        <v>2771</v>
      </c>
      <c r="J6" s="5">
        <f t="shared" si="5"/>
        <v>2545</v>
      </c>
      <c r="K6" s="5">
        <f t="shared" si="6"/>
        <v>2410</v>
      </c>
    </row>
    <row r="7" spans="1:11" x14ac:dyDescent="0.2">
      <c r="A7">
        <v>12</v>
      </c>
      <c r="B7" s="38">
        <f t="shared" si="7"/>
        <v>0.22899999999999998</v>
      </c>
      <c r="C7">
        <f t="shared" si="8"/>
        <v>17445</v>
      </c>
      <c r="D7">
        <f t="shared" si="9"/>
        <v>3994.9049999999997</v>
      </c>
      <c r="E7" s="1">
        <f t="shared" si="0"/>
        <v>2025</v>
      </c>
      <c r="F7" s="1">
        <f t="shared" si="1"/>
        <v>3050</v>
      </c>
      <c r="G7" s="1">
        <f t="shared" si="2"/>
        <v>3152</v>
      </c>
      <c r="H7" s="5">
        <f t="shared" si="3"/>
        <v>2771</v>
      </c>
      <c r="I7" s="5">
        <f t="shared" si="4"/>
        <v>2545</v>
      </c>
      <c r="J7" s="5">
        <f t="shared" si="5"/>
        <v>2410</v>
      </c>
      <c r="K7" s="5">
        <f t="shared" si="6"/>
        <v>1492</v>
      </c>
    </row>
    <row r="8" spans="1:11" x14ac:dyDescent="0.2">
      <c r="A8">
        <v>13</v>
      </c>
      <c r="B8" s="38">
        <f t="shared" si="7"/>
        <v>0.182</v>
      </c>
      <c r="C8">
        <f t="shared" si="8"/>
        <v>16915</v>
      </c>
      <c r="D8">
        <f t="shared" si="9"/>
        <v>3078.5299999999997</v>
      </c>
      <c r="E8" s="1">
        <f t="shared" si="0"/>
        <v>3050</v>
      </c>
      <c r="F8" s="1">
        <f t="shared" si="1"/>
        <v>3152</v>
      </c>
      <c r="G8" s="5">
        <f t="shared" si="2"/>
        <v>2771</v>
      </c>
      <c r="H8" s="5">
        <f t="shared" si="3"/>
        <v>2545</v>
      </c>
      <c r="I8" s="5">
        <f t="shared" si="4"/>
        <v>2410</v>
      </c>
      <c r="J8" s="5">
        <f t="shared" si="5"/>
        <v>1492</v>
      </c>
      <c r="K8" s="5">
        <f t="shared" si="6"/>
        <v>1495</v>
      </c>
    </row>
    <row r="9" spans="1:11" x14ac:dyDescent="0.2">
      <c r="A9">
        <v>14</v>
      </c>
      <c r="B9" s="38">
        <f t="shared" si="7"/>
        <v>0.17800000000000002</v>
      </c>
      <c r="C9">
        <f t="shared" si="8"/>
        <v>15901</v>
      </c>
      <c r="D9">
        <f t="shared" si="9"/>
        <v>2830.3780000000002</v>
      </c>
      <c r="E9" s="1">
        <f t="shared" si="0"/>
        <v>3152</v>
      </c>
      <c r="F9" s="5">
        <f t="shared" si="1"/>
        <v>2771</v>
      </c>
      <c r="G9" s="5">
        <f t="shared" si="2"/>
        <v>2545</v>
      </c>
      <c r="H9" s="5">
        <f t="shared" si="3"/>
        <v>2410</v>
      </c>
      <c r="I9" s="5">
        <f t="shared" si="4"/>
        <v>1492</v>
      </c>
      <c r="J9" s="5">
        <f t="shared" si="5"/>
        <v>1495</v>
      </c>
      <c r="K9" s="5">
        <f t="shared" si="6"/>
        <v>2036</v>
      </c>
    </row>
    <row r="10" spans="1:11" x14ac:dyDescent="0.2">
      <c r="A10">
        <v>15</v>
      </c>
      <c r="B10" s="38">
        <f t="shared" si="7"/>
        <v>9.5000000000000001E-2</v>
      </c>
      <c r="C10">
        <f t="shared" si="8"/>
        <v>13980</v>
      </c>
      <c r="D10">
        <f t="shared" si="9"/>
        <v>1328.1</v>
      </c>
      <c r="E10" s="5">
        <f t="shared" si="0"/>
        <v>2771</v>
      </c>
      <c r="F10" s="5">
        <f t="shared" si="1"/>
        <v>2545</v>
      </c>
      <c r="G10" s="5">
        <f t="shared" si="2"/>
        <v>2410</v>
      </c>
      <c r="H10" s="5">
        <f t="shared" si="3"/>
        <v>1492</v>
      </c>
      <c r="I10" s="5">
        <f t="shared" si="4"/>
        <v>1495</v>
      </c>
      <c r="J10" s="5">
        <f t="shared" si="5"/>
        <v>2036</v>
      </c>
      <c r="K10" s="5">
        <f t="shared" si="6"/>
        <v>1231</v>
      </c>
    </row>
    <row r="11" spans="1:11" x14ac:dyDescent="0.2">
      <c r="D11" s="39">
        <f>SUM(D5:D10)</f>
        <v>17090.248</v>
      </c>
    </row>
    <row r="13" spans="1:11" x14ac:dyDescent="0.2">
      <c r="A13" t="s">
        <v>1</v>
      </c>
      <c r="D13" s="47">
        <f>D11/7</f>
        <v>2441.4639999999999</v>
      </c>
      <c r="E13" t="s">
        <v>53</v>
      </c>
    </row>
    <row r="14" spans="1:11" x14ac:dyDescent="0.2">
      <c r="A14" s="1">
        <v>29</v>
      </c>
      <c r="B14" s="49">
        <v>2618</v>
      </c>
      <c r="C14" s="49"/>
      <c r="D14" s="5"/>
    </row>
    <row r="15" spans="1:11" x14ac:dyDescent="0.2">
      <c r="A15" s="1">
        <v>30</v>
      </c>
      <c r="B15" s="49">
        <v>2379</v>
      </c>
      <c r="C15" s="49"/>
      <c r="D15" s="5"/>
    </row>
    <row r="16" spans="1:11" x14ac:dyDescent="0.2">
      <c r="A16" s="1">
        <v>31</v>
      </c>
      <c r="B16" s="49">
        <v>3238</v>
      </c>
      <c r="C16" s="49"/>
      <c r="D16" s="5"/>
    </row>
    <row r="17" spans="1:19" x14ac:dyDescent="0.2">
      <c r="A17" s="1">
        <v>1</v>
      </c>
      <c r="B17" s="49">
        <v>3789</v>
      </c>
      <c r="C17" s="49"/>
      <c r="D17" s="5"/>
    </row>
    <row r="18" spans="1:19" x14ac:dyDescent="0.2">
      <c r="A18" s="1">
        <v>2</v>
      </c>
      <c r="B18" s="49">
        <v>3741</v>
      </c>
      <c r="C18" s="49"/>
      <c r="D18" s="5"/>
    </row>
    <row r="19" spans="1:19" x14ac:dyDescent="0.2">
      <c r="A19" s="1">
        <v>3</v>
      </c>
      <c r="B19" s="49">
        <v>3011</v>
      </c>
      <c r="C19" s="49"/>
      <c r="D19" s="5"/>
    </row>
    <row r="20" spans="1:19" x14ac:dyDescent="0.2">
      <c r="A20" s="1">
        <v>4</v>
      </c>
      <c r="B20" s="49">
        <v>2948</v>
      </c>
      <c r="C20" s="49"/>
      <c r="D20" s="5"/>
      <c r="G20" s="46"/>
      <c r="H20" s="46"/>
      <c r="I20" s="46"/>
      <c r="J20" s="46"/>
    </row>
    <row r="21" spans="1:19" ht="34" x14ac:dyDescent="0.2">
      <c r="A21" s="1">
        <v>5</v>
      </c>
      <c r="B21" s="49">
        <v>2200</v>
      </c>
      <c r="C21" s="49"/>
      <c r="D21" s="5"/>
      <c r="G21" s="46"/>
      <c r="H21" s="46"/>
      <c r="I21" s="46"/>
      <c r="J21" s="46"/>
      <c r="L21" s="51" t="s">
        <v>37</v>
      </c>
      <c r="M21" s="51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ht="16" customHeight="1" x14ac:dyDescent="0.2">
      <c r="A22" s="1">
        <v>6</v>
      </c>
      <c r="B22" s="49">
        <v>2025</v>
      </c>
      <c r="C22" s="49"/>
      <c r="D22" s="5"/>
      <c r="G22" s="46"/>
      <c r="H22" s="46"/>
      <c r="I22" s="46"/>
      <c r="J22" s="46"/>
      <c r="L22" s="57" t="s">
        <v>35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40"/>
    </row>
    <row r="23" spans="1:19" x14ac:dyDescent="0.2">
      <c r="A23" s="1">
        <v>7</v>
      </c>
      <c r="B23" s="49">
        <v>3050</v>
      </c>
      <c r="C23" s="49"/>
      <c r="D23" s="5"/>
      <c r="G23" s="46"/>
      <c r="H23" s="46"/>
      <c r="I23" s="46"/>
      <c r="J23" s="46"/>
      <c r="L23" s="58"/>
      <c r="M23">
        <v>11</v>
      </c>
      <c r="N23">
        <v>814027</v>
      </c>
      <c r="O23">
        <v>12.4</v>
      </c>
      <c r="P23">
        <v>12.4</v>
      </c>
      <c r="Q23">
        <v>31.6</v>
      </c>
      <c r="S23" s="40"/>
    </row>
    <row r="24" spans="1:19" x14ac:dyDescent="0.2">
      <c r="A24" s="1">
        <v>8</v>
      </c>
      <c r="B24" s="49">
        <v>3152</v>
      </c>
      <c r="C24" s="49"/>
      <c r="D24" s="5"/>
      <c r="F24" s="48"/>
      <c r="G24" s="46"/>
      <c r="H24" s="46"/>
      <c r="I24" s="46"/>
      <c r="J24" s="46"/>
      <c r="L24" s="58"/>
      <c r="M24">
        <v>12</v>
      </c>
      <c r="N24">
        <v>1508328</v>
      </c>
      <c r="O24">
        <v>22.9</v>
      </c>
      <c r="P24">
        <v>22.9</v>
      </c>
      <c r="Q24">
        <v>54.6</v>
      </c>
      <c r="S24" s="40"/>
    </row>
    <row r="25" spans="1:19" x14ac:dyDescent="0.2">
      <c r="A25" s="1">
        <v>9</v>
      </c>
      <c r="B25" s="49">
        <v>2771</v>
      </c>
      <c r="C25" s="49"/>
      <c r="D25" s="5"/>
      <c r="G25" s="46"/>
      <c r="H25" s="46"/>
      <c r="I25" s="46"/>
      <c r="J25" s="46"/>
      <c r="L25" s="58"/>
      <c r="M25">
        <v>13</v>
      </c>
      <c r="N25">
        <v>1194963</v>
      </c>
      <c r="O25">
        <v>18.2</v>
      </c>
      <c r="P25">
        <v>18.2</v>
      </c>
      <c r="Q25">
        <v>72.7</v>
      </c>
      <c r="S25" s="40"/>
    </row>
    <row r="26" spans="1:19" x14ac:dyDescent="0.2">
      <c r="A26">
        <v>10</v>
      </c>
      <c r="B26" s="49">
        <v>2545</v>
      </c>
      <c r="C26" s="49"/>
      <c r="D26" s="5"/>
      <c r="G26" s="46"/>
      <c r="H26" s="46"/>
      <c r="I26" s="46"/>
      <c r="J26" s="46"/>
      <c r="L26" s="58"/>
      <c r="M26">
        <v>14</v>
      </c>
      <c r="N26">
        <v>1169970</v>
      </c>
      <c r="O26">
        <v>17.8</v>
      </c>
      <c r="P26">
        <v>17.8</v>
      </c>
      <c r="Q26">
        <v>90.5</v>
      </c>
      <c r="S26" s="40"/>
    </row>
    <row r="27" spans="1:19" x14ac:dyDescent="0.2">
      <c r="A27">
        <v>11</v>
      </c>
      <c r="B27" s="49">
        <v>2410</v>
      </c>
      <c r="C27" s="49"/>
      <c r="D27" s="5"/>
      <c r="G27" s="46"/>
      <c r="H27" s="46"/>
      <c r="I27" s="46"/>
      <c r="J27" s="46"/>
      <c r="L27" s="58"/>
      <c r="M27">
        <v>15</v>
      </c>
      <c r="N27">
        <v>625216</v>
      </c>
      <c r="O27">
        <v>9.5</v>
      </c>
      <c r="P27">
        <v>9.5</v>
      </c>
      <c r="Q27">
        <v>100</v>
      </c>
      <c r="S27" s="40"/>
    </row>
    <row r="28" spans="1:19" x14ac:dyDescent="0.2">
      <c r="A28">
        <v>12</v>
      </c>
      <c r="B28" s="49">
        <v>1492</v>
      </c>
      <c r="C28" s="49"/>
      <c r="D28" s="5"/>
      <c r="G28" s="46"/>
      <c r="H28" s="46"/>
      <c r="I28" s="46"/>
      <c r="J28" s="46"/>
      <c r="L28" s="59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>
        <v>13</v>
      </c>
      <c r="B29" s="49">
        <v>1495</v>
      </c>
      <c r="C29" s="49"/>
      <c r="D29" s="5"/>
      <c r="G29" s="46"/>
      <c r="H29" s="46"/>
      <c r="I29" s="46"/>
      <c r="J29" s="46"/>
    </row>
    <row r="30" spans="1:19" x14ac:dyDescent="0.2">
      <c r="A30">
        <v>14</v>
      </c>
      <c r="B30" s="49">
        <v>2036</v>
      </c>
      <c r="C30" s="49"/>
      <c r="D30" s="5"/>
      <c r="G30" s="46"/>
      <c r="H30" s="46"/>
      <c r="I30" s="46"/>
      <c r="J30" s="46"/>
    </row>
    <row r="31" spans="1:19" x14ac:dyDescent="0.2">
      <c r="A31">
        <v>15</v>
      </c>
      <c r="B31" s="49">
        <v>1231</v>
      </c>
      <c r="C31" s="49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52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1:S64"/>
  <sheetViews>
    <sheetView tabSelected="1" workbookViewId="0">
      <selection activeCell="M7" sqref="M7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17</v>
      </c>
      <c r="B5" s="38">
        <f>P22/100</f>
        <v>0.20300000000000001</v>
      </c>
      <c r="C5">
        <f>SUM(E5:K5)</f>
        <v>13186</v>
      </c>
      <c r="D5">
        <f>B5*C5</f>
        <v>2676.7580000000003</v>
      </c>
      <c r="E5" s="1">
        <f t="shared" ref="E5:E10" si="0">B20</f>
        <v>2412</v>
      </c>
      <c r="F5" s="1">
        <f t="shared" ref="F5:F10" si="1">B21</f>
        <v>1514</v>
      </c>
      <c r="G5" s="1">
        <f t="shared" ref="G5:G10" si="2">B22</f>
        <v>1501</v>
      </c>
      <c r="H5" s="1">
        <f t="shared" ref="H5:H10" si="3">B23</f>
        <v>2041</v>
      </c>
      <c r="I5" s="1">
        <f t="shared" ref="I5:I10" si="4">B24</f>
        <v>2052</v>
      </c>
      <c r="J5" s="5">
        <f t="shared" ref="J5:J10" si="5">B25</f>
        <v>1909</v>
      </c>
      <c r="K5" s="5">
        <f t="shared" ref="K5:K10" si="6">B26</f>
        <v>1757</v>
      </c>
    </row>
    <row r="6" spans="1:11" x14ac:dyDescent="0.2">
      <c r="A6">
        <v>18</v>
      </c>
      <c r="B6" s="38">
        <f t="shared" ref="B6:B10" si="7">P23/100</f>
        <v>0.128</v>
      </c>
      <c r="C6">
        <f t="shared" ref="C6:C10" si="8">SUM(E6:K6)</f>
        <v>12282</v>
      </c>
      <c r="D6">
        <f t="shared" ref="D6:D10" si="9">B6*C6</f>
        <v>1572.096</v>
      </c>
      <c r="E6" s="1">
        <f t="shared" si="0"/>
        <v>1514</v>
      </c>
      <c r="F6" s="1">
        <f t="shared" si="1"/>
        <v>1501</v>
      </c>
      <c r="G6" s="1">
        <f t="shared" si="2"/>
        <v>2041</v>
      </c>
      <c r="H6" s="1">
        <f t="shared" si="3"/>
        <v>2052</v>
      </c>
      <c r="I6" s="5">
        <f t="shared" si="4"/>
        <v>1909</v>
      </c>
      <c r="J6" s="5">
        <f t="shared" si="5"/>
        <v>1757</v>
      </c>
      <c r="K6" s="5">
        <f t="shared" si="6"/>
        <v>1508</v>
      </c>
    </row>
    <row r="7" spans="1:11" x14ac:dyDescent="0.2">
      <c r="A7">
        <v>19</v>
      </c>
      <c r="B7" s="38">
        <f t="shared" si="7"/>
        <v>0.182</v>
      </c>
      <c r="C7">
        <f t="shared" si="8"/>
        <v>11817</v>
      </c>
      <c r="D7">
        <f t="shared" si="9"/>
        <v>2150.694</v>
      </c>
      <c r="E7" s="1">
        <f t="shared" si="0"/>
        <v>1501</v>
      </c>
      <c r="F7" s="1">
        <f t="shared" si="1"/>
        <v>2041</v>
      </c>
      <c r="G7" s="1">
        <f t="shared" si="2"/>
        <v>2052</v>
      </c>
      <c r="H7" s="5">
        <f t="shared" si="3"/>
        <v>1909</v>
      </c>
      <c r="I7" s="5">
        <f t="shared" si="4"/>
        <v>1757</v>
      </c>
      <c r="J7" s="5">
        <f t="shared" si="5"/>
        <v>1508</v>
      </c>
      <c r="K7" s="5">
        <f t="shared" si="6"/>
        <v>1049</v>
      </c>
    </row>
    <row r="8" spans="1:11" x14ac:dyDescent="0.2">
      <c r="A8">
        <v>20</v>
      </c>
      <c r="B8" s="38">
        <f t="shared" si="7"/>
        <v>0.22399999999999998</v>
      </c>
      <c r="C8">
        <f t="shared" si="8"/>
        <v>11383</v>
      </c>
      <c r="D8">
        <f t="shared" si="9"/>
        <v>2549.7919999999999</v>
      </c>
      <c r="E8" s="1">
        <f t="shared" si="0"/>
        <v>2041</v>
      </c>
      <c r="F8" s="1">
        <f t="shared" si="1"/>
        <v>2052</v>
      </c>
      <c r="G8" s="5">
        <f t="shared" si="2"/>
        <v>1909</v>
      </c>
      <c r="H8" s="5">
        <f t="shared" si="3"/>
        <v>1757</v>
      </c>
      <c r="I8" s="5">
        <f t="shared" si="4"/>
        <v>1508</v>
      </c>
      <c r="J8" s="5">
        <f t="shared" si="5"/>
        <v>1049</v>
      </c>
      <c r="K8" s="5">
        <f t="shared" si="6"/>
        <v>1067</v>
      </c>
    </row>
    <row r="9" spans="1:11" x14ac:dyDescent="0.2">
      <c r="A9">
        <v>21</v>
      </c>
      <c r="B9" s="38">
        <f t="shared" si="7"/>
        <v>0.20699999999999999</v>
      </c>
      <c r="C9">
        <f t="shared" si="8"/>
        <v>11001</v>
      </c>
      <c r="D9">
        <f t="shared" si="9"/>
        <v>2277.2069999999999</v>
      </c>
      <c r="E9" s="1">
        <f t="shared" si="0"/>
        <v>2052</v>
      </c>
      <c r="F9" s="5">
        <f t="shared" si="1"/>
        <v>1909</v>
      </c>
      <c r="G9" s="5">
        <f t="shared" si="2"/>
        <v>1757</v>
      </c>
      <c r="H9" s="5">
        <f t="shared" si="3"/>
        <v>1508</v>
      </c>
      <c r="I9" s="5">
        <f t="shared" si="4"/>
        <v>1049</v>
      </c>
      <c r="J9" s="5">
        <f t="shared" si="5"/>
        <v>1067</v>
      </c>
      <c r="K9" s="5">
        <f t="shared" si="6"/>
        <v>1659</v>
      </c>
    </row>
    <row r="10" spans="1:11" x14ac:dyDescent="0.2">
      <c r="A10">
        <v>22</v>
      </c>
      <c r="B10" s="38">
        <f t="shared" si="7"/>
        <v>5.5999999999999994E-2</v>
      </c>
      <c r="C10">
        <f t="shared" si="8"/>
        <v>9942</v>
      </c>
      <c r="D10">
        <f t="shared" si="9"/>
        <v>556.75199999999995</v>
      </c>
      <c r="E10" s="5">
        <f t="shared" si="0"/>
        <v>1909</v>
      </c>
      <c r="F10" s="5">
        <f t="shared" si="1"/>
        <v>1757</v>
      </c>
      <c r="G10" s="5">
        <f t="shared" si="2"/>
        <v>1508</v>
      </c>
      <c r="H10" s="5">
        <f t="shared" si="3"/>
        <v>1049</v>
      </c>
      <c r="I10" s="5">
        <f t="shared" si="4"/>
        <v>1067</v>
      </c>
      <c r="J10" s="5">
        <f t="shared" si="5"/>
        <v>1659</v>
      </c>
      <c r="K10" s="5">
        <f t="shared" si="6"/>
        <v>993</v>
      </c>
    </row>
    <row r="11" spans="1:11" x14ac:dyDescent="0.2">
      <c r="D11" s="39">
        <f>SUM(D5:D10)</f>
        <v>11783.299000000001</v>
      </c>
    </row>
    <row r="13" spans="1:11" x14ac:dyDescent="0.2">
      <c r="A13" t="s">
        <v>1</v>
      </c>
      <c r="D13" s="47">
        <f>D11/7</f>
        <v>1683.3284285714287</v>
      </c>
      <c r="E13" t="s">
        <v>53</v>
      </c>
    </row>
    <row r="14" spans="1:11" x14ac:dyDescent="0.2">
      <c r="A14" s="1">
        <v>5</v>
      </c>
      <c r="B14" s="5">
        <v>2202</v>
      </c>
      <c r="C14" s="49"/>
      <c r="D14" s="5"/>
    </row>
    <row r="15" spans="1:11" x14ac:dyDescent="0.2">
      <c r="A15" s="1">
        <v>6</v>
      </c>
      <c r="B15" s="5">
        <v>2026</v>
      </c>
      <c r="C15" s="49"/>
      <c r="D15" s="5"/>
    </row>
    <row r="16" spans="1:11" x14ac:dyDescent="0.2">
      <c r="A16" s="1">
        <v>7</v>
      </c>
      <c r="B16" s="5">
        <v>3057</v>
      </c>
      <c r="C16" s="49"/>
      <c r="D16" s="5"/>
    </row>
    <row r="17" spans="1:19" x14ac:dyDescent="0.2">
      <c r="A17" s="1">
        <v>8</v>
      </c>
      <c r="B17" s="5">
        <v>3155</v>
      </c>
      <c r="C17" s="49"/>
      <c r="D17" s="5"/>
    </row>
    <row r="18" spans="1:19" x14ac:dyDescent="0.2">
      <c r="A18" s="1">
        <v>9</v>
      </c>
      <c r="B18" s="5">
        <v>2777</v>
      </c>
      <c r="C18" s="49"/>
      <c r="D18" s="5"/>
    </row>
    <row r="19" spans="1:19" x14ac:dyDescent="0.2">
      <c r="A19">
        <v>10</v>
      </c>
      <c r="B19" s="5">
        <v>2554</v>
      </c>
      <c r="C19" s="49"/>
      <c r="D19" s="5"/>
    </row>
    <row r="20" spans="1:19" x14ac:dyDescent="0.2">
      <c r="A20">
        <v>11</v>
      </c>
      <c r="B20" s="5">
        <v>2412</v>
      </c>
      <c r="C20" s="49"/>
      <c r="D20" s="5"/>
      <c r="G20" s="46"/>
      <c r="H20" s="46"/>
      <c r="I20" s="46"/>
      <c r="J20" s="46"/>
    </row>
    <row r="21" spans="1:19" ht="34" x14ac:dyDescent="0.2">
      <c r="A21">
        <v>12</v>
      </c>
      <c r="B21" s="5">
        <v>1514</v>
      </c>
      <c r="C21" s="49"/>
      <c r="D21" s="5"/>
      <c r="G21" s="46"/>
      <c r="H21" s="46"/>
      <c r="I21" s="46"/>
      <c r="J21" s="46"/>
      <c r="L21" s="51" t="s">
        <v>37</v>
      </c>
      <c r="M21" s="51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ht="16" customHeight="1" x14ac:dyDescent="0.2">
      <c r="A22">
        <v>13</v>
      </c>
      <c r="B22" s="5">
        <v>1501</v>
      </c>
      <c r="C22" s="49"/>
      <c r="D22" s="5"/>
      <c r="G22" s="46"/>
      <c r="H22" s="46"/>
      <c r="I22" s="46"/>
      <c r="J22" s="46"/>
      <c r="L22" s="57" t="s">
        <v>35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40"/>
    </row>
    <row r="23" spans="1:19" x14ac:dyDescent="0.2">
      <c r="A23">
        <v>14</v>
      </c>
      <c r="B23" s="5">
        <v>2041</v>
      </c>
      <c r="C23" s="49"/>
      <c r="D23" s="5"/>
      <c r="G23" s="46"/>
      <c r="H23" s="46"/>
      <c r="I23" s="46"/>
      <c r="J23" s="46"/>
      <c r="L23" s="58"/>
      <c r="M23">
        <v>18</v>
      </c>
      <c r="N23">
        <v>840143</v>
      </c>
      <c r="O23">
        <v>12.8</v>
      </c>
      <c r="P23">
        <v>12.8</v>
      </c>
      <c r="Q23">
        <v>33.1</v>
      </c>
      <c r="S23" s="40"/>
    </row>
    <row r="24" spans="1:19" x14ac:dyDescent="0.2">
      <c r="A24">
        <v>15</v>
      </c>
      <c r="B24" s="5">
        <v>2052</v>
      </c>
      <c r="C24" s="49"/>
      <c r="D24" s="5"/>
      <c r="F24" s="48"/>
      <c r="G24" s="46"/>
      <c r="H24" s="46"/>
      <c r="I24" s="46"/>
      <c r="J24" s="46"/>
      <c r="L24" s="58"/>
      <c r="M24">
        <v>19</v>
      </c>
      <c r="N24">
        <v>1198856</v>
      </c>
      <c r="O24">
        <v>18.2</v>
      </c>
      <c r="P24">
        <v>18.2</v>
      </c>
      <c r="Q24">
        <v>51.3</v>
      </c>
      <c r="S24" s="40"/>
    </row>
    <row r="25" spans="1:19" x14ac:dyDescent="0.2">
      <c r="A25" s="1">
        <v>16</v>
      </c>
      <c r="B25" s="5">
        <v>1909</v>
      </c>
      <c r="C25" s="49"/>
      <c r="D25" s="5"/>
      <c r="G25" s="46"/>
      <c r="H25" s="46"/>
      <c r="I25" s="46"/>
      <c r="J25" s="46"/>
      <c r="L25" s="58"/>
      <c r="M25">
        <v>20</v>
      </c>
      <c r="N25">
        <v>1474168</v>
      </c>
      <c r="O25">
        <v>22.4</v>
      </c>
      <c r="P25">
        <v>22.4</v>
      </c>
      <c r="Q25">
        <v>73.7</v>
      </c>
      <c r="S25" s="40"/>
    </row>
    <row r="26" spans="1:19" x14ac:dyDescent="0.2">
      <c r="A26">
        <v>17</v>
      </c>
      <c r="B26" s="5">
        <v>1757</v>
      </c>
      <c r="C26" s="49"/>
      <c r="D26" s="5"/>
      <c r="G26" s="46"/>
      <c r="H26" s="46"/>
      <c r="I26" s="46"/>
      <c r="J26" s="46"/>
      <c r="L26" s="58"/>
      <c r="M26">
        <v>21</v>
      </c>
      <c r="N26">
        <v>1364970</v>
      </c>
      <c r="O26">
        <v>20.7</v>
      </c>
      <c r="P26">
        <v>20.7</v>
      </c>
      <c r="Q26">
        <v>94.4</v>
      </c>
      <c r="S26" s="40"/>
    </row>
    <row r="27" spans="1:19" x14ac:dyDescent="0.2">
      <c r="A27">
        <v>18</v>
      </c>
      <c r="B27" s="5">
        <v>1508</v>
      </c>
      <c r="C27" s="49"/>
      <c r="D27" s="5"/>
      <c r="G27" s="46"/>
      <c r="H27" s="46"/>
      <c r="I27" s="46"/>
      <c r="J27" s="46"/>
      <c r="L27" s="58"/>
      <c r="M27">
        <v>22</v>
      </c>
      <c r="N27">
        <v>366596</v>
      </c>
      <c r="O27">
        <v>5.6</v>
      </c>
      <c r="P27">
        <v>5.6</v>
      </c>
      <c r="Q27">
        <v>100</v>
      </c>
      <c r="S27" s="40"/>
    </row>
    <row r="28" spans="1:19" x14ac:dyDescent="0.2">
      <c r="A28">
        <v>19</v>
      </c>
      <c r="B28" s="5">
        <v>1049</v>
      </c>
      <c r="C28" s="49"/>
      <c r="D28" s="5"/>
      <c r="G28" s="46"/>
      <c r="H28" s="46"/>
      <c r="I28" s="46"/>
      <c r="J28" s="46"/>
      <c r="L28" s="59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>
        <v>20</v>
      </c>
      <c r="B29" s="5">
        <v>1067</v>
      </c>
      <c r="C29" s="49"/>
      <c r="D29" s="5"/>
      <c r="G29" s="46"/>
      <c r="H29" s="46"/>
      <c r="I29" s="46"/>
      <c r="J29" s="46"/>
    </row>
    <row r="30" spans="1:19" x14ac:dyDescent="0.2">
      <c r="A30">
        <v>21</v>
      </c>
      <c r="B30" s="5">
        <v>1659</v>
      </c>
      <c r="C30" s="49"/>
      <c r="D30" s="5"/>
      <c r="G30" s="46"/>
      <c r="H30" s="46"/>
      <c r="I30" s="46"/>
      <c r="J30" s="46"/>
    </row>
    <row r="31" spans="1:19" x14ac:dyDescent="0.2">
      <c r="A31">
        <v>22</v>
      </c>
      <c r="B31" s="5">
        <v>993</v>
      </c>
      <c r="C31" s="49"/>
      <c r="D31" s="5"/>
    </row>
    <row r="33" spans="1:3" x14ac:dyDescent="0.2">
      <c r="B33" s="5"/>
      <c r="C33" s="5"/>
    </row>
    <row r="34" spans="1:3" x14ac:dyDescent="0.2">
      <c r="B34" s="5"/>
      <c r="C34" s="5"/>
    </row>
    <row r="35" spans="1:3" x14ac:dyDescent="0.2">
      <c r="A35" t="s">
        <v>54</v>
      </c>
      <c r="B35" s="5"/>
      <c r="C35" s="5"/>
    </row>
    <row r="36" spans="1:3" x14ac:dyDescent="0.2">
      <c r="B36" s="5"/>
      <c r="C36" s="5"/>
    </row>
    <row r="37" spans="1:3" x14ac:dyDescent="0.2">
      <c r="B37" s="5"/>
      <c r="C37" s="5"/>
    </row>
    <row r="38" spans="1:3" x14ac:dyDescent="0.2">
      <c r="B38" s="5"/>
      <c r="C38" s="5"/>
    </row>
    <row r="39" spans="1:3" x14ac:dyDescent="0.2">
      <c r="B39" s="5"/>
      <c r="C39" s="5"/>
    </row>
    <row r="40" spans="1:3" x14ac:dyDescent="0.2">
      <c r="B40" s="5"/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Sem1</vt:lpstr>
      <vt:lpstr>Sem2</vt:lpstr>
      <vt:lpstr>Sem 3</vt:lpstr>
      <vt:lpstr>Sem 4</vt:lpstr>
      <vt:lpstr>sem 5</vt:lpstr>
      <vt:lpstr>sem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Ingrid Peignier</cp:lastModifiedBy>
  <dcterms:created xsi:type="dcterms:W3CDTF">2022-01-19T19:34:27Z</dcterms:created>
  <dcterms:modified xsi:type="dcterms:W3CDTF">2022-02-23T17:11:14Z</dcterms:modified>
</cp:coreProperties>
</file>