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0" windowWidth="14355" windowHeight="4200" firstSheet="4" activeTab="10"/>
  </bookViews>
  <sheets>
    <sheet name="LAOS2" sheetId="12" r:id="rId1"/>
    <sheet name="MERIT" sheetId="9" r:id="rId2"/>
    <sheet name="Max Values" sheetId="1" r:id="rId3"/>
    <sheet name="damage_factor_rice" sheetId="3" r:id="rId4"/>
    <sheet name="Sheet4" sheetId="4" r:id="rId5"/>
    <sheet name="Damage_Table" sheetId="5" r:id="rId6"/>
    <sheet name="Sheet1" sheetId="6" r:id="rId7"/>
    <sheet name="chen_jorik" sheetId="7" r:id="rId8"/>
    <sheet name="damage_factor_list" sheetId="8" r:id="rId9"/>
    <sheet name="NewTable" sheetId="10" r:id="rId10"/>
    <sheet name="Laos" sheetId="11" r:id="rId11"/>
  </sheets>
  <calcPr calcId="145621"/>
</workbook>
</file>

<file path=xl/calcChain.xml><?xml version="1.0" encoding="utf-8"?>
<calcChain xmlns="http://schemas.openxmlformats.org/spreadsheetml/2006/main">
  <c r="M3" i="11" l="1"/>
  <c r="M4" i="11"/>
  <c r="M5" i="11"/>
  <c r="M6" i="11"/>
  <c r="N6" i="11" s="1"/>
  <c r="O6" i="11" s="1"/>
  <c r="M7" i="11"/>
  <c r="M8" i="11"/>
  <c r="M9" i="11"/>
  <c r="M10" i="11"/>
  <c r="N10" i="11" s="1"/>
  <c r="O10" i="11" s="1"/>
  <c r="M11" i="11"/>
  <c r="M12" i="11"/>
  <c r="M13" i="11"/>
  <c r="M14" i="11"/>
  <c r="N14" i="11" s="1"/>
  <c r="O14" i="11" s="1"/>
  <c r="M15" i="11"/>
  <c r="M16" i="11"/>
  <c r="M17" i="11"/>
  <c r="N17" i="11" s="1"/>
  <c r="O17" i="11" s="1"/>
  <c r="M18" i="11"/>
  <c r="N18" i="11" s="1"/>
  <c r="O18" i="11" s="1"/>
  <c r="M19" i="11"/>
  <c r="M20" i="11"/>
  <c r="M21" i="11"/>
  <c r="O21" i="11"/>
  <c r="M2" i="11"/>
  <c r="N11" i="11"/>
  <c r="O11" i="11" s="1"/>
  <c r="N13" i="11"/>
  <c r="O13" i="11" s="1"/>
  <c r="N15" i="11"/>
  <c r="O15" i="11" s="1"/>
  <c r="N19" i="11"/>
  <c r="O19" i="11" s="1"/>
  <c r="N2" i="11"/>
  <c r="O2" i="11" s="1"/>
  <c r="P22" i="11"/>
  <c r="K50" i="12"/>
  <c r="F23" i="12"/>
  <c r="N22" i="12"/>
  <c r="K22" i="12"/>
  <c r="I22" i="12"/>
  <c r="H22" i="12"/>
  <c r="H23" i="12" s="1"/>
  <c r="C22" i="12"/>
  <c r="D22" i="12" s="1"/>
  <c r="N21" i="12"/>
  <c r="L21" i="12"/>
  <c r="D21" i="12"/>
  <c r="E21" i="12" s="1"/>
  <c r="N20" i="12"/>
  <c r="L20" i="12"/>
  <c r="D20" i="12"/>
  <c r="E20" i="12" s="1"/>
  <c r="N19" i="12"/>
  <c r="L19" i="12"/>
  <c r="D19" i="12"/>
  <c r="E19" i="12" s="1"/>
  <c r="N18" i="12"/>
  <c r="L18" i="12"/>
  <c r="D18" i="12"/>
  <c r="E18" i="12" s="1"/>
  <c r="G18" i="12" s="1"/>
  <c r="N17" i="12"/>
  <c r="L17" i="12"/>
  <c r="D17" i="12"/>
  <c r="E17" i="12" s="1"/>
  <c r="N16" i="12"/>
  <c r="L16" i="12"/>
  <c r="D16" i="12"/>
  <c r="E16" i="12" s="1"/>
  <c r="N15" i="12"/>
  <c r="L15" i="12"/>
  <c r="D15" i="12"/>
  <c r="E15" i="12" s="1"/>
  <c r="N14" i="12"/>
  <c r="L14" i="12"/>
  <c r="D14" i="12"/>
  <c r="E14" i="12" s="1"/>
  <c r="F14" i="12" s="1"/>
  <c r="N13" i="12"/>
  <c r="L13" i="12"/>
  <c r="D13" i="12"/>
  <c r="E13" i="12" s="1"/>
  <c r="N12" i="12"/>
  <c r="L12" i="12"/>
  <c r="D12" i="12"/>
  <c r="E12" i="12" s="1"/>
  <c r="N11" i="12"/>
  <c r="L11" i="12"/>
  <c r="D11" i="12"/>
  <c r="E11" i="12" s="1"/>
  <c r="N10" i="12"/>
  <c r="L10" i="12"/>
  <c r="D10" i="12"/>
  <c r="E10" i="12" s="1"/>
  <c r="G10" i="12" s="1"/>
  <c r="N9" i="12"/>
  <c r="L9" i="12"/>
  <c r="D9" i="12"/>
  <c r="E9" i="12" s="1"/>
  <c r="N8" i="12"/>
  <c r="L8" i="12"/>
  <c r="D8" i="12"/>
  <c r="E8" i="12" s="1"/>
  <c r="N7" i="12"/>
  <c r="L7" i="12"/>
  <c r="D7" i="12"/>
  <c r="E7" i="12" s="1"/>
  <c r="N6" i="12"/>
  <c r="L6" i="12"/>
  <c r="D6" i="12"/>
  <c r="E6" i="12" s="1"/>
  <c r="F6" i="12" s="1"/>
  <c r="N5" i="12"/>
  <c r="L5" i="12"/>
  <c r="D5" i="12"/>
  <c r="E5" i="12" s="1"/>
  <c r="N4" i="12"/>
  <c r="L4" i="12"/>
  <c r="D4" i="12"/>
  <c r="E4" i="12" s="1"/>
  <c r="N3" i="12"/>
  <c r="L3" i="12"/>
  <c r="D3" i="12"/>
  <c r="E3" i="12" s="1"/>
  <c r="N20" i="11"/>
  <c r="O20" i="11" s="1"/>
  <c r="N16" i="11"/>
  <c r="O16" i="11" s="1"/>
  <c r="N12" i="11"/>
  <c r="O12" i="11" s="1"/>
  <c r="N9" i="11"/>
  <c r="O9" i="11" s="1"/>
  <c r="N8" i="11"/>
  <c r="O8" i="11" s="1"/>
  <c r="N7" i="11"/>
  <c r="O7" i="11" s="1"/>
  <c r="N5" i="11"/>
  <c r="O5" i="11" s="1"/>
  <c r="N4" i="11"/>
  <c r="O4" i="11" s="1"/>
  <c r="N3" i="11"/>
  <c r="O3" i="11" s="1"/>
  <c r="E21" i="11"/>
  <c r="O22" i="11" l="1"/>
  <c r="M22" i="11"/>
  <c r="G5" i="12"/>
  <c r="F5" i="12"/>
  <c r="G11" i="12"/>
  <c r="F11" i="12"/>
  <c r="F16" i="12"/>
  <c r="G16" i="12"/>
  <c r="G21" i="12"/>
  <c r="F21" i="12"/>
  <c r="F7" i="12"/>
  <c r="G7" i="12"/>
  <c r="F12" i="12"/>
  <c r="G12" i="12"/>
  <c r="G17" i="12"/>
  <c r="F17" i="12"/>
  <c r="F4" i="12"/>
  <c r="G4" i="12"/>
  <c r="G9" i="12"/>
  <c r="F9" i="12"/>
  <c r="G15" i="12"/>
  <c r="F15" i="12"/>
  <c r="F20" i="12"/>
  <c r="G20" i="12"/>
  <c r="G3" i="12"/>
  <c r="G22" i="12" s="1"/>
  <c r="F3" i="12"/>
  <c r="E22" i="12"/>
  <c r="M3" i="12" s="1"/>
  <c r="F8" i="12"/>
  <c r="G8" i="12"/>
  <c r="G13" i="12"/>
  <c r="F13" i="12"/>
  <c r="F19" i="12"/>
  <c r="G19" i="12"/>
  <c r="F18" i="12"/>
  <c r="M18" i="12"/>
  <c r="F10" i="12"/>
  <c r="G6" i="12"/>
  <c r="G14" i="12"/>
  <c r="M6" i="12"/>
  <c r="N22" i="11"/>
  <c r="C18" i="10"/>
  <c r="D18" i="10" s="1"/>
  <c r="E18" i="10" s="1"/>
  <c r="C17" i="10"/>
  <c r="D17" i="10" s="1"/>
  <c r="E17" i="10" s="1"/>
  <c r="C16" i="10"/>
  <c r="D16" i="10" s="1"/>
  <c r="E16" i="10" s="1"/>
  <c r="C13" i="10"/>
  <c r="D13" i="10" s="1"/>
  <c r="E13" i="10" s="1"/>
  <c r="C12" i="10"/>
  <c r="D12" i="10" s="1"/>
  <c r="E12" i="10" s="1"/>
  <c r="C11" i="10"/>
  <c r="D11" i="10" s="1"/>
  <c r="E11" i="10" s="1"/>
  <c r="C9" i="10"/>
  <c r="D9" i="10" s="1"/>
  <c r="E8" i="10" s="1"/>
  <c r="C7" i="10"/>
  <c r="D7" i="10" s="1"/>
  <c r="E7" i="10" s="1"/>
  <c r="C6" i="10"/>
  <c r="D6" i="10" s="1"/>
  <c r="E6" i="10" s="1"/>
  <c r="C5" i="10"/>
  <c r="D5" i="10" s="1"/>
  <c r="E5" i="10" s="1"/>
  <c r="C4" i="10"/>
  <c r="D4" i="10" s="1"/>
  <c r="E4" i="10" s="1"/>
  <c r="C3" i="10"/>
  <c r="D3" i="10" s="1"/>
  <c r="E3" i="10" s="1"/>
  <c r="M10" i="12" l="1"/>
  <c r="M19" i="12"/>
  <c r="M9" i="12"/>
  <c r="F22" i="12"/>
  <c r="M4" i="12"/>
  <c r="M21" i="12"/>
  <c r="M16" i="12"/>
  <c r="M11" i="12"/>
  <c r="M13" i="12"/>
  <c r="M8" i="12"/>
  <c r="M5" i="12"/>
  <c r="M20" i="12"/>
  <c r="M15" i="12"/>
  <c r="M22" i="12"/>
  <c r="M14" i="12"/>
  <c r="M17" i="12"/>
  <c r="M12" i="12"/>
  <c r="M7" i="12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N3" i="9" l="1"/>
  <c r="M3" i="9"/>
  <c r="H50" i="4" l="1"/>
  <c r="H49" i="4"/>
  <c r="G49" i="4"/>
  <c r="E22" i="9"/>
  <c r="F22" i="9"/>
  <c r="G22" i="9"/>
  <c r="H22" i="9"/>
  <c r="C22" i="9"/>
  <c r="I22" i="9" l="1"/>
  <c r="K50" i="9"/>
  <c r="H23" i="9"/>
  <c r="K22" i="9"/>
  <c r="L21" i="9" s="1"/>
  <c r="D22" i="9"/>
  <c r="D21" i="9"/>
  <c r="E21" i="9" s="1"/>
  <c r="D20" i="9"/>
  <c r="E20" i="9" s="1"/>
  <c r="D19" i="9"/>
  <c r="E19" i="9" s="1"/>
  <c r="D18" i="9"/>
  <c r="E18" i="9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D8" i="9"/>
  <c r="E8" i="9" s="1"/>
  <c r="D7" i="9"/>
  <c r="E7" i="9" s="1"/>
  <c r="D6" i="9"/>
  <c r="E6" i="9" s="1"/>
  <c r="D5" i="9"/>
  <c r="E5" i="9" s="1"/>
  <c r="D4" i="9"/>
  <c r="E4" i="9" s="1"/>
  <c r="D3" i="9"/>
  <c r="E3" i="9" s="1"/>
  <c r="K49" i="4"/>
  <c r="F5" i="9" l="1"/>
  <c r="F9" i="9"/>
  <c r="F13" i="9"/>
  <c r="F21" i="9"/>
  <c r="F11" i="9"/>
  <c r="F17" i="9"/>
  <c r="F4" i="9"/>
  <c r="F6" i="9"/>
  <c r="F8" i="9"/>
  <c r="F12" i="9"/>
  <c r="F14" i="9"/>
  <c r="F16" i="9"/>
  <c r="F18" i="9"/>
  <c r="F20" i="9"/>
  <c r="G3" i="9"/>
  <c r="F3" i="9"/>
  <c r="F7" i="9"/>
  <c r="F15" i="9"/>
  <c r="G15" i="9"/>
  <c r="F19" i="9"/>
  <c r="F10" i="9"/>
  <c r="L4" i="9"/>
  <c r="L10" i="9"/>
  <c r="L12" i="9"/>
  <c r="L16" i="9"/>
  <c r="L18" i="9"/>
  <c r="L6" i="9"/>
  <c r="L8" i="9"/>
  <c r="L14" i="9"/>
  <c r="L20" i="9"/>
  <c r="L3" i="9"/>
  <c r="L5" i="9"/>
  <c r="L7" i="9"/>
  <c r="L9" i="9"/>
  <c r="L11" i="9"/>
  <c r="L13" i="9"/>
  <c r="L15" i="9"/>
  <c r="L17" i="9"/>
  <c r="L19" i="9"/>
  <c r="G4" i="4"/>
  <c r="G8" i="4"/>
  <c r="G12" i="4"/>
  <c r="G16" i="4"/>
  <c r="G20" i="4"/>
  <c r="E22" i="4"/>
  <c r="F22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22" i="4"/>
  <c r="K21" i="4"/>
  <c r="G17" i="9" l="1"/>
  <c r="G21" i="9"/>
  <c r="G16" i="9"/>
  <c r="G19" i="9"/>
  <c r="G7" i="9"/>
  <c r="G20" i="9"/>
  <c r="G6" i="9"/>
  <c r="G12" i="9"/>
  <c r="G9" i="9"/>
  <c r="G10" i="9"/>
  <c r="F23" i="9"/>
  <c r="G18" i="9"/>
  <c r="G14" i="9"/>
  <c r="G8" i="9"/>
  <c r="G4" i="9"/>
  <c r="G11" i="9"/>
  <c r="G13" i="9"/>
  <c r="G5" i="9"/>
  <c r="G2" i="4"/>
  <c r="G18" i="4"/>
  <c r="G14" i="4"/>
  <c r="G10" i="4"/>
  <c r="G6" i="4"/>
  <c r="G21" i="4"/>
  <c r="G17" i="4"/>
  <c r="G13" i="4"/>
  <c r="G9" i="4"/>
  <c r="G5" i="4"/>
  <c r="G19" i="4"/>
  <c r="G15" i="4"/>
  <c r="G11" i="4"/>
  <c r="G7" i="4"/>
  <c r="G3" i="4"/>
  <c r="D3" i="4"/>
  <c r="E3" i="4" s="1"/>
  <c r="F3" i="4" s="1"/>
  <c r="D4" i="4"/>
  <c r="E4" i="4" s="1"/>
  <c r="F4" i="4" s="1"/>
  <c r="D5" i="4"/>
  <c r="E5" i="4" s="1"/>
  <c r="F5" i="4" s="1"/>
  <c r="D6" i="4"/>
  <c r="E6" i="4" s="1"/>
  <c r="F6" i="4" s="1"/>
  <c r="D7" i="4"/>
  <c r="E7" i="4" s="1"/>
  <c r="F7" i="4" s="1"/>
  <c r="D8" i="4"/>
  <c r="E8" i="4" s="1"/>
  <c r="F8" i="4" s="1"/>
  <c r="D9" i="4"/>
  <c r="E9" i="4" s="1"/>
  <c r="F9" i="4" s="1"/>
  <c r="D10" i="4"/>
  <c r="E10" i="4" s="1"/>
  <c r="F10" i="4" s="1"/>
  <c r="D11" i="4"/>
  <c r="E11" i="4" s="1"/>
  <c r="F11" i="4" s="1"/>
  <c r="D12" i="4"/>
  <c r="E12" i="4" s="1"/>
  <c r="F12" i="4" s="1"/>
  <c r="D13" i="4"/>
  <c r="E13" i="4" s="1"/>
  <c r="F13" i="4" s="1"/>
  <c r="D14" i="4"/>
  <c r="E14" i="4" s="1"/>
  <c r="F14" i="4" s="1"/>
  <c r="D15" i="4"/>
  <c r="E15" i="4" s="1"/>
  <c r="F15" i="4" s="1"/>
  <c r="D16" i="4"/>
  <c r="E16" i="4" s="1"/>
  <c r="F16" i="4" s="1"/>
  <c r="D17" i="4"/>
  <c r="E17" i="4" s="1"/>
  <c r="F17" i="4" s="1"/>
  <c r="D18" i="4"/>
  <c r="E18" i="4" s="1"/>
  <c r="F18" i="4" s="1"/>
  <c r="D19" i="4"/>
  <c r="E19" i="4" s="1"/>
  <c r="F19" i="4" s="1"/>
  <c r="D20" i="4"/>
  <c r="E20" i="4" s="1"/>
  <c r="F20" i="4" s="1"/>
  <c r="D21" i="4"/>
  <c r="F21" i="4" s="1"/>
  <c r="D2" i="4"/>
  <c r="E2" i="4" s="1"/>
  <c r="F2" i="4" s="1"/>
  <c r="C16" i="1"/>
  <c r="D16" i="1" s="1"/>
  <c r="E16" i="1" s="1"/>
  <c r="C17" i="1"/>
  <c r="D17" i="1" s="1"/>
  <c r="E17" i="1" s="1"/>
  <c r="C18" i="1"/>
  <c r="D18" i="1" s="1"/>
  <c r="E18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9" i="1"/>
  <c r="D9" i="1" s="1"/>
  <c r="E8" i="1" s="1"/>
  <c r="C11" i="1"/>
  <c r="D11" i="1" s="1"/>
  <c r="E11" i="1" s="1"/>
  <c r="C12" i="1"/>
  <c r="D12" i="1" s="1"/>
  <c r="E12" i="1" s="1"/>
  <c r="C13" i="1"/>
  <c r="D13" i="1" s="1"/>
  <c r="E13" i="1" s="1"/>
  <c r="C3" i="1"/>
  <c r="D3" i="1" s="1"/>
  <c r="E3" i="1" s="1"/>
</calcChain>
</file>

<file path=xl/sharedStrings.xml><?xml version="1.0" encoding="utf-8"?>
<sst xmlns="http://schemas.openxmlformats.org/spreadsheetml/2006/main" count="825" uniqueCount="128">
  <si>
    <t>Agriculture</t>
  </si>
  <si>
    <t>Fishery</t>
  </si>
  <si>
    <t>Livestock</t>
  </si>
  <si>
    <t xml:space="preserve">Land utility </t>
  </si>
  <si>
    <t>Baht/rai</t>
  </si>
  <si>
    <t>Rice, totally destroyed</t>
  </si>
  <si>
    <t>Crop, totally destroyed</t>
  </si>
  <si>
    <t>Other Plants, totally destroyed</t>
  </si>
  <si>
    <t>Rice, partially destroyed</t>
  </si>
  <si>
    <t>Crop, partially destroyed</t>
  </si>
  <si>
    <t>Other Plants, partially destroyed</t>
  </si>
  <si>
    <t>Farm. Ponds and paddy fields</t>
  </si>
  <si>
    <t xml:space="preserve">Shrimp and shell fish </t>
  </si>
  <si>
    <t>Freshwater fish</t>
  </si>
  <si>
    <t>Traditional cock and hen rearing</t>
  </si>
  <si>
    <t>Commercial cock and hen rearing</t>
  </si>
  <si>
    <t>Ducks</t>
  </si>
  <si>
    <t>Baht/ha</t>
  </si>
  <si>
    <t>Urban area</t>
  </si>
  <si>
    <t>Rural area</t>
  </si>
  <si>
    <t>Provincial road</t>
  </si>
  <si>
    <t>National road</t>
  </si>
  <si>
    <t>Railway</t>
  </si>
  <si>
    <t>Rice</t>
  </si>
  <si>
    <t>Other crops</t>
  </si>
  <si>
    <t>Forest</t>
  </si>
  <si>
    <t>Baht/m2</t>
  </si>
  <si>
    <t>Infrastructure</t>
  </si>
  <si>
    <t>depth</t>
  </si>
  <si>
    <t>damage_factor</t>
  </si>
  <si>
    <t>rainfed</t>
  </si>
  <si>
    <t>flooded</t>
  </si>
  <si>
    <t>floating</t>
  </si>
  <si>
    <t>type</t>
  </si>
  <si>
    <t>Source</t>
  </si>
  <si>
    <t>Leenders et al. (2009)</t>
  </si>
  <si>
    <r>
      <t>USD/m</t>
    </r>
    <r>
      <rPr>
        <b/>
        <vertAlign val="superscript"/>
        <sz val="12"/>
        <color theme="1"/>
        <rFont val="Times New Roman"/>
        <family val="1"/>
      </rPr>
      <t>2</t>
    </r>
  </si>
  <si>
    <t>Giang et al. (2016)</t>
  </si>
  <si>
    <t xml:space="preserve">Orchard </t>
  </si>
  <si>
    <t xml:space="preserve">Flooded Forest </t>
  </si>
  <si>
    <t>Urban]</t>
  </si>
  <si>
    <t>Industrial Plantation</t>
  </si>
  <si>
    <t xml:space="preserve">Coniferous Forest </t>
  </si>
  <si>
    <t xml:space="preserve">Mangrove </t>
  </si>
  <si>
    <t xml:space="preserve"> Marsh/Swamp </t>
  </si>
  <si>
    <t xml:space="preserve">Aquaculture </t>
  </si>
  <si>
    <t xml:space="preserve">Aquaculture Rotated with Rice </t>
  </si>
  <si>
    <t xml:space="preserve">Water </t>
  </si>
  <si>
    <t>Rice - 1 crop/yr</t>
  </si>
  <si>
    <t>Mixed Annual Crops</t>
  </si>
  <si>
    <t>Cleared before 2010</t>
  </si>
  <si>
    <t>Grassland/Sparse Vegetation</t>
  </si>
  <si>
    <t>Deciduous Shrubland</t>
  </si>
  <si>
    <t>Barren - Rock Outcrops</t>
  </si>
  <si>
    <t>Deciduous Broadleaved</t>
  </si>
  <si>
    <t>Evergreen/ Broadleaved</t>
  </si>
  <si>
    <t>Bamboo Scrub/Forest</t>
  </si>
  <si>
    <t>Description</t>
  </si>
  <si>
    <t>#</t>
  </si>
  <si>
    <t>Forest Plantation</t>
  </si>
  <si>
    <t>Inundated Pixels</t>
  </si>
  <si>
    <t>Area (m2)</t>
  </si>
  <si>
    <r>
      <t>Area (km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</si>
  <si>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USD/m2</t>
  </si>
  <si>
    <t>Code</t>
  </si>
  <si>
    <t>Area (ha)</t>
  </si>
  <si>
    <t>Other_crops</t>
  </si>
  <si>
    <t>Forest_Area</t>
  </si>
  <si>
    <t>Rice_land</t>
  </si>
  <si>
    <t>code</t>
  </si>
  <si>
    <t>Urban</t>
  </si>
  <si>
    <t>x</t>
  </si>
  <si>
    <t>y</t>
  </si>
  <si>
    <t>max_value</t>
  </si>
  <si>
    <t>description</t>
  </si>
  <si>
    <t>Rural_household</t>
  </si>
  <si>
    <t>Urban_household</t>
  </si>
  <si>
    <t>rice_rainfed</t>
  </si>
  <si>
    <t>rice_flooded</t>
  </si>
  <si>
    <t>rice_floating</t>
  </si>
  <si>
    <t>source</t>
  </si>
  <si>
    <t>Chen_2007</t>
  </si>
  <si>
    <t>DeBruijn_2005</t>
  </si>
  <si>
    <r>
      <t>Damage (USD</t>
    </r>
    <r>
      <rPr>
        <b/>
        <sz val="11"/>
        <color theme="1"/>
        <rFont val="Calibri"/>
        <family val="2"/>
        <scheme val="minor"/>
      </rPr>
      <t>)</t>
    </r>
  </si>
  <si>
    <t>USD</t>
  </si>
  <si>
    <t>USD%</t>
  </si>
  <si>
    <t>Area %</t>
  </si>
  <si>
    <t>[1</t>
  </si>
  <si>
    <t>Pixels (MERIT)</t>
  </si>
  <si>
    <t>Pixels (SRTM)</t>
  </si>
  <si>
    <t>Pixels (Difference)</t>
  </si>
  <si>
    <t>Area (km2)</t>
  </si>
  <si>
    <t>Inundated Pixels (MERIT)</t>
  </si>
  <si>
    <t>Damages (USD)</t>
  </si>
  <si>
    <t>MERIT</t>
  </si>
  <si>
    <t>SRTM</t>
  </si>
  <si>
    <t>Total</t>
  </si>
  <si>
    <t>flood%</t>
  </si>
  <si>
    <t>damage%</t>
  </si>
  <si>
    <t xml:space="preserve">Marsh/Swamp </t>
  </si>
  <si>
    <t>Rice Rotated with Annual Crop</t>
  </si>
  <si>
    <t>Annual Crop</t>
  </si>
  <si>
    <t>Shifting Cultivation</t>
  </si>
  <si>
    <t>Orchard</t>
  </si>
  <si>
    <t>Flooded Forest</t>
  </si>
  <si>
    <t>Grassland</t>
  </si>
  <si>
    <t>Shrub land</t>
  </si>
  <si>
    <t>Bare Land</t>
  </si>
  <si>
    <t>Deciduous Forest</t>
  </si>
  <si>
    <t>Evergreen Forest</t>
  </si>
  <si>
    <t>Bamboo Forest</t>
  </si>
  <si>
    <t>Coniferous Forest</t>
  </si>
  <si>
    <t>Mangrove</t>
  </si>
  <si>
    <t>Marsh/Swamp</t>
  </si>
  <si>
    <t>Aquaculture</t>
  </si>
  <si>
    <t>Aquaculture Rotated with Rice</t>
  </si>
  <si>
    <t>-</t>
  </si>
  <si>
    <r>
      <t>Maximum Damage Value (S</t>
    </r>
    <r>
      <rPr>
        <b/>
        <vertAlign val="subscript"/>
        <sz val="12"/>
        <color theme="1"/>
        <rFont val="Palatino Linotype"/>
        <family val="1"/>
      </rPr>
      <t>i</t>
    </r>
    <r>
      <rPr>
        <b/>
        <sz val="12"/>
        <color theme="1"/>
        <rFont val="Palatino Linotype"/>
        <family val="1"/>
      </rPr>
      <t>)</t>
    </r>
  </si>
  <si>
    <t>Land Utility</t>
  </si>
  <si>
    <t>[1]</t>
  </si>
  <si>
    <t>Affected Pixels</t>
  </si>
  <si>
    <t>Land Cover Class</t>
  </si>
  <si>
    <r>
      <t>Area (km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</si>
  <si>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t>Damage (USD)</t>
  </si>
  <si>
    <t>Rice: single-cropped</t>
  </si>
  <si>
    <t>Barren: Rock Outcrops</t>
  </si>
  <si>
    <t>Evergreen/Broadleaved</t>
  </si>
  <si>
    <t>General 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</si>
</sst>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70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00"/>
      <name val="Palatino Linotype"/>
      <family val="1"/>
    </font>
    <font>
      <b/>
      <sz val="12"/>
      <color theme="1"/>
      <name val="Palatino Linotype"/>
      <family val="1"/>
    </font>
    <font>
      <sz val="10"/>
      <color theme="1"/>
      <name val="Palatino Linotype"/>
      <family val="1"/>
    </font>
    <font>
      <b/>
      <vertAlign val="subscript"/>
      <sz val="12"/>
      <color theme="1"/>
      <name val="Palatino Linotype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3" fillId="0" borderId="1" xfId="0" applyFont="1" applyFill="1" applyBorder="1" applyAlignment="1">
      <alignment horizontal="center"/>
    </xf>
    <xf numFmtId="0" fontId="6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/>
    </xf>
    <xf numFmtId="43" fontId="0" fillId="0" borderId="0" xfId="1" applyFont="1"/>
    <xf numFmtId="165" fontId="0" fillId="0" borderId="0" xfId="1" applyNumberFormat="1" applyFont="1"/>
    <xf numFmtId="165" fontId="9" fillId="0" borderId="0" xfId="1" applyNumberFormat="1" applyFont="1" applyAlignment="1">
      <alignment vertical="center"/>
    </xf>
    <xf numFmtId="3" fontId="0" fillId="0" borderId="0" xfId="0" applyNumberFormat="1"/>
    <xf numFmtId="165" fontId="0" fillId="0" borderId="0" xfId="0" applyNumberFormat="1"/>
    <xf numFmtId="43" fontId="0" fillId="0" borderId="0" xfId="0" applyNumberFormat="1"/>
    <xf numFmtId="0" fontId="10" fillId="0" borderId="0" xfId="0" applyFont="1" applyAlignment="1">
      <alignment vertical="center"/>
    </xf>
    <xf numFmtId="3" fontId="0" fillId="0" borderId="0" xfId="1" applyNumberFormat="1" applyFont="1"/>
    <xf numFmtId="0" fontId="0" fillId="0" borderId="0" xfId="0" applyBorder="1"/>
    <xf numFmtId="165" fontId="0" fillId="0" borderId="0" xfId="1" applyNumberFormat="1" applyFont="1" applyBorder="1"/>
    <xf numFmtId="43" fontId="0" fillId="0" borderId="0" xfId="1" applyFont="1" applyBorder="1"/>
    <xf numFmtId="3" fontId="0" fillId="0" borderId="0" xfId="1" applyNumberFormat="1" applyFont="1" applyBorder="1"/>
    <xf numFmtId="3" fontId="0" fillId="0" borderId="0" xfId="0" applyNumberFormat="1" applyBorder="1"/>
    <xf numFmtId="0" fontId="0" fillId="0" borderId="1" xfId="0" applyBorder="1"/>
    <xf numFmtId="165" fontId="0" fillId="0" borderId="1" xfId="1" applyNumberFormat="1" applyFont="1" applyBorder="1"/>
    <xf numFmtId="43" fontId="0" fillId="0" borderId="1" xfId="1" applyFont="1" applyBorder="1"/>
    <xf numFmtId="3" fontId="0" fillId="0" borderId="1" xfId="1" applyNumberFormat="1" applyFont="1" applyBorder="1"/>
    <xf numFmtId="3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43" fontId="0" fillId="0" borderId="0" xfId="1" applyNumberFormat="1" applyFont="1"/>
    <xf numFmtId="43" fontId="0" fillId="0" borderId="0" xfId="1" applyNumberFormat="1" applyFont="1" applyBorder="1"/>
    <xf numFmtId="43" fontId="0" fillId="0" borderId="1" xfId="1" applyNumberFormat="1" applyFont="1" applyBorder="1"/>
    <xf numFmtId="0" fontId="11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4" xfId="0" applyFont="1" applyBorder="1" applyAlignment="1">
      <alignment vertical="center"/>
    </xf>
    <xf numFmtId="0" fontId="12" fillId="0" borderId="0" xfId="0" applyFont="1" applyFill="1" applyBorder="1" applyAlignment="1">
      <alignment horizontal="left"/>
    </xf>
    <xf numFmtId="0" fontId="13" fillId="0" borderId="0" xfId="0" applyFont="1" applyBorder="1"/>
    <xf numFmtId="0" fontId="13" fillId="0" borderId="0" xfId="0" quotePrefix="1" applyFont="1" applyBorder="1" applyAlignment="1">
      <alignment horizontal="right"/>
    </xf>
    <xf numFmtId="0" fontId="13" fillId="0" borderId="4" xfId="0" applyFont="1" applyBorder="1"/>
    <xf numFmtId="0" fontId="12" fillId="0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0" fontId="0" fillId="0" borderId="0" xfId="0" applyNumberFormat="1"/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3" fontId="15" fillId="0" borderId="0" xfId="0" applyNumberFormat="1" applyFont="1"/>
    <xf numFmtId="165" fontId="15" fillId="0" borderId="0" xfId="1" applyNumberFormat="1" applyFont="1"/>
    <xf numFmtId="43" fontId="15" fillId="0" borderId="0" xfId="1" applyFont="1"/>
    <xf numFmtId="170" fontId="18" fillId="0" borderId="0" xfId="0" applyNumberFormat="1" applyFont="1" applyAlignment="1">
      <alignment vertical="center"/>
    </xf>
    <xf numFmtId="170" fontId="15" fillId="0" borderId="0" xfId="0" applyNumberFormat="1" applyFont="1"/>
    <xf numFmtId="0" fontId="15" fillId="0" borderId="0" xfId="0" applyFont="1" applyAlignment="1"/>
    <xf numFmtId="170" fontId="15" fillId="0" borderId="0" xfId="1" applyNumberFormat="1" applyFont="1"/>
    <xf numFmtId="43" fontId="15" fillId="0" borderId="0" xfId="0" applyNumberFormat="1" applyFont="1"/>
    <xf numFmtId="165" fontId="15" fillId="0" borderId="0" xfId="0" applyNumberFormat="1" applyFont="1"/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538ED5"/>
      <color rgb="FFA207D3"/>
      <color rgb="FFF3DEFE"/>
      <color rgb="FFCFAF27"/>
      <color rgb="FF7EC234"/>
      <color rgb="FFFFDD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damage_factor_rice!$O$22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damage_factor_rice!$N$23:$N$30</c:f>
              <c:numCache>
                <c:formatCode>General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0.6</c:v>
                </c:pt>
                <c:pt idx="4">
                  <c:v>0.7</c:v>
                </c:pt>
                <c:pt idx="5">
                  <c:v>0.75</c:v>
                </c:pt>
                <c:pt idx="6">
                  <c:v>0.85</c:v>
                </c:pt>
                <c:pt idx="7">
                  <c:v>5</c:v>
                </c:pt>
              </c:numCache>
            </c:numRef>
          </c:xVal>
          <c:yVal>
            <c:numRef>
              <c:f>damage_factor_rice!$O$23:$O$30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6960"/>
        <c:axId val="95182848"/>
      </c:scatterChart>
      <c:valAx>
        <c:axId val="951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82848"/>
        <c:crosses val="autoZero"/>
        <c:crossBetween val="midCat"/>
      </c:valAx>
      <c:valAx>
        <c:axId val="9518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76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Inundated Land Cover (hectares)</a:t>
            </a:r>
          </a:p>
        </c:rich>
      </c:tx>
      <c:layout>
        <c:manualLayout>
          <c:xMode val="edge"/>
          <c:yMode val="edge"/>
          <c:x val="0.25308499899051079"/>
          <c:y val="2.716193866177686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3741873611952352"/>
          <c:y val="0.2214836587207421"/>
          <c:w val="0.52737835655158494"/>
          <c:h val="0.56350016179484419"/>
        </c:manualLayout>
      </c:layout>
      <c:pieChart>
        <c:varyColors val="1"/>
        <c:ser>
          <c:idx val="0"/>
          <c:order val="0"/>
          <c:tx>
            <c:strRef>
              <c:f>Laos!$C$39</c:f>
              <c:strCache>
                <c:ptCount val="1"/>
                <c:pt idx="0">
                  <c:v>Area (ha)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FFDDE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CFAF27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rgbClr val="F3DEFE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bg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A207D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rgbClr val="7EC234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rgbClr val="538ED5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8610572716871929"/>
                  <c:y val="7.93752921295796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8.6494950843009025E-2"/>
                  <c:y val="-0.111437841570252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9.7641057579666943E-2"/>
                  <c:y val="-2.7334722173181267E-2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Grassland/</a:t>
                    </a:r>
                    <a:br>
                      <a:rPr lang="en-US" sz="1400"/>
                    </a:br>
                    <a:r>
                      <a:rPr lang="en-US" sz="1400"/>
                      <a:t>Sparse Vegetation
568.62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0.12453771668371962"/>
                  <c:y val="9.22687130476403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1.2785562821596453E-2"/>
                  <c:y val="0.1464639117419739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Barren
65.61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6"/>
              <c:layout>
                <c:manualLayout>
                  <c:x val="-0.15285601319065886"/>
                  <c:y val="7.802376586488332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7"/>
              <c:layout>
                <c:manualLayout>
                  <c:x val="0.18731231913318527"/>
                  <c:y val="-5.214486031711789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8"/>
              <c:layout>
                <c:manualLayout>
                  <c:x val="-0.13737191749336414"/>
                  <c:y val="1.2234345146318593E-2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Evergreen/</a:t>
                    </a:r>
                    <a:br>
                      <a:rPr lang="en-US" sz="1400"/>
                    </a:br>
                    <a:r>
                      <a:rPr lang="en-US" sz="1400"/>
                      <a:t>Broadleaved
3.24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9"/>
              <c:layout>
                <c:manualLayout>
                  <c:x val="0.15430579652119755"/>
                  <c:y val="-1.39715719391578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Laos!$B$40:$B$49</c:f>
              <c:strCache>
                <c:ptCount val="10"/>
                <c:pt idx="0">
                  <c:v>Rice: single-cropped</c:v>
                </c:pt>
                <c:pt idx="1">
                  <c:v>General Agriculture</c:v>
                </c:pt>
                <c:pt idx="2">
                  <c:v>Grassland/Sparse Vegetation</c:v>
                </c:pt>
                <c:pt idx="3">
                  <c:v>Deciduous Shrubland</c:v>
                </c:pt>
                <c:pt idx="4">
                  <c:v>Urban</c:v>
                </c:pt>
                <c:pt idx="5">
                  <c:v>Barren: Rock Outcrops</c:v>
                </c:pt>
                <c:pt idx="6">
                  <c:v>Industrial Plantation</c:v>
                </c:pt>
                <c:pt idx="7">
                  <c:v>Deciduous Broadleaved</c:v>
                </c:pt>
                <c:pt idx="8">
                  <c:v>Evergreen/Broadleaved</c:v>
                </c:pt>
                <c:pt idx="9">
                  <c:v>Marsh/Swamp </c:v>
                </c:pt>
              </c:strCache>
            </c:strRef>
          </c:cat>
          <c:val>
            <c:numRef>
              <c:f>Laos!$C$40:$C$49</c:f>
              <c:numCache>
                <c:formatCode>#,##0.00</c:formatCode>
                <c:ptCount val="10"/>
                <c:pt idx="0">
                  <c:v>3718.71</c:v>
                </c:pt>
                <c:pt idx="1">
                  <c:v>3.2399999999999998</c:v>
                </c:pt>
                <c:pt idx="2">
                  <c:v>568.62</c:v>
                </c:pt>
                <c:pt idx="3">
                  <c:v>174.96</c:v>
                </c:pt>
                <c:pt idx="4">
                  <c:v>149.04</c:v>
                </c:pt>
                <c:pt idx="5">
                  <c:v>65.61</c:v>
                </c:pt>
                <c:pt idx="6">
                  <c:v>48.6</c:v>
                </c:pt>
                <c:pt idx="7">
                  <c:v>6406.29</c:v>
                </c:pt>
                <c:pt idx="8">
                  <c:v>3.2399999999999998</c:v>
                </c:pt>
                <c:pt idx="9">
                  <c:v>32.4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20</xdr:row>
      <xdr:rowOff>33337</xdr:rowOff>
    </xdr:from>
    <xdr:to>
      <xdr:col>12</xdr:col>
      <xdr:colOff>28575</xdr:colOff>
      <xdr:row>34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2</xdr:row>
      <xdr:rowOff>76200</xdr:rowOff>
    </xdr:from>
    <xdr:to>
      <xdr:col>13</xdr:col>
      <xdr:colOff>276225</xdr:colOff>
      <xdr:row>35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C3" sqref="C3:C21"/>
    </sheetView>
  </sheetViews>
  <sheetFormatPr defaultRowHeight="15" x14ac:dyDescent="0.25"/>
  <cols>
    <col min="1" max="1" width="9.140625" style="35"/>
    <col min="2" max="2" width="31.28515625" customWidth="1"/>
    <col min="3" max="3" width="23.7109375" customWidth="1"/>
    <col min="4" max="4" width="15.28515625" customWidth="1"/>
    <col min="5" max="5" width="12.42578125" customWidth="1"/>
    <col min="6" max="7" width="14.28515625" hidden="1" customWidth="1"/>
    <col min="8" max="8" width="17.28515625" hidden="1" customWidth="1"/>
    <col min="9" max="9" width="17.85546875" bestFit="1" customWidth="1"/>
    <col min="10" max="10" width="12.7109375" hidden="1" customWidth="1"/>
    <col min="11" max="11" width="18" customWidth="1"/>
    <col min="12" max="12" width="12" hidden="1" customWidth="1"/>
    <col min="13" max="13" width="10.5703125" bestFit="1" customWidth="1"/>
  </cols>
  <sheetData>
    <row r="1" spans="1:14" x14ac:dyDescent="0.25">
      <c r="I1" s="47" t="s">
        <v>93</v>
      </c>
      <c r="J1" s="47"/>
      <c r="K1" s="47"/>
    </row>
    <row r="2" spans="1:14" ht="17.25" x14ac:dyDescent="0.25">
      <c r="A2" s="35" t="s">
        <v>58</v>
      </c>
      <c r="B2" s="31" t="s">
        <v>57</v>
      </c>
      <c r="C2" s="31" t="s">
        <v>92</v>
      </c>
      <c r="D2" s="31" t="s">
        <v>61</v>
      </c>
      <c r="E2" s="31" t="s">
        <v>62</v>
      </c>
      <c r="F2" s="31" t="s">
        <v>65</v>
      </c>
      <c r="G2" s="31" t="s">
        <v>86</v>
      </c>
      <c r="H2" s="32"/>
      <c r="I2" s="33" t="s">
        <v>94</v>
      </c>
      <c r="J2" s="34"/>
      <c r="K2" s="33" t="s">
        <v>95</v>
      </c>
      <c r="L2" s="26" t="s">
        <v>85</v>
      </c>
      <c r="M2" t="s">
        <v>97</v>
      </c>
      <c r="N2" t="s">
        <v>98</v>
      </c>
    </row>
    <row r="3" spans="1:14" x14ac:dyDescent="0.25">
      <c r="A3" s="35">
        <v>1</v>
      </c>
      <c r="B3" t="s">
        <v>48</v>
      </c>
      <c r="C3" s="16">
        <v>4591</v>
      </c>
      <c r="D3" s="14">
        <f t="shared" ref="D3:D22" si="0">C3*(90*90)</f>
        <v>37187100</v>
      </c>
      <c r="E3" s="36">
        <f>D3/(1000000)</f>
        <v>37.187100000000001</v>
      </c>
      <c r="F3" s="13">
        <f>E3*1000</f>
        <v>37187.1</v>
      </c>
      <c r="G3" s="13" t="e">
        <f>E3/$E$23*100</f>
        <v>#DIV/0!</v>
      </c>
      <c r="H3" s="15">
        <v>2317168</v>
      </c>
      <c r="I3" s="20">
        <v>645235056</v>
      </c>
      <c r="J3" s="16"/>
      <c r="K3" s="16">
        <v>809581660</v>
      </c>
      <c r="L3">
        <f>K3/$K$22*100</f>
        <v>18.050021999512353</v>
      </c>
      <c r="M3" s="18">
        <f>E3/$E$22</f>
        <v>0.33289826698571534</v>
      </c>
      <c r="N3">
        <f>I3/$I$23</f>
        <v>0.14380157830140183</v>
      </c>
    </row>
    <row r="4" spans="1:14" x14ac:dyDescent="0.25">
      <c r="A4" s="35">
        <v>2</v>
      </c>
      <c r="B4" t="s">
        <v>49</v>
      </c>
      <c r="C4" s="16">
        <v>0</v>
      </c>
      <c r="D4" s="14">
        <f t="shared" si="0"/>
        <v>0</v>
      </c>
      <c r="E4" s="36">
        <f t="shared" ref="E4:E21" si="1">D4/(1000000)</f>
        <v>0</v>
      </c>
      <c r="F4" s="13">
        <f t="shared" ref="F4:F23" si="2">E4*1000</f>
        <v>0</v>
      </c>
      <c r="G4" s="13" t="e">
        <f t="shared" ref="G4:G21" si="3">E4/$E$23*100</f>
        <v>#DIV/0!</v>
      </c>
      <c r="H4" s="14">
        <v>1435970</v>
      </c>
      <c r="I4" s="20">
        <v>126696853</v>
      </c>
      <c r="J4" s="16"/>
      <c r="K4" s="16">
        <v>129237367</v>
      </c>
      <c r="L4">
        <f t="shared" ref="L4:L21" si="4">K4/$K$22*100</f>
        <v>2.8814107739410155</v>
      </c>
      <c r="M4" s="18">
        <f t="shared" ref="M4:M22" si="5">E4/$E$22</f>
        <v>0</v>
      </c>
      <c r="N4">
        <f t="shared" ref="N4:N22" si="6">I4/$I$23</f>
        <v>2.8236543036218257E-2</v>
      </c>
    </row>
    <row r="5" spans="1:14" x14ac:dyDescent="0.25">
      <c r="A5" s="35">
        <v>3</v>
      </c>
      <c r="B5" t="s">
        <v>50</v>
      </c>
      <c r="C5" s="16">
        <v>4</v>
      </c>
      <c r="D5" s="14">
        <f t="shared" si="0"/>
        <v>32400</v>
      </c>
      <c r="E5" s="36">
        <f t="shared" si="1"/>
        <v>3.2399999999999998E-2</v>
      </c>
      <c r="F5" s="13">
        <f t="shared" si="2"/>
        <v>32.4</v>
      </c>
      <c r="G5" s="13" t="e">
        <f t="shared" si="3"/>
        <v>#DIV/0!</v>
      </c>
      <c r="H5" s="14">
        <v>35661</v>
      </c>
      <c r="I5" s="20">
        <v>3073550</v>
      </c>
      <c r="J5" s="16"/>
      <c r="K5" s="16">
        <v>3209493</v>
      </c>
      <c r="L5">
        <f t="shared" si="4"/>
        <v>7.1557227787597003E-2</v>
      </c>
      <c r="M5" s="18">
        <f t="shared" si="5"/>
        <v>2.9004423174534117E-4</v>
      </c>
      <c r="N5">
        <f t="shared" si="6"/>
        <v>6.8499275865177664E-4</v>
      </c>
    </row>
    <row r="6" spans="1:14" x14ac:dyDescent="0.25">
      <c r="A6" s="35">
        <v>4</v>
      </c>
      <c r="B6" t="s">
        <v>38</v>
      </c>
      <c r="C6" s="16">
        <v>0</v>
      </c>
      <c r="D6" s="14">
        <f t="shared" si="0"/>
        <v>0</v>
      </c>
      <c r="E6" s="36">
        <f t="shared" si="1"/>
        <v>0</v>
      </c>
      <c r="F6" s="13">
        <f t="shared" si="2"/>
        <v>0</v>
      </c>
      <c r="G6" s="13" t="e">
        <f t="shared" si="3"/>
        <v>#DIV/0!</v>
      </c>
      <c r="H6" s="14">
        <v>73169</v>
      </c>
      <c r="I6" s="20">
        <v>6572509</v>
      </c>
      <c r="J6" s="16"/>
      <c r="K6" s="16">
        <v>6585287</v>
      </c>
      <c r="L6">
        <f t="shared" si="4"/>
        <v>0.14682221830853076</v>
      </c>
      <c r="M6" s="18">
        <f t="shared" si="5"/>
        <v>0</v>
      </c>
      <c r="N6">
        <f t="shared" si="6"/>
        <v>1.4647951297924646E-3</v>
      </c>
    </row>
    <row r="7" spans="1:14" x14ac:dyDescent="0.25">
      <c r="A7" s="35">
        <v>5</v>
      </c>
      <c r="B7" t="s">
        <v>39</v>
      </c>
      <c r="C7" s="16">
        <v>0</v>
      </c>
      <c r="D7" s="14">
        <f t="shared" si="0"/>
        <v>0</v>
      </c>
      <c r="E7" s="36">
        <f t="shared" si="1"/>
        <v>0</v>
      </c>
      <c r="F7" s="13">
        <f t="shared" si="2"/>
        <v>0</v>
      </c>
      <c r="G7" s="13" t="e">
        <f t="shared" si="3"/>
        <v>#DIV/0!</v>
      </c>
      <c r="H7" s="14">
        <v>28265720</v>
      </c>
      <c r="I7" s="20">
        <v>2889181644</v>
      </c>
      <c r="J7" s="16"/>
      <c r="K7" s="16">
        <v>2543914840</v>
      </c>
      <c r="L7">
        <f t="shared" si="4"/>
        <v>56.717834772697231</v>
      </c>
      <c r="M7" s="18">
        <f t="shared" si="5"/>
        <v>0</v>
      </c>
      <c r="N7">
        <f t="shared" si="6"/>
        <v>0.64390314280543193</v>
      </c>
    </row>
    <row r="8" spans="1:14" x14ac:dyDescent="0.25">
      <c r="A8" s="35">
        <v>6</v>
      </c>
      <c r="B8" t="s">
        <v>51</v>
      </c>
      <c r="C8" s="16">
        <v>702</v>
      </c>
      <c r="D8" s="14">
        <f t="shared" si="0"/>
        <v>5686200</v>
      </c>
      <c r="E8" s="36">
        <f t="shared" si="1"/>
        <v>5.6862000000000004</v>
      </c>
      <c r="F8" s="13">
        <f t="shared" si="2"/>
        <v>5686.2000000000007</v>
      </c>
      <c r="G8" s="13" t="e">
        <f t="shared" si="3"/>
        <v>#DIV/0!</v>
      </c>
      <c r="H8" s="14">
        <v>497578</v>
      </c>
      <c r="I8" s="20">
        <v>44535518</v>
      </c>
      <c r="J8" s="16"/>
      <c r="K8" s="16">
        <v>44782083</v>
      </c>
      <c r="L8">
        <f t="shared" si="4"/>
        <v>0.99843860511117322</v>
      </c>
      <c r="M8" s="18">
        <f t="shared" si="5"/>
        <v>5.0902762671307382E-2</v>
      </c>
      <c r="N8">
        <f t="shared" si="6"/>
        <v>9.9254957078316122E-3</v>
      </c>
    </row>
    <row r="9" spans="1:14" x14ac:dyDescent="0.25">
      <c r="A9" s="35">
        <v>7</v>
      </c>
      <c r="B9" t="s">
        <v>52</v>
      </c>
      <c r="C9" s="16">
        <v>216</v>
      </c>
      <c r="D9" s="14">
        <f t="shared" si="0"/>
        <v>1749600</v>
      </c>
      <c r="E9" s="36">
        <f t="shared" si="1"/>
        <v>1.7496</v>
      </c>
      <c r="F9" s="13">
        <f t="shared" si="2"/>
        <v>1749.6000000000001</v>
      </c>
      <c r="G9" s="13" t="e">
        <f t="shared" si="3"/>
        <v>#DIV/0!</v>
      </c>
      <c r="H9" s="14">
        <v>319502</v>
      </c>
      <c r="I9" s="20">
        <v>34103750</v>
      </c>
      <c r="J9" s="16"/>
      <c r="K9" s="16">
        <v>28755228</v>
      </c>
      <c r="L9">
        <f t="shared" si="4"/>
        <v>0.64111197627796268</v>
      </c>
      <c r="M9" s="18">
        <f t="shared" si="5"/>
        <v>1.5662388514248424E-2</v>
      </c>
      <c r="N9">
        <f t="shared" si="6"/>
        <v>7.6005992395993321E-3</v>
      </c>
    </row>
    <row r="10" spans="1:14" x14ac:dyDescent="0.25">
      <c r="A10" s="35">
        <v>8</v>
      </c>
      <c r="B10" t="s">
        <v>40</v>
      </c>
      <c r="C10" s="16">
        <v>184</v>
      </c>
      <c r="D10" s="14">
        <f t="shared" si="0"/>
        <v>1490400</v>
      </c>
      <c r="E10" s="36">
        <f t="shared" si="1"/>
        <v>1.4903999999999999</v>
      </c>
      <c r="F10" s="13">
        <f t="shared" si="2"/>
        <v>1490.3999999999999</v>
      </c>
      <c r="G10" s="13" t="e">
        <f t="shared" si="3"/>
        <v>#DIV/0!</v>
      </c>
      <c r="H10" s="14">
        <v>12604</v>
      </c>
      <c r="I10" s="20">
        <v>710538630</v>
      </c>
      <c r="J10" s="16"/>
      <c r="K10" s="16">
        <v>888217376</v>
      </c>
      <c r="L10">
        <f t="shared" si="4"/>
        <v>19.80324403241686</v>
      </c>
      <c r="M10" s="18">
        <f t="shared" si="5"/>
        <v>1.3342034660285693E-2</v>
      </c>
      <c r="N10">
        <f t="shared" si="6"/>
        <v>0.15835558760793025</v>
      </c>
    </row>
    <row r="11" spans="1:14" x14ac:dyDescent="0.25">
      <c r="A11" s="35">
        <v>9</v>
      </c>
      <c r="B11" t="s">
        <v>53</v>
      </c>
      <c r="C11" s="16">
        <v>81</v>
      </c>
      <c r="D11" s="14">
        <f t="shared" si="0"/>
        <v>656100</v>
      </c>
      <c r="E11" s="36">
        <f t="shared" si="1"/>
        <v>0.65610000000000002</v>
      </c>
      <c r="F11" s="13">
        <f t="shared" si="2"/>
        <v>656.1</v>
      </c>
      <c r="G11" s="13" t="e">
        <f t="shared" si="3"/>
        <v>#DIV/0!</v>
      </c>
      <c r="H11" s="14">
        <v>0</v>
      </c>
      <c r="I11" s="20">
        <v>0</v>
      </c>
      <c r="J11" s="16"/>
      <c r="K11" s="16">
        <v>0</v>
      </c>
      <c r="L11">
        <f t="shared" si="4"/>
        <v>0</v>
      </c>
      <c r="M11" s="18">
        <f t="shared" si="5"/>
        <v>5.8733956928431587E-3</v>
      </c>
      <c r="N11">
        <f t="shared" si="6"/>
        <v>0</v>
      </c>
    </row>
    <row r="12" spans="1:14" x14ac:dyDescent="0.25">
      <c r="A12" s="35">
        <v>10</v>
      </c>
      <c r="B12" s="10" t="s">
        <v>41</v>
      </c>
      <c r="C12" s="16">
        <v>60</v>
      </c>
      <c r="D12" s="14">
        <f t="shared" si="0"/>
        <v>486000</v>
      </c>
      <c r="E12" s="36">
        <f t="shared" si="1"/>
        <v>0.48599999999999999</v>
      </c>
      <c r="F12" s="13">
        <f t="shared" si="2"/>
        <v>486</v>
      </c>
      <c r="G12" s="13" t="e">
        <f t="shared" si="3"/>
        <v>#DIV/0!</v>
      </c>
      <c r="H12" s="14">
        <v>355</v>
      </c>
      <c r="I12" s="20">
        <v>24607.62</v>
      </c>
      <c r="J12" s="16"/>
      <c r="K12" s="16">
        <v>32002.99</v>
      </c>
      <c r="L12">
        <f t="shared" si="4"/>
        <v>7.1352243027611808E-4</v>
      </c>
      <c r="M12" s="18">
        <f t="shared" si="5"/>
        <v>4.3506634761801173E-3</v>
      </c>
      <c r="N12">
        <f t="shared" si="6"/>
        <v>5.4842255722713571E-6</v>
      </c>
    </row>
    <row r="13" spans="1:14" x14ac:dyDescent="0.25">
      <c r="A13" s="35">
        <v>11</v>
      </c>
      <c r="B13" t="s">
        <v>54</v>
      </c>
      <c r="C13" s="16">
        <v>7909</v>
      </c>
      <c r="D13" s="14">
        <f t="shared" si="0"/>
        <v>64062900</v>
      </c>
      <c r="E13" s="36">
        <f t="shared" si="1"/>
        <v>64.062899999999999</v>
      </c>
      <c r="F13" s="13">
        <f t="shared" si="2"/>
        <v>64062.9</v>
      </c>
      <c r="G13" s="13" t="e">
        <f t="shared" si="3"/>
        <v>#DIV/0!</v>
      </c>
      <c r="H13" s="14">
        <v>56089</v>
      </c>
      <c r="I13" s="20">
        <v>2905977</v>
      </c>
      <c r="J13" s="16"/>
      <c r="K13" s="16">
        <v>5048014</v>
      </c>
      <c r="L13">
        <f t="shared" si="4"/>
        <v>0.11254795934216982</v>
      </c>
      <c r="M13" s="18">
        <f t="shared" si="5"/>
        <v>0.57348995721847584</v>
      </c>
      <c r="N13">
        <f t="shared" si="6"/>
        <v>6.4764627281437221E-4</v>
      </c>
    </row>
    <row r="14" spans="1:14" x14ac:dyDescent="0.25">
      <c r="A14" s="35">
        <v>12</v>
      </c>
      <c r="B14" t="s">
        <v>55</v>
      </c>
      <c r="C14" s="16">
        <v>4</v>
      </c>
      <c r="D14" s="14">
        <f t="shared" si="0"/>
        <v>32400</v>
      </c>
      <c r="E14" s="36">
        <f t="shared" si="1"/>
        <v>3.2399999999999998E-2</v>
      </c>
      <c r="F14" s="13">
        <f t="shared" si="2"/>
        <v>32.4</v>
      </c>
      <c r="G14" s="13" t="e">
        <f t="shared" si="3"/>
        <v>#DIV/0!</v>
      </c>
      <c r="H14" s="15">
        <v>17931</v>
      </c>
      <c r="I14" s="20">
        <v>1530465</v>
      </c>
      <c r="J14" s="16"/>
      <c r="K14" s="16">
        <v>1613848</v>
      </c>
      <c r="L14">
        <f t="shared" si="4"/>
        <v>3.5981536320707927E-2</v>
      </c>
      <c r="M14" s="18">
        <f t="shared" si="5"/>
        <v>2.9004423174534117E-4</v>
      </c>
      <c r="N14">
        <f t="shared" si="6"/>
        <v>3.4109008878007233E-4</v>
      </c>
    </row>
    <row r="15" spans="1:14" x14ac:dyDescent="0.25">
      <c r="A15" s="35">
        <v>13</v>
      </c>
      <c r="B15" t="s">
        <v>59</v>
      </c>
      <c r="C15" s="16">
        <v>0</v>
      </c>
      <c r="D15" s="14">
        <f t="shared" si="0"/>
        <v>0</v>
      </c>
      <c r="E15" s="36">
        <f t="shared" si="1"/>
        <v>0</v>
      </c>
      <c r="F15" s="13">
        <f t="shared" si="2"/>
        <v>0</v>
      </c>
      <c r="G15" s="13" t="e">
        <f t="shared" si="3"/>
        <v>#DIV/0!</v>
      </c>
      <c r="H15" s="14">
        <v>0</v>
      </c>
      <c r="I15" s="16"/>
      <c r="J15" s="16"/>
      <c r="K15" s="16">
        <v>0</v>
      </c>
      <c r="L15">
        <f t="shared" si="4"/>
        <v>0</v>
      </c>
      <c r="M15" s="18">
        <f t="shared" si="5"/>
        <v>0</v>
      </c>
      <c r="N15">
        <f t="shared" si="6"/>
        <v>0</v>
      </c>
    </row>
    <row r="16" spans="1:14" x14ac:dyDescent="0.25">
      <c r="A16" s="35">
        <v>14</v>
      </c>
      <c r="B16" t="s">
        <v>56</v>
      </c>
      <c r="C16" s="16">
        <v>0</v>
      </c>
      <c r="D16" s="14">
        <f t="shared" si="0"/>
        <v>0</v>
      </c>
      <c r="E16" s="36">
        <f t="shared" si="1"/>
        <v>0</v>
      </c>
      <c r="F16" s="13">
        <f t="shared" si="2"/>
        <v>0</v>
      </c>
      <c r="G16" s="13" t="e">
        <f t="shared" si="3"/>
        <v>#DIV/0!</v>
      </c>
      <c r="H16" s="14">
        <v>101454</v>
      </c>
      <c r="I16" s="20">
        <v>8798317</v>
      </c>
      <c r="J16" s="16"/>
      <c r="K16" s="16">
        <v>9130890</v>
      </c>
      <c r="L16">
        <f t="shared" si="4"/>
        <v>0.20357769144020302</v>
      </c>
      <c r="M16" s="18">
        <f t="shared" si="5"/>
        <v>0</v>
      </c>
      <c r="N16">
        <f t="shared" si="6"/>
        <v>1.960854202249133E-3</v>
      </c>
    </row>
    <row r="17" spans="1:14" x14ac:dyDescent="0.25">
      <c r="A17" s="35">
        <v>15</v>
      </c>
      <c r="B17" t="s">
        <v>42</v>
      </c>
      <c r="C17" s="16">
        <v>0</v>
      </c>
      <c r="D17" s="14">
        <f t="shared" si="0"/>
        <v>0</v>
      </c>
      <c r="E17" s="36">
        <f t="shared" si="1"/>
        <v>0</v>
      </c>
      <c r="F17" s="13">
        <f t="shared" si="2"/>
        <v>0</v>
      </c>
      <c r="G17" s="13" t="e">
        <f t="shared" si="3"/>
        <v>#DIV/0!</v>
      </c>
      <c r="H17" s="14">
        <v>0</v>
      </c>
      <c r="I17" s="16"/>
      <c r="J17" s="16"/>
      <c r="K17" s="16">
        <v>0</v>
      </c>
      <c r="L17">
        <f t="shared" si="4"/>
        <v>0</v>
      </c>
      <c r="M17" s="18">
        <f t="shared" si="5"/>
        <v>0</v>
      </c>
      <c r="N17">
        <f t="shared" si="6"/>
        <v>0</v>
      </c>
    </row>
    <row r="18" spans="1:14" x14ac:dyDescent="0.25">
      <c r="A18" s="35">
        <v>16</v>
      </c>
      <c r="B18" t="s">
        <v>43</v>
      </c>
      <c r="C18" s="16">
        <v>0</v>
      </c>
      <c r="D18" s="14">
        <f t="shared" si="0"/>
        <v>0</v>
      </c>
      <c r="E18" s="36">
        <f t="shared" si="1"/>
        <v>0</v>
      </c>
      <c r="F18" s="13">
        <f t="shared" si="2"/>
        <v>0</v>
      </c>
      <c r="G18" s="13" t="e">
        <f t="shared" si="3"/>
        <v>#DIV/0!</v>
      </c>
      <c r="H18" s="14">
        <v>10693</v>
      </c>
      <c r="I18" s="20">
        <v>842254</v>
      </c>
      <c r="J18" s="16"/>
      <c r="K18" s="16">
        <v>962455.3</v>
      </c>
      <c r="L18">
        <f t="shared" si="4"/>
        <v>2.1458415125840749E-2</v>
      </c>
      <c r="M18" s="18">
        <f t="shared" si="5"/>
        <v>0</v>
      </c>
      <c r="N18">
        <f t="shared" si="6"/>
        <v>1.8771059229408778E-4</v>
      </c>
    </row>
    <row r="19" spans="1:14" x14ac:dyDescent="0.25">
      <c r="A19" s="35">
        <v>17</v>
      </c>
      <c r="B19" t="s">
        <v>44</v>
      </c>
      <c r="C19" s="16">
        <v>40</v>
      </c>
      <c r="D19" s="14">
        <f t="shared" si="0"/>
        <v>324000</v>
      </c>
      <c r="E19" s="36">
        <f t="shared" si="1"/>
        <v>0.32400000000000001</v>
      </c>
      <c r="F19" s="13">
        <f t="shared" si="2"/>
        <v>324</v>
      </c>
      <c r="G19" s="13" t="e">
        <f t="shared" si="3"/>
        <v>#DIV/0!</v>
      </c>
      <c r="H19" s="14">
        <v>151308</v>
      </c>
      <c r="I19" s="20">
        <v>12703670</v>
      </c>
      <c r="J19" s="16"/>
      <c r="K19" s="16">
        <v>13617733</v>
      </c>
      <c r="L19">
        <f t="shared" si="4"/>
        <v>0.3036140668422323</v>
      </c>
      <c r="M19" s="18">
        <f t="shared" si="5"/>
        <v>2.9004423174534117E-3</v>
      </c>
      <c r="N19">
        <f t="shared" si="6"/>
        <v>2.8312283705493047E-3</v>
      </c>
    </row>
    <row r="20" spans="1:14" x14ac:dyDescent="0.25">
      <c r="A20" s="35">
        <v>18</v>
      </c>
      <c r="B20" s="21" t="s">
        <v>45</v>
      </c>
      <c r="C20" s="16">
        <v>0</v>
      </c>
      <c r="D20" s="22">
        <f t="shared" si="0"/>
        <v>0</v>
      </c>
      <c r="E20" s="37">
        <f t="shared" si="1"/>
        <v>0</v>
      </c>
      <c r="F20" s="23">
        <f t="shared" si="2"/>
        <v>0</v>
      </c>
      <c r="G20" s="23" t="e">
        <f t="shared" si="3"/>
        <v>#DIV/0!</v>
      </c>
      <c r="H20" s="22">
        <v>2496</v>
      </c>
      <c r="I20" s="24">
        <v>211169.1</v>
      </c>
      <c r="J20" s="25"/>
      <c r="K20" s="25">
        <v>224727.4</v>
      </c>
      <c r="L20" s="21">
        <f t="shared" si="4"/>
        <v>5.010408108668386E-3</v>
      </c>
      <c r="M20" s="18">
        <f t="shared" si="5"/>
        <v>0</v>
      </c>
      <c r="N20">
        <f t="shared" si="6"/>
        <v>4.7062616307205964E-5</v>
      </c>
    </row>
    <row r="21" spans="1:14" x14ac:dyDescent="0.25">
      <c r="A21" s="35">
        <v>19</v>
      </c>
      <c r="B21" s="26" t="s">
        <v>46</v>
      </c>
      <c r="C21" s="16">
        <v>0</v>
      </c>
      <c r="D21" s="27">
        <f t="shared" si="0"/>
        <v>0</v>
      </c>
      <c r="E21" s="38">
        <f t="shared" si="1"/>
        <v>0</v>
      </c>
      <c r="F21" s="28">
        <f t="shared" si="2"/>
        <v>0</v>
      </c>
      <c r="G21" s="28" t="e">
        <f t="shared" si="3"/>
        <v>#DIV/0!</v>
      </c>
      <c r="H21" s="27">
        <v>3316</v>
      </c>
      <c r="I21" s="29">
        <v>27770.13</v>
      </c>
      <c r="J21" s="30"/>
      <c r="K21" s="30">
        <v>298481.59999999998</v>
      </c>
      <c r="L21" s="26">
        <f t="shared" si="4"/>
        <v>6.6547943371761242E-3</v>
      </c>
      <c r="M21" s="18">
        <f t="shared" si="5"/>
        <v>0</v>
      </c>
      <c r="N21">
        <f t="shared" si="6"/>
        <v>6.1890445760825309E-6</v>
      </c>
    </row>
    <row r="22" spans="1:14" x14ac:dyDescent="0.25">
      <c r="A22" s="35">
        <v>20</v>
      </c>
      <c r="B22" s="1" t="s">
        <v>96</v>
      </c>
      <c r="C22" s="14">
        <f>SUM(C3:C21)</f>
        <v>13791</v>
      </c>
      <c r="D22" s="14">
        <f t="shared" si="0"/>
        <v>111707100</v>
      </c>
      <c r="E22" s="16">
        <f>SUM(E3:E21)</f>
        <v>111.7071</v>
      </c>
      <c r="F22" s="16">
        <f>SUM(F3:F21)</f>
        <v>111707.09999999999</v>
      </c>
      <c r="G22" s="16" t="e">
        <f>SUM(G3:G21)</f>
        <v>#DIV/0!</v>
      </c>
      <c r="H22" s="16">
        <f>SUM(H3:H21)</f>
        <v>33301014</v>
      </c>
      <c r="I22" s="16">
        <f>SUM(I3:I21)</f>
        <v>4486981739.8500004</v>
      </c>
      <c r="J22" s="16"/>
      <c r="K22" s="16">
        <f>SUM(K3:K21)</f>
        <v>4485211486.29</v>
      </c>
      <c r="M22" s="18">
        <f t="shared" si="5"/>
        <v>1</v>
      </c>
      <c r="N22">
        <f t="shared" si="6"/>
        <v>1</v>
      </c>
    </row>
    <row r="23" spans="1:14" x14ac:dyDescent="0.25">
      <c r="E23" s="18"/>
      <c r="F23" s="13">
        <f t="shared" si="2"/>
        <v>0</v>
      </c>
      <c r="H23" s="17">
        <f>SUM(H3:H22)</f>
        <v>66602028</v>
      </c>
      <c r="I23">
        <v>4486981739.8500004</v>
      </c>
    </row>
    <row r="29" spans="1:14" x14ac:dyDescent="0.25">
      <c r="B29" s="19" t="s">
        <v>87</v>
      </c>
      <c r="C29">
        <v>645235056</v>
      </c>
    </row>
    <row r="30" spans="1:14" x14ac:dyDescent="0.25">
      <c r="B30" s="19" t="s">
        <v>87</v>
      </c>
      <c r="C30">
        <v>126696853</v>
      </c>
      <c r="G30" t="s">
        <v>89</v>
      </c>
      <c r="H30" t="s">
        <v>88</v>
      </c>
      <c r="I30" t="s">
        <v>90</v>
      </c>
      <c r="J30" t="s">
        <v>91</v>
      </c>
      <c r="K30" t="s">
        <v>84</v>
      </c>
    </row>
    <row r="31" spans="1:14" x14ac:dyDescent="0.25">
      <c r="B31" s="19" t="s">
        <v>87</v>
      </c>
      <c r="C31">
        <v>3073550</v>
      </c>
      <c r="E31" s="19">
        <v>1</v>
      </c>
      <c r="F31" t="s">
        <v>48</v>
      </c>
      <c r="G31" s="14">
        <v>1505187</v>
      </c>
      <c r="H31" s="14">
        <v>1648771</v>
      </c>
      <c r="I31" s="17">
        <v>143584</v>
      </c>
      <c r="K31" s="16">
        <v>809581660</v>
      </c>
    </row>
    <row r="32" spans="1:14" x14ac:dyDescent="0.25">
      <c r="B32" s="19" t="s">
        <v>87</v>
      </c>
      <c r="C32">
        <v>6572509</v>
      </c>
      <c r="E32" s="19">
        <v>2</v>
      </c>
      <c r="F32" t="s">
        <v>49</v>
      </c>
      <c r="G32" s="14">
        <v>175947</v>
      </c>
      <c r="H32" s="14">
        <v>185436</v>
      </c>
      <c r="I32" s="17">
        <v>9489</v>
      </c>
      <c r="K32" s="16">
        <v>129237367</v>
      </c>
    </row>
    <row r="33" spans="2:11" x14ac:dyDescent="0.25">
      <c r="B33" s="19" t="s">
        <v>87</v>
      </c>
      <c r="C33">
        <v>2889181644</v>
      </c>
      <c r="E33" s="19">
        <v>3</v>
      </c>
      <c r="F33" t="s">
        <v>50</v>
      </c>
      <c r="G33" s="14">
        <v>4366</v>
      </c>
      <c r="H33" s="14">
        <v>4694</v>
      </c>
      <c r="I33" s="17">
        <v>328</v>
      </c>
      <c r="K33" s="16">
        <v>3209493</v>
      </c>
    </row>
    <row r="34" spans="2:11" x14ac:dyDescent="0.25">
      <c r="B34" s="19" t="s">
        <v>87</v>
      </c>
      <c r="C34">
        <v>44535518</v>
      </c>
      <c r="E34" s="19">
        <v>4</v>
      </c>
      <c r="F34" t="s">
        <v>38</v>
      </c>
      <c r="G34" s="14">
        <v>29958</v>
      </c>
      <c r="H34" s="14">
        <v>41031</v>
      </c>
      <c r="I34" s="17">
        <v>11073</v>
      </c>
      <c r="K34" s="16">
        <v>6585287</v>
      </c>
    </row>
    <row r="35" spans="2:11" x14ac:dyDescent="0.25">
      <c r="B35" s="19" t="s">
        <v>87</v>
      </c>
      <c r="C35">
        <v>34103750</v>
      </c>
      <c r="E35" s="19">
        <v>5</v>
      </c>
      <c r="F35" t="s">
        <v>39</v>
      </c>
      <c r="G35" s="14">
        <v>384433</v>
      </c>
      <c r="H35" s="14">
        <v>437350</v>
      </c>
      <c r="I35" s="17">
        <v>52917</v>
      </c>
      <c r="K35" s="16">
        <v>2543914840</v>
      </c>
    </row>
    <row r="36" spans="2:11" x14ac:dyDescent="0.25">
      <c r="B36" s="19" t="s">
        <v>87</v>
      </c>
      <c r="C36">
        <v>710538630</v>
      </c>
      <c r="E36" s="19">
        <v>6</v>
      </c>
      <c r="F36" t="s">
        <v>51</v>
      </c>
      <c r="G36" s="14">
        <v>218204</v>
      </c>
      <c r="H36" s="14">
        <v>239286</v>
      </c>
      <c r="I36" s="17">
        <v>21082</v>
      </c>
      <c r="K36" s="16">
        <v>44782083</v>
      </c>
    </row>
    <row r="37" spans="2:11" x14ac:dyDescent="0.25">
      <c r="B37" s="19" t="s">
        <v>87</v>
      </c>
      <c r="C37">
        <v>0</v>
      </c>
      <c r="E37" s="19">
        <v>7</v>
      </c>
      <c r="F37" t="s">
        <v>52</v>
      </c>
      <c r="G37" s="14">
        <v>142643</v>
      </c>
      <c r="H37" s="14">
        <v>172670</v>
      </c>
      <c r="I37" s="17">
        <v>30027</v>
      </c>
      <c r="K37" s="16">
        <v>28755228</v>
      </c>
    </row>
    <row r="38" spans="2:11" x14ac:dyDescent="0.25">
      <c r="B38" s="19" t="s">
        <v>87</v>
      </c>
      <c r="C38">
        <v>24607.62</v>
      </c>
      <c r="E38" s="19">
        <v>8</v>
      </c>
      <c r="F38" t="s">
        <v>40</v>
      </c>
      <c r="G38" s="14">
        <v>25421</v>
      </c>
      <c r="H38" s="14">
        <v>33972</v>
      </c>
      <c r="I38" s="17">
        <v>8551</v>
      </c>
      <c r="K38" s="16">
        <v>888217376</v>
      </c>
    </row>
    <row r="39" spans="2:11" x14ac:dyDescent="0.25">
      <c r="B39" s="19" t="s">
        <v>87</v>
      </c>
      <c r="C39">
        <v>2905977</v>
      </c>
      <c r="E39" s="19">
        <v>9</v>
      </c>
      <c r="F39" t="s">
        <v>53</v>
      </c>
      <c r="G39" s="14">
        <v>8377</v>
      </c>
      <c r="H39" s="14">
        <v>8475</v>
      </c>
      <c r="I39" s="17">
        <v>98</v>
      </c>
      <c r="K39" s="16">
        <v>0</v>
      </c>
    </row>
    <row r="40" spans="2:11" x14ac:dyDescent="0.25">
      <c r="B40" s="19" t="s">
        <v>87</v>
      </c>
      <c r="C40">
        <v>1530465</v>
      </c>
      <c r="E40" s="19">
        <v>10</v>
      </c>
      <c r="F40" s="10" t="s">
        <v>41</v>
      </c>
      <c r="G40" s="14">
        <v>160</v>
      </c>
      <c r="H40" s="14">
        <v>175</v>
      </c>
      <c r="I40" s="17">
        <v>15</v>
      </c>
      <c r="K40" s="16">
        <v>32002.99</v>
      </c>
    </row>
    <row r="41" spans="2:11" x14ac:dyDescent="0.25">
      <c r="B41" s="19" t="s">
        <v>87</v>
      </c>
      <c r="C41">
        <v>8798317</v>
      </c>
      <c r="E41" s="19">
        <v>11</v>
      </c>
      <c r="F41" t="s">
        <v>54</v>
      </c>
      <c r="G41" s="14">
        <v>883</v>
      </c>
      <c r="H41" s="14">
        <v>1041</v>
      </c>
      <c r="I41" s="17">
        <v>158</v>
      </c>
      <c r="K41" s="16">
        <v>5048014</v>
      </c>
    </row>
    <row r="42" spans="2:11" x14ac:dyDescent="0.25">
      <c r="B42" s="19" t="s">
        <v>87</v>
      </c>
      <c r="C42">
        <v>842254</v>
      </c>
      <c r="E42" s="19">
        <v>12</v>
      </c>
      <c r="F42" t="s">
        <v>55</v>
      </c>
      <c r="G42" s="14">
        <v>269</v>
      </c>
      <c r="H42" s="14">
        <v>282</v>
      </c>
      <c r="I42" s="17">
        <v>13</v>
      </c>
      <c r="K42" s="16">
        <v>1613848</v>
      </c>
    </row>
    <row r="43" spans="2:11" x14ac:dyDescent="0.25">
      <c r="B43" s="19" t="s">
        <v>87</v>
      </c>
      <c r="C43">
        <v>12703670</v>
      </c>
      <c r="E43" s="19">
        <v>13</v>
      </c>
      <c r="F43" t="s">
        <v>59</v>
      </c>
      <c r="G43" s="14">
        <v>0</v>
      </c>
      <c r="H43" s="14"/>
      <c r="I43" s="17">
        <v>0</v>
      </c>
      <c r="K43" s="16">
        <v>0</v>
      </c>
    </row>
    <row r="44" spans="2:11" x14ac:dyDescent="0.25">
      <c r="B44" s="19" t="s">
        <v>87</v>
      </c>
      <c r="C44">
        <v>211169.1</v>
      </c>
      <c r="E44" s="19">
        <v>14</v>
      </c>
      <c r="F44" t="s">
        <v>56</v>
      </c>
      <c r="G44" s="14">
        <v>1369</v>
      </c>
      <c r="H44" s="14">
        <v>1401</v>
      </c>
      <c r="I44" s="17">
        <v>32</v>
      </c>
      <c r="K44" s="16">
        <v>9130890</v>
      </c>
    </row>
    <row r="45" spans="2:11" x14ac:dyDescent="0.25">
      <c r="B45" s="19" t="s">
        <v>87</v>
      </c>
      <c r="C45">
        <v>27770.13</v>
      </c>
      <c r="E45" s="19">
        <v>15</v>
      </c>
      <c r="F45" t="s">
        <v>42</v>
      </c>
      <c r="G45" s="14">
        <v>0</v>
      </c>
      <c r="H45" s="14"/>
      <c r="I45" s="17">
        <v>0</v>
      </c>
      <c r="K45" s="16">
        <v>0</v>
      </c>
    </row>
    <row r="46" spans="2:11" x14ac:dyDescent="0.25">
      <c r="E46" s="19">
        <v>16</v>
      </c>
      <c r="F46" t="s">
        <v>43</v>
      </c>
      <c r="G46" s="14">
        <v>211</v>
      </c>
      <c r="H46" s="14">
        <v>211</v>
      </c>
      <c r="I46" s="17">
        <v>0</v>
      </c>
      <c r="K46" s="16">
        <v>962455.3</v>
      </c>
    </row>
    <row r="47" spans="2:11" x14ac:dyDescent="0.25">
      <c r="E47" s="19">
        <v>17</v>
      </c>
      <c r="F47" t="s">
        <v>44</v>
      </c>
      <c r="G47" s="14">
        <v>60870</v>
      </c>
      <c r="H47" s="14">
        <v>59611</v>
      </c>
      <c r="I47" s="17">
        <v>-1259</v>
      </c>
      <c r="K47" s="16">
        <v>13617733</v>
      </c>
    </row>
    <row r="48" spans="2:11" x14ac:dyDescent="0.25">
      <c r="E48" s="19">
        <v>18</v>
      </c>
      <c r="F48" t="s">
        <v>45</v>
      </c>
      <c r="G48" s="14">
        <v>740</v>
      </c>
      <c r="H48" s="14">
        <v>1027</v>
      </c>
      <c r="I48" s="17">
        <v>287</v>
      </c>
      <c r="K48" s="16">
        <v>224727.4</v>
      </c>
    </row>
    <row r="49" spans="5:11" x14ac:dyDescent="0.25">
      <c r="E49" s="19">
        <v>19</v>
      </c>
      <c r="F49" t="s">
        <v>46</v>
      </c>
      <c r="G49" s="14">
        <v>2168</v>
      </c>
      <c r="H49" s="14">
        <v>3258</v>
      </c>
      <c r="I49" s="17">
        <v>1090</v>
      </c>
      <c r="K49" s="16">
        <v>298481.59999999998</v>
      </c>
    </row>
    <row r="50" spans="5:11" x14ac:dyDescent="0.25">
      <c r="E50" s="19">
        <v>20</v>
      </c>
      <c r="G50" s="14">
        <v>546708</v>
      </c>
      <c r="K50" s="16">
        <f>SUM(K31:K49)</f>
        <v>4485211486.29</v>
      </c>
    </row>
  </sheetData>
  <mergeCells count="1">
    <mergeCell ref="I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0" zoomScaleNormal="80" workbookViewId="0">
      <selection activeCell="H1" sqref="H1:I20"/>
    </sheetView>
  </sheetViews>
  <sheetFormatPr defaultRowHeight="15" x14ac:dyDescent="0.25"/>
  <cols>
    <col min="1" max="1" width="30.7109375" bestFit="1" customWidth="1"/>
    <col min="6" max="6" width="20.5703125" bestFit="1" customWidth="1"/>
    <col min="8" max="8" width="29.140625" bestFit="1" customWidth="1"/>
    <col min="9" max="9" width="34.140625" bestFit="1" customWidth="1"/>
  </cols>
  <sheetData>
    <row r="1" spans="1:9" ht="21.75" thickBot="1" x14ac:dyDescent="0.45">
      <c r="A1" s="7" t="s">
        <v>3</v>
      </c>
      <c r="B1" s="7" t="s">
        <v>4</v>
      </c>
      <c r="C1" s="7" t="s">
        <v>17</v>
      </c>
      <c r="D1" s="8" t="s">
        <v>26</v>
      </c>
      <c r="E1" s="8" t="s">
        <v>36</v>
      </c>
      <c r="F1" s="5" t="s">
        <v>34</v>
      </c>
      <c r="H1" s="42" t="s">
        <v>118</v>
      </c>
      <c r="I1" s="46" t="s">
        <v>117</v>
      </c>
    </row>
    <row r="2" spans="1:9" ht="17.25" thickTop="1" x14ac:dyDescent="0.3">
      <c r="A2" s="6" t="s">
        <v>0</v>
      </c>
      <c r="B2" s="3"/>
      <c r="C2" s="3"/>
      <c r="D2" s="3"/>
      <c r="E2" s="3"/>
      <c r="F2" s="49" t="s">
        <v>35</v>
      </c>
      <c r="H2" s="39" t="s">
        <v>100</v>
      </c>
      <c r="I2" s="43">
        <v>7.8E-2</v>
      </c>
    </row>
    <row r="3" spans="1:9" ht="16.5" x14ac:dyDescent="0.3">
      <c r="A3" s="3" t="s">
        <v>5</v>
      </c>
      <c r="B3" s="3">
        <v>414</v>
      </c>
      <c r="C3" s="3">
        <f>B3/0.16</f>
        <v>2587.5</v>
      </c>
      <c r="D3" s="3">
        <f>C3/1000</f>
        <v>2.5874999999999999</v>
      </c>
      <c r="E3" s="4">
        <f>D3*0.03</f>
        <v>7.7625E-2</v>
      </c>
      <c r="F3" s="50"/>
      <c r="H3" s="40" t="s">
        <v>101</v>
      </c>
      <c r="I3" s="43">
        <v>0.109</v>
      </c>
    </row>
    <row r="4" spans="1:9" ht="16.5" x14ac:dyDescent="0.3">
      <c r="A4" s="3" t="s">
        <v>6</v>
      </c>
      <c r="B4" s="3">
        <v>579</v>
      </c>
      <c r="C4" s="3">
        <f t="shared" ref="C4:C18" si="0">B4/0.16</f>
        <v>3618.75</v>
      </c>
      <c r="D4" s="3">
        <f t="shared" ref="D4:D18" si="1">C4/1000</f>
        <v>3.6187499999999999</v>
      </c>
      <c r="E4" s="4">
        <f t="shared" ref="E4:E18" si="2">D4*0.03</f>
        <v>0.10856249999999999</v>
      </c>
      <c r="F4" s="50"/>
      <c r="H4" s="40" t="s">
        <v>102</v>
      </c>
      <c r="I4" s="43">
        <v>0.109</v>
      </c>
    </row>
    <row r="5" spans="1:9" ht="16.5" x14ac:dyDescent="0.3">
      <c r="A5" s="3" t="s">
        <v>7</v>
      </c>
      <c r="B5" s="3">
        <v>786</v>
      </c>
      <c r="C5" s="3">
        <f t="shared" si="0"/>
        <v>4912.5</v>
      </c>
      <c r="D5" s="3">
        <f t="shared" si="1"/>
        <v>4.9124999999999996</v>
      </c>
      <c r="E5" s="4">
        <f t="shared" si="2"/>
        <v>0.14737499999999998</v>
      </c>
      <c r="F5" s="50"/>
      <c r="H5" s="40" t="s">
        <v>103</v>
      </c>
      <c r="I5" s="43">
        <v>0.03</v>
      </c>
    </row>
    <row r="6" spans="1:9" ht="16.5" x14ac:dyDescent="0.3">
      <c r="A6" s="3" t="s">
        <v>8</v>
      </c>
      <c r="B6" s="3">
        <v>142</v>
      </c>
      <c r="C6" s="3">
        <f>B6/0.16</f>
        <v>887.5</v>
      </c>
      <c r="D6" s="3">
        <f>C6/1000</f>
        <v>0.88749999999999996</v>
      </c>
      <c r="E6" s="4">
        <f>D6*0.03</f>
        <v>2.6624999999999999E-2</v>
      </c>
      <c r="F6" s="50"/>
      <c r="H6" s="40" t="s">
        <v>104</v>
      </c>
      <c r="I6" s="43">
        <v>0.84</v>
      </c>
    </row>
    <row r="7" spans="1:9" ht="16.5" x14ac:dyDescent="0.3">
      <c r="A7" s="3" t="s">
        <v>9</v>
      </c>
      <c r="B7" s="3">
        <v>161</v>
      </c>
      <c r="C7" s="3">
        <f t="shared" si="0"/>
        <v>1006.25</v>
      </c>
      <c r="D7" s="3">
        <f t="shared" si="1"/>
        <v>1.0062500000000001</v>
      </c>
      <c r="E7" s="4">
        <f t="shared" si="2"/>
        <v>3.0187500000000003E-2</v>
      </c>
      <c r="F7" s="50"/>
      <c r="H7" s="40" t="s">
        <v>105</v>
      </c>
      <c r="I7" s="43">
        <v>0.03</v>
      </c>
    </row>
    <row r="8" spans="1:9" ht="16.5" x14ac:dyDescent="0.3">
      <c r="A8" s="3" t="s">
        <v>10</v>
      </c>
      <c r="B8" s="3"/>
      <c r="C8" s="3"/>
      <c r="D8" s="3"/>
      <c r="E8" s="4">
        <f>D9*0.03</f>
        <v>3.0187500000000003E-2</v>
      </c>
      <c r="F8" s="50"/>
      <c r="H8" s="40" t="s">
        <v>106</v>
      </c>
      <c r="I8" s="43">
        <v>0.03</v>
      </c>
    </row>
    <row r="9" spans="1:9" ht="16.5" x14ac:dyDescent="0.3">
      <c r="A9" s="3"/>
      <c r="B9" s="3">
        <v>161</v>
      </c>
      <c r="C9" s="3">
        <f t="shared" si="0"/>
        <v>1006.25</v>
      </c>
      <c r="D9" s="3">
        <f t="shared" si="1"/>
        <v>1.0062500000000001</v>
      </c>
      <c r="E9" s="2"/>
      <c r="F9" s="9"/>
      <c r="H9" s="40" t="s">
        <v>70</v>
      </c>
      <c r="I9" s="43">
        <v>29</v>
      </c>
    </row>
    <row r="10" spans="1:9" ht="16.5" x14ac:dyDescent="0.3">
      <c r="A10" s="6" t="s">
        <v>1</v>
      </c>
      <c r="B10" s="3"/>
      <c r="C10" s="3"/>
      <c r="D10" s="3"/>
      <c r="E10" s="4"/>
      <c r="F10" s="9"/>
      <c r="H10" s="40" t="s">
        <v>107</v>
      </c>
      <c r="I10" s="44" t="s">
        <v>116</v>
      </c>
    </row>
    <row r="11" spans="1:9" ht="16.5" x14ac:dyDescent="0.3">
      <c r="A11" s="3" t="s">
        <v>11</v>
      </c>
      <c r="B11" s="3">
        <v>3406</v>
      </c>
      <c r="C11" s="3">
        <f t="shared" si="0"/>
        <v>21287.5</v>
      </c>
      <c r="D11" s="3">
        <f t="shared" si="1"/>
        <v>21.287500000000001</v>
      </c>
      <c r="E11" s="4">
        <f t="shared" si="2"/>
        <v>0.638625</v>
      </c>
      <c r="F11" s="48" t="s">
        <v>35</v>
      </c>
      <c r="H11" s="40" t="s">
        <v>41</v>
      </c>
      <c r="I11" s="43">
        <v>0.3</v>
      </c>
    </row>
    <row r="12" spans="1:9" ht="16.5" x14ac:dyDescent="0.3">
      <c r="A12" s="3" t="s">
        <v>12</v>
      </c>
      <c r="B12" s="3">
        <v>9098</v>
      </c>
      <c r="C12" s="3">
        <f t="shared" si="0"/>
        <v>56862.5</v>
      </c>
      <c r="D12" s="3">
        <f t="shared" si="1"/>
        <v>56.862499999999997</v>
      </c>
      <c r="E12" s="4">
        <f t="shared" si="2"/>
        <v>1.7058749999999998</v>
      </c>
      <c r="F12" s="48"/>
      <c r="H12" s="40" t="s">
        <v>108</v>
      </c>
      <c r="I12" s="43">
        <v>0.84</v>
      </c>
    </row>
    <row r="13" spans="1:9" ht="16.5" x14ac:dyDescent="0.3">
      <c r="A13" s="3" t="s">
        <v>13</v>
      </c>
      <c r="B13" s="3">
        <v>257</v>
      </c>
      <c r="C13" s="3">
        <f t="shared" si="0"/>
        <v>1606.25</v>
      </c>
      <c r="D13" s="3">
        <f t="shared" si="1"/>
        <v>1.60625</v>
      </c>
      <c r="E13" s="4">
        <f t="shared" si="2"/>
        <v>4.8187499999999994E-2</v>
      </c>
      <c r="F13" s="48"/>
      <c r="H13" s="40" t="s">
        <v>109</v>
      </c>
      <c r="I13" s="43">
        <v>0.84</v>
      </c>
    </row>
    <row r="14" spans="1:9" ht="16.5" x14ac:dyDescent="0.3">
      <c r="A14" s="3"/>
      <c r="B14" s="3"/>
      <c r="C14" s="3"/>
      <c r="D14" s="3"/>
      <c r="E14" s="4"/>
      <c r="F14" s="9"/>
      <c r="H14" s="40" t="s">
        <v>59</v>
      </c>
      <c r="I14" s="43">
        <v>0.84</v>
      </c>
    </row>
    <row r="15" spans="1:9" ht="16.5" x14ac:dyDescent="0.3">
      <c r="A15" s="6" t="s">
        <v>2</v>
      </c>
      <c r="B15" s="3"/>
      <c r="C15" s="3"/>
      <c r="D15" s="3"/>
      <c r="E15" s="4"/>
      <c r="F15" s="9"/>
      <c r="H15" s="40" t="s">
        <v>110</v>
      </c>
      <c r="I15" s="43">
        <v>0.14699999999999999</v>
      </c>
    </row>
    <row r="16" spans="1:9" ht="16.5" x14ac:dyDescent="0.3">
      <c r="A16" s="3" t="s">
        <v>14</v>
      </c>
      <c r="B16" s="3">
        <v>22.5</v>
      </c>
      <c r="C16" s="3">
        <f t="shared" si="0"/>
        <v>140.625</v>
      </c>
      <c r="D16" s="3">
        <f t="shared" si="1"/>
        <v>0.140625</v>
      </c>
      <c r="E16" s="4">
        <f t="shared" si="2"/>
        <v>4.2187500000000003E-3</v>
      </c>
      <c r="F16" s="48" t="s">
        <v>35</v>
      </c>
      <c r="H16" s="40" t="s">
        <v>111</v>
      </c>
      <c r="I16" s="43">
        <v>0.84</v>
      </c>
    </row>
    <row r="17" spans="1:9" ht="16.5" x14ac:dyDescent="0.3">
      <c r="A17" s="3" t="s">
        <v>15</v>
      </c>
      <c r="B17" s="3">
        <v>15</v>
      </c>
      <c r="C17" s="3">
        <f t="shared" si="0"/>
        <v>93.75</v>
      </c>
      <c r="D17" s="3">
        <f t="shared" si="1"/>
        <v>9.375E-2</v>
      </c>
      <c r="E17" s="4">
        <f t="shared" si="2"/>
        <v>2.8124999999999999E-3</v>
      </c>
      <c r="F17" s="48"/>
      <c r="H17" s="40" t="s">
        <v>112</v>
      </c>
      <c r="I17" s="43">
        <v>0.63900000000000001</v>
      </c>
    </row>
    <row r="18" spans="1:9" ht="16.5" x14ac:dyDescent="0.3">
      <c r="A18" s="3" t="s">
        <v>16</v>
      </c>
      <c r="B18" s="3">
        <v>15</v>
      </c>
      <c r="C18" s="3">
        <f t="shared" si="0"/>
        <v>93.75</v>
      </c>
      <c r="D18" s="3">
        <f t="shared" si="1"/>
        <v>9.375E-2</v>
      </c>
      <c r="E18" s="4">
        <f t="shared" si="2"/>
        <v>2.8124999999999999E-3</v>
      </c>
      <c r="F18" s="48"/>
      <c r="H18" s="40" t="s">
        <v>113</v>
      </c>
      <c r="I18" s="43">
        <v>0.03</v>
      </c>
    </row>
    <row r="19" spans="1:9" ht="16.5" x14ac:dyDescent="0.3">
      <c r="A19" s="3"/>
      <c r="B19" s="3"/>
      <c r="C19" s="3"/>
      <c r="D19" s="3"/>
      <c r="E19" s="3"/>
      <c r="F19" s="3"/>
      <c r="H19" s="40" t="s">
        <v>114</v>
      </c>
      <c r="I19" s="43">
        <v>1.706</v>
      </c>
    </row>
    <row r="20" spans="1:9" ht="17.25" thickBot="1" x14ac:dyDescent="0.35">
      <c r="A20" s="6" t="s">
        <v>27</v>
      </c>
      <c r="B20" s="3"/>
      <c r="C20" s="3"/>
      <c r="D20" s="3"/>
      <c r="E20" s="3"/>
      <c r="F20" s="48" t="s">
        <v>37</v>
      </c>
      <c r="H20" s="41" t="s">
        <v>115</v>
      </c>
      <c r="I20" s="45">
        <v>0.63900000000000001</v>
      </c>
    </row>
    <row r="21" spans="1:9" ht="16.5" thickTop="1" x14ac:dyDescent="0.25">
      <c r="A21" s="3" t="s">
        <v>18</v>
      </c>
      <c r="B21" s="3"/>
      <c r="C21" s="3"/>
      <c r="D21" s="3"/>
      <c r="E21" s="3">
        <v>29</v>
      </c>
      <c r="F21" s="48"/>
    </row>
    <row r="22" spans="1:9" ht="15.75" x14ac:dyDescent="0.25">
      <c r="A22" s="3" t="s">
        <v>19</v>
      </c>
      <c r="B22" s="3"/>
      <c r="C22" s="3"/>
      <c r="D22" s="3"/>
      <c r="E22" s="3">
        <v>22</v>
      </c>
      <c r="F22" s="48"/>
    </row>
    <row r="23" spans="1:9" ht="15.75" x14ac:dyDescent="0.25">
      <c r="A23" s="3" t="s">
        <v>20</v>
      </c>
      <c r="B23" s="3"/>
      <c r="C23" s="3"/>
      <c r="D23" s="3"/>
      <c r="E23" s="3">
        <v>80</v>
      </c>
      <c r="F23" s="48"/>
    </row>
    <row r="24" spans="1:9" ht="15.75" x14ac:dyDescent="0.25">
      <c r="A24" s="3" t="s">
        <v>21</v>
      </c>
      <c r="B24" s="3"/>
      <c r="C24" s="3"/>
      <c r="D24" s="3"/>
      <c r="E24" s="3">
        <v>400</v>
      </c>
      <c r="F24" s="48"/>
    </row>
    <row r="25" spans="1:9" ht="15.75" x14ac:dyDescent="0.25">
      <c r="A25" s="3" t="s">
        <v>22</v>
      </c>
      <c r="B25" s="3"/>
      <c r="C25" s="3"/>
      <c r="D25" s="3"/>
      <c r="E25" s="3">
        <v>1000</v>
      </c>
      <c r="F25" s="48"/>
    </row>
    <row r="26" spans="1:9" ht="15.75" x14ac:dyDescent="0.25">
      <c r="A26" s="3" t="s">
        <v>23</v>
      </c>
      <c r="B26" s="3"/>
      <c r="C26" s="3"/>
      <c r="D26" s="3"/>
      <c r="E26" s="3">
        <v>4.3999999999999997E-2</v>
      </c>
      <c r="F26" s="48"/>
    </row>
    <row r="27" spans="1:9" ht="15.75" x14ac:dyDescent="0.25">
      <c r="A27" s="3" t="s">
        <v>24</v>
      </c>
      <c r="B27" s="3"/>
      <c r="C27" s="3"/>
      <c r="D27" s="3"/>
      <c r="E27" s="3">
        <v>0.02</v>
      </c>
      <c r="F27" s="48"/>
    </row>
    <row r="28" spans="1:9" ht="15.75" x14ac:dyDescent="0.25">
      <c r="A28" s="3" t="s">
        <v>25</v>
      </c>
      <c r="B28" s="3"/>
      <c r="C28" s="3"/>
      <c r="D28" s="3"/>
      <c r="E28" s="3">
        <v>0.84</v>
      </c>
      <c r="F28" s="48"/>
    </row>
  </sheetData>
  <mergeCells count="4">
    <mergeCell ref="F2:F8"/>
    <mergeCell ref="F11:F13"/>
    <mergeCell ref="F16:F18"/>
    <mergeCell ref="F20:F2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B10" workbookViewId="0">
      <selection activeCell="D39" sqref="D39"/>
    </sheetView>
  </sheetViews>
  <sheetFormatPr defaultRowHeight="15" x14ac:dyDescent="0.25"/>
  <cols>
    <col min="1" max="1" width="3.28515625" bestFit="1" customWidth="1"/>
    <col min="2" max="2" width="28.85546875" bestFit="1" customWidth="1"/>
    <col min="3" max="3" width="15" customWidth="1"/>
    <col min="4" max="4" width="16.85546875" customWidth="1"/>
    <col min="5" max="5" width="25.7109375" customWidth="1"/>
    <col min="10" max="10" width="15.85546875" bestFit="1" customWidth="1"/>
    <col min="11" max="11" width="28.85546875" bestFit="1" customWidth="1"/>
    <col min="12" max="12" width="16.140625" bestFit="1" customWidth="1"/>
    <col min="13" max="13" width="16.85546875" bestFit="1" customWidth="1"/>
    <col min="14" max="14" width="13.85546875" bestFit="1" customWidth="1"/>
    <col min="15" max="15" width="14.42578125" bestFit="1" customWidth="1"/>
    <col min="16" max="16" width="17.42578125" bestFit="1" customWidth="1"/>
  </cols>
  <sheetData>
    <row r="1" spans="1:16" ht="17.25" x14ac:dyDescent="0.25">
      <c r="C1" t="s">
        <v>88</v>
      </c>
      <c r="D1" t="s">
        <v>91</v>
      </c>
      <c r="E1" t="s">
        <v>84</v>
      </c>
      <c r="J1" s="52"/>
      <c r="K1" s="53" t="s">
        <v>121</v>
      </c>
      <c r="L1" s="54" t="s">
        <v>120</v>
      </c>
      <c r="M1" s="54" t="s">
        <v>61</v>
      </c>
      <c r="N1" s="54" t="s">
        <v>122</v>
      </c>
      <c r="O1" s="54" t="s">
        <v>65</v>
      </c>
      <c r="P1" s="54" t="s">
        <v>123</v>
      </c>
    </row>
    <row r="2" spans="1:16" x14ac:dyDescent="0.25">
      <c r="A2" s="19">
        <v>1</v>
      </c>
      <c r="B2" t="s">
        <v>48</v>
      </c>
      <c r="C2" s="16">
        <v>4591</v>
      </c>
      <c r="E2" s="16">
        <v>809581660</v>
      </c>
      <c r="H2" s="19" t="s">
        <v>119</v>
      </c>
      <c r="J2" s="52">
        <v>1</v>
      </c>
      <c r="K2" s="52" t="s">
        <v>48</v>
      </c>
      <c r="L2" s="55">
        <v>4591</v>
      </c>
      <c r="M2" s="56">
        <f>L2*(90*90)</f>
        <v>37187100</v>
      </c>
      <c r="N2" s="57">
        <f>M2/(1000000)</f>
        <v>37.187100000000001</v>
      </c>
      <c r="O2" s="57">
        <f>N2*100</f>
        <v>3718.71</v>
      </c>
      <c r="P2" s="58">
        <v>1627788.1149911899</v>
      </c>
    </row>
    <row r="3" spans="1:16" x14ac:dyDescent="0.25">
      <c r="A3" s="19">
        <v>2</v>
      </c>
      <c r="B3" t="s">
        <v>49</v>
      </c>
      <c r="C3" s="16">
        <v>0</v>
      </c>
      <c r="E3" s="16">
        <v>129237367</v>
      </c>
      <c r="H3" s="19" t="s">
        <v>119</v>
      </c>
      <c r="J3" s="52">
        <v>2</v>
      </c>
      <c r="K3" s="52" t="s">
        <v>49</v>
      </c>
      <c r="L3" s="55">
        <v>0</v>
      </c>
      <c r="M3" s="56">
        <f t="shared" ref="M3:M21" si="0">L3*(90*90)</f>
        <v>0</v>
      </c>
      <c r="N3" s="57">
        <f t="shared" ref="N3:N20" si="1">M3/(1000000)</f>
        <v>0</v>
      </c>
      <c r="O3" s="57">
        <f t="shared" ref="O3:O21" si="2">N3*100</f>
        <v>0</v>
      </c>
      <c r="P3" s="59"/>
    </row>
    <row r="4" spans="1:16" x14ac:dyDescent="0.25">
      <c r="A4" s="19">
        <v>3</v>
      </c>
      <c r="B4" t="s">
        <v>50</v>
      </c>
      <c r="C4" s="16">
        <v>4</v>
      </c>
      <c r="E4" s="16">
        <v>3209493</v>
      </c>
      <c r="H4" s="19" t="s">
        <v>119</v>
      </c>
      <c r="J4" s="52">
        <v>3</v>
      </c>
      <c r="K4" s="52" t="s">
        <v>50</v>
      </c>
      <c r="L4" s="55">
        <v>4</v>
      </c>
      <c r="M4" s="56">
        <f t="shared" si="0"/>
        <v>32400</v>
      </c>
      <c r="N4" s="57">
        <f t="shared" si="1"/>
        <v>3.2399999999999998E-2</v>
      </c>
      <c r="O4" s="57">
        <f t="shared" si="2"/>
        <v>3.2399999999999998</v>
      </c>
      <c r="P4" s="58">
        <v>2076.6262915248899</v>
      </c>
    </row>
    <row r="5" spans="1:16" x14ac:dyDescent="0.25">
      <c r="A5" s="19">
        <v>4</v>
      </c>
      <c r="B5" t="s">
        <v>38</v>
      </c>
      <c r="C5" s="16">
        <v>0</v>
      </c>
      <c r="E5" s="16">
        <v>6585287</v>
      </c>
      <c r="H5" s="19" t="s">
        <v>119</v>
      </c>
      <c r="J5" s="52">
        <v>4</v>
      </c>
      <c r="K5" s="52" t="s">
        <v>38</v>
      </c>
      <c r="L5" s="55">
        <v>0</v>
      </c>
      <c r="M5" s="56">
        <f t="shared" si="0"/>
        <v>0</v>
      </c>
      <c r="N5" s="57">
        <f t="shared" si="1"/>
        <v>0</v>
      </c>
      <c r="O5" s="57">
        <f t="shared" si="2"/>
        <v>0</v>
      </c>
      <c r="P5" s="59"/>
    </row>
    <row r="6" spans="1:16" x14ac:dyDescent="0.25">
      <c r="A6" s="19">
        <v>5</v>
      </c>
      <c r="B6" t="s">
        <v>39</v>
      </c>
      <c r="C6" s="16">
        <v>0</v>
      </c>
      <c r="E6" s="16">
        <v>2543914840</v>
      </c>
      <c r="H6" s="19" t="s">
        <v>119</v>
      </c>
      <c r="J6" s="52">
        <v>5</v>
      </c>
      <c r="K6" s="52" t="s">
        <v>39</v>
      </c>
      <c r="L6" s="55">
        <v>0</v>
      </c>
      <c r="M6" s="56">
        <f t="shared" si="0"/>
        <v>0</v>
      </c>
      <c r="N6" s="57">
        <f t="shared" si="1"/>
        <v>0</v>
      </c>
      <c r="O6" s="57">
        <f t="shared" si="2"/>
        <v>0</v>
      </c>
      <c r="P6" s="59"/>
    </row>
    <row r="7" spans="1:16" x14ac:dyDescent="0.25">
      <c r="A7" s="19">
        <v>6</v>
      </c>
      <c r="B7" t="s">
        <v>51</v>
      </c>
      <c r="C7" s="16">
        <v>702</v>
      </c>
      <c r="E7" s="16">
        <v>44782083</v>
      </c>
      <c r="H7" s="19" t="s">
        <v>119</v>
      </c>
      <c r="J7" s="52">
        <v>6</v>
      </c>
      <c r="K7" s="52" t="s">
        <v>51</v>
      </c>
      <c r="L7" s="55">
        <v>702</v>
      </c>
      <c r="M7" s="56">
        <f t="shared" si="0"/>
        <v>5686200</v>
      </c>
      <c r="N7" s="57">
        <f t="shared" si="1"/>
        <v>5.6862000000000004</v>
      </c>
      <c r="O7" s="57">
        <f t="shared" si="2"/>
        <v>568.62</v>
      </c>
      <c r="P7" s="58">
        <v>87187.835676889998</v>
      </c>
    </row>
    <row r="8" spans="1:16" x14ac:dyDescent="0.25">
      <c r="A8" s="19">
        <v>7</v>
      </c>
      <c r="B8" t="s">
        <v>52</v>
      </c>
      <c r="C8" s="16">
        <v>216</v>
      </c>
      <c r="E8" s="16">
        <v>28755228</v>
      </c>
      <c r="H8" s="19" t="s">
        <v>119</v>
      </c>
      <c r="J8" s="52">
        <v>7</v>
      </c>
      <c r="K8" s="52" t="s">
        <v>52</v>
      </c>
      <c r="L8" s="55">
        <v>216</v>
      </c>
      <c r="M8" s="56">
        <f t="shared" si="0"/>
        <v>1749600</v>
      </c>
      <c r="N8" s="57">
        <f t="shared" si="1"/>
        <v>1.7496</v>
      </c>
      <c r="O8" s="57">
        <f t="shared" si="2"/>
        <v>174.96</v>
      </c>
      <c r="P8" s="58">
        <v>42810.554901219803</v>
      </c>
    </row>
    <row r="9" spans="1:16" x14ac:dyDescent="0.25">
      <c r="A9" s="19">
        <v>8</v>
      </c>
      <c r="B9" t="s">
        <v>40</v>
      </c>
      <c r="C9" s="16">
        <v>184</v>
      </c>
      <c r="E9" s="16">
        <v>888217376</v>
      </c>
      <c r="H9" s="19" t="s">
        <v>119</v>
      </c>
      <c r="J9" s="52">
        <v>8</v>
      </c>
      <c r="K9" s="52" t="s">
        <v>40</v>
      </c>
      <c r="L9" s="55">
        <v>184</v>
      </c>
      <c r="M9" s="56">
        <f t="shared" si="0"/>
        <v>1490400</v>
      </c>
      <c r="N9" s="57">
        <f t="shared" si="1"/>
        <v>1.4903999999999999</v>
      </c>
      <c r="O9" s="57">
        <f t="shared" si="2"/>
        <v>149.04</v>
      </c>
      <c r="P9" s="58">
        <v>7926916.9961940702</v>
      </c>
    </row>
    <row r="10" spans="1:16" x14ac:dyDescent="0.25">
      <c r="A10" s="19">
        <v>9</v>
      </c>
      <c r="B10" t="s">
        <v>53</v>
      </c>
      <c r="C10" s="16">
        <v>81</v>
      </c>
      <c r="E10" s="16">
        <v>0</v>
      </c>
      <c r="H10" s="19" t="s">
        <v>119</v>
      </c>
      <c r="J10" s="52">
        <v>9</v>
      </c>
      <c r="K10" s="52" t="s">
        <v>53</v>
      </c>
      <c r="L10" s="55">
        <v>81</v>
      </c>
      <c r="M10" s="56">
        <f t="shared" si="0"/>
        <v>656100</v>
      </c>
      <c r="N10" s="57">
        <f t="shared" si="1"/>
        <v>0.65610000000000002</v>
      </c>
      <c r="O10" s="57">
        <f t="shared" si="2"/>
        <v>65.61</v>
      </c>
      <c r="P10" s="58">
        <v>0</v>
      </c>
    </row>
    <row r="11" spans="1:16" x14ac:dyDescent="0.25">
      <c r="A11" s="19">
        <v>10</v>
      </c>
      <c r="B11" s="10" t="s">
        <v>41</v>
      </c>
      <c r="C11" s="16">
        <v>60</v>
      </c>
      <c r="E11" s="16">
        <v>32002.99</v>
      </c>
      <c r="H11" s="19" t="s">
        <v>119</v>
      </c>
      <c r="J11" s="60">
        <v>10</v>
      </c>
      <c r="K11" s="60" t="s">
        <v>41</v>
      </c>
      <c r="L11" s="55">
        <v>60</v>
      </c>
      <c r="M11" s="56">
        <f t="shared" si="0"/>
        <v>486000</v>
      </c>
      <c r="N11" s="57">
        <f t="shared" si="1"/>
        <v>0.48599999999999999</v>
      </c>
      <c r="O11" s="57">
        <f t="shared" si="2"/>
        <v>48.6</v>
      </c>
      <c r="P11" s="58">
        <v>11442.880268164001</v>
      </c>
    </row>
    <row r="12" spans="1:16" x14ac:dyDescent="0.25">
      <c r="A12" s="19">
        <v>11</v>
      </c>
      <c r="B12" t="s">
        <v>54</v>
      </c>
      <c r="C12" s="16">
        <v>7909</v>
      </c>
      <c r="E12" s="16">
        <v>5048014</v>
      </c>
      <c r="H12" s="19" t="s">
        <v>119</v>
      </c>
      <c r="J12" s="52">
        <v>11</v>
      </c>
      <c r="K12" s="52" t="s">
        <v>54</v>
      </c>
      <c r="L12" s="55">
        <v>7909</v>
      </c>
      <c r="M12" s="56">
        <f t="shared" si="0"/>
        <v>64062900</v>
      </c>
      <c r="N12" s="57">
        <f t="shared" si="1"/>
        <v>64.062899999999999</v>
      </c>
      <c r="O12" s="57">
        <f t="shared" si="2"/>
        <v>6406.29</v>
      </c>
      <c r="P12" s="58">
        <v>45244287.445806399</v>
      </c>
    </row>
    <row r="13" spans="1:16" x14ac:dyDescent="0.25">
      <c r="A13" s="19">
        <v>12</v>
      </c>
      <c r="B13" t="s">
        <v>55</v>
      </c>
      <c r="C13" s="16">
        <v>4</v>
      </c>
      <c r="E13" s="16">
        <v>1613848</v>
      </c>
      <c r="H13" s="19" t="s">
        <v>119</v>
      </c>
      <c r="J13" s="52">
        <v>12</v>
      </c>
      <c r="K13" s="52" t="s">
        <v>55</v>
      </c>
      <c r="L13" s="55">
        <v>4</v>
      </c>
      <c r="M13" s="56">
        <f t="shared" si="0"/>
        <v>32400</v>
      </c>
      <c r="N13" s="57">
        <f t="shared" si="1"/>
        <v>3.2399999999999998E-2</v>
      </c>
      <c r="O13" s="57">
        <f t="shared" si="2"/>
        <v>3.2399999999999998</v>
      </c>
      <c r="P13" s="58">
        <v>27216</v>
      </c>
    </row>
    <row r="14" spans="1:16" x14ac:dyDescent="0.25">
      <c r="A14" s="19">
        <v>13</v>
      </c>
      <c r="B14" t="s">
        <v>59</v>
      </c>
      <c r="C14" s="16">
        <v>0</v>
      </c>
      <c r="E14" s="16">
        <v>0</v>
      </c>
      <c r="H14" s="19" t="s">
        <v>119</v>
      </c>
      <c r="J14" s="52">
        <v>13</v>
      </c>
      <c r="K14" s="52" t="s">
        <v>59</v>
      </c>
      <c r="L14" s="55">
        <v>0</v>
      </c>
      <c r="M14" s="56">
        <f t="shared" si="0"/>
        <v>0</v>
      </c>
      <c r="N14" s="57">
        <f t="shared" si="1"/>
        <v>0</v>
      </c>
      <c r="O14" s="57">
        <f t="shared" si="2"/>
        <v>0</v>
      </c>
      <c r="P14" s="59"/>
    </row>
    <row r="15" spans="1:16" x14ac:dyDescent="0.25">
      <c r="A15" s="19">
        <v>14</v>
      </c>
      <c r="B15" t="s">
        <v>56</v>
      </c>
      <c r="C15" s="16">
        <v>0</v>
      </c>
      <c r="E15" s="16">
        <v>9130890</v>
      </c>
      <c r="H15" s="19" t="s">
        <v>119</v>
      </c>
      <c r="J15" s="52">
        <v>14</v>
      </c>
      <c r="K15" s="52" t="s">
        <v>56</v>
      </c>
      <c r="L15" s="55">
        <v>0</v>
      </c>
      <c r="M15" s="56">
        <f t="shared" si="0"/>
        <v>0</v>
      </c>
      <c r="N15" s="57">
        <f t="shared" si="1"/>
        <v>0</v>
      </c>
      <c r="O15" s="57">
        <f t="shared" si="2"/>
        <v>0</v>
      </c>
      <c r="P15" s="61"/>
    </row>
    <row r="16" spans="1:16" x14ac:dyDescent="0.25">
      <c r="A16" s="19">
        <v>15</v>
      </c>
      <c r="B16" t="s">
        <v>42</v>
      </c>
      <c r="C16" s="16">
        <v>0</v>
      </c>
      <c r="E16" s="16">
        <v>0</v>
      </c>
      <c r="H16" s="19" t="s">
        <v>119</v>
      </c>
      <c r="J16" s="52">
        <v>15</v>
      </c>
      <c r="K16" s="52" t="s">
        <v>42</v>
      </c>
      <c r="L16" s="55">
        <v>0</v>
      </c>
      <c r="M16" s="56">
        <f t="shared" si="0"/>
        <v>0</v>
      </c>
      <c r="N16" s="57">
        <f t="shared" si="1"/>
        <v>0</v>
      </c>
      <c r="O16" s="57">
        <f t="shared" si="2"/>
        <v>0</v>
      </c>
      <c r="P16" s="61"/>
    </row>
    <row r="17" spans="1:16" x14ac:dyDescent="0.25">
      <c r="A17" s="19">
        <v>16</v>
      </c>
      <c r="B17" t="s">
        <v>43</v>
      </c>
      <c r="C17" s="16">
        <v>0</v>
      </c>
      <c r="E17" s="16">
        <v>962455.3</v>
      </c>
      <c r="H17" s="19" t="s">
        <v>119</v>
      </c>
      <c r="J17" s="52">
        <v>16</v>
      </c>
      <c r="K17" s="52" t="s">
        <v>43</v>
      </c>
      <c r="L17" s="55">
        <v>0</v>
      </c>
      <c r="M17" s="56">
        <f t="shared" si="0"/>
        <v>0</v>
      </c>
      <c r="N17" s="57">
        <f t="shared" si="1"/>
        <v>0</v>
      </c>
      <c r="O17" s="57">
        <f t="shared" si="2"/>
        <v>0</v>
      </c>
      <c r="P17" s="61"/>
    </row>
    <row r="18" spans="1:16" x14ac:dyDescent="0.25">
      <c r="A18" s="19">
        <v>17</v>
      </c>
      <c r="B18" t="s">
        <v>44</v>
      </c>
      <c r="C18" s="16">
        <v>40</v>
      </c>
      <c r="E18" s="16">
        <v>13617733</v>
      </c>
      <c r="H18" s="19" t="s">
        <v>119</v>
      </c>
      <c r="J18" s="52">
        <v>17</v>
      </c>
      <c r="K18" s="52" t="s">
        <v>99</v>
      </c>
      <c r="L18" s="55">
        <v>40</v>
      </c>
      <c r="M18" s="56">
        <f t="shared" si="0"/>
        <v>324000</v>
      </c>
      <c r="N18" s="57">
        <f t="shared" si="1"/>
        <v>0.32400000000000001</v>
      </c>
      <c r="O18" s="57">
        <f t="shared" si="2"/>
        <v>32.4</v>
      </c>
      <c r="P18" s="58">
        <v>9178.8239460128607</v>
      </c>
    </row>
    <row r="19" spans="1:16" x14ac:dyDescent="0.25">
      <c r="A19" s="19">
        <v>18</v>
      </c>
      <c r="B19" t="s">
        <v>45</v>
      </c>
      <c r="C19" s="16">
        <v>0</v>
      </c>
      <c r="E19" s="16">
        <v>224727.4</v>
      </c>
      <c r="H19" s="19" t="s">
        <v>119</v>
      </c>
      <c r="J19" s="52">
        <v>18</v>
      </c>
      <c r="K19" s="52" t="s">
        <v>45</v>
      </c>
      <c r="L19" s="55">
        <v>0</v>
      </c>
      <c r="M19" s="56">
        <f t="shared" si="0"/>
        <v>0</v>
      </c>
      <c r="N19" s="57">
        <f t="shared" si="1"/>
        <v>0</v>
      </c>
      <c r="O19" s="57">
        <f t="shared" si="2"/>
        <v>0</v>
      </c>
      <c r="P19" s="61"/>
    </row>
    <row r="20" spans="1:16" x14ac:dyDescent="0.25">
      <c r="A20" s="19">
        <v>19</v>
      </c>
      <c r="B20" t="s">
        <v>46</v>
      </c>
      <c r="C20" s="16">
        <v>0</v>
      </c>
      <c r="E20" s="16">
        <v>298481.59999999998</v>
      </c>
      <c r="H20" s="19" t="s">
        <v>119</v>
      </c>
      <c r="J20" s="52">
        <v>19</v>
      </c>
      <c r="K20" s="52" t="s">
        <v>46</v>
      </c>
      <c r="L20" s="55">
        <v>0</v>
      </c>
      <c r="M20" s="56">
        <f t="shared" si="0"/>
        <v>0</v>
      </c>
      <c r="N20" s="57">
        <f t="shared" si="1"/>
        <v>0</v>
      </c>
      <c r="O20" s="57">
        <f t="shared" si="2"/>
        <v>0</v>
      </c>
      <c r="P20" s="56"/>
    </row>
    <row r="21" spans="1:16" x14ac:dyDescent="0.25">
      <c r="A21" s="19">
        <v>20</v>
      </c>
      <c r="C21" s="14"/>
      <c r="E21" s="16">
        <f>SUM(E2:E20)</f>
        <v>4485211486.29</v>
      </c>
      <c r="J21" s="52">
        <v>20</v>
      </c>
      <c r="K21" s="52" t="s">
        <v>47</v>
      </c>
      <c r="L21" s="56"/>
      <c r="M21" s="56">
        <f t="shared" si="0"/>
        <v>0</v>
      </c>
      <c r="N21" s="57"/>
      <c r="O21" s="57">
        <f t="shared" si="2"/>
        <v>0</v>
      </c>
      <c r="P21" s="56"/>
    </row>
    <row r="22" spans="1:16" x14ac:dyDescent="0.25">
      <c r="C22" s="17"/>
      <c r="J22" s="52"/>
      <c r="K22" s="52"/>
      <c r="L22" s="52"/>
      <c r="M22" s="62">
        <f>SUM(M2:M21)</f>
        <v>111707100</v>
      </c>
      <c r="N22" s="62">
        <f>SUM(N2:N21)</f>
        <v>111.7071</v>
      </c>
      <c r="O22" s="57">
        <f>SUM(O2:O21)</f>
        <v>11170.71</v>
      </c>
      <c r="P22" s="63">
        <f>SUM(P2:P18)</f>
        <v>54978905.278075472</v>
      </c>
    </row>
    <row r="25" spans="1:16" x14ac:dyDescent="0.25">
      <c r="B25" s="1" t="s">
        <v>121</v>
      </c>
      <c r="C25" s="1" t="s">
        <v>120</v>
      </c>
      <c r="D25" s="1" t="s">
        <v>65</v>
      </c>
      <c r="E25" s="1" t="s">
        <v>123</v>
      </c>
    </row>
    <row r="26" spans="1:16" x14ac:dyDescent="0.25">
      <c r="B26" t="s">
        <v>48</v>
      </c>
      <c r="C26">
        <v>4591</v>
      </c>
      <c r="D26" s="64">
        <v>3718.71</v>
      </c>
      <c r="E26" s="51">
        <v>1627788.1149911899</v>
      </c>
    </row>
    <row r="27" spans="1:16" x14ac:dyDescent="0.25">
      <c r="B27" t="s">
        <v>50</v>
      </c>
      <c r="C27">
        <v>4</v>
      </c>
      <c r="D27" s="64">
        <v>3.2399999999999998</v>
      </c>
      <c r="E27" s="51">
        <v>2076.6262915248899</v>
      </c>
    </row>
    <row r="28" spans="1:16" x14ac:dyDescent="0.25">
      <c r="B28" t="s">
        <v>51</v>
      </c>
      <c r="C28">
        <v>702</v>
      </c>
      <c r="D28" s="64">
        <v>568.62</v>
      </c>
      <c r="E28" s="51">
        <v>87187.835676889998</v>
      </c>
    </row>
    <row r="29" spans="1:16" x14ac:dyDescent="0.25">
      <c r="B29" t="s">
        <v>52</v>
      </c>
      <c r="C29">
        <v>216</v>
      </c>
      <c r="D29" s="64">
        <v>174.96</v>
      </c>
      <c r="E29" s="51">
        <v>42810.554901219803</v>
      </c>
    </row>
    <row r="30" spans="1:16" x14ac:dyDescent="0.25">
      <c r="B30" t="s">
        <v>70</v>
      </c>
      <c r="C30">
        <v>184</v>
      </c>
      <c r="D30" s="64">
        <v>149.04</v>
      </c>
      <c r="E30" s="51">
        <v>7926916.9961940702</v>
      </c>
    </row>
    <row r="31" spans="1:16" x14ac:dyDescent="0.25">
      <c r="B31" t="s">
        <v>53</v>
      </c>
      <c r="C31">
        <v>81</v>
      </c>
      <c r="D31" s="64">
        <v>65.61</v>
      </c>
      <c r="E31" s="51">
        <v>0</v>
      </c>
    </row>
    <row r="32" spans="1:16" x14ac:dyDescent="0.25">
      <c r="B32" t="s">
        <v>41</v>
      </c>
      <c r="C32">
        <v>60</v>
      </c>
      <c r="D32" s="64">
        <v>48.6</v>
      </c>
      <c r="E32" s="51">
        <v>11442.880268164001</v>
      </c>
    </row>
    <row r="33" spans="2:5" x14ac:dyDescent="0.25">
      <c r="B33" t="s">
        <v>54</v>
      </c>
      <c r="C33">
        <v>7909</v>
      </c>
      <c r="D33" s="64">
        <v>6406.29</v>
      </c>
      <c r="E33" s="51">
        <v>45244287.445806399</v>
      </c>
    </row>
    <row r="34" spans="2:5" x14ac:dyDescent="0.25">
      <c r="B34" t="s">
        <v>55</v>
      </c>
      <c r="C34">
        <v>4</v>
      </c>
      <c r="D34" s="64">
        <v>3.2399999999999998</v>
      </c>
      <c r="E34" s="51">
        <v>27216</v>
      </c>
    </row>
    <row r="35" spans="2:5" x14ac:dyDescent="0.25">
      <c r="B35" t="s">
        <v>99</v>
      </c>
      <c r="C35">
        <v>40</v>
      </c>
      <c r="D35" s="64">
        <v>32.4</v>
      </c>
      <c r="E35" s="51">
        <v>9178.8239460128607</v>
      </c>
    </row>
    <row r="36" spans="2:5" x14ac:dyDescent="0.25">
      <c r="D36" s="64">
        <v>111707.09999999999</v>
      </c>
      <c r="E36" s="51">
        <v>54978905.278075472</v>
      </c>
    </row>
    <row r="39" spans="2:5" x14ac:dyDescent="0.25">
      <c r="B39" s="1" t="s">
        <v>121</v>
      </c>
      <c r="C39" s="1" t="s">
        <v>65</v>
      </c>
    </row>
    <row r="40" spans="2:5" x14ac:dyDescent="0.25">
      <c r="B40" t="s">
        <v>124</v>
      </c>
      <c r="C40" s="64">
        <v>3718.71</v>
      </c>
    </row>
    <row r="41" spans="2:5" x14ac:dyDescent="0.25">
      <c r="B41" t="s">
        <v>127</v>
      </c>
      <c r="C41" s="64">
        <v>3.2399999999999998</v>
      </c>
    </row>
    <row r="42" spans="2:5" x14ac:dyDescent="0.25">
      <c r="B42" t="s">
        <v>51</v>
      </c>
      <c r="C42" s="64">
        <v>568.62</v>
      </c>
    </row>
    <row r="43" spans="2:5" x14ac:dyDescent="0.25">
      <c r="B43" t="s">
        <v>52</v>
      </c>
      <c r="C43" s="64">
        <v>174.96</v>
      </c>
    </row>
    <row r="44" spans="2:5" x14ac:dyDescent="0.25">
      <c r="B44" t="s">
        <v>70</v>
      </c>
      <c r="C44" s="64">
        <v>149.04</v>
      </c>
    </row>
    <row r="45" spans="2:5" x14ac:dyDescent="0.25">
      <c r="B45" t="s">
        <v>125</v>
      </c>
      <c r="C45" s="64">
        <v>65.61</v>
      </c>
    </row>
    <row r="46" spans="2:5" x14ac:dyDescent="0.25">
      <c r="B46" t="s">
        <v>41</v>
      </c>
      <c r="C46" s="64">
        <v>48.6</v>
      </c>
    </row>
    <row r="47" spans="2:5" x14ac:dyDescent="0.25">
      <c r="B47" t="s">
        <v>54</v>
      </c>
      <c r="C47" s="64">
        <v>6406.29</v>
      </c>
    </row>
    <row r="48" spans="2:5" x14ac:dyDescent="0.25">
      <c r="B48" t="s">
        <v>126</v>
      </c>
      <c r="C48" s="64">
        <v>3.2399999999999998</v>
      </c>
    </row>
    <row r="49" spans="2:3" x14ac:dyDescent="0.25">
      <c r="B49" t="s">
        <v>99</v>
      </c>
      <c r="C49" s="64">
        <v>32.4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C3" sqref="C3"/>
    </sheetView>
  </sheetViews>
  <sheetFormatPr defaultRowHeight="15" x14ac:dyDescent="0.25"/>
  <cols>
    <col min="1" max="1" width="9.140625" style="35"/>
    <col min="2" max="2" width="31.28515625" customWidth="1"/>
    <col min="3" max="3" width="23.7109375" customWidth="1"/>
    <col min="4" max="4" width="15.28515625" customWidth="1"/>
    <col min="5" max="5" width="12.42578125" customWidth="1"/>
    <col min="6" max="7" width="14.28515625" hidden="1" customWidth="1"/>
    <col min="8" max="8" width="17.28515625" hidden="1" customWidth="1"/>
    <col min="9" max="9" width="17.85546875" bestFit="1" customWidth="1"/>
    <col min="10" max="10" width="12.7109375" hidden="1" customWidth="1"/>
    <col min="11" max="11" width="18" customWidth="1"/>
    <col min="12" max="12" width="12" hidden="1" customWidth="1"/>
    <col min="13" max="13" width="10.5703125" bestFit="1" customWidth="1"/>
  </cols>
  <sheetData>
    <row r="1" spans="1:14" x14ac:dyDescent="0.25">
      <c r="I1" s="47" t="s">
        <v>93</v>
      </c>
      <c r="J1" s="47"/>
      <c r="K1" s="47"/>
    </row>
    <row r="2" spans="1:14" ht="17.25" x14ac:dyDescent="0.25">
      <c r="A2" s="35" t="s">
        <v>58</v>
      </c>
      <c r="B2" s="31" t="s">
        <v>57</v>
      </c>
      <c r="C2" s="31" t="s">
        <v>92</v>
      </c>
      <c r="D2" s="31" t="s">
        <v>61</v>
      </c>
      <c r="E2" s="31" t="s">
        <v>62</v>
      </c>
      <c r="F2" s="31" t="s">
        <v>65</v>
      </c>
      <c r="G2" s="31" t="s">
        <v>86</v>
      </c>
      <c r="H2" s="32"/>
      <c r="I2" s="33" t="s">
        <v>94</v>
      </c>
      <c r="J2" s="34"/>
      <c r="K2" s="33" t="s">
        <v>95</v>
      </c>
      <c r="L2" s="26" t="s">
        <v>85</v>
      </c>
      <c r="M2" t="s">
        <v>97</v>
      </c>
      <c r="N2" t="s">
        <v>98</v>
      </c>
    </row>
    <row r="3" spans="1:14" x14ac:dyDescent="0.25">
      <c r="A3" s="35">
        <v>1</v>
      </c>
      <c r="B3" t="s">
        <v>48</v>
      </c>
      <c r="C3" s="14">
        <v>1648771</v>
      </c>
      <c r="D3" s="14">
        <f t="shared" ref="D3:D22" si="0">C3*(90*90)</f>
        <v>13355045100</v>
      </c>
      <c r="E3" s="36">
        <f>D3/(1000000)</f>
        <v>13355.045099999999</v>
      </c>
      <c r="F3" s="13">
        <f>E3*1000</f>
        <v>13355045.1</v>
      </c>
      <c r="G3" s="13" t="e">
        <f>E3/$E$23*100</f>
        <v>#DIV/0!</v>
      </c>
      <c r="H3" s="15">
        <v>2317168</v>
      </c>
      <c r="I3" s="20">
        <v>645235056</v>
      </c>
      <c r="J3" s="16"/>
      <c r="K3" s="16">
        <v>809581660</v>
      </c>
      <c r="L3">
        <f>K3/$K$22*100</f>
        <v>18.050021999512353</v>
      </c>
      <c r="M3" s="18">
        <f>E3/$E$22</f>
        <v>0.58082087835555196</v>
      </c>
      <c r="N3">
        <f>I3/$I$23</f>
        <v>0.14380157830140183</v>
      </c>
    </row>
    <row r="4" spans="1:14" x14ac:dyDescent="0.25">
      <c r="A4" s="35">
        <v>2</v>
      </c>
      <c r="B4" t="s">
        <v>49</v>
      </c>
      <c r="C4" s="14">
        <v>185436</v>
      </c>
      <c r="D4" s="14">
        <f t="shared" si="0"/>
        <v>1502031600</v>
      </c>
      <c r="E4" s="36">
        <f t="shared" ref="E4:E21" si="1">D4/(1000000)</f>
        <v>1502.0316</v>
      </c>
      <c r="F4" s="13">
        <f t="shared" ref="F4:F23" si="2">E4*1000</f>
        <v>1502031.6</v>
      </c>
      <c r="G4" s="13" t="e">
        <f t="shared" ref="G4:G21" si="3">E4/$E$23*100</f>
        <v>#DIV/0!</v>
      </c>
      <c r="H4" s="14">
        <v>1435970</v>
      </c>
      <c r="I4" s="20">
        <v>126696853</v>
      </c>
      <c r="J4" s="16"/>
      <c r="K4" s="16">
        <v>129237367</v>
      </c>
      <c r="L4">
        <f t="shared" ref="L4:L21" si="4">K4/$K$22*100</f>
        <v>2.8814107739410155</v>
      </c>
      <c r="M4" s="18">
        <f t="shared" ref="M4:M22" si="5">E4/$E$22</f>
        <v>6.5324475259899734E-2</v>
      </c>
      <c r="N4">
        <f t="shared" ref="N4:N22" si="6">I4/$I$23</f>
        <v>2.8236543036218257E-2</v>
      </c>
    </row>
    <row r="5" spans="1:14" x14ac:dyDescent="0.25">
      <c r="A5" s="35">
        <v>3</v>
      </c>
      <c r="B5" t="s">
        <v>50</v>
      </c>
      <c r="C5" s="14">
        <v>4694</v>
      </c>
      <c r="D5" s="14">
        <f t="shared" si="0"/>
        <v>38021400</v>
      </c>
      <c r="E5" s="36">
        <f t="shared" si="1"/>
        <v>38.0214</v>
      </c>
      <c r="F5" s="13">
        <f t="shared" si="2"/>
        <v>38021.4</v>
      </c>
      <c r="G5" s="13" t="e">
        <f t="shared" si="3"/>
        <v>#DIV/0!</v>
      </c>
      <c r="H5" s="14">
        <v>35661</v>
      </c>
      <c r="I5" s="20">
        <v>3073550</v>
      </c>
      <c r="J5" s="16"/>
      <c r="K5" s="16">
        <v>3209493</v>
      </c>
      <c r="L5">
        <f t="shared" si="4"/>
        <v>7.1557227787597003E-2</v>
      </c>
      <c r="M5" s="18">
        <f t="shared" si="5"/>
        <v>1.6535790616167805E-3</v>
      </c>
      <c r="N5">
        <f t="shared" si="6"/>
        <v>6.8499275865177664E-4</v>
      </c>
    </row>
    <row r="6" spans="1:14" x14ac:dyDescent="0.25">
      <c r="A6" s="35">
        <v>4</v>
      </c>
      <c r="B6" t="s">
        <v>38</v>
      </c>
      <c r="C6" s="14">
        <v>41031</v>
      </c>
      <c r="D6" s="14">
        <f t="shared" si="0"/>
        <v>332351100</v>
      </c>
      <c r="E6" s="36">
        <f t="shared" si="1"/>
        <v>332.35109999999997</v>
      </c>
      <c r="F6" s="13">
        <f t="shared" si="2"/>
        <v>332351.09999999998</v>
      </c>
      <c r="G6" s="13" t="e">
        <f t="shared" si="3"/>
        <v>#DIV/0!</v>
      </c>
      <c r="H6" s="14">
        <v>73169</v>
      </c>
      <c r="I6" s="20">
        <v>6572509</v>
      </c>
      <c r="J6" s="16"/>
      <c r="K6" s="16">
        <v>6585287</v>
      </c>
      <c r="L6">
        <f t="shared" si="4"/>
        <v>0.14682221830853076</v>
      </c>
      <c r="M6" s="18">
        <f t="shared" si="5"/>
        <v>1.4454197374775908E-2</v>
      </c>
      <c r="N6">
        <f t="shared" si="6"/>
        <v>1.4647951297924646E-3</v>
      </c>
    </row>
    <row r="7" spans="1:14" x14ac:dyDescent="0.25">
      <c r="A7" s="35">
        <v>5</v>
      </c>
      <c r="B7" t="s">
        <v>39</v>
      </c>
      <c r="C7" s="14">
        <v>437350</v>
      </c>
      <c r="D7" s="14">
        <f t="shared" si="0"/>
        <v>3542535000</v>
      </c>
      <c r="E7" s="36">
        <f t="shared" si="1"/>
        <v>3542.5349999999999</v>
      </c>
      <c r="F7" s="13">
        <f t="shared" si="2"/>
        <v>3542535</v>
      </c>
      <c r="G7" s="13" t="e">
        <f t="shared" si="3"/>
        <v>#DIV/0!</v>
      </c>
      <c r="H7" s="14">
        <v>28265720</v>
      </c>
      <c r="I7" s="20">
        <v>2889181644</v>
      </c>
      <c r="J7" s="16"/>
      <c r="K7" s="16">
        <v>2543914840</v>
      </c>
      <c r="L7">
        <f t="shared" si="4"/>
        <v>56.717834772697231</v>
      </c>
      <c r="M7" s="18">
        <f t="shared" si="5"/>
        <v>0.15406749096678715</v>
      </c>
      <c r="N7">
        <f t="shared" si="6"/>
        <v>0.64390314280543193</v>
      </c>
    </row>
    <row r="8" spans="1:14" x14ac:dyDescent="0.25">
      <c r="A8" s="35">
        <v>6</v>
      </c>
      <c r="B8" t="s">
        <v>51</v>
      </c>
      <c r="C8" s="14">
        <v>239286</v>
      </c>
      <c r="D8" s="14">
        <f t="shared" si="0"/>
        <v>1938216600</v>
      </c>
      <c r="E8" s="36">
        <f t="shared" si="1"/>
        <v>1938.2166</v>
      </c>
      <c r="F8" s="13">
        <f t="shared" si="2"/>
        <v>1938216.5999999999</v>
      </c>
      <c r="G8" s="13" t="e">
        <f t="shared" si="3"/>
        <v>#DIV/0!</v>
      </c>
      <c r="H8" s="14">
        <v>497578</v>
      </c>
      <c r="I8" s="20">
        <v>44535518</v>
      </c>
      <c r="J8" s="16"/>
      <c r="K8" s="16">
        <v>44782083</v>
      </c>
      <c r="L8">
        <f t="shared" si="4"/>
        <v>0.99843860511117322</v>
      </c>
      <c r="M8" s="18">
        <f t="shared" si="5"/>
        <v>8.4294486437586913E-2</v>
      </c>
      <c r="N8">
        <f t="shared" si="6"/>
        <v>9.9254957078316122E-3</v>
      </c>
    </row>
    <row r="9" spans="1:14" x14ac:dyDescent="0.25">
      <c r="A9" s="35">
        <v>7</v>
      </c>
      <c r="B9" t="s">
        <v>52</v>
      </c>
      <c r="C9" s="14">
        <v>172670</v>
      </c>
      <c r="D9" s="14">
        <f t="shared" si="0"/>
        <v>1398627000</v>
      </c>
      <c r="E9" s="36">
        <f t="shared" si="1"/>
        <v>1398.627</v>
      </c>
      <c r="F9" s="13">
        <f t="shared" si="2"/>
        <v>1398627</v>
      </c>
      <c r="G9" s="13" t="e">
        <f t="shared" si="3"/>
        <v>#DIV/0!</v>
      </c>
      <c r="H9" s="14">
        <v>319502</v>
      </c>
      <c r="I9" s="20">
        <v>34103750</v>
      </c>
      <c r="J9" s="16"/>
      <c r="K9" s="16">
        <v>28755228</v>
      </c>
      <c r="L9">
        <f t="shared" si="4"/>
        <v>0.64111197627796268</v>
      </c>
      <c r="M9" s="18">
        <f t="shared" si="5"/>
        <v>6.0827332034377818E-2</v>
      </c>
      <c r="N9">
        <f t="shared" si="6"/>
        <v>7.6005992395993321E-3</v>
      </c>
    </row>
    <row r="10" spans="1:14" x14ac:dyDescent="0.25">
      <c r="A10" s="35">
        <v>8</v>
      </c>
      <c r="B10" t="s">
        <v>40</v>
      </c>
      <c r="C10" s="14">
        <v>33972</v>
      </c>
      <c r="D10" s="14">
        <f t="shared" si="0"/>
        <v>275173200</v>
      </c>
      <c r="E10" s="36">
        <f t="shared" si="1"/>
        <v>275.17320000000001</v>
      </c>
      <c r="F10" s="13">
        <f t="shared" si="2"/>
        <v>275173.2</v>
      </c>
      <c r="G10" s="13" t="e">
        <f t="shared" si="3"/>
        <v>#DIV/0!</v>
      </c>
      <c r="H10" s="14">
        <v>12604</v>
      </c>
      <c r="I10" s="20">
        <v>710538630</v>
      </c>
      <c r="J10" s="16"/>
      <c r="K10" s="16">
        <v>888217376</v>
      </c>
      <c r="L10">
        <f t="shared" si="4"/>
        <v>19.80324403241686</v>
      </c>
      <c r="M10" s="18">
        <f t="shared" si="5"/>
        <v>1.1967487831539256E-2</v>
      </c>
      <c r="N10">
        <f t="shared" si="6"/>
        <v>0.15835558760793025</v>
      </c>
    </row>
    <row r="11" spans="1:14" x14ac:dyDescent="0.25">
      <c r="A11" s="35">
        <v>9</v>
      </c>
      <c r="B11" t="s">
        <v>53</v>
      </c>
      <c r="C11" s="14">
        <v>8475</v>
      </c>
      <c r="D11" s="14">
        <f t="shared" si="0"/>
        <v>68647500</v>
      </c>
      <c r="E11" s="36">
        <f t="shared" si="1"/>
        <v>68.647499999999994</v>
      </c>
      <c r="F11" s="13">
        <f t="shared" si="2"/>
        <v>68647.5</v>
      </c>
      <c r="G11" s="13" t="e">
        <f t="shared" si="3"/>
        <v>#DIV/0!</v>
      </c>
      <c r="H11" s="14">
        <v>0</v>
      </c>
      <c r="I11" s="20">
        <v>0</v>
      </c>
      <c r="J11" s="16"/>
      <c r="K11" s="16">
        <v>0</v>
      </c>
      <c r="L11">
        <f t="shared" si="4"/>
        <v>0</v>
      </c>
      <c r="M11" s="18">
        <f t="shared" si="5"/>
        <v>2.9855310070733307E-3</v>
      </c>
      <c r="N11">
        <f t="shared" si="6"/>
        <v>0</v>
      </c>
    </row>
    <row r="12" spans="1:14" x14ac:dyDescent="0.25">
      <c r="A12" s="35">
        <v>10</v>
      </c>
      <c r="B12" s="10" t="s">
        <v>41</v>
      </c>
      <c r="C12" s="14">
        <v>175</v>
      </c>
      <c r="D12" s="14">
        <f t="shared" si="0"/>
        <v>1417500</v>
      </c>
      <c r="E12" s="36">
        <f t="shared" si="1"/>
        <v>1.4175</v>
      </c>
      <c r="F12" s="13">
        <f t="shared" si="2"/>
        <v>1417.5</v>
      </c>
      <c r="G12" s="13" t="e">
        <f t="shared" si="3"/>
        <v>#DIV/0!</v>
      </c>
      <c r="H12" s="14">
        <v>355</v>
      </c>
      <c r="I12" s="20">
        <v>24607.62</v>
      </c>
      <c r="J12" s="16"/>
      <c r="K12" s="16">
        <v>32002.99</v>
      </c>
      <c r="L12">
        <f t="shared" si="4"/>
        <v>7.1352243027611808E-4</v>
      </c>
      <c r="M12" s="18">
        <f t="shared" si="5"/>
        <v>6.1648132889419809E-5</v>
      </c>
      <c r="N12">
        <f t="shared" si="6"/>
        <v>5.4842255722713571E-6</v>
      </c>
    </row>
    <row r="13" spans="1:14" x14ac:dyDescent="0.25">
      <c r="A13" s="35">
        <v>11</v>
      </c>
      <c r="B13" t="s">
        <v>54</v>
      </c>
      <c r="C13" s="14">
        <v>1041</v>
      </c>
      <c r="D13" s="14">
        <f t="shared" si="0"/>
        <v>8432100</v>
      </c>
      <c r="E13" s="36">
        <f t="shared" si="1"/>
        <v>8.4321000000000002</v>
      </c>
      <c r="F13" s="13">
        <f t="shared" si="2"/>
        <v>8432.1</v>
      </c>
      <c r="G13" s="13" t="e">
        <f t="shared" si="3"/>
        <v>#DIV/0!</v>
      </c>
      <c r="H13" s="14">
        <v>56089</v>
      </c>
      <c r="I13" s="20">
        <v>2905977</v>
      </c>
      <c r="J13" s="16"/>
      <c r="K13" s="16">
        <v>5048014</v>
      </c>
      <c r="L13">
        <f t="shared" si="4"/>
        <v>0.11254795934216982</v>
      </c>
      <c r="M13" s="18">
        <f t="shared" si="5"/>
        <v>3.6671832193077726E-4</v>
      </c>
      <c r="N13">
        <f t="shared" si="6"/>
        <v>6.4764627281437221E-4</v>
      </c>
    </row>
    <row r="14" spans="1:14" x14ac:dyDescent="0.25">
      <c r="A14" s="35">
        <v>12</v>
      </c>
      <c r="B14" t="s">
        <v>55</v>
      </c>
      <c r="C14" s="14">
        <v>282</v>
      </c>
      <c r="D14" s="14">
        <f t="shared" si="0"/>
        <v>2284200</v>
      </c>
      <c r="E14" s="36">
        <f t="shared" si="1"/>
        <v>2.2841999999999998</v>
      </c>
      <c r="F14" s="13">
        <f t="shared" si="2"/>
        <v>2284.1999999999998</v>
      </c>
      <c r="G14" s="13" t="e">
        <f t="shared" si="3"/>
        <v>#DIV/0!</v>
      </c>
      <c r="H14" s="15">
        <v>17931</v>
      </c>
      <c r="I14" s="20">
        <v>1530465</v>
      </c>
      <c r="J14" s="16"/>
      <c r="K14" s="16">
        <v>1613848</v>
      </c>
      <c r="L14">
        <f t="shared" si="4"/>
        <v>3.5981536320707927E-2</v>
      </c>
      <c r="M14" s="18">
        <f t="shared" si="5"/>
        <v>9.9341562713236491E-5</v>
      </c>
      <c r="N14">
        <f t="shared" si="6"/>
        <v>3.4109008878007233E-4</v>
      </c>
    </row>
    <row r="15" spans="1:14" x14ac:dyDescent="0.25">
      <c r="A15" s="35">
        <v>13</v>
      </c>
      <c r="B15" t="s">
        <v>59</v>
      </c>
      <c r="C15" s="14"/>
      <c r="D15" s="14">
        <f t="shared" si="0"/>
        <v>0</v>
      </c>
      <c r="E15" s="36">
        <f t="shared" si="1"/>
        <v>0</v>
      </c>
      <c r="F15" s="13">
        <f t="shared" si="2"/>
        <v>0</v>
      </c>
      <c r="G15" s="13" t="e">
        <f t="shared" si="3"/>
        <v>#DIV/0!</v>
      </c>
      <c r="H15" s="14">
        <v>0</v>
      </c>
      <c r="I15" s="16"/>
      <c r="J15" s="16"/>
      <c r="K15" s="16">
        <v>0</v>
      </c>
      <c r="L15">
        <f t="shared" si="4"/>
        <v>0</v>
      </c>
      <c r="M15" s="18">
        <f t="shared" si="5"/>
        <v>0</v>
      </c>
      <c r="N15">
        <f t="shared" si="6"/>
        <v>0</v>
      </c>
    </row>
    <row r="16" spans="1:14" x14ac:dyDescent="0.25">
      <c r="A16" s="35">
        <v>14</v>
      </c>
      <c r="B16" t="s">
        <v>56</v>
      </c>
      <c r="C16" s="14">
        <v>1401</v>
      </c>
      <c r="D16" s="14">
        <f t="shared" si="0"/>
        <v>11348100</v>
      </c>
      <c r="E16" s="36">
        <f t="shared" si="1"/>
        <v>11.348100000000001</v>
      </c>
      <c r="F16" s="13">
        <f t="shared" si="2"/>
        <v>11348.1</v>
      </c>
      <c r="G16" s="13" t="e">
        <f t="shared" si="3"/>
        <v>#DIV/0!</v>
      </c>
      <c r="H16" s="14">
        <v>101454</v>
      </c>
      <c r="I16" s="20">
        <v>8798317</v>
      </c>
      <c r="J16" s="16"/>
      <c r="K16" s="16">
        <v>9130890</v>
      </c>
      <c r="L16">
        <f t="shared" si="4"/>
        <v>0.20357769144020302</v>
      </c>
      <c r="M16" s="18">
        <f t="shared" si="5"/>
        <v>4.9353733816044089E-4</v>
      </c>
      <c r="N16">
        <f t="shared" si="6"/>
        <v>1.960854202249133E-3</v>
      </c>
    </row>
    <row r="17" spans="1:14" x14ac:dyDescent="0.25">
      <c r="A17" s="35">
        <v>15</v>
      </c>
      <c r="B17" t="s">
        <v>42</v>
      </c>
      <c r="C17" s="14"/>
      <c r="D17" s="14">
        <f t="shared" si="0"/>
        <v>0</v>
      </c>
      <c r="E17" s="36">
        <f t="shared" si="1"/>
        <v>0</v>
      </c>
      <c r="F17" s="13">
        <f t="shared" si="2"/>
        <v>0</v>
      </c>
      <c r="G17" s="13" t="e">
        <f t="shared" si="3"/>
        <v>#DIV/0!</v>
      </c>
      <c r="H17" s="14">
        <v>0</v>
      </c>
      <c r="I17" s="16"/>
      <c r="J17" s="16"/>
      <c r="K17" s="16">
        <v>0</v>
      </c>
      <c r="L17">
        <f t="shared" si="4"/>
        <v>0</v>
      </c>
      <c r="M17" s="18">
        <f t="shared" si="5"/>
        <v>0</v>
      </c>
      <c r="N17">
        <f t="shared" si="6"/>
        <v>0</v>
      </c>
    </row>
    <row r="18" spans="1:14" x14ac:dyDescent="0.25">
      <c r="A18" s="35">
        <v>16</v>
      </c>
      <c r="B18" t="s">
        <v>43</v>
      </c>
      <c r="C18" s="14">
        <v>211</v>
      </c>
      <c r="D18" s="14">
        <f t="shared" si="0"/>
        <v>1709100</v>
      </c>
      <c r="E18" s="36">
        <f t="shared" si="1"/>
        <v>1.7091000000000001</v>
      </c>
      <c r="F18" s="13">
        <f t="shared" si="2"/>
        <v>1709.1000000000001</v>
      </c>
      <c r="G18" s="13" t="e">
        <f t="shared" si="3"/>
        <v>#DIV/0!</v>
      </c>
      <c r="H18" s="14">
        <v>10693</v>
      </c>
      <c r="I18" s="20">
        <v>842254</v>
      </c>
      <c r="J18" s="16"/>
      <c r="K18" s="16">
        <v>962455.3</v>
      </c>
      <c r="L18">
        <f t="shared" si="4"/>
        <v>2.1458415125840749E-2</v>
      </c>
      <c r="M18" s="18">
        <f t="shared" si="5"/>
        <v>7.4330034512386169E-5</v>
      </c>
      <c r="N18">
        <f t="shared" si="6"/>
        <v>1.8771059229408778E-4</v>
      </c>
    </row>
    <row r="19" spans="1:14" x14ac:dyDescent="0.25">
      <c r="A19" s="35">
        <v>17</v>
      </c>
      <c r="B19" t="s">
        <v>44</v>
      </c>
      <c r="C19" s="14">
        <v>59611</v>
      </c>
      <c r="D19" s="14">
        <f t="shared" si="0"/>
        <v>482849100</v>
      </c>
      <c r="E19" s="36">
        <f t="shared" si="1"/>
        <v>482.84910000000002</v>
      </c>
      <c r="F19" s="13">
        <f t="shared" si="2"/>
        <v>482849.10000000003</v>
      </c>
      <c r="G19" s="13" t="e">
        <f t="shared" si="3"/>
        <v>#DIV/0!</v>
      </c>
      <c r="H19" s="14">
        <v>151308</v>
      </c>
      <c r="I19" s="20">
        <v>12703670</v>
      </c>
      <c r="J19" s="16"/>
      <c r="K19" s="16">
        <v>13617733</v>
      </c>
      <c r="L19">
        <f t="shared" si="4"/>
        <v>0.3036140668422323</v>
      </c>
      <c r="M19" s="18">
        <f t="shared" si="5"/>
        <v>2.0999467712406884E-2</v>
      </c>
      <c r="N19">
        <f t="shared" si="6"/>
        <v>2.8312283705493047E-3</v>
      </c>
    </row>
    <row r="20" spans="1:14" x14ac:dyDescent="0.25">
      <c r="A20" s="35">
        <v>18</v>
      </c>
      <c r="B20" s="21" t="s">
        <v>45</v>
      </c>
      <c r="C20" s="22">
        <v>1027</v>
      </c>
      <c r="D20" s="22">
        <f t="shared" si="0"/>
        <v>8318700</v>
      </c>
      <c r="E20" s="37">
        <f t="shared" si="1"/>
        <v>8.3186999999999998</v>
      </c>
      <c r="F20" s="23">
        <f t="shared" si="2"/>
        <v>8318.6999999999989</v>
      </c>
      <c r="G20" s="23" t="e">
        <f t="shared" si="3"/>
        <v>#DIV/0!</v>
      </c>
      <c r="H20" s="22">
        <v>2496</v>
      </c>
      <c r="I20" s="24">
        <v>211169.1</v>
      </c>
      <c r="J20" s="25"/>
      <c r="K20" s="25">
        <v>224727.4</v>
      </c>
      <c r="L20" s="21">
        <f t="shared" si="4"/>
        <v>5.010408108668386E-3</v>
      </c>
      <c r="M20" s="18">
        <f t="shared" si="5"/>
        <v>3.6178647129962369E-4</v>
      </c>
      <c r="N20">
        <f t="shared" si="6"/>
        <v>4.7062616307205964E-5</v>
      </c>
    </row>
    <row r="21" spans="1:14" x14ac:dyDescent="0.25">
      <c r="A21" s="35">
        <v>19</v>
      </c>
      <c r="B21" s="26" t="s">
        <v>46</v>
      </c>
      <c r="C21" s="27">
        <v>3258</v>
      </c>
      <c r="D21" s="27">
        <f t="shared" si="0"/>
        <v>26389800</v>
      </c>
      <c r="E21" s="38">
        <f t="shared" si="1"/>
        <v>26.389800000000001</v>
      </c>
      <c r="F21" s="28">
        <f t="shared" si="2"/>
        <v>26389.8</v>
      </c>
      <c r="G21" s="28" t="e">
        <f t="shared" si="3"/>
        <v>#DIV/0!</v>
      </c>
      <c r="H21" s="27">
        <v>3316</v>
      </c>
      <c r="I21" s="29">
        <v>27770.13</v>
      </c>
      <c r="J21" s="30"/>
      <c r="K21" s="30">
        <v>298481.59999999998</v>
      </c>
      <c r="L21" s="26">
        <f t="shared" si="4"/>
        <v>6.6547943371761242E-3</v>
      </c>
      <c r="M21" s="18">
        <f t="shared" si="5"/>
        <v>1.1477120968784557E-3</v>
      </c>
      <c r="N21">
        <f t="shared" si="6"/>
        <v>6.1890445760825309E-6</v>
      </c>
    </row>
    <row r="22" spans="1:14" x14ac:dyDescent="0.25">
      <c r="A22" s="35">
        <v>20</v>
      </c>
      <c r="B22" s="1" t="s">
        <v>96</v>
      </c>
      <c r="C22" s="14">
        <f>SUM(C3:C21)</f>
        <v>2838691</v>
      </c>
      <c r="D22" s="14">
        <f t="shared" si="0"/>
        <v>22993397100</v>
      </c>
      <c r="E22" s="16">
        <f>SUM(E3:E21)</f>
        <v>22993.397099999998</v>
      </c>
      <c r="F22" s="16">
        <f>SUM(F3:F21)</f>
        <v>22993397.100000005</v>
      </c>
      <c r="G22" s="16" t="e">
        <f>SUM(G3:G21)</f>
        <v>#DIV/0!</v>
      </c>
      <c r="H22" s="16">
        <f>SUM(H3:H21)</f>
        <v>33301014</v>
      </c>
      <c r="I22" s="16">
        <f>SUM(I3:I21)</f>
        <v>4486981739.8500004</v>
      </c>
      <c r="J22" s="16"/>
      <c r="K22" s="16">
        <f>SUM(K3:K21)</f>
        <v>4485211486.29</v>
      </c>
      <c r="M22" s="18">
        <f t="shared" si="5"/>
        <v>1</v>
      </c>
      <c r="N22">
        <f t="shared" si="6"/>
        <v>1</v>
      </c>
    </row>
    <row r="23" spans="1:14" x14ac:dyDescent="0.25">
      <c r="E23" s="18"/>
      <c r="F23" s="13">
        <f t="shared" si="2"/>
        <v>0</v>
      </c>
      <c r="H23" s="17">
        <f>SUM(H3:H22)</f>
        <v>66602028</v>
      </c>
      <c r="I23">
        <v>4486981739.8500004</v>
      </c>
    </row>
    <row r="29" spans="1:14" x14ac:dyDescent="0.25">
      <c r="B29" s="19" t="s">
        <v>87</v>
      </c>
      <c r="C29">
        <v>645235056</v>
      </c>
    </row>
    <row r="30" spans="1:14" x14ac:dyDescent="0.25">
      <c r="B30" s="19" t="s">
        <v>87</v>
      </c>
      <c r="C30">
        <v>126696853</v>
      </c>
      <c r="G30" t="s">
        <v>89</v>
      </c>
      <c r="H30" t="s">
        <v>88</v>
      </c>
      <c r="I30" t="s">
        <v>90</v>
      </c>
      <c r="J30" t="s">
        <v>91</v>
      </c>
      <c r="K30" t="s">
        <v>84</v>
      </c>
    </row>
    <row r="31" spans="1:14" x14ac:dyDescent="0.25">
      <c r="B31" s="19" t="s">
        <v>87</v>
      </c>
      <c r="C31">
        <v>3073550</v>
      </c>
      <c r="E31" s="19">
        <v>1</v>
      </c>
      <c r="F31" t="s">
        <v>48</v>
      </c>
      <c r="G31" s="14">
        <v>1505187</v>
      </c>
      <c r="H31" s="14">
        <v>1648771</v>
      </c>
      <c r="I31" s="17">
        <v>143584</v>
      </c>
      <c r="K31" s="16">
        <v>809581660</v>
      </c>
    </row>
    <row r="32" spans="1:14" x14ac:dyDescent="0.25">
      <c r="B32" s="19" t="s">
        <v>87</v>
      </c>
      <c r="C32">
        <v>6572509</v>
      </c>
      <c r="E32" s="19">
        <v>2</v>
      </c>
      <c r="F32" t="s">
        <v>49</v>
      </c>
      <c r="G32" s="14">
        <v>175947</v>
      </c>
      <c r="H32" s="14">
        <v>185436</v>
      </c>
      <c r="I32" s="17">
        <v>9489</v>
      </c>
      <c r="K32" s="16">
        <v>129237367</v>
      </c>
    </row>
    <row r="33" spans="2:11" x14ac:dyDescent="0.25">
      <c r="B33" s="19" t="s">
        <v>87</v>
      </c>
      <c r="C33">
        <v>2889181644</v>
      </c>
      <c r="E33" s="19">
        <v>3</v>
      </c>
      <c r="F33" t="s">
        <v>50</v>
      </c>
      <c r="G33" s="14">
        <v>4366</v>
      </c>
      <c r="H33" s="14">
        <v>4694</v>
      </c>
      <c r="I33" s="17">
        <v>328</v>
      </c>
      <c r="K33" s="16">
        <v>3209493</v>
      </c>
    </row>
    <row r="34" spans="2:11" x14ac:dyDescent="0.25">
      <c r="B34" s="19" t="s">
        <v>87</v>
      </c>
      <c r="C34">
        <v>44535518</v>
      </c>
      <c r="E34" s="19">
        <v>4</v>
      </c>
      <c r="F34" t="s">
        <v>38</v>
      </c>
      <c r="G34" s="14">
        <v>29958</v>
      </c>
      <c r="H34" s="14">
        <v>41031</v>
      </c>
      <c r="I34" s="17">
        <v>11073</v>
      </c>
      <c r="K34" s="16">
        <v>6585287</v>
      </c>
    </row>
    <row r="35" spans="2:11" x14ac:dyDescent="0.25">
      <c r="B35" s="19" t="s">
        <v>87</v>
      </c>
      <c r="C35">
        <v>34103750</v>
      </c>
      <c r="E35" s="19">
        <v>5</v>
      </c>
      <c r="F35" t="s">
        <v>39</v>
      </c>
      <c r="G35" s="14">
        <v>384433</v>
      </c>
      <c r="H35" s="14">
        <v>437350</v>
      </c>
      <c r="I35" s="17">
        <v>52917</v>
      </c>
      <c r="K35" s="16">
        <v>2543914840</v>
      </c>
    </row>
    <row r="36" spans="2:11" x14ac:dyDescent="0.25">
      <c r="B36" s="19" t="s">
        <v>87</v>
      </c>
      <c r="C36">
        <v>710538630</v>
      </c>
      <c r="E36" s="19">
        <v>6</v>
      </c>
      <c r="F36" t="s">
        <v>51</v>
      </c>
      <c r="G36" s="14">
        <v>218204</v>
      </c>
      <c r="H36" s="14">
        <v>239286</v>
      </c>
      <c r="I36" s="17">
        <v>21082</v>
      </c>
      <c r="K36" s="16">
        <v>44782083</v>
      </c>
    </row>
    <row r="37" spans="2:11" x14ac:dyDescent="0.25">
      <c r="B37" s="19" t="s">
        <v>87</v>
      </c>
      <c r="C37">
        <v>0</v>
      </c>
      <c r="E37" s="19">
        <v>7</v>
      </c>
      <c r="F37" t="s">
        <v>52</v>
      </c>
      <c r="G37" s="14">
        <v>142643</v>
      </c>
      <c r="H37" s="14">
        <v>172670</v>
      </c>
      <c r="I37" s="17">
        <v>30027</v>
      </c>
      <c r="K37" s="16">
        <v>28755228</v>
      </c>
    </row>
    <row r="38" spans="2:11" x14ac:dyDescent="0.25">
      <c r="B38" s="19" t="s">
        <v>87</v>
      </c>
      <c r="C38">
        <v>24607.62</v>
      </c>
      <c r="E38" s="19">
        <v>8</v>
      </c>
      <c r="F38" t="s">
        <v>40</v>
      </c>
      <c r="G38" s="14">
        <v>25421</v>
      </c>
      <c r="H38" s="14">
        <v>33972</v>
      </c>
      <c r="I38" s="17">
        <v>8551</v>
      </c>
      <c r="K38" s="16">
        <v>888217376</v>
      </c>
    </row>
    <row r="39" spans="2:11" x14ac:dyDescent="0.25">
      <c r="B39" s="19" t="s">
        <v>87</v>
      </c>
      <c r="C39">
        <v>2905977</v>
      </c>
      <c r="E39" s="19">
        <v>9</v>
      </c>
      <c r="F39" t="s">
        <v>53</v>
      </c>
      <c r="G39" s="14">
        <v>8377</v>
      </c>
      <c r="H39" s="14">
        <v>8475</v>
      </c>
      <c r="I39" s="17">
        <v>98</v>
      </c>
      <c r="K39" s="16">
        <v>0</v>
      </c>
    </row>
    <row r="40" spans="2:11" x14ac:dyDescent="0.25">
      <c r="B40" s="19" t="s">
        <v>87</v>
      </c>
      <c r="C40">
        <v>1530465</v>
      </c>
      <c r="E40" s="19">
        <v>10</v>
      </c>
      <c r="F40" s="10" t="s">
        <v>41</v>
      </c>
      <c r="G40" s="14">
        <v>160</v>
      </c>
      <c r="H40" s="14">
        <v>175</v>
      </c>
      <c r="I40" s="17">
        <v>15</v>
      </c>
      <c r="K40" s="16">
        <v>32002.99</v>
      </c>
    </row>
    <row r="41" spans="2:11" x14ac:dyDescent="0.25">
      <c r="B41" s="19" t="s">
        <v>87</v>
      </c>
      <c r="C41">
        <v>8798317</v>
      </c>
      <c r="E41" s="19">
        <v>11</v>
      </c>
      <c r="F41" t="s">
        <v>54</v>
      </c>
      <c r="G41" s="14">
        <v>883</v>
      </c>
      <c r="H41" s="14">
        <v>1041</v>
      </c>
      <c r="I41" s="17">
        <v>158</v>
      </c>
      <c r="K41" s="16">
        <v>5048014</v>
      </c>
    </row>
    <row r="42" spans="2:11" x14ac:dyDescent="0.25">
      <c r="B42" s="19" t="s">
        <v>87</v>
      </c>
      <c r="C42">
        <v>842254</v>
      </c>
      <c r="E42" s="19">
        <v>12</v>
      </c>
      <c r="F42" t="s">
        <v>55</v>
      </c>
      <c r="G42" s="14">
        <v>269</v>
      </c>
      <c r="H42" s="14">
        <v>282</v>
      </c>
      <c r="I42" s="17">
        <v>13</v>
      </c>
      <c r="K42" s="16">
        <v>1613848</v>
      </c>
    </row>
    <row r="43" spans="2:11" x14ac:dyDescent="0.25">
      <c r="B43" s="19" t="s">
        <v>87</v>
      </c>
      <c r="C43">
        <v>12703670</v>
      </c>
      <c r="E43" s="19">
        <v>13</v>
      </c>
      <c r="F43" t="s">
        <v>59</v>
      </c>
      <c r="G43" s="14">
        <v>0</v>
      </c>
      <c r="H43" s="14"/>
      <c r="I43" s="17">
        <v>0</v>
      </c>
      <c r="K43" s="16">
        <v>0</v>
      </c>
    </row>
    <row r="44" spans="2:11" x14ac:dyDescent="0.25">
      <c r="B44" s="19" t="s">
        <v>87</v>
      </c>
      <c r="C44">
        <v>211169.1</v>
      </c>
      <c r="E44" s="19">
        <v>14</v>
      </c>
      <c r="F44" t="s">
        <v>56</v>
      </c>
      <c r="G44" s="14">
        <v>1369</v>
      </c>
      <c r="H44" s="14">
        <v>1401</v>
      </c>
      <c r="I44" s="17">
        <v>32</v>
      </c>
      <c r="K44" s="16">
        <v>9130890</v>
      </c>
    </row>
    <row r="45" spans="2:11" x14ac:dyDescent="0.25">
      <c r="B45" s="19" t="s">
        <v>87</v>
      </c>
      <c r="C45">
        <v>27770.13</v>
      </c>
      <c r="E45" s="19">
        <v>15</v>
      </c>
      <c r="F45" t="s">
        <v>42</v>
      </c>
      <c r="G45" s="14">
        <v>0</v>
      </c>
      <c r="H45" s="14"/>
      <c r="I45" s="17">
        <v>0</v>
      </c>
      <c r="K45" s="16">
        <v>0</v>
      </c>
    </row>
    <row r="46" spans="2:11" x14ac:dyDescent="0.25">
      <c r="E46" s="19">
        <v>16</v>
      </c>
      <c r="F46" t="s">
        <v>43</v>
      </c>
      <c r="G46" s="14">
        <v>211</v>
      </c>
      <c r="H46" s="14">
        <v>211</v>
      </c>
      <c r="I46" s="17">
        <v>0</v>
      </c>
      <c r="K46" s="16">
        <v>962455.3</v>
      </c>
    </row>
    <row r="47" spans="2:11" x14ac:dyDescent="0.25">
      <c r="E47" s="19">
        <v>17</v>
      </c>
      <c r="F47" t="s">
        <v>44</v>
      </c>
      <c r="G47" s="14">
        <v>60870</v>
      </c>
      <c r="H47" s="14">
        <v>59611</v>
      </c>
      <c r="I47" s="17">
        <v>-1259</v>
      </c>
      <c r="K47" s="16">
        <v>13617733</v>
      </c>
    </row>
    <row r="48" spans="2:11" x14ac:dyDescent="0.25">
      <c r="E48" s="19">
        <v>18</v>
      </c>
      <c r="F48" t="s">
        <v>45</v>
      </c>
      <c r="G48" s="14">
        <v>740</v>
      </c>
      <c r="H48" s="14">
        <v>1027</v>
      </c>
      <c r="I48" s="17">
        <v>287</v>
      </c>
      <c r="K48" s="16">
        <v>224727.4</v>
      </c>
    </row>
    <row r="49" spans="5:11" x14ac:dyDescent="0.25">
      <c r="E49" s="19">
        <v>19</v>
      </c>
      <c r="F49" t="s">
        <v>46</v>
      </c>
      <c r="G49" s="14">
        <v>2168</v>
      </c>
      <c r="H49" s="14">
        <v>3258</v>
      </c>
      <c r="I49" s="17">
        <v>1090</v>
      </c>
      <c r="K49" s="16">
        <v>298481.59999999998</v>
      </c>
    </row>
    <row r="50" spans="5:11" x14ac:dyDescent="0.25">
      <c r="E50" s="19">
        <v>20</v>
      </c>
      <c r="G50" s="14">
        <v>546708</v>
      </c>
      <c r="K50" s="16">
        <f>SUM(K31:K49)</f>
        <v>4485211486.29</v>
      </c>
    </row>
  </sheetData>
  <mergeCells count="1">
    <mergeCell ref="I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F28"/>
    </sheetView>
  </sheetViews>
  <sheetFormatPr defaultRowHeight="15" x14ac:dyDescent="0.25"/>
  <cols>
    <col min="1" max="1" width="32.42578125" style="2" customWidth="1"/>
    <col min="2" max="4" width="0" style="2" hidden="1" customWidth="1"/>
    <col min="5" max="5" width="10.140625" style="2" bestFit="1" customWidth="1"/>
    <col min="6" max="6" width="21.85546875" style="2" customWidth="1"/>
    <col min="7" max="16384" width="9.140625" style="2"/>
  </cols>
  <sheetData>
    <row r="1" spans="1:8" ht="18.75" x14ac:dyDescent="0.25">
      <c r="A1" s="7" t="s">
        <v>3</v>
      </c>
      <c r="B1" s="7" t="s">
        <v>4</v>
      </c>
      <c r="C1" s="7" t="s">
        <v>17</v>
      </c>
      <c r="D1" s="8" t="s">
        <v>26</v>
      </c>
      <c r="E1" s="8" t="s">
        <v>36</v>
      </c>
      <c r="F1" s="5" t="s">
        <v>34</v>
      </c>
    </row>
    <row r="2" spans="1:8" ht="15.75" x14ac:dyDescent="0.25">
      <c r="A2" s="6" t="s">
        <v>0</v>
      </c>
      <c r="B2" s="3"/>
      <c r="C2" s="3"/>
      <c r="D2" s="3"/>
      <c r="E2" s="3"/>
      <c r="F2" s="49" t="s">
        <v>35</v>
      </c>
      <c r="G2" s="3"/>
    </row>
    <row r="3" spans="1:8" ht="15.75" x14ac:dyDescent="0.25">
      <c r="A3" s="3" t="s">
        <v>5</v>
      </c>
      <c r="B3" s="3">
        <v>414</v>
      </c>
      <c r="C3" s="3">
        <f>B3/0.16</f>
        <v>2587.5</v>
      </c>
      <c r="D3" s="3">
        <f>C3/1000</f>
        <v>2.5874999999999999</v>
      </c>
      <c r="E3" s="4">
        <f>D3*0.03</f>
        <v>7.7625E-2</v>
      </c>
      <c r="F3" s="50"/>
      <c r="G3" s="3"/>
    </row>
    <row r="4" spans="1:8" ht="15.75" x14ac:dyDescent="0.25">
      <c r="A4" s="3" t="s">
        <v>6</v>
      </c>
      <c r="B4" s="3">
        <v>579</v>
      </c>
      <c r="C4" s="3">
        <f t="shared" ref="C4:C18" si="0">B4/0.16</f>
        <v>3618.75</v>
      </c>
      <c r="D4" s="3">
        <f t="shared" ref="D4:D18" si="1">C4/1000</f>
        <v>3.6187499999999999</v>
      </c>
      <c r="E4" s="4">
        <f t="shared" ref="E4:E18" si="2">D4*0.03</f>
        <v>0.10856249999999999</v>
      </c>
      <c r="F4" s="50"/>
      <c r="G4" s="3"/>
      <c r="H4" s="4"/>
    </row>
    <row r="5" spans="1:8" ht="15.75" x14ac:dyDescent="0.25">
      <c r="A5" s="3" t="s">
        <v>7</v>
      </c>
      <c r="B5" s="3">
        <v>786</v>
      </c>
      <c r="C5" s="3">
        <f t="shared" si="0"/>
        <v>4912.5</v>
      </c>
      <c r="D5" s="3">
        <f t="shared" si="1"/>
        <v>4.9124999999999996</v>
      </c>
      <c r="E5" s="4">
        <f t="shared" si="2"/>
        <v>0.14737499999999998</v>
      </c>
      <c r="F5" s="50"/>
      <c r="G5" s="3"/>
    </row>
    <row r="6" spans="1:8" ht="15.75" x14ac:dyDescent="0.25">
      <c r="A6" s="3" t="s">
        <v>8</v>
      </c>
      <c r="B6" s="3">
        <v>142</v>
      </c>
      <c r="C6" s="3">
        <f>B6/0.16</f>
        <v>887.5</v>
      </c>
      <c r="D6" s="3">
        <f>C6/1000</f>
        <v>0.88749999999999996</v>
      </c>
      <c r="E6" s="4">
        <f>D6*0.03</f>
        <v>2.6624999999999999E-2</v>
      </c>
      <c r="F6" s="50"/>
      <c r="G6" s="3"/>
    </row>
    <row r="7" spans="1:8" ht="15.75" x14ac:dyDescent="0.25">
      <c r="A7" s="3" t="s">
        <v>9</v>
      </c>
      <c r="B7" s="3">
        <v>161</v>
      </c>
      <c r="C7" s="3">
        <f t="shared" si="0"/>
        <v>1006.25</v>
      </c>
      <c r="D7" s="3">
        <f t="shared" si="1"/>
        <v>1.0062500000000001</v>
      </c>
      <c r="E7" s="4">
        <f t="shared" si="2"/>
        <v>3.0187500000000003E-2</v>
      </c>
      <c r="F7" s="50"/>
      <c r="G7" s="3"/>
    </row>
    <row r="8" spans="1:8" ht="15.75" x14ac:dyDescent="0.25">
      <c r="A8" s="3" t="s">
        <v>10</v>
      </c>
      <c r="B8" s="3"/>
      <c r="C8" s="3"/>
      <c r="D8" s="3"/>
      <c r="E8" s="4">
        <f>D9*0.03</f>
        <v>3.0187500000000003E-2</v>
      </c>
      <c r="F8" s="50"/>
      <c r="G8" s="3"/>
    </row>
    <row r="9" spans="1:8" ht="15.75" x14ac:dyDescent="0.25">
      <c r="A9" s="3"/>
      <c r="B9" s="3">
        <v>161</v>
      </c>
      <c r="C9" s="3">
        <f t="shared" si="0"/>
        <v>1006.25</v>
      </c>
      <c r="D9" s="3">
        <f t="shared" si="1"/>
        <v>1.0062500000000001</v>
      </c>
      <c r="F9" s="9"/>
      <c r="G9" s="3"/>
    </row>
    <row r="10" spans="1:8" ht="15.75" x14ac:dyDescent="0.25">
      <c r="A10" s="6" t="s">
        <v>1</v>
      </c>
      <c r="B10" s="3"/>
      <c r="C10" s="3"/>
      <c r="D10" s="3"/>
      <c r="E10" s="4"/>
      <c r="F10" s="9"/>
      <c r="G10" s="3"/>
    </row>
    <row r="11" spans="1:8" ht="15.75" x14ac:dyDescent="0.25">
      <c r="A11" s="3" t="s">
        <v>11</v>
      </c>
      <c r="B11" s="3">
        <v>3406</v>
      </c>
      <c r="C11" s="3">
        <f t="shared" si="0"/>
        <v>21287.5</v>
      </c>
      <c r="D11" s="3">
        <f t="shared" si="1"/>
        <v>21.287500000000001</v>
      </c>
      <c r="E11" s="4">
        <f t="shared" si="2"/>
        <v>0.638625</v>
      </c>
      <c r="F11" s="48" t="s">
        <v>35</v>
      </c>
      <c r="G11" s="3"/>
    </row>
    <row r="12" spans="1:8" ht="15.75" x14ac:dyDescent="0.25">
      <c r="A12" s="3" t="s">
        <v>12</v>
      </c>
      <c r="B12" s="3">
        <v>9098</v>
      </c>
      <c r="C12" s="3">
        <f t="shared" si="0"/>
        <v>56862.5</v>
      </c>
      <c r="D12" s="3">
        <f t="shared" si="1"/>
        <v>56.862499999999997</v>
      </c>
      <c r="E12" s="4">
        <f t="shared" si="2"/>
        <v>1.7058749999999998</v>
      </c>
      <c r="F12" s="48"/>
      <c r="G12" s="3"/>
    </row>
    <row r="13" spans="1:8" ht="15.75" x14ac:dyDescent="0.25">
      <c r="A13" s="3" t="s">
        <v>13</v>
      </c>
      <c r="B13" s="3">
        <v>257</v>
      </c>
      <c r="C13" s="3">
        <f t="shared" si="0"/>
        <v>1606.25</v>
      </c>
      <c r="D13" s="3">
        <f t="shared" si="1"/>
        <v>1.60625</v>
      </c>
      <c r="E13" s="4">
        <f t="shared" si="2"/>
        <v>4.8187499999999994E-2</v>
      </c>
      <c r="F13" s="48"/>
      <c r="G13" s="3"/>
    </row>
    <row r="14" spans="1:8" ht="15.75" x14ac:dyDescent="0.25">
      <c r="A14" s="3"/>
      <c r="B14" s="3"/>
      <c r="C14" s="3"/>
      <c r="D14" s="3"/>
      <c r="E14" s="4"/>
      <c r="F14" s="9"/>
      <c r="G14" s="3"/>
    </row>
    <row r="15" spans="1:8" ht="15.75" x14ac:dyDescent="0.25">
      <c r="A15" s="6" t="s">
        <v>2</v>
      </c>
      <c r="B15" s="3"/>
      <c r="C15" s="3"/>
      <c r="D15" s="3"/>
      <c r="E15" s="4"/>
      <c r="F15" s="9"/>
      <c r="G15" s="3"/>
    </row>
    <row r="16" spans="1:8" ht="15.75" x14ac:dyDescent="0.25">
      <c r="A16" s="3" t="s">
        <v>14</v>
      </c>
      <c r="B16" s="3">
        <v>22.5</v>
      </c>
      <c r="C16" s="3">
        <f t="shared" si="0"/>
        <v>140.625</v>
      </c>
      <c r="D16" s="3">
        <f t="shared" si="1"/>
        <v>0.140625</v>
      </c>
      <c r="E16" s="4">
        <f t="shared" si="2"/>
        <v>4.2187500000000003E-3</v>
      </c>
      <c r="F16" s="48" t="s">
        <v>35</v>
      </c>
      <c r="G16" s="3"/>
    </row>
    <row r="17" spans="1:7" ht="15.75" x14ac:dyDescent="0.25">
      <c r="A17" s="3" t="s">
        <v>15</v>
      </c>
      <c r="B17" s="3">
        <v>15</v>
      </c>
      <c r="C17" s="3">
        <f t="shared" si="0"/>
        <v>93.75</v>
      </c>
      <c r="D17" s="3">
        <f t="shared" si="1"/>
        <v>9.375E-2</v>
      </c>
      <c r="E17" s="4">
        <f t="shared" si="2"/>
        <v>2.8124999999999999E-3</v>
      </c>
      <c r="F17" s="48"/>
      <c r="G17" s="3"/>
    </row>
    <row r="18" spans="1:7" ht="15.75" x14ac:dyDescent="0.25">
      <c r="A18" s="3" t="s">
        <v>16</v>
      </c>
      <c r="B18" s="3">
        <v>15</v>
      </c>
      <c r="C18" s="3">
        <f t="shared" si="0"/>
        <v>93.75</v>
      </c>
      <c r="D18" s="3">
        <f t="shared" si="1"/>
        <v>9.375E-2</v>
      </c>
      <c r="E18" s="4">
        <f t="shared" si="2"/>
        <v>2.8124999999999999E-3</v>
      </c>
      <c r="F18" s="48"/>
      <c r="G18" s="3"/>
    </row>
    <row r="19" spans="1:7" ht="15.75" x14ac:dyDescent="0.25">
      <c r="A19" s="3"/>
      <c r="B19" s="3"/>
      <c r="C19" s="3"/>
      <c r="D19" s="3"/>
      <c r="E19" s="3"/>
      <c r="F19" s="3"/>
      <c r="G19" s="3"/>
    </row>
    <row r="20" spans="1:7" ht="15.75" x14ac:dyDescent="0.25">
      <c r="A20" s="6" t="s">
        <v>27</v>
      </c>
      <c r="B20" s="3"/>
      <c r="C20" s="3"/>
      <c r="D20" s="3"/>
      <c r="E20" s="3"/>
      <c r="F20" s="48" t="s">
        <v>37</v>
      </c>
      <c r="G20" s="3"/>
    </row>
    <row r="21" spans="1:7" ht="15.75" x14ac:dyDescent="0.25">
      <c r="A21" s="3" t="s">
        <v>18</v>
      </c>
      <c r="B21" s="3"/>
      <c r="C21" s="3"/>
      <c r="D21" s="3"/>
      <c r="E21" s="3">
        <v>29</v>
      </c>
      <c r="F21" s="48"/>
      <c r="G21" s="3"/>
    </row>
    <row r="22" spans="1:7" ht="15.75" x14ac:dyDescent="0.25">
      <c r="A22" s="3" t="s">
        <v>19</v>
      </c>
      <c r="B22" s="3"/>
      <c r="C22" s="3"/>
      <c r="D22" s="3"/>
      <c r="E22" s="3">
        <v>22</v>
      </c>
      <c r="F22" s="48"/>
      <c r="G22" s="3"/>
    </row>
    <row r="23" spans="1:7" ht="15.75" x14ac:dyDescent="0.25">
      <c r="A23" s="3" t="s">
        <v>20</v>
      </c>
      <c r="B23" s="3"/>
      <c r="C23" s="3"/>
      <c r="D23" s="3"/>
      <c r="E23" s="3">
        <v>80</v>
      </c>
      <c r="F23" s="48"/>
      <c r="G23" s="3"/>
    </row>
    <row r="24" spans="1:7" ht="15.75" x14ac:dyDescent="0.25">
      <c r="A24" s="3" t="s">
        <v>21</v>
      </c>
      <c r="B24" s="3"/>
      <c r="C24" s="3"/>
      <c r="D24" s="3"/>
      <c r="E24" s="3">
        <v>400</v>
      </c>
      <c r="F24" s="48"/>
      <c r="G24" s="3"/>
    </row>
    <row r="25" spans="1:7" ht="15.75" x14ac:dyDescent="0.25">
      <c r="A25" s="3" t="s">
        <v>22</v>
      </c>
      <c r="B25" s="3"/>
      <c r="C25" s="3"/>
      <c r="D25" s="3"/>
      <c r="E25" s="3">
        <v>1000</v>
      </c>
      <c r="F25" s="48"/>
      <c r="G25" s="3"/>
    </row>
    <row r="26" spans="1:7" ht="15.75" x14ac:dyDescent="0.25">
      <c r="A26" s="3" t="s">
        <v>23</v>
      </c>
      <c r="B26" s="3"/>
      <c r="C26" s="3"/>
      <c r="D26" s="3"/>
      <c r="E26" s="3">
        <v>4.3999999999999997E-2</v>
      </c>
      <c r="F26" s="48"/>
      <c r="G26" s="3"/>
    </row>
    <row r="27" spans="1:7" ht="15.75" x14ac:dyDescent="0.25">
      <c r="A27" s="3" t="s">
        <v>24</v>
      </c>
      <c r="B27" s="3"/>
      <c r="C27" s="3"/>
      <c r="D27" s="3"/>
      <c r="E27" s="3">
        <v>0.02</v>
      </c>
      <c r="F27" s="48"/>
      <c r="G27" s="3"/>
    </row>
    <row r="28" spans="1:7" ht="15.75" x14ac:dyDescent="0.25">
      <c r="A28" s="3" t="s">
        <v>25</v>
      </c>
      <c r="B28" s="3"/>
      <c r="C28" s="3"/>
      <c r="D28" s="3"/>
      <c r="E28" s="3">
        <v>0.84</v>
      </c>
      <c r="F28" s="48"/>
      <c r="G28" s="3"/>
    </row>
  </sheetData>
  <mergeCells count="4">
    <mergeCell ref="F20:F28"/>
    <mergeCell ref="F2:F8"/>
    <mergeCell ref="F11:F13"/>
    <mergeCell ref="F16:F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C37" sqref="C37"/>
    </sheetView>
  </sheetViews>
  <sheetFormatPr defaultRowHeight="15" x14ac:dyDescent="0.25"/>
  <cols>
    <col min="1" max="1" width="12" bestFit="1" customWidth="1"/>
    <col min="2" max="2" width="14.28515625" bestFit="1" customWidth="1"/>
    <col min="7" max="7" width="6.28515625" bestFit="1" customWidth="1"/>
    <col min="8" max="8" width="14.28515625" bestFit="1" customWidth="1"/>
    <col min="9" max="9" width="14.28515625" customWidth="1"/>
    <col min="10" max="10" width="11.85546875" bestFit="1" customWidth="1"/>
  </cols>
  <sheetData>
    <row r="1" spans="1:3" x14ac:dyDescent="0.25">
      <c r="A1" t="s">
        <v>28</v>
      </c>
      <c r="B1" t="s">
        <v>29</v>
      </c>
      <c r="C1" t="s">
        <v>33</v>
      </c>
    </row>
    <row r="2" spans="1:3" x14ac:dyDescent="0.25">
      <c r="A2">
        <v>0</v>
      </c>
      <c r="B2">
        <v>0</v>
      </c>
      <c r="C2" t="s">
        <v>30</v>
      </c>
    </row>
    <row r="3" spans="1:3" x14ac:dyDescent="0.25">
      <c r="A3">
        <v>0.15</v>
      </c>
      <c r="B3">
        <v>0</v>
      </c>
      <c r="C3" t="s">
        <v>30</v>
      </c>
    </row>
    <row r="4" spans="1:3" x14ac:dyDescent="0.25">
      <c r="A4">
        <v>0.3</v>
      </c>
      <c r="B4">
        <v>0.2</v>
      </c>
      <c r="C4" t="s">
        <v>30</v>
      </c>
    </row>
    <row r="5" spans="1:3" x14ac:dyDescent="0.25">
      <c r="A5">
        <v>0.6</v>
      </c>
      <c r="B5">
        <v>0.4</v>
      </c>
      <c r="C5" t="s">
        <v>30</v>
      </c>
    </row>
    <row r="6" spans="1:3" x14ac:dyDescent="0.25">
      <c r="A6">
        <v>0.7</v>
      </c>
      <c r="B6">
        <v>0.6</v>
      </c>
      <c r="C6" t="s">
        <v>30</v>
      </c>
    </row>
    <row r="7" spans="1:3" x14ac:dyDescent="0.25">
      <c r="A7">
        <v>0.75</v>
      </c>
      <c r="B7">
        <v>0.8</v>
      </c>
      <c r="C7" t="s">
        <v>30</v>
      </c>
    </row>
    <row r="8" spans="1:3" x14ac:dyDescent="0.25">
      <c r="A8">
        <v>0.85</v>
      </c>
      <c r="B8">
        <v>1</v>
      </c>
      <c r="C8" t="s">
        <v>30</v>
      </c>
    </row>
    <row r="9" spans="1:3" ht="16.5" customHeight="1" x14ac:dyDescent="0.25">
      <c r="A9">
        <v>5</v>
      </c>
      <c r="B9">
        <v>1</v>
      </c>
      <c r="C9" t="s">
        <v>30</v>
      </c>
    </row>
    <row r="10" spans="1:3" x14ac:dyDescent="0.25">
      <c r="A10">
        <v>0</v>
      </c>
      <c r="B10">
        <v>0</v>
      </c>
      <c r="C10" t="s">
        <v>31</v>
      </c>
    </row>
    <row r="11" spans="1:3" x14ac:dyDescent="0.25">
      <c r="A11">
        <v>0.15</v>
      </c>
      <c r="B11">
        <v>0</v>
      </c>
      <c r="C11" t="s">
        <v>31</v>
      </c>
    </row>
    <row r="12" spans="1:3" x14ac:dyDescent="0.25">
      <c r="A12">
        <v>0.45</v>
      </c>
      <c r="B12">
        <v>0.1</v>
      </c>
      <c r="C12" t="s">
        <v>31</v>
      </c>
    </row>
    <row r="13" spans="1:3" x14ac:dyDescent="0.25">
      <c r="A13">
        <v>0.7</v>
      </c>
      <c r="B13">
        <v>0.2</v>
      </c>
      <c r="C13" t="s">
        <v>31</v>
      </c>
    </row>
    <row r="14" spans="1:3" x14ac:dyDescent="0.25">
      <c r="A14">
        <v>0.9</v>
      </c>
      <c r="B14">
        <v>0.3</v>
      </c>
      <c r="C14" t="s">
        <v>31</v>
      </c>
    </row>
    <row r="15" spans="1:3" x14ac:dyDescent="0.25">
      <c r="A15">
        <v>1.1000000000000001</v>
      </c>
      <c r="B15">
        <v>0.4</v>
      </c>
      <c r="C15" t="s">
        <v>31</v>
      </c>
    </row>
    <row r="16" spans="1:3" x14ac:dyDescent="0.25">
      <c r="A16">
        <v>1.3</v>
      </c>
      <c r="B16">
        <v>0.5</v>
      </c>
      <c r="C16" t="s">
        <v>31</v>
      </c>
    </row>
    <row r="17" spans="1:16" x14ac:dyDescent="0.25">
      <c r="A17">
        <v>1.5</v>
      </c>
      <c r="B17">
        <v>0.6</v>
      </c>
      <c r="C17" t="s">
        <v>31</v>
      </c>
    </row>
    <row r="18" spans="1:16" x14ac:dyDescent="0.25">
      <c r="A18">
        <v>1.7</v>
      </c>
      <c r="B18">
        <v>0.7</v>
      </c>
      <c r="C18" t="s">
        <v>31</v>
      </c>
    </row>
    <row r="19" spans="1:16" x14ac:dyDescent="0.25">
      <c r="A19">
        <v>1.9</v>
      </c>
      <c r="B19">
        <v>0.8</v>
      </c>
      <c r="C19" t="s">
        <v>31</v>
      </c>
    </row>
    <row r="20" spans="1:16" x14ac:dyDescent="0.25">
      <c r="A20">
        <v>2</v>
      </c>
      <c r="B20">
        <v>0.9</v>
      </c>
      <c r="C20" t="s">
        <v>31</v>
      </c>
    </row>
    <row r="21" spans="1:16" x14ac:dyDescent="0.25">
      <c r="A21">
        <v>2.1</v>
      </c>
      <c r="B21">
        <v>1</v>
      </c>
      <c r="C21" t="s">
        <v>31</v>
      </c>
    </row>
    <row r="22" spans="1:16" x14ac:dyDescent="0.25">
      <c r="A22">
        <v>5</v>
      </c>
      <c r="B22">
        <v>1</v>
      </c>
      <c r="C22" t="s">
        <v>31</v>
      </c>
      <c r="F22" s="12" t="s">
        <v>71</v>
      </c>
      <c r="G22" s="12" t="s">
        <v>72</v>
      </c>
      <c r="H22" s="12"/>
      <c r="I22" s="12"/>
      <c r="J22" s="12" t="s">
        <v>71</v>
      </c>
      <c r="K22" s="12" t="s">
        <v>72</v>
      </c>
      <c r="L22" s="12"/>
      <c r="M22" s="12"/>
      <c r="N22" s="12" t="s">
        <v>71</v>
      </c>
      <c r="O22" s="12" t="s">
        <v>72</v>
      </c>
      <c r="P22" s="12"/>
    </row>
    <row r="23" spans="1:16" x14ac:dyDescent="0.25">
      <c r="A23">
        <v>0</v>
      </c>
      <c r="B23">
        <v>0</v>
      </c>
      <c r="C23" t="s">
        <v>32</v>
      </c>
      <c r="F23" s="12">
        <v>0</v>
      </c>
      <c r="G23" s="12">
        <v>0</v>
      </c>
      <c r="H23" s="12" t="s">
        <v>31</v>
      </c>
      <c r="I23" s="12"/>
      <c r="J23" s="12">
        <v>0</v>
      </c>
      <c r="K23" s="12">
        <v>0</v>
      </c>
      <c r="L23" s="12" t="s">
        <v>32</v>
      </c>
      <c r="M23" s="12"/>
      <c r="N23" s="12">
        <v>0</v>
      </c>
      <c r="O23" s="12">
        <v>0</v>
      </c>
      <c r="P23" s="12" t="s">
        <v>30</v>
      </c>
    </row>
    <row r="24" spans="1:16" x14ac:dyDescent="0.25">
      <c r="A24">
        <v>1</v>
      </c>
      <c r="B24">
        <v>0</v>
      </c>
      <c r="C24" t="s">
        <v>32</v>
      </c>
      <c r="F24" s="12">
        <v>0.15</v>
      </c>
      <c r="G24" s="12">
        <v>0</v>
      </c>
      <c r="H24" s="12" t="s">
        <v>31</v>
      </c>
      <c r="I24" s="12"/>
      <c r="J24" s="12">
        <v>1</v>
      </c>
      <c r="K24" s="12">
        <v>0</v>
      </c>
      <c r="L24" s="12" t="s">
        <v>32</v>
      </c>
      <c r="M24" s="12"/>
      <c r="N24" s="12">
        <v>0.15</v>
      </c>
      <c r="O24" s="12">
        <v>0</v>
      </c>
      <c r="P24" s="12" t="s">
        <v>30</v>
      </c>
    </row>
    <row r="25" spans="1:16" x14ac:dyDescent="0.25">
      <c r="A25">
        <v>2.5</v>
      </c>
      <c r="B25">
        <v>0.1</v>
      </c>
      <c r="C25" t="s">
        <v>32</v>
      </c>
      <c r="F25" s="12">
        <v>0.45</v>
      </c>
      <c r="G25" s="12">
        <v>0.1</v>
      </c>
      <c r="H25" s="12" t="s">
        <v>31</v>
      </c>
      <c r="I25" s="12"/>
      <c r="J25" s="12">
        <v>2.5</v>
      </c>
      <c r="K25" s="12">
        <v>0.1</v>
      </c>
      <c r="L25" s="12" t="s">
        <v>32</v>
      </c>
      <c r="M25" s="12"/>
      <c r="N25" s="12">
        <v>0.3</v>
      </c>
      <c r="O25" s="12">
        <v>0.2</v>
      </c>
      <c r="P25" s="12" t="s">
        <v>30</v>
      </c>
    </row>
    <row r="26" spans="1:16" x14ac:dyDescent="0.25">
      <c r="A26">
        <v>3.25</v>
      </c>
      <c r="B26">
        <v>0.2</v>
      </c>
      <c r="C26" t="s">
        <v>32</v>
      </c>
      <c r="F26" s="12">
        <v>0.7</v>
      </c>
      <c r="G26" s="12">
        <v>0.2</v>
      </c>
      <c r="H26" s="12" t="s">
        <v>31</v>
      </c>
      <c r="I26" s="12"/>
      <c r="J26" s="12">
        <v>3.25</v>
      </c>
      <c r="K26" s="12">
        <v>0.2</v>
      </c>
      <c r="L26" s="12" t="s">
        <v>32</v>
      </c>
      <c r="M26" s="12"/>
      <c r="N26" s="12">
        <v>0.6</v>
      </c>
      <c r="O26" s="12">
        <v>0.4</v>
      </c>
      <c r="P26" s="12" t="s">
        <v>30</v>
      </c>
    </row>
    <row r="27" spans="1:16" x14ac:dyDescent="0.25">
      <c r="A27">
        <v>3.5</v>
      </c>
      <c r="B27">
        <v>0.3</v>
      </c>
      <c r="C27" t="s">
        <v>32</v>
      </c>
      <c r="F27" s="12">
        <v>0.9</v>
      </c>
      <c r="G27" s="12">
        <v>0.3</v>
      </c>
      <c r="H27" s="12" t="s">
        <v>31</v>
      </c>
      <c r="I27" s="12"/>
      <c r="J27" s="12">
        <v>3.5</v>
      </c>
      <c r="K27" s="12">
        <v>0.3</v>
      </c>
      <c r="L27" s="12" t="s">
        <v>32</v>
      </c>
      <c r="M27" s="12"/>
      <c r="N27" s="12">
        <v>0.7</v>
      </c>
      <c r="O27" s="12">
        <v>0.6</v>
      </c>
      <c r="P27" s="12" t="s">
        <v>30</v>
      </c>
    </row>
    <row r="28" spans="1:16" x14ac:dyDescent="0.25">
      <c r="A28">
        <v>3.75</v>
      </c>
      <c r="B28">
        <v>0.4</v>
      </c>
      <c r="C28" t="s">
        <v>32</v>
      </c>
      <c r="F28" s="12">
        <v>1.1000000000000001</v>
      </c>
      <c r="G28" s="12">
        <v>0.4</v>
      </c>
      <c r="H28" s="12" t="s">
        <v>31</v>
      </c>
      <c r="I28" s="12"/>
      <c r="J28" s="12">
        <v>3.75</v>
      </c>
      <c r="K28" s="12">
        <v>0.4</v>
      </c>
      <c r="L28" s="12" t="s">
        <v>32</v>
      </c>
      <c r="M28" s="12"/>
      <c r="N28" s="12">
        <v>0.75</v>
      </c>
      <c r="O28" s="12">
        <v>0.8</v>
      </c>
      <c r="P28" s="12" t="s">
        <v>30</v>
      </c>
    </row>
    <row r="29" spans="1:16" x14ac:dyDescent="0.25">
      <c r="A29">
        <v>3.9</v>
      </c>
      <c r="B29">
        <v>0.5</v>
      </c>
      <c r="C29" t="s">
        <v>32</v>
      </c>
      <c r="F29" s="12">
        <v>1.3</v>
      </c>
      <c r="G29" s="12">
        <v>0.5</v>
      </c>
      <c r="H29" s="12" t="s">
        <v>31</v>
      </c>
      <c r="I29" s="12"/>
      <c r="J29" s="12">
        <v>3.9</v>
      </c>
      <c r="K29" s="12">
        <v>0.5</v>
      </c>
      <c r="L29" s="12" t="s">
        <v>32</v>
      </c>
      <c r="M29" s="12"/>
      <c r="N29" s="12">
        <v>0.85</v>
      </c>
      <c r="O29" s="12">
        <v>1</v>
      </c>
      <c r="P29" s="12" t="s">
        <v>30</v>
      </c>
    </row>
    <row r="30" spans="1:16" x14ac:dyDescent="0.25">
      <c r="A30">
        <v>4</v>
      </c>
      <c r="B30">
        <v>0.6</v>
      </c>
      <c r="C30" t="s">
        <v>32</v>
      </c>
      <c r="F30" s="12">
        <v>1.5</v>
      </c>
      <c r="G30" s="12">
        <v>0.6</v>
      </c>
      <c r="H30" s="12" t="s">
        <v>31</v>
      </c>
      <c r="I30" s="12"/>
      <c r="J30" s="12">
        <v>4</v>
      </c>
      <c r="K30" s="12">
        <v>0.6</v>
      </c>
      <c r="L30" s="12" t="s">
        <v>32</v>
      </c>
      <c r="M30" s="12"/>
      <c r="N30" s="12">
        <v>5</v>
      </c>
      <c r="O30" s="12">
        <v>1</v>
      </c>
      <c r="P30" s="12" t="s">
        <v>30</v>
      </c>
    </row>
    <row r="31" spans="1:16" x14ac:dyDescent="0.25">
      <c r="A31">
        <v>4.05</v>
      </c>
      <c r="B31">
        <v>0.7</v>
      </c>
      <c r="C31" t="s">
        <v>32</v>
      </c>
      <c r="F31" s="12">
        <v>1.7</v>
      </c>
      <c r="G31" s="12">
        <v>0.7</v>
      </c>
      <c r="H31" s="12" t="s">
        <v>31</v>
      </c>
      <c r="I31" s="12"/>
      <c r="J31" s="12">
        <v>4.05</v>
      </c>
      <c r="K31" s="12">
        <v>0.7</v>
      </c>
      <c r="L31" s="12" t="s">
        <v>32</v>
      </c>
      <c r="M31" s="12"/>
      <c r="N31" s="12"/>
      <c r="O31" s="12"/>
      <c r="P31" s="12"/>
    </row>
    <row r="32" spans="1:16" x14ac:dyDescent="0.25">
      <c r="A32">
        <v>4.0999999999999996</v>
      </c>
      <c r="B32">
        <v>0.8</v>
      </c>
      <c r="C32" t="s">
        <v>32</v>
      </c>
      <c r="F32" s="12">
        <v>1.9</v>
      </c>
      <c r="G32" s="12">
        <v>0.8</v>
      </c>
      <c r="H32" s="12" t="s">
        <v>31</v>
      </c>
      <c r="I32" s="12"/>
      <c r="J32" s="12">
        <v>4.0999999999999996</v>
      </c>
      <c r="K32" s="12">
        <v>0.8</v>
      </c>
      <c r="L32" s="12" t="s">
        <v>32</v>
      </c>
      <c r="M32" s="12"/>
      <c r="N32" s="12"/>
      <c r="O32" s="12"/>
      <c r="P32" s="12"/>
    </row>
    <row r="33" spans="1:16" x14ac:dyDescent="0.25">
      <c r="A33">
        <v>4.1500000000000004</v>
      </c>
      <c r="B33">
        <v>0.9</v>
      </c>
      <c r="C33" t="s">
        <v>32</v>
      </c>
      <c r="F33" s="12">
        <v>2</v>
      </c>
      <c r="G33" s="12">
        <v>0.9</v>
      </c>
      <c r="H33" s="12" t="s">
        <v>31</v>
      </c>
      <c r="I33" s="12"/>
      <c r="J33" s="12">
        <v>4.1500000000000004</v>
      </c>
      <c r="K33" s="12">
        <v>0.9</v>
      </c>
      <c r="L33" s="12" t="s">
        <v>32</v>
      </c>
      <c r="M33" s="12"/>
      <c r="N33" s="12"/>
      <c r="O33" s="12"/>
      <c r="P33" s="12"/>
    </row>
    <row r="34" spans="1:16" x14ac:dyDescent="0.25">
      <c r="A34">
        <v>4.1500000000000004</v>
      </c>
      <c r="B34">
        <v>1</v>
      </c>
      <c r="C34" t="s">
        <v>32</v>
      </c>
      <c r="F34" s="12">
        <v>2.1</v>
      </c>
      <c r="G34" s="12">
        <v>1</v>
      </c>
      <c r="H34" s="12" t="s">
        <v>31</v>
      </c>
      <c r="I34" s="12"/>
      <c r="J34" s="12">
        <v>4.1500000000000004</v>
      </c>
      <c r="K34" s="12">
        <v>1</v>
      </c>
      <c r="L34" s="12" t="s">
        <v>32</v>
      </c>
      <c r="M34" s="12"/>
      <c r="N34" s="12"/>
      <c r="O34" s="12"/>
      <c r="P34" s="12"/>
    </row>
    <row r="35" spans="1:16" x14ac:dyDescent="0.25">
      <c r="A35">
        <v>5</v>
      </c>
      <c r="B35">
        <v>1</v>
      </c>
      <c r="C35" t="s">
        <v>32</v>
      </c>
      <c r="F35" s="12">
        <v>5</v>
      </c>
      <c r="G35" s="12">
        <v>1</v>
      </c>
      <c r="H35" s="12" t="s">
        <v>31</v>
      </c>
      <c r="I35" s="12"/>
      <c r="J35" s="12">
        <v>5</v>
      </c>
      <c r="K35" s="12">
        <v>1</v>
      </c>
      <c r="L35" s="12" t="s">
        <v>32</v>
      </c>
      <c r="M35" s="12"/>
      <c r="N35" s="12"/>
      <c r="O35" s="12"/>
      <c r="P35" s="12"/>
    </row>
    <row r="36" spans="1:16" x14ac:dyDescent="0.25"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K2" sqref="K2"/>
    </sheetView>
  </sheetViews>
  <sheetFormatPr defaultRowHeight="15" x14ac:dyDescent="0.25"/>
  <cols>
    <col min="2" max="2" width="31.28515625" customWidth="1"/>
    <col min="3" max="3" width="18.140625" customWidth="1"/>
    <col min="4" max="4" width="15.28515625" customWidth="1"/>
    <col min="5" max="5" width="12.42578125" customWidth="1"/>
    <col min="6" max="7" width="14.28515625" customWidth="1"/>
    <col min="8" max="8" width="17.28515625" bestFit="1" customWidth="1"/>
    <col min="9" max="9" width="17.85546875" bestFit="1" customWidth="1"/>
    <col min="10" max="11" width="12.7109375" bestFit="1" customWidth="1"/>
    <col min="12" max="12" width="12" bestFit="1" customWidth="1"/>
  </cols>
  <sheetData>
    <row r="1" spans="1:12" ht="17.25" x14ac:dyDescent="0.25">
      <c r="A1" t="s">
        <v>58</v>
      </c>
      <c r="B1" s="1" t="s">
        <v>57</v>
      </c>
      <c r="C1" s="1" t="s">
        <v>60</v>
      </c>
      <c r="D1" s="1" t="s">
        <v>61</v>
      </c>
      <c r="E1" s="1" t="s">
        <v>62</v>
      </c>
      <c r="F1" s="1" t="s">
        <v>65</v>
      </c>
      <c r="G1" s="1" t="s">
        <v>86</v>
      </c>
      <c r="H1" s="1" t="s">
        <v>83</v>
      </c>
      <c r="K1" s="1" t="s">
        <v>84</v>
      </c>
      <c r="L1" t="s">
        <v>85</v>
      </c>
    </row>
    <row r="2" spans="1:12" x14ac:dyDescent="0.25">
      <c r="A2">
        <v>1</v>
      </c>
      <c r="B2" t="s">
        <v>48</v>
      </c>
      <c r="C2" s="14">
        <v>1505187</v>
      </c>
      <c r="D2" s="14">
        <f t="shared" ref="D2:D21" si="0">C2*(90*90)</f>
        <v>12192014700</v>
      </c>
      <c r="E2" s="13">
        <f>D2/(1000000)</f>
        <v>12192.0147</v>
      </c>
      <c r="F2" s="13">
        <f>E2*1000</f>
        <v>12192014.699999999</v>
      </c>
      <c r="G2" s="13">
        <f>E2/$E$22*100</f>
        <v>58.768681628888906</v>
      </c>
      <c r="H2" s="15">
        <v>2317168</v>
      </c>
      <c r="I2">
        <f>H2/$H$22*100</f>
        <v>6.9582505805979356</v>
      </c>
      <c r="K2" s="16">
        <v>809581660</v>
      </c>
      <c r="L2">
        <f>K2/$K$21*100</f>
        <v>18.050021999512353</v>
      </c>
    </row>
    <row r="3" spans="1:12" x14ac:dyDescent="0.25">
      <c r="A3">
        <v>2</v>
      </c>
      <c r="B3" t="s">
        <v>49</v>
      </c>
      <c r="C3" s="14">
        <v>175947</v>
      </c>
      <c r="D3" s="14">
        <f t="shared" si="0"/>
        <v>1425170700</v>
      </c>
      <c r="E3" s="13">
        <f t="shared" ref="E3:E20" si="1">D3/(1000000)</f>
        <v>1425.1706999999999</v>
      </c>
      <c r="F3" s="13">
        <f t="shared" ref="F3:F22" si="2">E3*1000</f>
        <v>1425170.7</v>
      </c>
      <c r="G3" s="13">
        <f t="shared" ref="G3:G21" si="3">E3/$E$22*100</f>
        <v>6.8696934178664293</v>
      </c>
      <c r="H3" s="14">
        <v>1435970</v>
      </c>
      <c r="I3">
        <f t="shared" ref="I3:I21" si="4">H3/$H$22*100</f>
        <v>4.312090917111413</v>
      </c>
      <c r="K3" s="16">
        <v>129237367</v>
      </c>
      <c r="L3">
        <f t="shared" ref="L3:L20" si="5">K3/$K$21*100</f>
        <v>2.8814107739410155</v>
      </c>
    </row>
    <row r="4" spans="1:12" x14ac:dyDescent="0.25">
      <c r="A4">
        <v>3</v>
      </c>
      <c r="B4" t="s">
        <v>50</v>
      </c>
      <c r="C4" s="14">
        <v>4366</v>
      </c>
      <c r="D4" s="14">
        <f t="shared" si="0"/>
        <v>35364600</v>
      </c>
      <c r="E4" s="13">
        <f t="shared" si="1"/>
        <v>35.364600000000003</v>
      </c>
      <c r="F4" s="13">
        <f t="shared" si="2"/>
        <v>35364.600000000006</v>
      </c>
      <c r="G4" s="13">
        <f t="shared" si="3"/>
        <v>0.17046656926463555</v>
      </c>
      <c r="H4" s="14">
        <v>35661</v>
      </c>
      <c r="I4">
        <f t="shared" si="4"/>
        <v>0.10708682924790219</v>
      </c>
      <c r="K4" s="16">
        <v>3209493</v>
      </c>
      <c r="L4">
        <f t="shared" si="5"/>
        <v>7.1557227787597003E-2</v>
      </c>
    </row>
    <row r="5" spans="1:12" x14ac:dyDescent="0.25">
      <c r="A5">
        <v>4</v>
      </c>
      <c r="B5" t="s">
        <v>38</v>
      </c>
      <c r="C5" s="14">
        <v>29958</v>
      </c>
      <c r="D5" s="14">
        <f t="shared" si="0"/>
        <v>242659800</v>
      </c>
      <c r="E5" s="13">
        <f t="shared" si="1"/>
        <v>242.65979999999999</v>
      </c>
      <c r="F5" s="13">
        <f t="shared" si="2"/>
        <v>242659.8</v>
      </c>
      <c r="G5" s="13">
        <f t="shared" si="3"/>
        <v>1.1696833444869335</v>
      </c>
      <c r="H5" s="14">
        <v>73169</v>
      </c>
      <c r="I5">
        <f t="shared" si="4"/>
        <v>0.2197200361526529</v>
      </c>
      <c r="K5" s="16">
        <v>6585287</v>
      </c>
      <c r="L5">
        <f t="shared" si="5"/>
        <v>0.14682221830853076</v>
      </c>
    </row>
    <row r="6" spans="1:12" x14ac:dyDescent="0.25">
      <c r="A6">
        <v>5</v>
      </c>
      <c r="B6" t="s">
        <v>39</v>
      </c>
      <c r="C6" s="14">
        <v>384433</v>
      </c>
      <c r="D6" s="14">
        <f t="shared" si="0"/>
        <v>3113907300</v>
      </c>
      <c r="E6" s="13">
        <f t="shared" si="1"/>
        <v>3113.9072999999999</v>
      </c>
      <c r="F6" s="13">
        <f t="shared" si="2"/>
        <v>3113907.3</v>
      </c>
      <c r="G6" s="13">
        <f t="shared" si="3"/>
        <v>15.009843019265148</v>
      </c>
      <c r="H6" s="14">
        <v>28265720</v>
      </c>
      <c r="I6">
        <f t="shared" si="4"/>
        <v>84.879457424329487</v>
      </c>
      <c r="K6" s="16">
        <v>2543914840</v>
      </c>
      <c r="L6">
        <f t="shared" si="5"/>
        <v>56.717834772697231</v>
      </c>
    </row>
    <row r="7" spans="1:12" x14ac:dyDescent="0.25">
      <c r="A7">
        <v>6</v>
      </c>
      <c r="B7" t="s">
        <v>51</v>
      </c>
      <c r="C7" s="14">
        <v>218204</v>
      </c>
      <c r="D7" s="14">
        <f t="shared" si="0"/>
        <v>1767452400</v>
      </c>
      <c r="E7" s="13">
        <f t="shared" si="1"/>
        <v>1767.4523999999999</v>
      </c>
      <c r="F7" s="13">
        <f t="shared" si="2"/>
        <v>1767452.4</v>
      </c>
      <c r="G7" s="13">
        <f t="shared" si="3"/>
        <v>8.5195802290014964</v>
      </c>
      <c r="H7" s="14">
        <v>497578</v>
      </c>
      <c r="I7">
        <f t="shared" si="4"/>
        <v>1.4941827296910539</v>
      </c>
      <c r="K7" s="16">
        <v>44782083</v>
      </c>
      <c r="L7">
        <f t="shared" si="5"/>
        <v>0.99843860511117322</v>
      </c>
    </row>
    <row r="8" spans="1:12" x14ac:dyDescent="0.25">
      <c r="A8">
        <v>7</v>
      </c>
      <c r="B8" t="s">
        <v>52</v>
      </c>
      <c r="C8" s="14">
        <v>142643</v>
      </c>
      <c r="D8" s="14">
        <f t="shared" si="0"/>
        <v>1155408300</v>
      </c>
      <c r="E8" s="13">
        <f t="shared" si="1"/>
        <v>1155.4083000000001</v>
      </c>
      <c r="F8" s="13">
        <f t="shared" si="2"/>
        <v>1155408.3</v>
      </c>
      <c r="G8" s="13">
        <f t="shared" si="3"/>
        <v>5.5693684928115914</v>
      </c>
      <c r="H8" s="14">
        <v>319502</v>
      </c>
      <c r="I8">
        <f t="shared" si="4"/>
        <v>0.95943625019946843</v>
      </c>
      <c r="K8" s="16">
        <v>28755228</v>
      </c>
      <c r="L8">
        <f t="shared" si="5"/>
        <v>0.64111197627796268</v>
      </c>
    </row>
    <row r="9" spans="1:12" x14ac:dyDescent="0.25">
      <c r="A9">
        <v>8</v>
      </c>
      <c r="B9" t="s">
        <v>40</v>
      </c>
      <c r="C9" s="14">
        <v>25421</v>
      </c>
      <c r="D9" s="14">
        <f t="shared" si="0"/>
        <v>205910100</v>
      </c>
      <c r="E9" s="13">
        <f t="shared" si="1"/>
        <v>205.9101</v>
      </c>
      <c r="F9" s="13">
        <f t="shared" si="2"/>
        <v>205910.1</v>
      </c>
      <c r="G9" s="13">
        <f t="shared" si="3"/>
        <v>0.99254023299961069</v>
      </c>
      <c r="H9" s="14">
        <v>12604</v>
      </c>
      <c r="I9">
        <f t="shared" si="4"/>
        <v>3.7848697339966882E-2</v>
      </c>
      <c r="K9" s="16">
        <v>888217376</v>
      </c>
      <c r="L9">
        <f t="shared" si="5"/>
        <v>19.80324403241686</v>
      </c>
    </row>
    <row r="10" spans="1:12" x14ac:dyDescent="0.25">
      <c r="A10">
        <v>9</v>
      </c>
      <c r="B10" t="s">
        <v>53</v>
      </c>
      <c r="C10" s="14">
        <v>8377</v>
      </c>
      <c r="D10" s="14">
        <f t="shared" si="0"/>
        <v>67853700</v>
      </c>
      <c r="E10" s="13">
        <f t="shared" si="1"/>
        <v>67.853700000000003</v>
      </c>
      <c r="F10" s="13">
        <f t="shared" si="2"/>
        <v>67853.7</v>
      </c>
      <c r="G10" s="13">
        <f t="shared" si="3"/>
        <v>0.32707248069854605</v>
      </c>
      <c r="H10" s="14">
        <v>0</v>
      </c>
      <c r="I10">
        <f t="shared" si="4"/>
        <v>0</v>
      </c>
      <c r="K10" s="16">
        <v>0</v>
      </c>
      <c r="L10">
        <f t="shared" si="5"/>
        <v>0</v>
      </c>
    </row>
    <row r="11" spans="1:12" x14ac:dyDescent="0.25">
      <c r="A11" s="10">
        <v>10</v>
      </c>
      <c r="B11" s="10" t="s">
        <v>41</v>
      </c>
      <c r="C11" s="14">
        <v>160</v>
      </c>
      <c r="D11" s="14">
        <f t="shared" si="0"/>
        <v>1296000</v>
      </c>
      <c r="E11" s="13">
        <f t="shared" si="1"/>
        <v>1.296</v>
      </c>
      <c r="F11" s="13">
        <f t="shared" si="2"/>
        <v>1296</v>
      </c>
      <c r="G11" s="13">
        <f t="shared" si="3"/>
        <v>6.2470570504676338E-3</v>
      </c>
      <c r="H11" s="14">
        <v>355</v>
      </c>
      <c r="I11">
        <f t="shared" si="4"/>
        <v>1.0660336048626028E-3</v>
      </c>
      <c r="K11" s="16">
        <v>32002.99</v>
      </c>
      <c r="L11">
        <f t="shared" si="5"/>
        <v>7.1352243027611808E-4</v>
      </c>
    </row>
    <row r="12" spans="1:12" x14ac:dyDescent="0.25">
      <c r="A12">
        <v>11</v>
      </c>
      <c r="B12" t="s">
        <v>54</v>
      </c>
      <c r="C12" s="14">
        <v>883</v>
      </c>
      <c r="D12" s="14">
        <f t="shared" si="0"/>
        <v>7152300</v>
      </c>
      <c r="E12" s="13">
        <f t="shared" si="1"/>
        <v>7.1523000000000003</v>
      </c>
      <c r="F12" s="13">
        <f t="shared" si="2"/>
        <v>7152.3</v>
      </c>
      <c r="G12" s="13">
        <f t="shared" si="3"/>
        <v>3.4475946097268256E-2</v>
      </c>
      <c r="H12" s="14">
        <v>56089</v>
      </c>
      <c r="I12">
        <f t="shared" si="4"/>
        <v>0.16843030665672823</v>
      </c>
      <c r="K12" s="16">
        <v>5048014</v>
      </c>
      <c r="L12">
        <f t="shared" si="5"/>
        <v>0.11254795934216982</v>
      </c>
    </row>
    <row r="13" spans="1:12" x14ac:dyDescent="0.25">
      <c r="A13">
        <v>12</v>
      </c>
      <c r="B13" t="s">
        <v>55</v>
      </c>
      <c r="C13" s="14">
        <v>269</v>
      </c>
      <c r="D13" s="14">
        <f t="shared" si="0"/>
        <v>2178900</v>
      </c>
      <c r="E13" s="13">
        <f t="shared" si="1"/>
        <v>2.1789000000000001</v>
      </c>
      <c r="F13" s="13">
        <f t="shared" si="2"/>
        <v>2178.9</v>
      </c>
      <c r="G13" s="13">
        <f t="shared" si="3"/>
        <v>1.050286466609871E-2</v>
      </c>
      <c r="H13" s="15">
        <v>17931</v>
      </c>
      <c r="I13">
        <f t="shared" si="4"/>
        <v>5.3845207236031915E-2</v>
      </c>
      <c r="K13" s="16">
        <v>1613848</v>
      </c>
      <c r="L13">
        <f t="shared" si="5"/>
        <v>3.5981536320707927E-2</v>
      </c>
    </row>
    <row r="14" spans="1:12" x14ac:dyDescent="0.25">
      <c r="A14">
        <v>13</v>
      </c>
      <c r="B14" t="s">
        <v>59</v>
      </c>
      <c r="C14" s="14">
        <v>0</v>
      </c>
      <c r="D14" s="14">
        <f t="shared" si="0"/>
        <v>0</v>
      </c>
      <c r="E14" s="13">
        <f t="shared" si="1"/>
        <v>0</v>
      </c>
      <c r="F14" s="13">
        <f t="shared" si="2"/>
        <v>0</v>
      </c>
      <c r="G14" s="13">
        <f t="shared" si="3"/>
        <v>0</v>
      </c>
      <c r="H14" s="14">
        <v>0</v>
      </c>
      <c r="I14">
        <f t="shared" si="4"/>
        <v>0</v>
      </c>
      <c r="K14" s="16">
        <v>0</v>
      </c>
      <c r="L14">
        <f t="shared" si="5"/>
        <v>0</v>
      </c>
    </row>
    <row r="15" spans="1:12" x14ac:dyDescent="0.25">
      <c r="A15">
        <v>14</v>
      </c>
      <c r="B15" t="s">
        <v>56</v>
      </c>
      <c r="C15" s="14">
        <v>1369</v>
      </c>
      <c r="D15" s="14">
        <f t="shared" si="0"/>
        <v>11088900</v>
      </c>
      <c r="E15" s="13">
        <f t="shared" si="1"/>
        <v>11.088900000000001</v>
      </c>
      <c r="F15" s="13">
        <f t="shared" si="2"/>
        <v>11088.900000000001</v>
      </c>
      <c r="G15" s="13">
        <f t="shared" si="3"/>
        <v>5.3451381888063691E-2</v>
      </c>
      <c r="H15" s="14">
        <v>101454</v>
      </c>
      <c r="I15">
        <f t="shared" si="4"/>
        <v>0.30465738971191686</v>
      </c>
      <c r="K15" s="16">
        <v>9130890</v>
      </c>
      <c r="L15">
        <f t="shared" si="5"/>
        <v>0.20357769144020302</v>
      </c>
    </row>
    <row r="16" spans="1:12" x14ac:dyDescent="0.25">
      <c r="A16">
        <v>15</v>
      </c>
      <c r="B16" t="s">
        <v>42</v>
      </c>
      <c r="C16" s="14">
        <v>0</v>
      </c>
      <c r="D16" s="14">
        <f t="shared" si="0"/>
        <v>0</v>
      </c>
      <c r="E16" s="13">
        <f t="shared" si="1"/>
        <v>0</v>
      </c>
      <c r="F16" s="13">
        <f t="shared" si="2"/>
        <v>0</v>
      </c>
      <c r="G16" s="13">
        <f t="shared" si="3"/>
        <v>0</v>
      </c>
      <c r="H16" s="14">
        <v>0</v>
      </c>
      <c r="I16">
        <f t="shared" si="4"/>
        <v>0</v>
      </c>
      <c r="K16" s="16">
        <v>0</v>
      </c>
      <c r="L16">
        <f t="shared" si="5"/>
        <v>0</v>
      </c>
    </row>
    <row r="17" spans="1:12" x14ac:dyDescent="0.25">
      <c r="A17">
        <v>16</v>
      </c>
      <c r="B17" t="s">
        <v>43</v>
      </c>
      <c r="C17" s="14">
        <v>211</v>
      </c>
      <c r="D17" s="14">
        <f t="shared" si="0"/>
        <v>1709100</v>
      </c>
      <c r="E17" s="13">
        <f t="shared" si="1"/>
        <v>1.7091000000000001</v>
      </c>
      <c r="F17" s="13">
        <f t="shared" si="2"/>
        <v>1709.1000000000001</v>
      </c>
      <c r="G17" s="13">
        <f t="shared" si="3"/>
        <v>8.2383064853041917E-3</v>
      </c>
      <c r="H17" s="14">
        <v>10693</v>
      </c>
      <c r="I17">
        <f t="shared" si="4"/>
        <v>3.2110133343086787E-2</v>
      </c>
      <c r="K17" s="16">
        <v>962455.3</v>
      </c>
      <c r="L17">
        <f t="shared" si="5"/>
        <v>2.1458415125840749E-2</v>
      </c>
    </row>
    <row r="18" spans="1:12" x14ac:dyDescent="0.25">
      <c r="A18">
        <v>17</v>
      </c>
      <c r="B18" t="s">
        <v>99</v>
      </c>
      <c r="C18" s="14">
        <v>60870</v>
      </c>
      <c r="D18" s="14">
        <f t="shared" si="0"/>
        <v>493047000</v>
      </c>
      <c r="E18" s="13">
        <f t="shared" si="1"/>
        <v>493.04700000000003</v>
      </c>
      <c r="F18" s="13">
        <f t="shared" si="2"/>
        <v>493047</v>
      </c>
      <c r="G18" s="13">
        <f t="shared" si="3"/>
        <v>2.3766147666372808</v>
      </c>
      <c r="H18" s="14">
        <v>151308</v>
      </c>
      <c r="I18">
        <f t="shared" si="4"/>
        <v>0.45436454277338223</v>
      </c>
      <c r="K18" s="16">
        <v>13617733</v>
      </c>
      <c r="L18">
        <f t="shared" si="5"/>
        <v>0.3036140668422323</v>
      </c>
    </row>
    <row r="19" spans="1:12" x14ac:dyDescent="0.25">
      <c r="A19">
        <v>18</v>
      </c>
      <c r="B19" t="s">
        <v>45</v>
      </c>
      <c r="C19" s="14">
        <v>740</v>
      </c>
      <c r="D19" s="14">
        <f t="shared" si="0"/>
        <v>5994000</v>
      </c>
      <c r="E19" s="13">
        <f t="shared" si="1"/>
        <v>5.9939999999999998</v>
      </c>
      <c r="F19" s="13">
        <f t="shared" si="2"/>
        <v>5994</v>
      </c>
      <c r="G19" s="13">
        <f t="shared" si="3"/>
        <v>2.8892638858412804E-2</v>
      </c>
      <c r="H19" s="14">
        <v>2496</v>
      </c>
      <c r="I19">
        <f t="shared" si="4"/>
        <v>7.4952672612311443E-3</v>
      </c>
      <c r="K19" s="16">
        <v>224727.4</v>
      </c>
      <c r="L19">
        <f t="shared" si="5"/>
        <v>5.010408108668386E-3</v>
      </c>
    </row>
    <row r="20" spans="1:12" x14ac:dyDescent="0.25">
      <c r="A20">
        <v>19</v>
      </c>
      <c r="B20" t="s">
        <v>46</v>
      </c>
      <c r="C20" s="14">
        <v>2168</v>
      </c>
      <c r="D20" s="14">
        <f t="shared" si="0"/>
        <v>17560800</v>
      </c>
      <c r="E20" s="13">
        <f t="shared" si="1"/>
        <v>17.5608</v>
      </c>
      <c r="F20" s="13">
        <f t="shared" si="2"/>
        <v>17560.8</v>
      </c>
      <c r="G20" s="13">
        <f t="shared" si="3"/>
        <v>8.4647623033836439E-2</v>
      </c>
      <c r="H20" s="14">
        <v>3316</v>
      </c>
      <c r="I20">
        <f t="shared" si="4"/>
        <v>9.957654742885607E-3</v>
      </c>
      <c r="K20" s="16">
        <v>298481.59999999998</v>
      </c>
      <c r="L20">
        <f t="shared" si="5"/>
        <v>6.6547943371761242E-3</v>
      </c>
    </row>
    <row r="21" spans="1:12" x14ac:dyDescent="0.25">
      <c r="A21">
        <v>20</v>
      </c>
      <c r="B21" t="s">
        <v>47</v>
      </c>
      <c r="C21" s="14">
        <v>546708</v>
      </c>
      <c r="D21" s="14">
        <f t="shared" si="0"/>
        <v>4428334800</v>
      </c>
      <c r="E21" s="13"/>
      <c r="F21" s="13">
        <f t="shared" si="2"/>
        <v>0</v>
      </c>
      <c r="G21" s="13">
        <f t="shared" si="3"/>
        <v>0</v>
      </c>
      <c r="H21" s="14">
        <v>0</v>
      </c>
      <c r="I21">
        <f t="shared" si="4"/>
        <v>0</v>
      </c>
      <c r="K21" s="16">
        <f>SUM(K2:K20)</f>
        <v>4485211486.29</v>
      </c>
    </row>
    <row r="22" spans="1:12" x14ac:dyDescent="0.25">
      <c r="E22" s="18">
        <f>SUM(E2:E21)</f>
        <v>20745.768599999992</v>
      </c>
      <c r="F22" s="13">
        <f t="shared" si="2"/>
        <v>20745768.59999999</v>
      </c>
      <c r="H22" s="17">
        <f>SUM(H2:H21)</f>
        <v>33301014</v>
      </c>
    </row>
    <row r="29" spans="1:12" x14ac:dyDescent="0.25">
      <c r="G29" t="s">
        <v>89</v>
      </c>
      <c r="H29" t="s">
        <v>88</v>
      </c>
      <c r="I29" t="s">
        <v>90</v>
      </c>
      <c r="J29" t="s">
        <v>91</v>
      </c>
      <c r="K29" t="s">
        <v>84</v>
      </c>
    </row>
    <row r="30" spans="1:12" x14ac:dyDescent="0.25">
      <c r="E30" s="19">
        <v>1</v>
      </c>
      <c r="F30" t="s">
        <v>48</v>
      </c>
      <c r="G30" s="14">
        <v>1505187</v>
      </c>
      <c r="H30" s="14">
        <v>1648771</v>
      </c>
      <c r="I30" s="17">
        <v>143584</v>
      </c>
      <c r="K30" s="16">
        <v>809581660</v>
      </c>
    </row>
    <row r="31" spans="1:12" x14ac:dyDescent="0.25">
      <c r="E31" s="19">
        <v>2</v>
      </c>
      <c r="F31" t="s">
        <v>49</v>
      </c>
      <c r="G31" s="14">
        <v>175947</v>
      </c>
      <c r="H31" s="14">
        <v>185436</v>
      </c>
      <c r="I31" s="17">
        <v>9489</v>
      </c>
      <c r="K31" s="16">
        <v>129237367</v>
      </c>
    </row>
    <row r="32" spans="1:12" x14ac:dyDescent="0.25">
      <c r="E32" s="19">
        <v>3</v>
      </c>
      <c r="F32" t="s">
        <v>50</v>
      </c>
      <c r="G32" s="14">
        <v>4366</v>
      </c>
      <c r="H32" s="14">
        <v>4694</v>
      </c>
      <c r="I32" s="17">
        <v>328</v>
      </c>
      <c r="K32" s="16">
        <v>3209493</v>
      </c>
    </row>
    <row r="33" spans="5:11" x14ac:dyDescent="0.25">
      <c r="E33" s="19">
        <v>4</v>
      </c>
      <c r="F33" t="s">
        <v>38</v>
      </c>
      <c r="G33" s="14">
        <v>29958</v>
      </c>
      <c r="H33" s="14">
        <v>41031</v>
      </c>
      <c r="I33" s="17">
        <v>11073</v>
      </c>
      <c r="K33" s="16">
        <v>6585287</v>
      </c>
    </row>
    <row r="34" spans="5:11" x14ac:dyDescent="0.25">
      <c r="E34" s="19">
        <v>5</v>
      </c>
      <c r="F34" t="s">
        <v>39</v>
      </c>
      <c r="G34" s="14">
        <v>384433</v>
      </c>
      <c r="H34" s="14">
        <v>437350</v>
      </c>
      <c r="I34" s="17">
        <v>52917</v>
      </c>
      <c r="K34" s="16">
        <v>2543914840</v>
      </c>
    </row>
    <row r="35" spans="5:11" x14ac:dyDescent="0.25">
      <c r="E35" s="19">
        <v>6</v>
      </c>
      <c r="F35" t="s">
        <v>51</v>
      </c>
      <c r="G35" s="14">
        <v>218204</v>
      </c>
      <c r="H35" s="14">
        <v>239286</v>
      </c>
      <c r="I35" s="17">
        <v>21082</v>
      </c>
      <c r="K35" s="16">
        <v>44782083</v>
      </c>
    </row>
    <row r="36" spans="5:11" x14ac:dyDescent="0.25">
      <c r="E36" s="19">
        <v>7</v>
      </c>
      <c r="F36" t="s">
        <v>52</v>
      </c>
      <c r="G36" s="14">
        <v>142643</v>
      </c>
      <c r="H36" s="14">
        <v>172670</v>
      </c>
      <c r="I36" s="17">
        <v>30027</v>
      </c>
      <c r="K36" s="16">
        <v>28755228</v>
      </c>
    </row>
    <row r="37" spans="5:11" x14ac:dyDescent="0.25">
      <c r="E37" s="19">
        <v>8</v>
      </c>
      <c r="F37" t="s">
        <v>40</v>
      </c>
      <c r="G37" s="14">
        <v>25421</v>
      </c>
      <c r="H37" s="14">
        <v>33972</v>
      </c>
      <c r="I37" s="17">
        <v>8551</v>
      </c>
      <c r="K37" s="16">
        <v>888217376</v>
      </c>
    </row>
    <row r="38" spans="5:11" x14ac:dyDescent="0.25">
      <c r="E38" s="19">
        <v>9</v>
      </c>
      <c r="F38" t="s">
        <v>53</v>
      </c>
      <c r="G38" s="14">
        <v>8377</v>
      </c>
      <c r="H38" s="14">
        <v>8475</v>
      </c>
      <c r="I38" s="17">
        <v>98</v>
      </c>
      <c r="K38" s="16">
        <v>0</v>
      </c>
    </row>
    <row r="39" spans="5:11" x14ac:dyDescent="0.25">
      <c r="E39" s="19">
        <v>10</v>
      </c>
      <c r="F39" s="10" t="s">
        <v>41</v>
      </c>
      <c r="G39" s="14">
        <v>160</v>
      </c>
      <c r="H39" s="14">
        <v>175</v>
      </c>
      <c r="I39" s="17">
        <v>15</v>
      </c>
      <c r="K39" s="16">
        <v>32002.99</v>
      </c>
    </row>
    <row r="40" spans="5:11" x14ac:dyDescent="0.25">
      <c r="E40" s="19">
        <v>11</v>
      </c>
      <c r="F40" t="s">
        <v>54</v>
      </c>
      <c r="G40" s="14">
        <v>883</v>
      </c>
      <c r="H40" s="14">
        <v>1041</v>
      </c>
      <c r="I40" s="17">
        <v>158</v>
      </c>
      <c r="K40" s="16">
        <v>5048014</v>
      </c>
    </row>
    <row r="41" spans="5:11" x14ac:dyDescent="0.25">
      <c r="E41" s="19">
        <v>12</v>
      </c>
      <c r="F41" t="s">
        <v>55</v>
      </c>
      <c r="G41" s="14">
        <v>269</v>
      </c>
      <c r="H41" s="14">
        <v>282</v>
      </c>
      <c r="I41" s="17">
        <v>13</v>
      </c>
      <c r="K41" s="16">
        <v>1613848</v>
      </c>
    </row>
    <row r="42" spans="5:11" x14ac:dyDescent="0.25">
      <c r="E42" s="19">
        <v>13</v>
      </c>
      <c r="F42" t="s">
        <v>59</v>
      </c>
      <c r="G42" s="14">
        <v>0</v>
      </c>
      <c r="H42" s="14"/>
      <c r="I42" s="17">
        <v>0</v>
      </c>
      <c r="K42" s="16">
        <v>0</v>
      </c>
    </row>
    <row r="43" spans="5:11" x14ac:dyDescent="0.25">
      <c r="E43" s="19">
        <v>14</v>
      </c>
      <c r="F43" t="s">
        <v>56</v>
      </c>
      <c r="G43" s="14">
        <v>1369</v>
      </c>
      <c r="H43" s="14">
        <v>1401</v>
      </c>
      <c r="I43" s="17">
        <v>32</v>
      </c>
      <c r="K43" s="16">
        <v>9130890</v>
      </c>
    </row>
    <row r="44" spans="5:11" x14ac:dyDescent="0.25">
      <c r="E44" s="19">
        <v>15</v>
      </c>
      <c r="F44" t="s">
        <v>42</v>
      </c>
      <c r="G44" s="14">
        <v>0</v>
      </c>
      <c r="H44" s="14"/>
      <c r="I44" s="17">
        <v>0</v>
      </c>
      <c r="K44" s="16">
        <v>0</v>
      </c>
    </row>
    <row r="45" spans="5:11" x14ac:dyDescent="0.25">
      <c r="E45" s="19">
        <v>16</v>
      </c>
      <c r="F45" t="s">
        <v>43</v>
      </c>
      <c r="G45" s="14">
        <v>211</v>
      </c>
      <c r="H45" s="14">
        <v>211</v>
      </c>
      <c r="I45" s="17">
        <v>0</v>
      </c>
      <c r="K45" s="16">
        <v>962455.3</v>
      </c>
    </row>
    <row r="46" spans="5:11" x14ac:dyDescent="0.25">
      <c r="E46" s="19">
        <v>17</v>
      </c>
      <c r="F46" t="s">
        <v>44</v>
      </c>
      <c r="G46" s="14">
        <v>60870</v>
      </c>
      <c r="H46" s="14">
        <v>59611</v>
      </c>
      <c r="I46" s="17">
        <v>-1259</v>
      </c>
      <c r="K46" s="16">
        <v>13617733</v>
      </c>
    </row>
    <row r="47" spans="5:11" x14ac:dyDescent="0.25">
      <c r="E47" s="19">
        <v>18</v>
      </c>
      <c r="F47" t="s">
        <v>45</v>
      </c>
      <c r="G47" s="14">
        <v>740</v>
      </c>
      <c r="H47" s="14">
        <v>1027</v>
      </c>
      <c r="I47" s="17">
        <v>287</v>
      </c>
      <c r="K47" s="16">
        <v>224727.4</v>
      </c>
    </row>
    <row r="48" spans="5:11" x14ac:dyDescent="0.25">
      <c r="E48" s="19">
        <v>19</v>
      </c>
      <c r="F48" t="s">
        <v>46</v>
      </c>
      <c r="G48" s="14">
        <v>2168</v>
      </c>
      <c r="H48" s="14">
        <v>3258</v>
      </c>
      <c r="I48" s="17">
        <v>1090</v>
      </c>
      <c r="K48" s="16">
        <v>298481.59999999998</v>
      </c>
    </row>
    <row r="49" spans="5:11" x14ac:dyDescent="0.25">
      <c r="E49" s="19">
        <v>20</v>
      </c>
      <c r="G49" s="14">
        <f>SUM(G30:G48)</f>
        <v>2561206</v>
      </c>
      <c r="H49" s="14">
        <f>SUM(H30:H48)</f>
        <v>2838691</v>
      </c>
      <c r="K49" s="16">
        <f>SUM(K30:K48)</f>
        <v>4485211486.29</v>
      </c>
    </row>
    <row r="50" spans="5:11" x14ac:dyDescent="0.25">
      <c r="H50" s="17">
        <f>H49-G49</f>
        <v>277485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workbookViewId="0">
      <selection activeCell="C10" sqref="C10"/>
    </sheetView>
  </sheetViews>
  <sheetFormatPr defaultRowHeight="15" x14ac:dyDescent="0.25"/>
  <cols>
    <col min="2" max="2" width="14.28515625" bestFit="1" customWidth="1"/>
    <col min="3" max="3" width="16.140625" bestFit="1" customWidth="1"/>
    <col min="6" max="6" width="30.85546875" bestFit="1" customWidth="1"/>
    <col min="13" max="13" width="28.85546875" bestFit="1" customWidth="1"/>
    <col min="16" max="16" width="14.28515625" bestFit="1" customWidth="1"/>
  </cols>
  <sheetData>
    <row r="1" spans="1:17" x14ac:dyDescent="0.25">
      <c r="A1" t="s">
        <v>28</v>
      </c>
      <c r="B1" t="s">
        <v>29</v>
      </c>
      <c r="C1" t="s">
        <v>33</v>
      </c>
      <c r="D1" t="s">
        <v>69</v>
      </c>
      <c r="F1" t="s">
        <v>3</v>
      </c>
      <c r="G1" t="s">
        <v>4</v>
      </c>
      <c r="H1" t="s">
        <v>17</v>
      </c>
      <c r="I1" t="s">
        <v>26</v>
      </c>
      <c r="J1" t="s">
        <v>63</v>
      </c>
      <c r="L1" t="s">
        <v>64</v>
      </c>
      <c r="M1" s="11" t="s">
        <v>57</v>
      </c>
      <c r="O1" t="s">
        <v>28</v>
      </c>
      <c r="P1" t="s">
        <v>29</v>
      </c>
      <c r="Q1" t="s">
        <v>33</v>
      </c>
    </row>
    <row r="2" spans="1:17" x14ac:dyDescent="0.25">
      <c r="A2">
        <v>0</v>
      </c>
      <c r="B2">
        <v>0</v>
      </c>
      <c r="C2" t="s">
        <v>30</v>
      </c>
      <c r="F2" t="s">
        <v>0</v>
      </c>
      <c r="L2">
        <v>1</v>
      </c>
      <c r="M2" t="s">
        <v>48</v>
      </c>
    </row>
    <row r="3" spans="1:17" x14ac:dyDescent="0.25">
      <c r="A3">
        <v>0.15</v>
      </c>
      <c r="B3">
        <v>0</v>
      </c>
      <c r="C3" t="s">
        <v>30</v>
      </c>
      <c r="F3" t="s">
        <v>5</v>
      </c>
      <c r="G3">
        <v>414</v>
      </c>
      <c r="H3">
        <v>2587.5</v>
      </c>
      <c r="I3">
        <v>2.5874999999999999</v>
      </c>
      <c r="J3">
        <v>7.7625E-2</v>
      </c>
      <c r="L3">
        <v>2</v>
      </c>
      <c r="M3" t="s">
        <v>49</v>
      </c>
    </row>
    <row r="4" spans="1:17" x14ac:dyDescent="0.25">
      <c r="A4">
        <v>0.3</v>
      </c>
      <c r="B4">
        <v>0.2</v>
      </c>
      <c r="C4" t="s">
        <v>30</v>
      </c>
      <c r="F4" t="s">
        <v>6</v>
      </c>
      <c r="G4">
        <v>579</v>
      </c>
      <c r="H4">
        <v>3618.75</v>
      </c>
      <c r="I4">
        <v>3.6187499999999999</v>
      </c>
      <c r="J4">
        <v>0.10856249999999999</v>
      </c>
      <c r="L4">
        <v>3</v>
      </c>
      <c r="M4" t="s">
        <v>50</v>
      </c>
    </row>
    <row r="5" spans="1:17" x14ac:dyDescent="0.25">
      <c r="A5">
        <v>0.6</v>
      </c>
      <c r="B5">
        <v>0.4</v>
      </c>
      <c r="C5" t="s">
        <v>30</v>
      </c>
      <c r="F5" t="s">
        <v>7</v>
      </c>
      <c r="G5">
        <v>786</v>
      </c>
      <c r="H5">
        <v>4912.5</v>
      </c>
      <c r="I5">
        <v>4.9124999999999996</v>
      </c>
      <c r="J5">
        <v>0.14737499999999998</v>
      </c>
      <c r="L5">
        <v>4</v>
      </c>
      <c r="M5" t="s">
        <v>38</v>
      </c>
    </row>
    <row r="6" spans="1:17" x14ac:dyDescent="0.25">
      <c r="A6">
        <v>0.7</v>
      </c>
      <c r="B6">
        <v>0.6</v>
      </c>
      <c r="C6" t="s">
        <v>30</v>
      </c>
      <c r="F6" t="s">
        <v>8</v>
      </c>
      <c r="G6">
        <v>142</v>
      </c>
      <c r="H6">
        <v>887.5</v>
      </c>
      <c r="I6">
        <v>0.88749999999999996</v>
      </c>
      <c r="J6">
        <v>2.6624999999999999E-2</v>
      </c>
      <c r="L6">
        <v>5</v>
      </c>
      <c r="M6" t="s">
        <v>39</v>
      </c>
    </row>
    <row r="7" spans="1:17" x14ac:dyDescent="0.25">
      <c r="A7">
        <v>0.75</v>
      </c>
      <c r="B7">
        <v>0.8</v>
      </c>
      <c r="C7" t="s">
        <v>30</v>
      </c>
      <c r="F7" t="s">
        <v>9</v>
      </c>
      <c r="G7">
        <v>161</v>
      </c>
      <c r="H7">
        <v>1006.25</v>
      </c>
      <c r="I7">
        <v>1.0062500000000001</v>
      </c>
      <c r="J7">
        <v>3.0187500000000003E-2</v>
      </c>
      <c r="L7">
        <v>6</v>
      </c>
      <c r="M7" t="s">
        <v>51</v>
      </c>
    </row>
    <row r="8" spans="1:17" x14ac:dyDescent="0.25">
      <c r="A8">
        <v>0.85</v>
      </c>
      <c r="B8">
        <v>1</v>
      </c>
      <c r="C8" t="s">
        <v>30</v>
      </c>
      <c r="F8" t="s">
        <v>10</v>
      </c>
      <c r="J8">
        <v>3.0187500000000003E-2</v>
      </c>
      <c r="L8">
        <v>7</v>
      </c>
      <c r="M8" t="s">
        <v>52</v>
      </c>
    </row>
    <row r="9" spans="1:17" x14ac:dyDescent="0.25">
      <c r="A9">
        <v>5</v>
      </c>
      <c r="B9">
        <v>1</v>
      </c>
      <c r="C9" t="s">
        <v>30</v>
      </c>
      <c r="G9">
        <v>161</v>
      </c>
      <c r="H9">
        <v>1006.25</v>
      </c>
      <c r="I9">
        <v>1.0062500000000001</v>
      </c>
      <c r="L9">
        <v>8</v>
      </c>
      <c r="M9" t="s">
        <v>70</v>
      </c>
    </row>
    <row r="10" spans="1:17" x14ac:dyDescent="0.25">
      <c r="A10">
        <v>0</v>
      </c>
      <c r="B10">
        <v>0</v>
      </c>
      <c r="C10" t="s">
        <v>31</v>
      </c>
      <c r="F10" t="s">
        <v>1</v>
      </c>
      <c r="L10">
        <v>9</v>
      </c>
      <c r="M10" t="s">
        <v>53</v>
      </c>
    </row>
    <row r="11" spans="1:17" x14ac:dyDescent="0.25">
      <c r="A11">
        <v>0.15</v>
      </c>
      <c r="B11">
        <v>0</v>
      </c>
      <c r="C11" t="s">
        <v>31</v>
      </c>
      <c r="F11" t="s">
        <v>11</v>
      </c>
      <c r="G11">
        <v>3406</v>
      </c>
      <c r="H11">
        <v>21287.5</v>
      </c>
      <c r="I11">
        <v>21.287500000000001</v>
      </c>
      <c r="J11">
        <v>0.638625</v>
      </c>
      <c r="L11" s="10">
        <v>10</v>
      </c>
      <c r="M11" s="10" t="s">
        <v>41</v>
      </c>
    </row>
    <row r="12" spans="1:17" x14ac:dyDescent="0.25">
      <c r="A12">
        <v>0.45</v>
      </c>
      <c r="B12">
        <v>0.1</v>
      </c>
      <c r="C12" t="s">
        <v>31</v>
      </c>
      <c r="F12" t="s">
        <v>12</v>
      </c>
      <c r="G12">
        <v>9098</v>
      </c>
      <c r="H12">
        <v>56862.5</v>
      </c>
      <c r="I12">
        <v>56.862499999999997</v>
      </c>
      <c r="J12">
        <v>1.7058749999999998</v>
      </c>
      <c r="L12">
        <v>11</v>
      </c>
      <c r="M12" t="s">
        <v>54</v>
      </c>
    </row>
    <row r="13" spans="1:17" x14ac:dyDescent="0.25">
      <c r="A13">
        <v>0.7</v>
      </c>
      <c r="B13">
        <v>0.2</v>
      </c>
      <c r="C13" t="s">
        <v>31</v>
      </c>
      <c r="F13" t="s">
        <v>13</v>
      </c>
      <c r="G13">
        <v>257</v>
      </c>
      <c r="H13">
        <v>1606.25</v>
      </c>
      <c r="I13">
        <v>1.60625</v>
      </c>
      <c r="J13">
        <v>4.8187499999999994E-2</v>
      </c>
      <c r="L13">
        <v>12</v>
      </c>
      <c r="M13" t="s">
        <v>55</v>
      </c>
    </row>
    <row r="14" spans="1:17" x14ac:dyDescent="0.25">
      <c r="A14">
        <v>0.9</v>
      </c>
      <c r="B14">
        <v>0.3</v>
      </c>
      <c r="C14" t="s">
        <v>31</v>
      </c>
      <c r="L14">
        <v>13</v>
      </c>
      <c r="M14" t="s">
        <v>59</v>
      </c>
    </row>
    <row r="15" spans="1:17" x14ac:dyDescent="0.25">
      <c r="A15">
        <v>1.1000000000000001</v>
      </c>
      <c r="B15">
        <v>0.4</v>
      </c>
      <c r="C15" t="s">
        <v>31</v>
      </c>
      <c r="F15" t="s">
        <v>2</v>
      </c>
      <c r="L15">
        <v>14</v>
      </c>
      <c r="M15" t="s">
        <v>56</v>
      </c>
    </row>
    <row r="16" spans="1:17" x14ac:dyDescent="0.25">
      <c r="A16">
        <v>1.3</v>
      </c>
      <c r="B16">
        <v>0.5</v>
      </c>
      <c r="C16" t="s">
        <v>31</v>
      </c>
      <c r="F16" t="s">
        <v>14</v>
      </c>
      <c r="G16">
        <v>22.5</v>
      </c>
      <c r="H16">
        <v>140.625</v>
      </c>
      <c r="I16">
        <v>0.140625</v>
      </c>
      <c r="J16">
        <v>4.2187500000000003E-3</v>
      </c>
      <c r="L16">
        <v>15</v>
      </c>
      <c r="M16" t="s">
        <v>42</v>
      </c>
    </row>
    <row r="17" spans="1:13" x14ac:dyDescent="0.25">
      <c r="A17">
        <v>1.5</v>
      </c>
      <c r="B17">
        <v>0.6</v>
      </c>
      <c r="C17" t="s">
        <v>31</v>
      </c>
      <c r="F17" t="s">
        <v>15</v>
      </c>
      <c r="G17">
        <v>15</v>
      </c>
      <c r="H17">
        <v>93.75</v>
      </c>
      <c r="I17">
        <v>9.375E-2</v>
      </c>
      <c r="J17">
        <v>2.8124999999999999E-3</v>
      </c>
      <c r="L17">
        <v>16</v>
      </c>
      <c r="M17" t="s">
        <v>43</v>
      </c>
    </row>
    <row r="18" spans="1:13" x14ac:dyDescent="0.25">
      <c r="A18">
        <v>1.7</v>
      </c>
      <c r="B18">
        <v>0.7</v>
      </c>
      <c r="C18" t="s">
        <v>31</v>
      </c>
      <c r="F18" t="s">
        <v>16</v>
      </c>
      <c r="G18">
        <v>15</v>
      </c>
      <c r="H18">
        <v>93.75</v>
      </c>
      <c r="I18">
        <v>9.375E-2</v>
      </c>
      <c r="J18">
        <v>2.8124999999999999E-3</v>
      </c>
      <c r="L18">
        <v>17</v>
      </c>
      <c r="M18" t="s">
        <v>44</v>
      </c>
    </row>
    <row r="19" spans="1:13" x14ac:dyDescent="0.25">
      <c r="A19">
        <v>1.9</v>
      </c>
      <c r="B19">
        <v>0.8</v>
      </c>
      <c r="C19" t="s">
        <v>31</v>
      </c>
      <c r="L19">
        <v>18</v>
      </c>
      <c r="M19" t="s">
        <v>45</v>
      </c>
    </row>
    <row r="20" spans="1:13" x14ac:dyDescent="0.25">
      <c r="A20">
        <v>2</v>
      </c>
      <c r="B20">
        <v>0.9</v>
      </c>
      <c r="C20" t="s">
        <v>31</v>
      </c>
      <c r="F20" t="s">
        <v>27</v>
      </c>
      <c r="L20">
        <v>19</v>
      </c>
      <c r="M20" t="s">
        <v>46</v>
      </c>
    </row>
    <row r="21" spans="1:13" x14ac:dyDescent="0.25">
      <c r="A21">
        <v>2.1</v>
      </c>
      <c r="B21">
        <v>1</v>
      </c>
      <c r="C21" t="s">
        <v>31</v>
      </c>
      <c r="F21" t="s">
        <v>18</v>
      </c>
      <c r="J21">
        <v>29</v>
      </c>
      <c r="L21">
        <v>20</v>
      </c>
      <c r="M21" t="s">
        <v>47</v>
      </c>
    </row>
    <row r="22" spans="1:13" x14ac:dyDescent="0.25">
      <c r="A22">
        <v>5</v>
      </c>
      <c r="B22">
        <v>1</v>
      </c>
      <c r="C22" t="s">
        <v>31</v>
      </c>
      <c r="F22" t="s">
        <v>19</v>
      </c>
      <c r="J22">
        <v>22</v>
      </c>
    </row>
    <row r="23" spans="1:13" x14ac:dyDescent="0.25">
      <c r="A23">
        <v>0</v>
      </c>
      <c r="B23">
        <v>0</v>
      </c>
      <c r="C23" t="s">
        <v>32</v>
      </c>
      <c r="F23" t="s">
        <v>20</v>
      </c>
      <c r="J23">
        <v>80</v>
      </c>
    </row>
    <row r="24" spans="1:13" x14ac:dyDescent="0.25">
      <c r="A24">
        <v>1</v>
      </c>
      <c r="B24">
        <v>0</v>
      </c>
      <c r="C24" t="s">
        <v>32</v>
      </c>
      <c r="F24" t="s">
        <v>21</v>
      </c>
      <c r="J24">
        <v>400</v>
      </c>
    </row>
    <row r="25" spans="1:13" x14ac:dyDescent="0.25">
      <c r="A25">
        <v>2.5</v>
      </c>
      <c r="B25">
        <v>0.1</v>
      </c>
      <c r="C25" t="s">
        <v>32</v>
      </c>
      <c r="F25" t="s">
        <v>22</v>
      </c>
      <c r="J25">
        <v>1000</v>
      </c>
    </row>
    <row r="26" spans="1:13" x14ac:dyDescent="0.25">
      <c r="A26">
        <v>3.25</v>
      </c>
      <c r="B26">
        <v>0.2</v>
      </c>
      <c r="C26" t="s">
        <v>32</v>
      </c>
      <c r="F26" t="s">
        <v>23</v>
      </c>
      <c r="J26">
        <v>4.3999999999999997E-2</v>
      </c>
    </row>
    <row r="27" spans="1:13" x14ac:dyDescent="0.25">
      <c r="A27">
        <v>3.5</v>
      </c>
      <c r="B27">
        <v>0.3</v>
      </c>
      <c r="C27" t="s">
        <v>32</v>
      </c>
      <c r="F27" t="s">
        <v>24</v>
      </c>
      <c r="J27">
        <v>0.02</v>
      </c>
    </row>
    <row r="28" spans="1:13" x14ac:dyDescent="0.25">
      <c r="A28">
        <v>3.75</v>
      </c>
      <c r="B28">
        <v>0.4</v>
      </c>
      <c r="C28" t="s">
        <v>32</v>
      </c>
      <c r="F28" t="s">
        <v>25</v>
      </c>
      <c r="J28">
        <v>0.84</v>
      </c>
    </row>
    <row r="29" spans="1:13" x14ac:dyDescent="0.25">
      <c r="A29">
        <v>3.9</v>
      </c>
      <c r="B29">
        <v>0.5</v>
      </c>
      <c r="C29" t="s">
        <v>32</v>
      </c>
    </row>
    <row r="30" spans="1:13" x14ac:dyDescent="0.25">
      <c r="A30">
        <v>4</v>
      </c>
      <c r="B30">
        <v>0.6</v>
      </c>
      <c r="C30" t="s">
        <v>32</v>
      </c>
    </row>
    <row r="31" spans="1:13" x14ac:dyDescent="0.25">
      <c r="A31">
        <v>4.05</v>
      </c>
      <c r="B31">
        <v>0.7</v>
      </c>
      <c r="C31" t="s">
        <v>32</v>
      </c>
    </row>
    <row r="32" spans="1:13" x14ac:dyDescent="0.25">
      <c r="A32">
        <v>4.0999999999999996</v>
      </c>
      <c r="B32">
        <v>0.8</v>
      </c>
      <c r="C32" t="s">
        <v>32</v>
      </c>
    </row>
    <row r="33" spans="1:3" x14ac:dyDescent="0.25">
      <c r="A33">
        <v>4.1500000000000004</v>
      </c>
      <c r="B33">
        <v>0.9</v>
      </c>
      <c r="C33" t="s">
        <v>32</v>
      </c>
    </row>
    <row r="34" spans="1:3" x14ac:dyDescent="0.25">
      <c r="A34">
        <v>4.1500000000000004</v>
      </c>
      <c r="B34">
        <v>1</v>
      </c>
      <c r="C34" t="s">
        <v>32</v>
      </c>
    </row>
    <row r="35" spans="1:3" x14ac:dyDescent="0.25">
      <c r="A35">
        <v>5</v>
      </c>
      <c r="B35">
        <v>1</v>
      </c>
      <c r="C35" t="s">
        <v>32</v>
      </c>
    </row>
    <row r="36" spans="1:3" x14ac:dyDescent="0.25">
      <c r="A36">
        <v>0</v>
      </c>
      <c r="B36">
        <v>0</v>
      </c>
      <c r="C36" t="s">
        <v>66</v>
      </c>
    </row>
    <row r="37" spans="1:3" x14ac:dyDescent="0.25">
      <c r="A37">
        <v>1</v>
      </c>
      <c r="B37">
        <v>0</v>
      </c>
      <c r="C37" t="s">
        <v>66</v>
      </c>
    </row>
    <row r="38" spans="1:3" x14ac:dyDescent="0.25">
      <c r="A38">
        <v>2.5</v>
      </c>
      <c r="B38">
        <v>0.1</v>
      </c>
      <c r="C38" t="s">
        <v>66</v>
      </c>
    </row>
    <row r="39" spans="1:3" x14ac:dyDescent="0.25">
      <c r="A39">
        <v>3.25</v>
      </c>
      <c r="B39">
        <v>0.2</v>
      </c>
      <c r="C39" t="s">
        <v>66</v>
      </c>
    </row>
    <row r="40" spans="1:3" x14ac:dyDescent="0.25">
      <c r="A40">
        <v>3.6</v>
      </c>
      <c r="B40">
        <v>0.3</v>
      </c>
      <c r="C40" t="s">
        <v>66</v>
      </c>
    </row>
    <row r="41" spans="1:3" x14ac:dyDescent="0.25">
      <c r="A41">
        <v>4</v>
      </c>
      <c r="B41">
        <v>0.5</v>
      </c>
      <c r="C41" t="s">
        <v>66</v>
      </c>
    </row>
    <row r="42" spans="1:3" x14ac:dyDescent="0.25">
      <c r="A42">
        <v>4</v>
      </c>
      <c r="B42">
        <v>0.6</v>
      </c>
      <c r="C42" t="s">
        <v>66</v>
      </c>
    </row>
    <row r="43" spans="1:3" x14ac:dyDescent="0.25">
      <c r="A43">
        <v>4.1500000000000004</v>
      </c>
      <c r="B43">
        <v>1</v>
      </c>
      <c r="C43" t="s">
        <v>66</v>
      </c>
    </row>
    <row r="44" spans="1:3" x14ac:dyDescent="0.25">
      <c r="A44">
        <v>0</v>
      </c>
      <c r="B44">
        <v>0</v>
      </c>
      <c r="C44" t="s">
        <v>67</v>
      </c>
    </row>
    <row r="45" spans="1:3" x14ac:dyDescent="0.25">
      <c r="A45">
        <v>0.5</v>
      </c>
      <c r="B45">
        <v>1</v>
      </c>
      <c r="C45" t="s">
        <v>67</v>
      </c>
    </row>
    <row r="46" spans="1:3" x14ac:dyDescent="0.25">
      <c r="A46">
        <v>0</v>
      </c>
      <c r="B46">
        <v>0</v>
      </c>
      <c r="C46" t="s">
        <v>68</v>
      </c>
    </row>
    <row r="47" spans="1:3" x14ac:dyDescent="0.25">
      <c r="A47">
        <v>0.5</v>
      </c>
      <c r="B47">
        <v>0.2</v>
      </c>
      <c r="C47" t="s">
        <v>68</v>
      </c>
    </row>
    <row r="48" spans="1:3" x14ac:dyDescent="0.25">
      <c r="A48">
        <v>1</v>
      </c>
      <c r="B48">
        <v>0.4</v>
      </c>
      <c r="C48" t="s">
        <v>68</v>
      </c>
    </row>
    <row r="49" spans="1:3" x14ac:dyDescent="0.25">
      <c r="A49">
        <v>1.5</v>
      </c>
      <c r="B49">
        <v>0.6</v>
      </c>
      <c r="C49" t="s">
        <v>68</v>
      </c>
    </row>
    <row r="50" spans="1:3" x14ac:dyDescent="0.25">
      <c r="A50">
        <v>2</v>
      </c>
      <c r="B50">
        <v>0.8</v>
      </c>
      <c r="C50" t="s">
        <v>68</v>
      </c>
    </row>
    <row r="51" spans="1:3" x14ac:dyDescent="0.25">
      <c r="A51">
        <v>2.2000000000000002</v>
      </c>
      <c r="B51">
        <v>1</v>
      </c>
      <c r="C51" t="s">
        <v>68</v>
      </c>
    </row>
    <row r="52" spans="1:3" x14ac:dyDescent="0.25">
      <c r="A52">
        <v>0</v>
      </c>
      <c r="B52">
        <v>0</v>
      </c>
      <c r="C52" t="s">
        <v>27</v>
      </c>
    </row>
    <row r="53" spans="1:3" x14ac:dyDescent="0.25">
      <c r="A53">
        <v>0.12</v>
      </c>
      <c r="B53">
        <v>0</v>
      </c>
      <c r="C53" t="s">
        <v>27</v>
      </c>
    </row>
    <row r="54" spans="1:3" x14ac:dyDescent="0.25">
      <c r="A54">
        <v>0.36</v>
      </c>
      <c r="B54">
        <v>0.2</v>
      </c>
      <c r="C54" t="s">
        <v>27</v>
      </c>
    </row>
    <row r="55" spans="1:3" x14ac:dyDescent="0.25">
      <c r="A55">
        <v>0.6</v>
      </c>
      <c r="B55">
        <v>0.4</v>
      </c>
      <c r="C55" t="s">
        <v>27</v>
      </c>
    </row>
    <row r="56" spans="1:3" x14ac:dyDescent="0.25">
      <c r="A56">
        <v>0.75</v>
      </c>
      <c r="B56">
        <v>0.6</v>
      </c>
      <c r="C56" t="s">
        <v>27</v>
      </c>
    </row>
    <row r="57" spans="1:3" x14ac:dyDescent="0.25">
      <c r="A57">
        <v>0.86</v>
      </c>
      <c r="B57">
        <v>0.8</v>
      </c>
      <c r="C57" t="s">
        <v>27</v>
      </c>
    </row>
    <row r="58" spans="1:3" x14ac:dyDescent="0.25">
      <c r="A58">
        <v>0.86</v>
      </c>
      <c r="B58">
        <v>1</v>
      </c>
      <c r="C58" t="s">
        <v>27</v>
      </c>
    </row>
    <row r="59" spans="1:3" x14ac:dyDescent="0.25">
      <c r="A59">
        <v>0</v>
      </c>
      <c r="B59">
        <v>0</v>
      </c>
      <c r="C59" t="s">
        <v>75</v>
      </c>
    </row>
    <row r="60" spans="1:3" x14ac:dyDescent="0.25">
      <c r="A60">
        <v>0.4</v>
      </c>
      <c r="B60">
        <v>0.2</v>
      </c>
      <c r="C60" t="s">
        <v>75</v>
      </c>
    </row>
    <row r="61" spans="1:3" x14ac:dyDescent="0.25">
      <c r="A61">
        <v>0.78</v>
      </c>
      <c r="B61">
        <v>0.4</v>
      </c>
      <c r="C61" t="s">
        <v>75</v>
      </c>
    </row>
    <row r="62" spans="1:3" x14ac:dyDescent="0.25">
      <c r="A62">
        <v>1</v>
      </c>
      <c r="B62">
        <v>0.5</v>
      </c>
      <c r="C62" t="s">
        <v>75</v>
      </c>
    </row>
    <row r="63" spans="1:3" x14ac:dyDescent="0.25">
      <c r="A63">
        <v>1.3</v>
      </c>
      <c r="B63">
        <v>0.6</v>
      </c>
      <c r="C63" t="s">
        <v>75</v>
      </c>
    </row>
    <row r="64" spans="1:3" x14ac:dyDescent="0.25">
      <c r="A64">
        <v>2</v>
      </c>
      <c r="B64">
        <v>0.8</v>
      </c>
      <c r="C64" t="s">
        <v>75</v>
      </c>
    </row>
    <row r="65" spans="1:3" x14ac:dyDescent="0.25">
      <c r="A65">
        <v>3</v>
      </c>
      <c r="B65">
        <v>0.92</v>
      </c>
      <c r="C65" t="s">
        <v>75</v>
      </c>
    </row>
    <row r="66" spans="1:3" x14ac:dyDescent="0.25">
      <c r="A66">
        <v>4</v>
      </c>
      <c r="B66">
        <v>0.98</v>
      </c>
      <c r="C66" t="s">
        <v>75</v>
      </c>
    </row>
    <row r="67" spans="1:3" x14ac:dyDescent="0.25">
      <c r="A67">
        <v>4.5</v>
      </c>
      <c r="B67">
        <v>1</v>
      </c>
      <c r="C67" t="s">
        <v>75</v>
      </c>
    </row>
    <row r="68" spans="1:3" x14ac:dyDescent="0.25">
      <c r="A68">
        <v>0.5</v>
      </c>
      <c r="B68">
        <v>0</v>
      </c>
      <c r="C68" t="s">
        <v>76</v>
      </c>
    </row>
    <row r="69" spans="1:3" x14ac:dyDescent="0.25">
      <c r="A69">
        <v>0.5</v>
      </c>
      <c r="B69">
        <v>0.3</v>
      </c>
      <c r="C69" t="s">
        <v>76</v>
      </c>
    </row>
    <row r="70" spans="1:3" x14ac:dyDescent="0.25">
      <c r="A70">
        <v>0.88</v>
      </c>
      <c r="B70">
        <v>0.4</v>
      </c>
      <c r="C70" t="s">
        <v>76</v>
      </c>
    </row>
    <row r="71" spans="1:3" x14ac:dyDescent="0.25">
      <c r="A71">
        <v>1.3</v>
      </c>
      <c r="B71">
        <v>0.5</v>
      </c>
      <c r="C71" t="s">
        <v>76</v>
      </c>
    </row>
    <row r="72" spans="1:3" x14ac:dyDescent="0.25">
      <c r="A72">
        <v>2</v>
      </c>
      <c r="B72">
        <v>0.62</v>
      </c>
      <c r="C72" t="s">
        <v>76</v>
      </c>
    </row>
    <row r="73" spans="1:3" x14ac:dyDescent="0.25">
      <c r="A73">
        <v>2.4700000000000002</v>
      </c>
      <c r="B73">
        <v>0.7</v>
      </c>
      <c r="C73" t="s">
        <v>76</v>
      </c>
    </row>
    <row r="74" spans="1:3" x14ac:dyDescent="0.25">
      <c r="A74">
        <v>3</v>
      </c>
      <c r="B74">
        <v>0.74</v>
      </c>
      <c r="C74" t="s">
        <v>76</v>
      </c>
    </row>
    <row r="75" spans="1:3" x14ac:dyDescent="0.25">
      <c r="A75">
        <v>4</v>
      </c>
      <c r="B75">
        <v>0.82</v>
      </c>
      <c r="C75" t="s">
        <v>76</v>
      </c>
    </row>
    <row r="76" spans="1:3" x14ac:dyDescent="0.25">
      <c r="A76">
        <v>4.5</v>
      </c>
      <c r="B76">
        <v>0.86</v>
      </c>
      <c r="C76" t="s">
        <v>76</v>
      </c>
    </row>
    <row r="77" spans="1:3" x14ac:dyDescent="0.25">
      <c r="A77">
        <v>5</v>
      </c>
      <c r="B77">
        <v>0.88</v>
      </c>
      <c r="C77" t="s">
        <v>76</v>
      </c>
    </row>
    <row r="78" spans="1:3" x14ac:dyDescent="0.25">
      <c r="A78">
        <v>6</v>
      </c>
      <c r="B78">
        <v>0.91</v>
      </c>
      <c r="C78" t="s">
        <v>76</v>
      </c>
    </row>
    <row r="79" spans="1:3" x14ac:dyDescent="0.25">
      <c r="A79">
        <v>7</v>
      </c>
      <c r="B79">
        <v>0.95</v>
      </c>
      <c r="C79" t="s">
        <v>76</v>
      </c>
    </row>
    <row r="80" spans="1:3" x14ac:dyDescent="0.25">
      <c r="A80">
        <v>8</v>
      </c>
      <c r="B80">
        <v>0.98</v>
      </c>
      <c r="C80" t="s">
        <v>76</v>
      </c>
    </row>
    <row r="81" spans="1:3" x14ac:dyDescent="0.25">
      <c r="A81">
        <v>8</v>
      </c>
      <c r="B81">
        <v>1</v>
      </c>
      <c r="C81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0" sqref="C20"/>
    </sheetView>
  </sheetViews>
  <sheetFormatPr defaultRowHeight="15" x14ac:dyDescent="0.25"/>
  <cols>
    <col min="1" max="1" width="5.5703125" bestFit="1" customWidth="1"/>
    <col min="2" max="2" width="28.85546875" bestFit="1" customWidth="1"/>
    <col min="3" max="3" width="10.5703125" bestFit="1" customWidth="1"/>
    <col min="4" max="4" width="14.28515625" bestFit="1" customWidth="1"/>
  </cols>
  <sheetData>
    <row r="1" spans="1:4" x14ac:dyDescent="0.25">
      <c r="A1" t="s">
        <v>69</v>
      </c>
      <c r="B1" s="11" t="s">
        <v>74</v>
      </c>
      <c r="C1" t="s">
        <v>73</v>
      </c>
      <c r="D1" t="s">
        <v>29</v>
      </c>
    </row>
    <row r="2" spans="1:4" x14ac:dyDescent="0.25">
      <c r="A2">
        <v>1</v>
      </c>
      <c r="B2" t="s">
        <v>48</v>
      </c>
      <c r="C2">
        <v>4.3999999999999997E-2</v>
      </c>
    </row>
    <row r="3" spans="1:4" x14ac:dyDescent="0.25">
      <c r="A3">
        <v>2</v>
      </c>
      <c r="B3" t="s">
        <v>49</v>
      </c>
      <c r="C3">
        <v>0.10856249999999999</v>
      </c>
    </row>
    <row r="4" spans="1:4" x14ac:dyDescent="0.25">
      <c r="A4">
        <v>3</v>
      </c>
      <c r="B4" t="s">
        <v>50</v>
      </c>
    </row>
    <row r="5" spans="1:4" x14ac:dyDescent="0.25">
      <c r="A5">
        <v>4</v>
      </c>
      <c r="B5" t="s">
        <v>38</v>
      </c>
    </row>
    <row r="6" spans="1:4" x14ac:dyDescent="0.25">
      <c r="A6">
        <v>5</v>
      </c>
      <c r="B6" t="s">
        <v>39</v>
      </c>
    </row>
    <row r="7" spans="1:4" x14ac:dyDescent="0.25">
      <c r="A7">
        <v>6</v>
      </c>
      <c r="B7" t="s">
        <v>51</v>
      </c>
    </row>
    <row r="8" spans="1:4" x14ac:dyDescent="0.25">
      <c r="A8">
        <v>7</v>
      </c>
      <c r="B8" t="s">
        <v>52</v>
      </c>
    </row>
    <row r="9" spans="1:4" x14ac:dyDescent="0.25">
      <c r="A9">
        <v>8</v>
      </c>
      <c r="B9" t="s">
        <v>70</v>
      </c>
      <c r="C9">
        <v>29</v>
      </c>
    </row>
    <row r="10" spans="1:4" x14ac:dyDescent="0.25">
      <c r="A10">
        <v>9</v>
      </c>
      <c r="B10" t="s">
        <v>53</v>
      </c>
    </row>
    <row r="11" spans="1:4" x14ac:dyDescent="0.25">
      <c r="A11" s="10">
        <v>10</v>
      </c>
      <c r="B11" s="10" t="s">
        <v>41</v>
      </c>
    </row>
    <row r="12" spans="1:4" x14ac:dyDescent="0.25">
      <c r="A12">
        <v>11</v>
      </c>
      <c r="B12" t="s">
        <v>54</v>
      </c>
    </row>
    <row r="13" spans="1:4" x14ac:dyDescent="0.25">
      <c r="A13">
        <v>12</v>
      </c>
      <c r="B13" t="s">
        <v>55</v>
      </c>
    </row>
    <row r="14" spans="1:4" x14ac:dyDescent="0.25">
      <c r="A14">
        <v>13</v>
      </c>
      <c r="B14" t="s">
        <v>59</v>
      </c>
    </row>
    <row r="15" spans="1:4" x14ac:dyDescent="0.25">
      <c r="A15">
        <v>14</v>
      </c>
      <c r="B15" t="s">
        <v>56</v>
      </c>
    </row>
    <row r="16" spans="1:4" x14ac:dyDescent="0.25">
      <c r="A16">
        <v>15</v>
      </c>
      <c r="B16" t="s">
        <v>42</v>
      </c>
      <c r="C16">
        <v>0.84</v>
      </c>
    </row>
    <row r="17" spans="1:3" x14ac:dyDescent="0.25">
      <c r="A17">
        <v>16</v>
      </c>
      <c r="B17" t="s">
        <v>43</v>
      </c>
    </row>
    <row r="18" spans="1:3" x14ac:dyDescent="0.25">
      <c r="A18">
        <v>17</v>
      </c>
      <c r="B18" t="s">
        <v>44</v>
      </c>
    </row>
    <row r="19" spans="1:3" x14ac:dyDescent="0.25">
      <c r="A19">
        <v>18</v>
      </c>
      <c r="B19" t="s">
        <v>45</v>
      </c>
      <c r="C19">
        <v>1.7058749999999998</v>
      </c>
    </row>
    <row r="20" spans="1:3" x14ac:dyDescent="0.25">
      <c r="A20">
        <v>19</v>
      </c>
      <c r="B20" t="s">
        <v>46</v>
      </c>
      <c r="C20">
        <v>0.638625</v>
      </c>
    </row>
    <row r="21" spans="1:3" x14ac:dyDescent="0.25">
      <c r="A21">
        <v>20</v>
      </c>
      <c r="B21" t="s">
        <v>47</v>
      </c>
      <c r="C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J26" sqref="J26"/>
    </sheetView>
  </sheetViews>
  <sheetFormatPr defaultRowHeight="15" x14ac:dyDescent="0.25"/>
  <sheetData>
    <row r="1" spans="1:3" x14ac:dyDescent="0.25">
      <c r="A1" t="s">
        <v>28</v>
      </c>
      <c r="B1" t="s">
        <v>29</v>
      </c>
      <c r="C1" t="s">
        <v>33</v>
      </c>
    </row>
    <row r="2" spans="1:3" x14ac:dyDescent="0.25">
      <c r="A2">
        <v>0</v>
      </c>
      <c r="B2">
        <v>0</v>
      </c>
      <c r="C2" t="s">
        <v>66</v>
      </c>
    </row>
    <row r="3" spans="1:3" x14ac:dyDescent="0.25">
      <c r="A3">
        <v>1</v>
      </c>
      <c r="B3">
        <v>0</v>
      </c>
      <c r="C3" t="s">
        <v>66</v>
      </c>
    </row>
    <row r="4" spans="1:3" x14ac:dyDescent="0.25">
      <c r="A4">
        <v>2.5</v>
      </c>
      <c r="B4">
        <v>0.1</v>
      </c>
      <c r="C4" t="s">
        <v>66</v>
      </c>
    </row>
    <row r="5" spans="1:3" x14ac:dyDescent="0.25">
      <c r="A5">
        <v>3.25</v>
      </c>
      <c r="B5">
        <v>0.2</v>
      </c>
      <c r="C5" t="s">
        <v>66</v>
      </c>
    </row>
    <row r="6" spans="1:3" x14ac:dyDescent="0.25">
      <c r="A6">
        <v>3.6</v>
      </c>
      <c r="B6">
        <v>0.3</v>
      </c>
      <c r="C6" t="s">
        <v>66</v>
      </c>
    </row>
    <row r="7" spans="1:3" x14ac:dyDescent="0.25">
      <c r="A7">
        <v>4</v>
      </c>
      <c r="B7">
        <v>0.5</v>
      </c>
      <c r="C7" t="s">
        <v>66</v>
      </c>
    </row>
    <row r="8" spans="1:3" x14ac:dyDescent="0.25">
      <c r="A8">
        <v>4</v>
      </c>
      <c r="B8">
        <v>0.6</v>
      </c>
      <c r="C8" t="s">
        <v>66</v>
      </c>
    </row>
    <row r="9" spans="1:3" x14ac:dyDescent="0.25">
      <c r="A9">
        <v>4.1500000000000004</v>
      </c>
      <c r="B9">
        <v>1</v>
      </c>
      <c r="C9" t="s">
        <v>66</v>
      </c>
    </row>
    <row r="10" spans="1:3" x14ac:dyDescent="0.25">
      <c r="A10">
        <v>0</v>
      </c>
      <c r="B10">
        <v>0</v>
      </c>
      <c r="C10" t="s">
        <v>67</v>
      </c>
    </row>
    <row r="11" spans="1:3" x14ac:dyDescent="0.25">
      <c r="A11">
        <v>0.5</v>
      </c>
      <c r="B11">
        <v>1</v>
      </c>
      <c r="C11" t="s">
        <v>67</v>
      </c>
    </row>
    <row r="12" spans="1:3" x14ac:dyDescent="0.25">
      <c r="A12">
        <v>0</v>
      </c>
      <c r="B12">
        <v>0</v>
      </c>
      <c r="C12" t="s">
        <v>68</v>
      </c>
    </row>
    <row r="13" spans="1:3" x14ac:dyDescent="0.25">
      <c r="A13">
        <v>0.5</v>
      </c>
      <c r="B13">
        <v>0.2</v>
      </c>
      <c r="C13" t="s">
        <v>68</v>
      </c>
    </row>
    <row r="14" spans="1:3" x14ac:dyDescent="0.25">
      <c r="A14">
        <v>1</v>
      </c>
      <c r="B14">
        <v>0.4</v>
      </c>
      <c r="C14" t="s">
        <v>68</v>
      </c>
    </row>
    <row r="15" spans="1:3" x14ac:dyDescent="0.25">
      <c r="A15">
        <v>1.5</v>
      </c>
      <c r="B15">
        <v>0.6</v>
      </c>
      <c r="C15" t="s">
        <v>68</v>
      </c>
    </row>
    <row r="16" spans="1:3" x14ac:dyDescent="0.25">
      <c r="A16">
        <v>2</v>
      </c>
      <c r="B16">
        <v>0.8</v>
      </c>
      <c r="C16" t="s">
        <v>68</v>
      </c>
    </row>
    <row r="17" spans="1:3" x14ac:dyDescent="0.25">
      <c r="A17">
        <v>2.2000000000000002</v>
      </c>
      <c r="B17">
        <v>1</v>
      </c>
      <c r="C17" t="s">
        <v>68</v>
      </c>
    </row>
    <row r="18" spans="1:3" x14ac:dyDescent="0.25">
      <c r="A18">
        <v>0</v>
      </c>
      <c r="B18">
        <v>0</v>
      </c>
      <c r="C18" t="s">
        <v>27</v>
      </c>
    </row>
    <row r="19" spans="1:3" x14ac:dyDescent="0.25">
      <c r="A19">
        <v>0.12</v>
      </c>
      <c r="B19">
        <v>0</v>
      </c>
      <c r="C19" t="s">
        <v>27</v>
      </c>
    </row>
    <row r="20" spans="1:3" x14ac:dyDescent="0.25">
      <c r="A20">
        <v>0.36</v>
      </c>
      <c r="B20">
        <v>0.2</v>
      </c>
      <c r="C20" t="s">
        <v>27</v>
      </c>
    </row>
    <row r="21" spans="1:3" x14ac:dyDescent="0.25">
      <c r="A21">
        <v>0.6</v>
      </c>
      <c r="B21">
        <v>0.4</v>
      </c>
      <c r="C21" t="s">
        <v>27</v>
      </c>
    </row>
    <row r="22" spans="1:3" x14ac:dyDescent="0.25">
      <c r="A22">
        <v>0.75</v>
      </c>
      <c r="B22">
        <v>0.6</v>
      </c>
      <c r="C22" t="s">
        <v>27</v>
      </c>
    </row>
    <row r="23" spans="1:3" x14ac:dyDescent="0.25">
      <c r="A23">
        <v>0.86</v>
      </c>
      <c r="B23">
        <v>0.8</v>
      </c>
      <c r="C23" t="s">
        <v>27</v>
      </c>
    </row>
    <row r="24" spans="1:3" x14ac:dyDescent="0.25">
      <c r="A24">
        <v>0.86</v>
      </c>
      <c r="B24">
        <v>1</v>
      </c>
      <c r="C24" t="s">
        <v>27</v>
      </c>
    </row>
    <row r="25" spans="1:3" x14ac:dyDescent="0.25">
      <c r="A25">
        <v>0</v>
      </c>
      <c r="B25">
        <v>0</v>
      </c>
      <c r="C25" t="s">
        <v>75</v>
      </c>
    </row>
    <row r="26" spans="1:3" x14ac:dyDescent="0.25">
      <c r="A26">
        <v>0.4</v>
      </c>
      <c r="B26">
        <v>0.2</v>
      </c>
      <c r="C26" t="s">
        <v>75</v>
      </c>
    </row>
    <row r="27" spans="1:3" x14ac:dyDescent="0.25">
      <c r="A27">
        <v>0.78</v>
      </c>
      <c r="B27">
        <v>0.4</v>
      </c>
      <c r="C27" t="s">
        <v>75</v>
      </c>
    </row>
    <row r="28" spans="1:3" x14ac:dyDescent="0.25">
      <c r="A28">
        <v>1</v>
      </c>
      <c r="B28">
        <v>0.5</v>
      </c>
      <c r="C28" t="s">
        <v>75</v>
      </c>
    </row>
    <row r="29" spans="1:3" x14ac:dyDescent="0.25">
      <c r="A29">
        <v>1.3</v>
      </c>
      <c r="B29">
        <v>0.6</v>
      </c>
      <c r="C29" t="s">
        <v>75</v>
      </c>
    </row>
    <row r="30" spans="1:3" x14ac:dyDescent="0.25">
      <c r="A30">
        <v>2</v>
      </c>
      <c r="B30">
        <v>0.8</v>
      </c>
      <c r="C30" t="s">
        <v>75</v>
      </c>
    </row>
    <row r="31" spans="1:3" x14ac:dyDescent="0.25">
      <c r="A31">
        <v>3</v>
      </c>
      <c r="B31">
        <v>0.92</v>
      </c>
      <c r="C31" t="s">
        <v>75</v>
      </c>
    </row>
    <row r="32" spans="1:3" x14ac:dyDescent="0.25">
      <c r="A32">
        <v>4</v>
      </c>
      <c r="B32">
        <v>0.98</v>
      </c>
      <c r="C32" t="s">
        <v>75</v>
      </c>
    </row>
    <row r="33" spans="1:3" x14ac:dyDescent="0.25">
      <c r="A33">
        <v>4.5</v>
      </c>
      <c r="B33">
        <v>1</v>
      </c>
      <c r="C33" t="s">
        <v>75</v>
      </c>
    </row>
    <row r="34" spans="1:3" x14ac:dyDescent="0.25">
      <c r="A34">
        <v>0.5</v>
      </c>
      <c r="B34">
        <v>0</v>
      </c>
      <c r="C34" t="s">
        <v>76</v>
      </c>
    </row>
    <row r="35" spans="1:3" x14ac:dyDescent="0.25">
      <c r="A35">
        <v>0.5</v>
      </c>
      <c r="B35">
        <v>0.3</v>
      </c>
      <c r="C35" t="s">
        <v>76</v>
      </c>
    </row>
    <row r="36" spans="1:3" x14ac:dyDescent="0.25">
      <c r="A36">
        <v>0.88</v>
      </c>
      <c r="B36">
        <v>0.4</v>
      </c>
      <c r="C36" t="s">
        <v>76</v>
      </c>
    </row>
    <row r="37" spans="1:3" x14ac:dyDescent="0.25">
      <c r="A37">
        <v>1.3</v>
      </c>
      <c r="B37">
        <v>0.5</v>
      </c>
      <c r="C37" t="s">
        <v>76</v>
      </c>
    </row>
    <row r="38" spans="1:3" x14ac:dyDescent="0.25">
      <c r="A38">
        <v>2</v>
      </c>
      <c r="B38">
        <v>0.62</v>
      </c>
      <c r="C38" t="s">
        <v>76</v>
      </c>
    </row>
    <row r="39" spans="1:3" x14ac:dyDescent="0.25">
      <c r="A39">
        <v>2.4700000000000002</v>
      </c>
      <c r="B39">
        <v>0.7</v>
      </c>
      <c r="C39" t="s">
        <v>76</v>
      </c>
    </row>
    <row r="40" spans="1:3" x14ac:dyDescent="0.25">
      <c r="A40">
        <v>3</v>
      </c>
      <c r="B40">
        <v>0.74</v>
      </c>
      <c r="C40" t="s">
        <v>76</v>
      </c>
    </row>
    <row r="41" spans="1:3" x14ac:dyDescent="0.25">
      <c r="A41">
        <v>4</v>
      </c>
      <c r="B41">
        <v>0.82</v>
      </c>
      <c r="C41" t="s">
        <v>76</v>
      </c>
    </row>
    <row r="42" spans="1:3" x14ac:dyDescent="0.25">
      <c r="A42">
        <v>4.5</v>
      </c>
      <c r="B42">
        <v>0.86</v>
      </c>
      <c r="C42" t="s">
        <v>76</v>
      </c>
    </row>
    <row r="43" spans="1:3" x14ac:dyDescent="0.25">
      <c r="A43">
        <v>5</v>
      </c>
      <c r="B43">
        <v>0.88</v>
      </c>
      <c r="C43" t="s">
        <v>76</v>
      </c>
    </row>
    <row r="44" spans="1:3" x14ac:dyDescent="0.25">
      <c r="A44">
        <v>6</v>
      </c>
      <c r="B44">
        <v>0.91</v>
      </c>
      <c r="C44" t="s">
        <v>76</v>
      </c>
    </row>
    <row r="45" spans="1:3" x14ac:dyDescent="0.25">
      <c r="A45">
        <v>7</v>
      </c>
      <c r="B45">
        <v>0.95</v>
      </c>
      <c r="C45" t="s">
        <v>76</v>
      </c>
    </row>
    <row r="46" spans="1:3" x14ac:dyDescent="0.25">
      <c r="A46">
        <v>8</v>
      </c>
      <c r="B46">
        <v>0.98</v>
      </c>
      <c r="C46" t="s">
        <v>76</v>
      </c>
    </row>
    <row r="47" spans="1:3" x14ac:dyDescent="0.25">
      <c r="A47">
        <v>8</v>
      </c>
      <c r="B47">
        <v>1</v>
      </c>
      <c r="C47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34" workbookViewId="0">
      <selection activeCell="A75" sqref="A75"/>
    </sheetView>
  </sheetViews>
  <sheetFormatPr defaultRowHeight="15" x14ac:dyDescent="0.25"/>
  <cols>
    <col min="1" max="1" width="12.85546875" customWidth="1"/>
    <col min="2" max="2" width="14.7109375" customWidth="1"/>
    <col min="3" max="3" width="16.85546875" bestFit="1" customWidth="1"/>
    <col min="4" max="4" width="13.85546875" bestFit="1" customWidth="1"/>
  </cols>
  <sheetData>
    <row r="1" spans="1:4" x14ac:dyDescent="0.25">
      <c r="A1" t="s">
        <v>28</v>
      </c>
      <c r="B1" t="s">
        <v>29</v>
      </c>
      <c r="C1" t="s">
        <v>33</v>
      </c>
      <c r="D1" t="s">
        <v>80</v>
      </c>
    </row>
    <row r="2" spans="1:4" x14ac:dyDescent="0.25">
      <c r="A2">
        <v>0</v>
      </c>
      <c r="B2">
        <v>0</v>
      </c>
      <c r="C2" t="s">
        <v>77</v>
      </c>
      <c r="D2" t="s">
        <v>82</v>
      </c>
    </row>
    <row r="3" spans="1:4" x14ac:dyDescent="0.25">
      <c r="A3">
        <v>0.15</v>
      </c>
      <c r="B3">
        <v>0</v>
      </c>
      <c r="C3" t="s">
        <v>77</v>
      </c>
      <c r="D3" t="s">
        <v>82</v>
      </c>
    </row>
    <row r="4" spans="1:4" x14ac:dyDescent="0.25">
      <c r="A4">
        <v>0.3</v>
      </c>
      <c r="B4">
        <v>0.2</v>
      </c>
      <c r="C4" t="s">
        <v>77</v>
      </c>
      <c r="D4" t="s">
        <v>82</v>
      </c>
    </row>
    <row r="5" spans="1:4" x14ac:dyDescent="0.25">
      <c r="A5">
        <v>0.6</v>
      </c>
      <c r="B5">
        <v>0.4</v>
      </c>
      <c r="C5" t="s">
        <v>77</v>
      </c>
      <c r="D5" t="s">
        <v>82</v>
      </c>
    </row>
    <row r="6" spans="1:4" x14ac:dyDescent="0.25">
      <c r="A6">
        <v>0.7</v>
      </c>
      <c r="B6">
        <v>0.6</v>
      </c>
      <c r="C6" t="s">
        <v>77</v>
      </c>
      <c r="D6" t="s">
        <v>82</v>
      </c>
    </row>
    <row r="7" spans="1:4" x14ac:dyDescent="0.25">
      <c r="A7">
        <v>0.75</v>
      </c>
      <c r="B7">
        <v>0.8</v>
      </c>
      <c r="C7" t="s">
        <v>77</v>
      </c>
      <c r="D7" t="s">
        <v>82</v>
      </c>
    </row>
    <row r="8" spans="1:4" x14ac:dyDescent="0.25">
      <c r="A8">
        <v>0.85</v>
      </c>
      <c r="B8">
        <v>1</v>
      </c>
      <c r="C8" t="s">
        <v>77</v>
      </c>
      <c r="D8" t="s">
        <v>82</v>
      </c>
    </row>
    <row r="9" spans="1:4" x14ac:dyDescent="0.25">
      <c r="A9">
        <v>5</v>
      </c>
      <c r="B9">
        <v>1</v>
      </c>
      <c r="C9" t="s">
        <v>77</v>
      </c>
      <c r="D9" t="s">
        <v>82</v>
      </c>
    </row>
    <row r="10" spans="1:4" x14ac:dyDescent="0.25">
      <c r="A10">
        <v>0</v>
      </c>
      <c r="B10">
        <v>0</v>
      </c>
      <c r="C10" t="s">
        <v>78</v>
      </c>
      <c r="D10" t="s">
        <v>82</v>
      </c>
    </row>
    <row r="11" spans="1:4" x14ac:dyDescent="0.25">
      <c r="A11">
        <v>0.15</v>
      </c>
      <c r="B11">
        <v>0</v>
      </c>
      <c r="C11" t="s">
        <v>78</v>
      </c>
      <c r="D11" t="s">
        <v>82</v>
      </c>
    </row>
    <row r="12" spans="1:4" x14ac:dyDescent="0.25">
      <c r="A12">
        <v>0.45</v>
      </c>
      <c r="B12">
        <v>0.1</v>
      </c>
      <c r="C12" t="s">
        <v>78</v>
      </c>
      <c r="D12" t="s">
        <v>82</v>
      </c>
    </row>
    <row r="13" spans="1:4" x14ac:dyDescent="0.25">
      <c r="A13">
        <v>0.7</v>
      </c>
      <c r="B13">
        <v>0.2</v>
      </c>
      <c r="C13" t="s">
        <v>78</v>
      </c>
      <c r="D13" t="s">
        <v>82</v>
      </c>
    </row>
    <row r="14" spans="1:4" x14ac:dyDescent="0.25">
      <c r="A14">
        <v>0.9</v>
      </c>
      <c r="B14">
        <v>0.3</v>
      </c>
      <c r="C14" t="s">
        <v>78</v>
      </c>
      <c r="D14" t="s">
        <v>82</v>
      </c>
    </row>
    <row r="15" spans="1:4" x14ac:dyDescent="0.25">
      <c r="A15">
        <v>1.1000000000000001</v>
      </c>
      <c r="B15">
        <v>0.4</v>
      </c>
      <c r="C15" t="s">
        <v>78</v>
      </c>
      <c r="D15" t="s">
        <v>82</v>
      </c>
    </row>
    <row r="16" spans="1:4" x14ac:dyDescent="0.25">
      <c r="A16">
        <v>1.3</v>
      </c>
      <c r="B16">
        <v>0.5</v>
      </c>
      <c r="C16" t="s">
        <v>78</v>
      </c>
      <c r="D16" t="s">
        <v>82</v>
      </c>
    </row>
    <row r="17" spans="1:4" x14ac:dyDescent="0.25">
      <c r="A17">
        <v>1.5</v>
      </c>
      <c r="B17">
        <v>0.6</v>
      </c>
      <c r="C17" t="s">
        <v>78</v>
      </c>
      <c r="D17" t="s">
        <v>82</v>
      </c>
    </row>
    <row r="18" spans="1:4" x14ac:dyDescent="0.25">
      <c r="A18">
        <v>1.7</v>
      </c>
      <c r="B18">
        <v>0.7</v>
      </c>
      <c r="C18" t="s">
        <v>78</v>
      </c>
      <c r="D18" t="s">
        <v>82</v>
      </c>
    </row>
    <row r="19" spans="1:4" x14ac:dyDescent="0.25">
      <c r="A19">
        <v>1.9</v>
      </c>
      <c r="B19">
        <v>0.8</v>
      </c>
      <c r="C19" t="s">
        <v>78</v>
      </c>
      <c r="D19" t="s">
        <v>82</v>
      </c>
    </row>
    <row r="20" spans="1:4" x14ac:dyDescent="0.25">
      <c r="A20">
        <v>2</v>
      </c>
      <c r="B20">
        <v>0.9</v>
      </c>
      <c r="C20" t="s">
        <v>78</v>
      </c>
      <c r="D20" t="s">
        <v>82</v>
      </c>
    </row>
    <row r="21" spans="1:4" x14ac:dyDescent="0.25">
      <c r="A21">
        <v>2.1</v>
      </c>
      <c r="B21">
        <v>1</v>
      </c>
      <c r="C21" t="s">
        <v>78</v>
      </c>
      <c r="D21" t="s">
        <v>82</v>
      </c>
    </row>
    <row r="22" spans="1:4" x14ac:dyDescent="0.25">
      <c r="A22">
        <v>5</v>
      </c>
      <c r="B22">
        <v>1</v>
      </c>
      <c r="C22" t="s">
        <v>78</v>
      </c>
      <c r="D22" t="s">
        <v>82</v>
      </c>
    </row>
    <row r="23" spans="1:4" x14ac:dyDescent="0.25">
      <c r="A23">
        <v>0</v>
      </c>
      <c r="B23">
        <v>0</v>
      </c>
      <c r="C23" t="s">
        <v>79</v>
      </c>
      <c r="D23" t="s">
        <v>82</v>
      </c>
    </row>
    <row r="24" spans="1:4" x14ac:dyDescent="0.25">
      <c r="A24">
        <v>1</v>
      </c>
      <c r="B24">
        <v>0</v>
      </c>
      <c r="C24" t="s">
        <v>79</v>
      </c>
      <c r="D24" t="s">
        <v>82</v>
      </c>
    </row>
    <row r="25" spans="1:4" x14ac:dyDescent="0.25">
      <c r="A25">
        <v>2.5</v>
      </c>
      <c r="B25">
        <v>0.1</v>
      </c>
      <c r="C25" t="s">
        <v>79</v>
      </c>
      <c r="D25" t="s">
        <v>82</v>
      </c>
    </row>
    <row r="26" spans="1:4" x14ac:dyDescent="0.25">
      <c r="A26">
        <v>3.25</v>
      </c>
      <c r="B26">
        <v>0.2</v>
      </c>
      <c r="C26" t="s">
        <v>79</v>
      </c>
      <c r="D26" t="s">
        <v>82</v>
      </c>
    </row>
    <row r="27" spans="1:4" x14ac:dyDescent="0.25">
      <c r="A27">
        <v>3.5</v>
      </c>
      <c r="B27">
        <v>0.3</v>
      </c>
      <c r="C27" t="s">
        <v>79</v>
      </c>
      <c r="D27" t="s">
        <v>82</v>
      </c>
    </row>
    <row r="28" spans="1:4" x14ac:dyDescent="0.25">
      <c r="A28">
        <v>3.75</v>
      </c>
      <c r="B28">
        <v>0.4</v>
      </c>
      <c r="C28" t="s">
        <v>79</v>
      </c>
      <c r="D28" t="s">
        <v>82</v>
      </c>
    </row>
    <row r="29" spans="1:4" x14ac:dyDescent="0.25">
      <c r="A29">
        <v>3.9</v>
      </c>
      <c r="B29">
        <v>0.5</v>
      </c>
      <c r="C29" t="s">
        <v>79</v>
      </c>
      <c r="D29" t="s">
        <v>82</v>
      </c>
    </row>
    <row r="30" spans="1:4" x14ac:dyDescent="0.25">
      <c r="A30">
        <v>4</v>
      </c>
      <c r="B30">
        <v>0.6</v>
      </c>
      <c r="C30" t="s">
        <v>79</v>
      </c>
      <c r="D30" t="s">
        <v>82</v>
      </c>
    </row>
    <row r="31" spans="1:4" x14ac:dyDescent="0.25">
      <c r="A31">
        <v>4.05</v>
      </c>
      <c r="B31">
        <v>0.7</v>
      </c>
      <c r="C31" t="s">
        <v>79</v>
      </c>
      <c r="D31" t="s">
        <v>82</v>
      </c>
    </row>
    <row r="32" spans="1:4" x14ac:dyDescent="0.25">
      <c r="A32">
        <v>4.0999999999999996</v>
      </c>
      <c r="B32">
        <v>0.8</v>
      </c>
      <c r="C32" t="s">
        <v>79</v>
      </c>
      <c r="D32" t="s">
        <v>82</v>
      </c>
    </row>
    <row r="33" spans="1:4" x14ac:dyDescent="0.25">
      <c r="A33">
        <v>4.1500000000000004</v>
      </c>
      <c r="B33">
        <v>0.9</v>
      </c>
      <c r="C33" t="s">
        <v>79</v>
      </c>
      <c r="D33" t="s">
        <v>82</v>
      </c>
    </row>
    <row r="34" spans="1:4" x14ac:dyDescent="0.25">
      <c r="A34">
        <v>4.1500000000000004</v>
      </c>
      <c r="B34">
        <v>1</v>
      </c>
      <c r="C34" t="s">
        <v>79</v>
      </c>
      <c r="D34" t="s">
        <v>82</v>
      </c>
    </row>
    <row r="35" spans="1:4" x14ac:dyDescent="0.25">
      <c r="A35">
        <v>5</v>
      </c>
      <c r="B35">
        <v>1</v>
      </c>
      <c r="C35" t="s">
        <v>79</v>
      </c>
      <c r="D35" t="s">
        <v>82</v>
      </c>
    </row>
    <row r="36" spans="1:4" x14ac:dyDescent="0.25">
      <c r="A36">
        <v>0</v>
      </c>
      <c r="B36">
        <v>0</v>
      </c>
      <c r="C36" t="s">
        <v>66</v>
      </c>
      <c r="D36" t="s">
        <v>81</v>
      </c>
    </row>
    <row r="37" spans="1:4" x14ac:dyDescent="0.25">
      <c r="A37">
        <v>1</v>
      </c>
      <c r="B37">
        <v>0</v>
      </c>
      <c r="C37" t="s">
        <v>66</v>
      </c>
      <c r="D37" t="s">
        <v>81</v>
      </c>
    </row>
    <row r="38" spans="1:4" x14ac:dyDescent="0.25">
      <c r="A38">
        <v>2.5</v>
      </c>
      <c r="B38">
        <v>0.1</v>
      </c>
      <c r="C38" t="s">
        <v>66</v>
      </c>
      <c r="D38" t="s">
        <v>81</v>
      </c>
    </row>
    <row r="39" spans="1:4" x14ac:dyDescent="0.25">
      <c r="A39">
        <v>3.25</v>
      </c>
      <c r="B39">
        <v>0.2</v>
      </c>
      <c r="C39" t="s">
        <v>66</v>
      </c>
      <c r="D39" t="s">
        <v>81</v>
      </c>
    </row>
    <row r="40" spans="1:4" x14ac:dyDescent="0.25">
      <c r="A40">
        <v>3.6</v>
      </c>
      <c r="B40">
        <v>0.3</v>
      </c>
      <c r="C40" t="s">
        <v>66</v>
      </c>
      <c r="D40" t="s">
        <v>81</v>
      </c>
    </row>
    <row r="41" spans="1:4" x14ac:dyDescent="0.25">
      <c r="A41">
        <v>4</v>
      </c>
      <c r="B41">
        <v>0.5</v>
      </c>
      <c r="C41" t="s">
        <v>66</v>
      </c>
      <c r="D41" t="s">
        <v>81</v>
      </c>
    </row>
    <row r="42" spans="1:4" x14ac:dyDescent="0.25">
      <c r="A42">
        <v>4</v>
      </c>
      <c r="B42">
        <v>0.6</v>
      </c>
      <c r="C42" t="s">
        <v>66</v>
      </c>
      <c r="D42" t="s">
        <v>81</v>
      </c>
    </row>
    <row r="43" spans="1:4" x14ac:dyDescent="0.25">
      <c r="A43">
        <v>4.1500000000000004</v>
      </c>
      <c r="B43">
        <v>1</v>
      </c>
      <c r="C43" t="s">
        <v>66</v>
      </c>
      <c r="D43" t="s">
        <v>81</v>
      </c>
    </row>
    <row r="44" spans="1:4" x14ac:dyDescent="0.25">
      <c r="A44">
        <v>0</v>
      </c>
      <c r="B44">
        <v>0</v>
      </c>
      <c r="C44" t="s">
        <v>67</v>
      </c>
      <c r="D44" t="s">
        <v>81</v>
      </c>
    </row>
    <row r="45" spans="1:4" x14ac:dyDescent="0.25">
      <c r="A45">
        <v>0.5</v>
      </c>
      <c r="B45">
        <v>1</v>
      </c>
      <c r="C45" t="s">
        <v>67</v>
      </c>
      <c r="D45" t="s">
        <v>81</v>
      </c>
    </row>
    <row r="46" spans="1:4" x14ac:dyDescent="0.25">
      <c r="A46">
        <v>0</v>
      </c>
      <c r="B46">
        <v>0</v>
      </c>
      <c r="C46" t="s">
        <v>27</v>
      </c>
      <c r="D46" t="s">
        <v>81</v>
      </c>
    </row>
    <row r="47" spans="1:4" x14ac:dyDescent="0.25">
      <c r="A47">
        <v>0.12</v>
      </c>
      <c r="B47">
        <v>0</v>
      </c>
      <c r="C47" t="s">
        <v>27</v>
      </c>
      <c r="D47" t="s">
        <v>81</v>
      </c>
    </row>
    <row r="48" spans="1:4" x14ac:dyDescent="0.25">
      <c r="A48">
        <v>0.36</v>
      </c>
      <c r="B48">
        <v>0.2</v>
      </c>
      <c r="C48" t="s">
        <v>27</v>
      </c>
      <c r="D48" t="s">
        <v>81</v>
      </c>
    </row>
    <row r="49" spans="1:4" x14ac:dyDescent="0.25">
      <c r="A49">
        <v>0.6</v>
      </c>
      <c r="B49">
        <v>0.4</v>
      </c>
      <c r="C49" t="s">
        <v>27</v>
      </c>
      <c r="D49" t="s">
        <v>81</v>
      </c>
    </row>
    <row r="50" spans="1:4" x14ac:dyDescent="0.25">
      <c r="A50">
        <v>0.75</v>
      </c>
      <c r="B50">
        <v>0.6</v>
      </c>
      <c r="C50" t="s">
        <v>27</v>
      </c>
      <c r="D50" t="s">
        <v>81</v>
      </c>
    </row>
    <row r="51" spans="1:4" x14ac:dyDescent="0.25">
      <c r="A51">
        <v>0.86</v>
      </c>
      <c r="B51">
        <v>0.8</v>
      </c>
      <c r="C51" t="s">
        <v>27</v>
      </c>
      <c r="D51" t="s">
        <v>81</v>
      </c>
    </row>
    <row r="52" spans="1:4" x14ac:dyDescent="0.25">
      <c r="A52">
        <v>0.86</v>
      </c>
      <c r="B52">
        <v>1</v>
      </c>
      <c r="C52" t="s">
        <v>27</v>
      </c>
      <c r="D52" t="s">
        <v>81</v>
      </c>
    </row>
    <row r="53" spans="1:4" x14ac:dyDescent="0.25">
      <c r="A53">
        <v>0</v>
      </c>
      <c r="B53">
        <v>0</v>
      </c>
      <c r="C53" t="s">
        <v>75</v>
      </c>
      <c r="D53" t="s">
        <v>81</v>
      </c>
    </row>
    <row r="54" spans="1:4" x14ac:dyDescent="0.25">
      <c r="A54">
        <v>0.4</v>
      </c>
      <c r="B54">
        <v>0.2</v>
      </c>
      <c r="C54" t="s">
        <v>75</v>
      </c>
      <c r="D54" t="s">
        <v>81</v>
      </c>
    </row>
    <row r="55" spans="1:4" x14ac:dyDescent="0.25">
      <c r="A55">
        <v>0.78</v>
      </c>
      <c r="B55">
        <v>0.4</v>
      </c>
      <c r="C55" t="s">
        <v>75</v>
      </c>
      <c r="D55" t="s">
        <v>81</v>
      </c>
    </row>
    <row r="56" spans="1:4" x14ac:dyDescent="0.25">
      <c r="A56">
        <v>1</v>
      </c>
      <c r="B56">
        <v>0.5</v>
      </c>
      <c r="C56" t="s">
        <v>75</v>
      </c>
      <c r="D56" t="s">
        <v>81</v>
      </c>
    </row>
    <row r="57" spans="1:4" x14ac:dyDescent="0.25">
      <c r="A57">
        <v>1.3</v>
      </c>
      <c r="B57">
        <v>0.6</v>
      </c>
      <c r="C57" t="s">
        <v>75</v>
      </c>
      <c r="D57" t="s">
        <v>81</v>
      </c>
    </row>
    <row r="58" spans="1:4" x14ac:dyDescent="0.25">
      <c r="A58">
        <v>2</v>
      </c>
      <c r="B58">
        <v>0.8</v>
      </c>
      <c r="C58" t="s">
        <v>75</v>
      </c>
      <c r="D58" t="s">
        <v>81</v>
      </c>
    </row>
    <row r="59" spans="1:4" x14ac:dyDescent="0.25">
      <c r="A59">
        <v>3</v>
      </c>
      <c r="B59">
        <v>0.92</v>
      </c>
      <c r="C59" t="s">
        <v>75</v>
      </c>
      <c r="D59" t="s">
        <v>81</v>
      </c>
    </row>
    <row r="60" spans="1:4" x14ac:dyDescent="0.25">
      <c r="A60">
        <v>4</v>
      </c>
      <c r="B60">
        <v>0.98</v>
      </c>
      <c r="C60" t="s">
        <v>75</v>
      </c>
      <c r="D60" t="s">
        <v>81</v>
      </c>
    </row>
    <row r="61" spans="1:4" x14ac:dyDescent="0.25">
      <c r="A61">
        <v>4.5</v>
      </c>
      <c r="B61">
        <v>1</v>
      </c>
      <c r="C61" t="s">
        <v>75</v>
      </c>
      <c r="D61" t="s">
        <v>81</v>
      </c>
    </row>
    <row r="62" spans="1:4" x14ac:dyDescent="0.25">
      <c r="A62">
        <v>0.5</v>
      </c>
      <c r="B62">
        <v>0</v>
      </c>
      <c r="C62" t="s">
        <v>76</v>
      </c>
      <c r="D62" t="s">
        <v>81</v>
      </c>
    </row>
    <row r="63" spans="1:4" x14ac:dyDescent="0.25">
      <c r="A63">
        <v>0.5</v>
      </c>
      <c r="B63">
        <v>0.3</v>
      </c>
      <c r="C63" t="s">
        <v>76</v>
      </c>
      <c r="D63" t="s">
        <v>81</v>
      </c>
    </row>
    <row r="64" spans="1:4" x14ac:dyDescent="0.25">
      <c r="A64">
        <v>0.88</v>
      </c>
      <c r="B64">
        <v>0.4</v>
      </c>
      <c r="C64" t="s">
        <v>76</v>
      </c>
      <c r="D64" t="s">
        <v>81</v>
      </c>
    </row>
    <row r="65" spans="1:4" x14ac:dyDescent="0.25">
      <c r="A65">
        <v>1.3</v>
      </c>
      <c r="B65">
        <v>0.5</v>
      </c>
      <c r="C65" t="s">
        <v>76</v>
      </c>
      <c r="D65" t="s">
        <v>81</v>
      </c>
    </row>
    <row r="66" spans="1:4" x14ac:dyDescent="0.25">
      <c r="A66">
        <v>2</v>
      </c>
      <c r="B66">
        <v>0.62</v>
      </c>
      <c r="C66" t="s">
        <v>76</v>
      </c>
      <c r="D66" t="s">
        <v>81</v>
      </c>
    </row>
    <row r="67" spans="1:4" x14ac:dyDescent="0.25">
      <c r="A67">
        <v>2.4700000000000002</v>
      </c>
      <c r="B67">
        <v>0.7</v>
      </c>
      <c r="C67" t="s">
        <v>76</v>
      </c>
      <c r="D67" t="s">
        <v>81</v>
      </c>
    </row>
    <row r="68" spans="1:4" x14ac:dyDescent="0.25">
      <c r="A68">
        <v>3</v>
      </c>
      <c r="B68">
        <v>0.74</v>
      </c>
      <c r="C68" t="s">
        <v>76</v>
      </c>
      <c r="D68" t="s">
        <v>81</v>
      </c>
    </row>
    <row r="69" spans="1:4" x14ac:dyDescent="0.25">
      <c r="A69">
        <v>4</v>
      </c>
      <c r="B69">
        <v>0.82</v>
      </c>
      <c r="C69" t="s">
        <v>76</v>
      </c>
      <c r="D69" t="s">
        <v>81</v>
      </c>
    </row>
    <row r="70" spans="1:4" x14ac:dyDescent="0.25">
      <c r="A70">
        <v>4.5</v>
      </c>
      <c r="B70">
        <v>0.86</v>
      </c>
      <c r="C70" t="s">
        <v>76</v>
      </c>
      <c r="D70" t="s">
        <v>81</v>
      </c>
    </row>
    <row r="71" spans="1:4" x14ac:dyDescent="0.25">
      <c r="A71">
        <v>5</v>
      </c>
      <c r="B71">
        <v>0.88</v>
      </c>
      <c r="C71" t="s">
        <v>76</v>
      </c>
      <c r="D71" t="s">
        <v>81</v>
      </c>
    </row>
    <row r="72" spans="1:4" x14ac:dyDescent="0.25">
      <c r="A72">
        <v>6</v>
      </c>
      <c r="B72">
        <v>0.91</v>
      </c>
      <c r="C72" t="s">
        <v>76</v>
      </c>
      <c r="D72" t="s">
        <v>81</v>
      </c>
    </row>
    <row r="73" spans="1:4" x14ac:dyDescent="0.25">
      <c r="A73">
        <v>7</v>
      </c>
      <c r="B73">
        <v>0.95</v>
      </c>
      <c r="C73" t="s">
        <v>76</v>
      </c>
      <c r="D73" t="s">
        <v>81</v>
      </c>
    </row>
    <row r="74" spans="1:4" x14ac:dyDescent="0.25">
      <c r="A74">
        <v>8</v>
      </c>
      <c r="B74">
        <v>0.98</v>
      </c>
      <c r="C74" t="s">
        <v>76</v>
      </c>
      <c r="D74" t="s">
        <v>81</v>
      </c>
    </row>
    <row r="75" spans="1:4" x14ac:dyDescent="0.25">
      <c r="A75">
        <v>8</v>
      </c>
      <c r="B75">
        <v>1</v>
      </c>
      <c r="C75" t="s">
        <v>76</v>
      </c>
      <c r="D75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LAOS2</vt:lpstr>
      <vt:lpstr>MERIT</vt:lpstr>
      <vt:lpstr>Max Values</vt:lpstr>
      <vt:lpstr>damage_factor_rice</vt:lpstr>
      <vt:lpstr>Sheet4</vt:lpstr>
      <vt:lpstr>Damage_Table</vt:lpstr>
      <vt:lpstr>Sheet1</vt:lpstr>
      <vt:lpstr>chen_jorik</vt:lpstr>
      <vt:lpstr>damage_factor_list</vt:lpstr>
      <vt:lpstr>NewTable</vt:lpstr>
      <vt:lpstr>Laos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Oddo, Perry C. (GSFC-6170)[DEVELOP]</dc:creator>
  <cp:lastModifiedBy>Oddo, Perry C. (GSFC-6170)[DEVELOP]</cp:lastModifiedBy>
  <dcterms:created xsi:type="dcterms:W3CDTF">2017-08-04T18:21:07Z</dcterms:created>
  <dcterms:modified xsi:type="dcterms:W3CDTF">2018-07-30T15:16:07Z</dcterms:modified>
</cp:coreProperties>
</file>