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thon\"/>
    </mc:Choice>
  </mc:AlternateContent>
  <xr:revisionPtr revIDLastSave="0" documentId="13_ncr:1_{A353AACB-D0B2-4E7F-8FC2-23EE34A80F52}" xr6:coauthVersionLast="45" xr6:coauthVersionMax="45" xr10:uidLastSave="{00000000-0000-0000-0000-000000000000}"/>
  <bookViews>
    <workbookView xWindow="-23148" yWindow="-60" windowWidth="23256" windowHeight="12576" xr2:uid="{15FEE215-EFAB-4EB2-9A7B-0B4F35A3220B}"/>
  </bookViews>
  <sheets>
    <sheet name="Sheet1" sheetId="7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7" l="1"/>
  <c r="G7" i="7"/>
  <c r="E7" i="7"/>
  <c r="K39" i="7"/>
  <c r="J39" i="7"/>
  <c r="H39" i="7"/>
  <c r="G39" i="7"/>
  <c r="F39" i="7"/>
  <c r="E39" i="7"/>
  <c r="K18" i="7"/>
  <c r="J18" i="7"/>
  <c r="H18" i="7"/>
  <c r="G18" i="7"/>
  <c r="F18" i="7"/>
  <c r="E18" i="7"/>
  <c r="K10" i="7"/>
  <c r="J10" i="7"/>
  <c r="H10" i="7"/>
  <c r="G10" i="7"/>
  <c r="F10" i="7"/>
  <c r="E10" i="7"/>
  <c r="K30" i="7"/>
  <c r="J30" i="7"/>
  <c r="H30" i="7"/>
  <c r="G30" i="7"/>
  <c r="F30" i="7"/>
  <c r="E30" i="7"/>
  <c r="H2" i="7"/>
  <c r="G2" i="7"/>
  <c r="E2" i="7"/>
  <c r="K26" i="7"/>
  <c r="J26" i="7"/>
  <c r="H26" i="7"/>
  <c r="G26" i="7"/>
  <c r="F26" i="7"/>
  <c r="E26" i="7"/>
  <c r="K22" i="7"/>
  <c r="J22" i="7"/>
  <c r="H22" i="7"/>
  <c r="G22" i="7"/>
  <c r="F22" i="7"/>
  <c r="E22" i="7"/>
  <c r="K27" i="7"/>
  <c r="J27" i="7"/>
  <c r="H27" i="7"/>
  <c r="G27" i="7"/>
  <c r="F27" i="7"/>
  <c r="E27" i="7"/>
  <c r="K36" i="7"/>
  <c r="J36" i="7"/>
  <c r="H36" i="7"/>
  <c r="G36" i="7"/>
  <c r="F36" i="7"/>
  <c r="E36" i="7"/>
  <c r="K37" i="7"/>
  <c r="J37" i="7"/>
  <c r="H37" i="7"/>
  <c r="G37" i="7"/>
  <c r="F37" i="7"/>
  <c r="E37" i="7"/>
  <c r="K9" i="7"/>
  <c r="J9" i="7"/>
  <c r="I9" i="7"/>
  <c r="H9" i="7"/>
  <c r="G9" i="7"/>
  <c r="F9" i="7"/>
  <c r="E9" i="7"/>
  <c r="K11" i="7"/>
  <c r="J11" i="7"/>
  <c r="I11" i="7"/>
  <c r="H11" i="7"/>
  <c r="G11" i="7"/>
  <c r="F11" i="7"/>
  <c r="E11" i="7"/>
  <c r="K21" i="7"/>
  <c r="J21" i="7"/>
  <c r="I21" i="7"/>
  <c r="H21" i="7"/>
  <c r="G21" i="7"/>
  <c r="F21" i="7"/>
  <c r="E21" i="7"/>
  <c r="K32" i="7"/>
  <c r="J32" i="7"/>
  <c r="I32" i="7"/>
  <c r="H32" i="7"/>
  <c r="G32" i="7"/>
  <c r="F32" i="7"/>
  <c r="E32" i="7"/>
  <c r="K8" i="7"/>
  <c r="J8" i="7"/>
  <c r="I8" i="7"/>
  <c r="H8" i="7"/>
  <c r="G8" i="7"/>
  <c r="F8" i="7"/>
  <c r="E8" i="7"/>
  <c r="K28" i="7"/>
  <c r="J28" i="7"/>
  <c r="I28" i="7"/>
  <c r="H28" i="7"/>
  <c r="G28" i="7"/>
  <c r="F28" i="7"/>
  <c r="E28" i="7"/>
  <c r="K23" i="7"/>
  <c r="J23" i="7"/>
  <c r="I23" i="7"/>
  <c r="H23" i="7"/>
  <c r="G23" i="7"/>
  <c r="F23" i="7"/>
  <c r="E23" i="7"/>
  <c r="K15" i="7"/>
  <c r="J15" i="7"/>
  <c r="I15" i="7"/>
  <c r="H15" i="7"/>
  <c r="G15" i="7"/>
  <c r="F15" i="7"/>
  <c r="E15" i="7"/>
  <c r="K41" i="7"/>
  <c r="J41" i="7"/>
  <c r="I41" i="7"/>
  <c r="H41" i="7"/>
  <c r="G41" i="7"/>
  <c r="F41" i="7"/>
  <c r="E41" i="7"/>
  <c r="K25" i="7"/>
  <c r="J25" i="7"/>
  <c r="I25" i="7"/>
  <c r="H25" i="7"/>
  <c r="G25" i="7"/>
  <c r="F25" i="7"/>
  <c r="E25" i="7"/>
  <c r="K35" i="7"/>
  <c r="J35" i="7"/>
  <c r="I35" i="7"/>
  <c r="H35" i="7"/>
  <c r="G35" i="7"/>
  <c r="F35" i="7"/>
  <c r="E35" i="7"/>
  <c r="K19" i="7"/>
  <c r="J19" i="7"/>
  <c r="I19" i="7"/>
  <c r="H19" i="7"/>
  <c r="G19" i="7"/>
  <c r="F19" i="7"/>
  <c r="E19" i="7"/>
  <c r="K4" i="7"/>
  <c r="J4" i="7"/>
  <c r="I4" i="7"/>
  <c r="H4" i="7"/>
  <c r="G4" i="7"/>
  <c r="F4" i="7"/>
  <c r="E4" i="7"/>
  <c r="K6" i="7"/>
  <c r="J6" i="7"/>
  <c r="I6" i="7"/>
  <c r="H6" i="7"/>
  <c r="G6" i="7"/>
  <c r="F6" i="7"/>
  <c r="E6" i="7"/>
  <c r="K31" i="7"/>
  <c r="J31" i="7"/>
  <c r="I31" i="7"/>
  <c r="H31" i="7"/>
  <c r="G31" i="7"/>
  <c r="F31" i="7"/>
  <c r="E31" i="7"/>
  <c r="K29" i="7"/>
  <c r="J29" i="7"/>
  <c r="I29" i="7"/>
  <c r="H29" i="7"/>
  <c r="G29" i="7"/>
  <c r="F29" i="7"/>
  <c r="E29" i="7"/>
  <c r="K13" i="7"/>
  <c r="J13" i="7"/>
  <c r="I13" i="7"/>
  <c r="H13" i="7"/>
  <c r="G13" i="7"/>
  <c r="F13" i="7"/>
  <c r="E13" i="7"/>
  <c r="K16" i="7"/>
  <c r="J16" i="7"/>
  <c r="I16" i="7"/>
  <c r="H16" i="7"/>
  <c r="G16" i="7"/>
  <c r="F16" i="7"/>
  <c r="E16" i="7"/>
  <c r="K12" i="7"/>
  <c r="J12" i="7"/>
  <c r="I12" i="7"/>
  <c r="H12" i="7"/>
  <c r="G12" i="7"/>
  <c r="F12" i="7"/>
  <c r="E12" i="7"/>
  <c r="K24" i="7"/>
  <c r="J24" i="7"/>
  <c r="I24" i="7"/>
  <c r="H24" i="7"/>
  <c r="G24" i="7"/>
  <c r="F24" i="7"/>
  <c r="E24" i="7"/>
  <c r="K20" i="7"/>
  <c r="J20" i="7"/>
  <c r="I20" i="7"/>
  <c r="H20" i="7"/>
  <c r="G20" i="7"/>
  <c r="F20" i="7"/>
  <c r="E20" i="7"/>
  <c r="K40" i="7"/>
  <c r="J40" i="7"/>
  <c r="I40" i="7"/>
  <c r="H40" i="7"/>
  <c r="G40" i="7"/>
  <c r="F40" i="7"/>
  <c r="E40" i="7"/>
  <c r="K17" i="7"/>
  <c r="J17" i="7"/>
  <c r="I17" i="7"/>
  <c r="H17" i="7"/>
  <c r="G17" i="7"/>
  <c r="F17" i="7"/>
  <c r="E17" i="7"/>
  <c r="K38" i="7"/>
  <c r="J38" i="7"/>
  <c r="I38" i="7"/>
  <c r="H38" i="7"/>
  <c r="G38" i="7"/>
  <c r="F38" i="7"/>
  <c r="E38" i="7"/>
  <c r="K34" i="7"/>
  <c r="J34" i="7"/>
  <c r="I34" i="7"/>
  <c r="H34" i="7"/>
  <c r="G34" i="7"/>
  <c r="F34" i="7"/>
  <c r="E34" i="7"/>
  <c r="K5" i="7"/>
  <c r="J5" i="7"/>
  <c r="I5" i="7"/>
  <c r="H5" i="7"/>
  <c r="G5" i="7"/>
  <c r="F5" i="7"/>
  <c r="E5" i="7"/>
  <c r="K3" i="7"/>
  <c r="J3" i="7"/>
  <c r="I3" i="7"/>
  <c r="H3" i="7"/>
  <c r="G3" i="7"/>
  <c r="F3" i="7"/>
  <c r="E3" i="7"/>
  <c r="K14" i="7"/>
  <c r="J14" i="7"/>
  <c r="I14" i="7"/>
  <c r="H14" i="7"/>
  <c r="G14" i="7"/>
  <c r="F14" i="7"/>
  <c r="E14" i="7"/>
  <c r="K33" i="7"/>
  <c r="J33" i="7"/>
  <c r="I33" i="7"/>
  <c r="H33" i="7"/>
  <c r="G33" i="7"/>
  <c r="F33" i="7"/>
  <c r="E33" i="7"/>
</calcChain>
</file>

<file path=xl/sharedStrings.xml><?xml version="1.0" encoding="utf-8"?>
<sst xmlns="http://schemas.openxmlformats.org/spreadsheetml/2006/main" count="173" uniqueCount="87">
  <si>
    <t>MOF</t>
  </si>
  <si>
    <t>Linker</t>
  </si>
  <si>
    <t>Metal</t>
  </si>
  <si>
    <t>MOF-5</t>
  </si>
  <si>
    <t>Terepthalic Acid</t>
  </si>
  <si>
    <t>Zn</t>
  </si>
  <si>
    <t>ZIF-7</t>
  </si>
  <si>
    <t>ZIF-8</t>
  </si>
  <si>
    <t>ZIF-11</t>
  </si>
  <si>
    <t>Imidazole</t>
  </si>
  <si>
    <t>Benzimidazole</t>
  </si>
  <si>
    <t>Methylimidazole</t>
  </si>
  <si>
    <t>Co</t>
  </si>
  <si>
    <t>Ni</t>
  </si>
  <si>
    <t>Ethylimidazole</t>
  </si>
  <si>
    <t>Nitroimidazole</t>
  </si>
  <si>
    <t>ZIF-67</t>
  </si>
  <si>
    <t>HKUST-1</t>
  </si>
  <si>
    <t>UiO-66</t>
  </si>
  <si>
    <t>Trimesic Acid</t>
  </si>
  <si>
    <t>Cu</t>
  </si>
  <si>
    <t>Al</t>
  </si>
  <si>
    <t>MIL-53 (Al)</t>
  </si>
  <si>
    <t>Zr</t>
  </si>
  <si>
    <t>MIL-53 (Cr)</t>
  </si>
  <si>
    <t>Linker Functional Group</t>
  </si>
  <si>
    <t>Carboxylate</t>
  </si>
  <si>
    <t>Imidazolate</t>
  </si>
  <si>
    <t>Cr</t>
  </si>
  <si>
    <t>Mo3(BTC)2</t>
  </si>
  <si>
    <t>Mo</t>
  </si>
  <si>
    <t>Ni3(BTC)2</t>
  </si>
  <si>
    <t>V-BDC</t>
  </si>
  <si>
    <t>V</t>
  </si>
  <si>
    <t>MIL-100 (Cr)</t>
  </si>
  <si>
    <t>MIL-100 (Al)</t>
  </si>
  <si>
    <t>MIL-100 (Fe)</t>
  </si>
  <si>
    <t>MIL-53 (Fe)</t>
  </si>
  <si>
    <t>Fe</t>
  </si>
  <si>
    <t>CuBTTri</t>
  </si>
  <si>
    <t>1,3,5-tris(1H-1,2,3-triazol-5-yl)benzene)</t>
  </si>
  <si>
    <t>Triazolate</t>
  </si>
  <si>
    <t>MUV-3</t>
  </si>
  <si>
    <t>ZIF-20</t>
  </si>
  <si>
    <t>CoNIm (RHO)</t>
  </si>
  <si>
    <t xml:space="preserve">ZIF-65 [CoNIm (SOD)] </t>
  </si>
  <si>
    <t>Mn-ZIF-8</t>
  </si>
  <si>
    <t>Mn</t>
  </si>
  <si>
    <t>ZIF-14 (MAF-5)</t>
  </si>
  <si>
    <t>MAF-7</t>
  </si>
  <si>
    <t>3-methyl-1,2,4-triazole</t>
  </si>
  <si>
    <t>Mg-ZIF-8</t>
  </si>
  <si>
    <t>Mg</t>
  </si>
  <si>
    <t>Tetrazolate</t>
  </si>
  <si>
    <t>Cu(BTP)</t>
  </si>
  <si>
    <t>Ni(BTP)</t>
  </si>
  <si>
    <t>1,3,5-tris(1H-pyrazol-4-yl)benzene</t>
  </si>
  <si>
    <t>CoBTTri</t>
  </si>
  <si>
    <t>MUF-15</t>
  </si>
  <si>
    <t>Isophthalic Acid</t>
  </si>
  <si>
    <t>Mn-BTT</t>
  </si>
  <si>
    <t>1,3,5-tris(2H-tetrazol-5-yl)benzene)</t>
  </si>
  <si>
    <t>Zn(BTP)</t>
  </si>
  <si>
    <t>Co(BTP)</t>
  </si>
  <si>
    <t>Pyrazolate</t>
  </si>
  <si>
    <t>Purine</t>
  </si>
  <si>
    <t>Water Stability Quantified</t>
  </si>
  <si>
    <t>L_FG</t>
  </si>
  <si>
    <t>L_pKa</t>
  </si>
  <si>
    <t>M_de</t>
  </si>
  <si>
    <t>M_EN</t>
  </si>
  <si>
    <t>M_Ch</t>
  </si>
  <si>
    <t>L_MW</t>
  </si>
  <si>
    <t>L_nB</t>
  </si>
  <si>
    <t>SA</t>
  </si>
  <si>
    <t>MIL-101(Cr)</t>
  </si>
  <si>
    <t>DUT-4</t>
  </si>
  <si>
    <t>2,6-Napthalenedicarboxylic Acid</t>
  </si>
  <si>
    <t>ZIF-90</t>
  </si>
  <si>
    <t>Imidazolecarboxaldehyde</t>
  </si>
  <si>
    <t>MIL-140A</t>
  </si>
  <si>
    <t>MIL-140B</t>
  </si>
  <si>
    <t>MIL-140C</t>
  </si>
  <si>
    <t>4,4'-Biphenyldicarboxylic Acid</t>
  </si>
  <si>
    <t>MIL-96 (Al)</t>
  </si>
  <si>
    <t>ZIF-71</t>
  </si>
  <si>
    <t>4,5-Dichlorimidazole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</si>
</sst>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db874a2fe8ea40c/Hopkins/SoftwareCarpentry/Final%20Project%20MOF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Linker and Metal Data"/>
      <sheetName val="Thermal"/>
      <sheetName val="Water"/>
      <sheetName val="Linker Characterization"/>
      <sheetName val="Water Stability Criteria"/>
    </sheetNames>
    <sheetDataSet>
      <sheetData sheetId="0"/>
      <sheetData sheetId="1">
        <row r="2">
          <cell r="A2" t="str">
            <v>Al</v>
          </cell>
          <cell r="B2">
            <v>1.61</v>
          </cell>
          <cell r="C2">
            <v>3</v>
          </cell>
          <cell r="D2">
            <v>0</v>
          </cell>
          <cell r="F2" t="str">
            <v>1,3,5-tris(1H-1,2,3-triazol-5-yl)benzene)</v>
          </cell>
          <cell r="G2">
            <v>9.3000000000000007</v>
          </cell>
          <cell r="H2">
            <v>9.3000000000000007</v>
          </cell>
          <cell r="I2">
            <v>279.26</v>
          </cell>
          <cell r="J2">
            <v>6</v>
          </cell>
        </row>
        <row r="3">
          <cell r="A3" t="str">
            <v>Cd</v>
          </cell>
          <cell r="B3">
            <v>1.69</v>
          </cell>
          <cell r="C3">
            <v>2</v>
          </cell>
          <cell r="D3">
            <v>10</v>
          </cell>
          <cell r="F3" t="str">
            <v>1,3,5-tris(1H-pyrazol-4-yl)benzene</v>
          </cell>
          <cell r="G3">
            <v>14.4</v>
          </cell>
          <cell r="H3">
            <v>14.4</v>
          </cell>
          <cell r="I3" t="str">
            <v>276.3 </v>
          </cell>
          <cell r="J3">
            <v>6</v>
          </cell>
        </row>
        <row r="4">
          <cell r="A4" t="str">
            <v>Co</v>
          </cell>
          <cell r="B4">
            <v>1.88</v>
          </cell>
          <cell r="C4">
            <v>2</v>
          </cell>
          <cell r="D4">
            <v>7</v>
          </cell>
          <cell r="F4" t="str">
            <v>1,3,5-tris(2H-tetrazol-5-yl)benzene)</v>
          </cell>
          <cell r="G4">
            <v>4.5999999999999996</v>
          </cell>
          <cell r="H4">
            <v>4.5999999999999996</v>
          </cell>
          <cell r="I4">
            <v>282.3</v>
          </cell>
          <cell r="J4">
            <v>6</v>
          </cell>
        </row>
        <row r="5">
          <cell r="A5" t="str">
            <v>Cr</v>
          </cell>
          <cell r="B5">
            <v>1.66</v>
          </cell>
          <cell r="C5">
            <v>3</v>
          </cell>
          <cell r="D5">
            <v>3</v>
          </cell>
          <cell r="F5" t="str">
            <v>3-methyl-1,2,4-triazole</v>
          </cell>
          <cell r="G5">
            <v>9.3000000000000007</v>
          </cell>
          <cell r="H5">
            <v>9.3000000000000007</v>
          </cell>
          <cell r="I5">
            <v>83.09</v>
          </cell>
          <cell r="J5">
            <v>2</v>
          </cell>
        </row>
        <row r="6">
          <cell r="A6" t="str">
            <v>Cu</v>
          </cell>
          <cell r="B6">
            <v>1.9</v>
          </cell>
          <cell r="C6">
            <v>2</v>
          </cell>
          <cell r="D6">
            <v>9</v>
          </cell>
          <cell r="F6" t="str">
            <v>Benzimidazole</v>
          </cell>
          <cell r="G6">
            <v>12.25</v>
          </cell>
          <cell r="H6">
            <v>12.25</v>
          </cell>
          <cell r="I6">
            <v>118.14</v>
          </cell>
          <cell r="J6">
            <v>2</v>
          </cell>
        </row>
        <row r="7">
          <cell r="A7" t="str">
            <v>Fe</v>
          </cell>
          <cell r="B7">
            <v>1.83</v>
          </cell>
          <cell r="C7">
            <v>2</v>
          </cell>
          <cell r="D7">
            <v>6</v>
          </cell>
          <cell r="F7" t="str">
            <v>Butylimidazole</v>
          </cell>
          <cell r="G7">
            <v>13.7</v>
          </cell>
          <cell r="H7">
            <v>13.7</v>
          </cell>
          <cell r="I7">
            <v>124.18</v>
          </cell>
          <cell r="J7">
            <v>2</v>
          </cell>
        </row>
        <row r="8">
          <cell r="A8" t="str">
            <v>Mg</v>
          </cell>
          <cell r="B8">
            <v>1.31</v>
          </cell>
          <cell r="C8">
            <v>2</v>
          </cell>
          <cell r="D8">
            <v>0</v>
          </cell>
          <cell r="F8" t="str">
            <v>Chlorobenzimidazole</v>
          </cell>
          <cell r="G8">
            <v>11.65</v>
          </cell>
          <cell r="H8">
            <v>11.65</v>
          </cell>
          <cell r="I8">
            <v>152.58000000000001</v>
          </cell>
          <cell r="J8">
            <v>2</v>
          </cell>
        </row>
        <row r="9">
          <cell r="A9" t="str">
            <v>Mn</v>
          </cell>
          <cell r="B9">
            <v>1.55</v>
          </cell>
          <cell r="C9">
            <v>2</v>
          </cell>
          <cell r="D9">
            <v>5</v>
          </cell>
          <cell r="F9" t="str">
            <v>Ethylimidazole</v>
          </cell>
          <cell r="G9">
            <v>13.8</v>
          </cell>
          <cell r="H9">
            <v>13.8</v>
          </cell>
          <cell r="I9">
            <v>96.1</v>
          </cell>
          <cell r="J9">
            <v>2</v>
          </cell>
        </row>
        <row r="10">
          <cell r="A10" t="str">
            <v>Mo</v>
          </cell>
          <cell r="B10">
            <v>2.16</v>
          </cell>
          <cell r="C10">
            <v>2</v>
          </cell>
          <cell r="D10">
            <v>4</v>
          </cell>
          <cell r="F10" t="str">
            <v>Imidazole</v>
          </cell>
          <cell r="G10">
            <v>13.5</v>
          </cell>
          <cell r="H10">
            <v>13.5</v>
          </cell>
          <cell r="I10">
            <v>68.08</v>
          </cell>
          <cell r="J10">
            <v>2</v>
          </cell>
        </row>
        <row r="11">
          <cell r="A11" t="str">
            <v>Ni</v>
          </cell>
          <cell r="B11">
            <v>1.91</v>
          </cell>
          <cell r="C11">
            <v>2</v>
          </cell>
          <cell r="D11">
            <v>8</v>
          </cell>
          <cell r="F11" t="str">
            <v>Isophthalic Acid</v>
          </cell>
          <cell r="G11" t="str">
            <v>3.7, 4.6</v>
          </cell>
          <cell r="H11">
            <v>4.1500000000000004</v>
          </cell>
          <cell r="I11">
            <v>166.13</v>
          </cell>
          <cell r="J11">
            <v>4</v>
          </cell>
        </row>
        <row r="12">
          <cell r="A12" t="str">
            <v>V</v>
          </cell>
          <cell r="B12">
            <v>1.63</v>
          </cell>
          <cell r="C12">
            <v>4</v>
          </cell>
          <cell r="D12">
            <v>1</v>
          </cell>
          <cell r="F12" t="str">
            <v>Methylimidazole</v>
          </cell>
          <cell r="G12">
            <v>13.92</v>
          </cell>
          <cell r="H12">
            <v>13.92</v>
          </cell>
          <cell r="I12">
            <v>82.1</v>
          </cell>
          <cell r="J12">
            <v>2</v>
          </cell>
        </row>
        <row r="13">
          <cell r="A13" t="str">
            <v>Zn</v>
          </cell>
          <cell r="B13">
            <v>1.65</v>
          </cell>
          <cell r="C13">
            <v>2</v>
          </cell>
          <cell r="D13">
            <v>10</v>
          </cell>
          <cell r="F13" t="str">
            <v>Nitroimidazole</v>
          </cell>
          <cell r="G13">
            <v>7.74</v>
          </cell>
          <cell r="H13">
            <v>7.74</v>
          </cell>
          <cell r="I13">
            <v>113.07</v>
          </cell>
          <cell r="J13">
            <v>2</v>
          </cell>
        </row>
        <row r="14">
          <cell r="A14" t="str">
            <v>Zr</v>
          </cell>
          <cell r="B14">
            <v>1.33</v>
          </cell>
          <cell r="C14">
            <v>4</v>
          </cell>
          <cell r="D14">
            <v>0</v>
          </cell>
          <cell r="F14" t="str">
            <v>Propylimidazole</v>
          </cell>
          <cell r="G14">
            <v>13.7</v>
          </cell>
          <cell r="H14">
            <v>13.7</v>
          </cell>
          <cell r="I14">
            <v>110.16</v>
          </cell>
          <cell r="J14">
            <v>2</v>
          </cell>
        </row>
        <row r="15">
          <cell r="F15" t="str">
            <v>Purine</v>
          </cell>
          <cell r="G15">
            <v>9.31</v>
          </cell>
          <cell r="H15">
            <v>9.31</v>
          </cell>
          <cell r="I15">
            <v>120.11</v>
          </cell>
          <cell r="J15">
            <v>2</v>
          </cell>
        </row>
        <row r="16">
          <cell r="F16" t="str">
            <v>Terepthalic Acid</v>
          </cell>
          <cell r="G16" t="str">
            <v>3.54, 4.46</v>
          </cell>
          <cell r="H16">
            <v>4</v>
          </cell>
          <cell r="I16">
            <v>166.13</v>
          </cell>
          <cell r="J16">
            <v>4</v>
          </cell>
        </row>
        <row r="17">
          <cell r="F17" t="str">
            <v>Trimesic Acid</v>
          </cell>
          <cell r="G17" t="str">
            <v>2.12, 4.19, 5.18</v>
          </cell>
          <cell r="H17">
            <v>3.83</v>
          </cell>
          <cell r="I17">
            <v>210.14</v>
          </cell>
          <cell r="J17">
            <v>6</v>
          </cell>
        </row>
        <row r="18">
          <cell r="F18" t="str">
            <v>Dioxobenzenedicarboxylate</v>
          </cell>
          <cell r="H18">
            <v>4.18</v>
          </cell>
          <cell r="I18">
            <v>198.13</v>
          </cell>
          <cell r="J18">
            <v>4</v>
          </cell>
        </row>
        <row r="19">
          <cell r="F19" t="str">
            <v>2,6-Napthalenedicarboxylic Acid</v>
          </cell>
          <cell r="H19">
            <v>4.2</v>
          </cell>
          <cell r="I19">
            <v>216.19</v>
          </cell>
          <cell r="J19">
            <v>4</v>
          </cell>
        </row>
        <row r="20">
          <cell r="F20" t="str">
            <v>4,4'-Biphenyldicarboxylic Acid</v>
          </cell>
          <cell r="H20">
            <v>4.2</v>
          </cell>
          <cell r="I20">
            <v>242.23</v>
          </cell>
          <cell r="J20">
            <v>4</v>
          </cell>
        </row>
      </sheetData>
      <sheetData sheetId="2"/>
      <sheetData sheetId="3">
        <row r="2">
          <cell r="B2" t="str">
            <v>1,3,5-tris(1H-pyrazol-4-yl)benzene</v>
          </cell>
          <cell r="C2" t="str">
            <v>Co</v>
          </cell>
        </row>
        <row r="3">
          <cell r="B3" t="str">
            <v>Trimesic Acid</v>
          </cell>
          <cell r="C3" t="str">
            <v>Mo</v>
          </cell>
        </row>
        <row r="4">
          <cell r="B4" t="str">
            <v>1,3,5-tris(2H-tetrazol-5-yl)benzene)</v>
          </cell>
          <cell r="C4" t="str">
            <v>Mn</v>
          </cell>
        </row>
        <row r="5">
          <cell r="B5" t="str">
            <v>Methylimidazole</v>
          </cell>
          <cell r="C5" t="str">
            <v>Fe</v>
          </cell>
        </row>
        <row r="6">
          <cell r="B6" t="str">
            <v>Trimesic Acid</v>
          </cell>
          <cell r="C6" t="str">
            <v>Ni</v>
          </cell>
        </row>
        <row r="7">
          <cell r="B7" t="str">
            <v>Terepthalic Acid</v>
          </cell>
          <cell r="C7" t="str">
            <v>Zn</v>
          </cell>
        </row>
        <row r="8">
          <cell r="B8" t="str">
            <v>Imidazole</v>
          </cell>
          <cell r="C8" t="str">
            <v>Mg</v>
          </cell>
        </row>
        <row r="9">
          <cell r="B9" t="str">
            <v>Methylimidazole</v>
          </cell>
          <cell r="C9" t="str">
            <v>Mn</v>
          </cell>
        </row>
        <row r="10">
          <cell r="B10" t="str">
            <v>Nitroimidazole</v>
          </cell>
          <cell r="C10" t="str">
            <v>Co</v>
          </cell>
        </row>
        <row r="11">
          <cell r="B11" t="str">
            <v>Terepthalic Acid</v>
          </cell>
          <cell r="C11" t="str">
            <v>Al</v>
          </cell>
        </row>
        <row r="12">
          <cell r="B12" t="str">
            <v>Trimesic Acid</v>
          </cell>
          <cell r="C12" t="str">
            <v>Cu</v>
          </cell>
        </row>
        <row r="13">
          <cell r="B13" t="str">
            <v>Purine</v>
          </cell>
          <cell r="C13" t="str">
            <v>Zn</v>
          </cell>
        </row>
        <row r="14">
          <cell r="B14" t="str">
            <v>Benzimidazole</v>
          </cell>
          <cell r="C14" t="str">
            <v>Zn</v>
          </cell>
        </row>
        <row r="15">
          <cell r="B15" t="str">
            <v>Methylimidazole</v>
          </cell>
          <cell r="C15" t="str">
            <v>Co</v>
          </cell>
        </row>
        <row r="16">
          <cell r="B16" t="str">
            <v>Terepthalic Acid</v>
          </cell>
          <cell r="C16" t="str">
            <v>V</v>
          </cell>
        </row>
        <row r="17">
          <cell r="B17" t="str">
            <v>Isophthalic Acid</v>
          </cell>
          <cell r="C17" t="str">
            <v>Co</v>
          </cell>
        </row>
        <row r="18">
          <cell r="B18" t="str">
            <v>1,3,5-tris(1H-1,2,3-triazol-5-yl)benzene)</v>
          </cell>
          <cell r="C18" t="str">
            <v>Co</v>
          </cell>
        </row>
        <row r="19">
          <cell r="B19" t="str">
            <v>Benzimidazole</v>
          </cell>
          <cell r="C19" t="str">
            <v>Zn</v>
          </cell>
        </row>
        <row r="20">
          <cell r="B20" t="str">
            <v>1,3,5-tris(1H-pyrazol-4-yl)benzene</v>
          </cell>
          <cell r="C20" t="str">
            <v>Cu</v>
          </cell>
        </row>
        <row r="21">
          <cell r="B21" t="str">
            <v>Nitroimidazole</v>
          </cell>
          <cell r="C21" t="str">
            <v>Co</v>
          </cell>
        </row>
        <row r="22">
          <cell r="B22" t="str">
            <v>Terepthalic Acid</v>
          </cell>
          <cell r="C22" t="str">
            <v>Fe</v>
          </cell>
        </row>
        <row r="23">
          <cell r="B23" t="str">
            <v>1,3,5-tris(1H-pyrazol-4-yl)benzene</v>
          </cell>
          <cell r="C23" t="str">
            <v>Zn</v>
          </cell>
        </row>
        <row r="24">
          <cell r="B24" t="str">
            <v>Trimesic Acid</v>
          </cell>
          <cell r="C24" t="str">
            <v>Al</v>
          </cell>
        </row>
        <row r="25">
          <cell r="B25" t="str">
            <v>Trimesic Acid</v>
          </cell>
          <cell r="C25" t="str">
            <v>Fe</v>
          </cell>
        </row>
        <row r="26">
          <cell r="B26" t="str">
            <v>Ethylimidazole</v>
          </cell>
          <cell r="C26" t="str">
            <v>Zn</v>
          </cell>
        </row>
        <row r="27">
          <cell r="B27" t="str">
            <v>3-methyl-1,2,4-triazole</v>
          </cell>
          <cell r="C27" t="str">
            <v>Zn</v>
          </cell>
        </row>
        <row r="28">
          <cell r="B28" t="str">
            <v>Terepthalic Acid</v>
          </cell>
          <cell r="C28" t="str">
            <v>Cr</v>
          </cell>
        </row>
        <row r="29">
          <cell r="B29" t="str">
            <v>Terepthalic Acid</v>
          </cell>
          <cell r="C29" t="str">
            <v>Zr</v>
          </cell>
        </row>
        <row r="30">
          <cell r="B30" t="str">
            <v>Methylimidazole</v>
          </cell>
          <cell r="C30" t="str">
            <v>Zn</v>
          </cell>
        </row>
        <row r="31">
          <cell r="B31" t="str">
            <v>Terepthalic Acid</v>
          </cell>
          <cell r="C31" t="str">
            <v>Cr</v>
          </cell>
        </row>
        <row r="32">
          <cell r="B32" t="str">
            <v>1,3,5-tris(1H-1,2,3-triazol-5-yl)benzene)</v>
          </cell>
          <cell r="C32" t="str">
            <v>Cu</v>
          </cell>
        </row>
        <row r="33">
          <cell r="B33" t="str">
            <v>1,3,5-tris(1H-pyrazol-4-yl)benzene</v>
          </cell>
          <cell r="C33" t="str">
            <v>Ni</v>
          </cell>
        </row>
        <row r="34">
          <cell r="B34" t="str">
            <v>Trimesic Acid</v>
          </cell>
          <cell r="C34" t="str">
            <v>Cr</v>
          </cell>
        </row>
        <row r="35">
          <cell r="B35" t="str">
            <v>2,6-Napthalenedicarboxylic Acid</v>
          </cell>
          <cell r="C35" t="str">
            <v>Al</v>
          </cell>
        </row>
        <row r="36">
          <cell r="C36" t="str">
            <v>Zn</v>
          </cell>
        </row>
        <row r="37">
          <cell r="B37" t="str">
            <v>Terepthalic Acid</v>
          </cell>
          <cell r="C37" t="str">
            <v>Zr</v>
          </cell>
        </row>
        <row r="38">
          <cell r="B38" t="str">
            <v>2,6-Napthalenedicarboxylic Acid</v>
          </cell>
          <cell r="C38" t="str">
            <v>Zr</v>
          </cell>
        </row>
        <row r="39">
          <cell r="B39" t="str">
            <v>4,4'-Biphenyldicarboxylic Acid</v>
          </cell>
          <cell r="C39" t="str">
            <v>Zr</v>
          </cell>
        </row>
        <row r="40">
          <cell r="B40" t="str">
            <v>Trimesic Acid</v>
          </cell>
          <cell r="C40" t="str">
            <v>Al</v>
          </cell>
        </row>
        <row r="41">
          <cell r="C41" t="str">
            <v>Zn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5DAA-7212-411E-A3DB-A54C11F5F445}">
  <dimension ref="A1:M41"/>
  <sheetViews>
    <sheetView tabSelected="1" topLeftCell="A18" workbookViewId="0">
      <selection activeCell="N41" sqref="N41"/>
    </sheetView>
  </sheetViews>
  <sheetFormatPr defaultRowHeight="15" x14ac:dyDescent="0.25"/>
  <cols>
    <col min="1" max="1" width="20.42578125" bestFit="1" customWidth="1"/>
    <col min="2" max="2" width="36.85546875" bestFit="1" customWidth="1"/>
    <col min="14" max="14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66</v>
      </c>
    </row>
    <row r="2" spans="1:13" x14ac:dyDescent="0.25">
      <c r="A2" t="s">
        <v>78</v>
      </c>
      <c r="B2" t="s">
        <v>79</v>
      </c>
      <c r="C2" t="s">
        <v>5</v>
      </c>
      <c r="D2" t="s">
        <v>27</v>
      </c>
      <c r="E2">
        <f t="shared" ref="E2:E41" si="0">IF(D2="Imidazolate",1,IF(D2="Triazolate",2,IF(D2="Tetrazolate",3,IF(D2="Carboxylate",5, IF(D2="Pyrazolate",4)))))</f>
        <v>1</v>
      </c>
      <c r="F2">
        <v>10</v>
      </c>
      <c r="G2">
        <f>INDEX('[1]Linker and Metal Data'!$A$2:$D$14, MATCH([1]Water!C36,'[1]Linker and Metal Data'!$A$2:$A$14,0),4)</f>
        <v>10</v>
      </c>
      <c r="H2" s="1">
        <f>INDEX('[1]Linker and Metal Data'!$A$2:$D$14, MATCH([1]Water!C36,'[1]Linker and Metal Data'!$A$2:$A$14,0),2)</f>
        <v>1.65</v>
      </c>
      <c r="I2">
        <v>2</v>
      </c>
      <c r="J2" s="1">
        <v>96.09</v>
      </c>
      <c r="K2">
        <v>2</v>
      </c>
      <c r="L2">
        <v>1900</v>
      </c>
      <c r="M2">
        <v>1</v>
      </c>
    </row>
    <row r="3" spans="1:13" x14ac:dyDescent="0.25">
      <c r="A3" t="s">
        <v>60</v>
      </c>
      <c r="B3" t="s">
        <v>61</v>
      </c>
      <c r="C3" t="s">
        <v>47</v>
      </c>
      <c r="D3" t="s">
        <v>53</v>
      </c>
      <c r="E3">
        <f t="shared" si="0"/>
        <v>3</v>
      </c>
      <c r="F3">
        <f>INDEX('[1]Linker and Metal Data'!$F$2:$H$20, MATCH([1]Water!B4,'[1]Linker and Metal Data'!$F$2:$F$20,0),3)</f>
        <v>4.5999999999999996</v>
      </c>
      <c r="G3">
        <f>INDEX('[1]Linker and Metal Data'!$A$2:$D$14, MATCH([1]Water!C4,'[1]Linker and Metal Data'!$A$2:$A$14,0),4)</f>
        <v>5</v>
      </c>
      <c r="H3" s="1">
        <f>INDEX('[1]Linker and Metal Data'!$A$2:$D$14, MATCH([1]Water!C4,'[1]Linker and Metal Data'!$A$2:$A$14,0),2)</f>
        <v>1.55</v>
      </c>
      <c r="I3">
        <f>INDEX('[1]Linker and Metal Data'!$A$2:$D$14, MATCH([1]Water!C4,'[1]Linker and Metal Data'!$A$2:$A$14,0),3)</f>
        <v>2</v>
      </c>
      <c r="J3" s="1">
        <f>INDEX('[1]Linker and Metal Data'!$F$2:$I$20,MATCH([1]Water!B4,'[1]Linker and Metal Data'!$F$2:$F$20,0),4)</f>
        <v>282.3</v>
      </c>
      <c r="K3">
        <f>INDEX('[1]Linker and Metal Data'!$F$2:$J$20,MATCH([1]Water!B4,'[1]Linker and Metal Data'!$F$2:$F$20,0),5)</f>
        <v>6</v>
      </c>
      <c r="L3">
        <v>2400</v>
      </c>
      <c r="M3">
        <v>0</v>
      </c>
    </row>
    <row r="4" spans="1:13" x14ac:dyDescent="0.25">
      <c r="A4" t="s">
        <v>57</v>
      </c>
      <c r="B4" t="s">
        <v>40</v>
      </c>
      <c r="C4" t="s">
        <v>12</v>
      </c>
      <c r="D4" t="s">
        <v>41</v>
      </c>
      <c r="E4">
        <f t="shared" si="0"/>
        <v>2</v>
      </c>
      <c r="F4">
        <f>INDEX('[1]Linker and Metal Data'!$F$2:$H$20, MATCH([1]Water!B18,'[1]Linker and Metal Data'!$F$2:$F$20,0),3)</f>
        <v>9.3000000000000007</v>
      </c>
      <c r="G4">
        <f>INDEX('[1]Linker and Metal Data'!$A$2:$D$14, MATCH([1]Water!C18,'[1]Linker and Metal Data'!$A$2:$A$14,0),4)</f>
        <v>7</v>
      </c>
      <c r="H4" s="1">
        <f>INDEX('[1]Linker and Metal Data'!$A$2:$D$14, MATCH([1]Water!C18,'[1]Linker and Metal Data'!$A$2:$A$14,0),2)</f>
        <v>1.88</v>
      </c>
      <c r="I4">
        <f>INDEX('[1]Linker and Metal Data'!$A$2:$D$14, MATCH([1]Water!C18,'[1]Linker and Metal Data'!$A$2:$A$14,0),3)</f>
        <v>2</v>
      </c>
      <c r="J4" s="1">
        <f>INDEX('[1]Linker and Metal Data'!$F$2:$I$20,MATCH([1]Water!B18,'[1]Linker and Metal Data'!$F$2:$F$20,0),4)</f>
        <v>279.26</v>
      </c>
      <c r="K4">
        <f>INDEX('[1]Linker and Metal Data'!$F$2:$J$20,MATCH([1]Water!B18,'[1]Linker and Metal Data'!$F$2:$F$20,0),5)</f>
        <v>6</v>
      </c>
      <c r="L4">
        <v>1850</v>
      </c>
      <c r="M4">
        <v>1</v>
      </c>
    </row>
    <row r="5" spans="1:13" x14ac:dyDescent="0.25">
      <c r="A5" t="s">
        <v>42</v>
      </c>
      <c r="B5" t="s">
        <v>11</v>
      </c>
      <c r="C5" t="s">
        <v>38</v>
      </c>
      <c r="D5" t="s">
        <v>27</v>
      </c>
      <c r="E5">
        <f t="shared" si="0"/>
        <v>1</v>
      </c>
      <c r="F5">
        <f>INDEX('[1]Linker and Metal Data'!$F$2:$H$20, MATCH([1]Water!B5,'[1]Linker and Metal Data'!$F$2:$F$20,0),3)</f>
        <v>13.92</v>
      </c>
      <c r="G5">
        <f>INDEX('[1]Linker and Metal Data'!$A$2:$D$14, MATCH([1]Water!C5,'[1]Linker and Metal Data'!$A$2:$A$14,0),4)</f>
        <v>6</v>
      </c>
      <c r="H5" s="1">
        <f>INDEX('[1]Linker and Metal Data'!$A$2:$D$14, MATCH([1]Water!C5,'[1]Linker and Metal Data'!$A$2:$A$14,0),2)</f>
        <v>1.83</v>
      </c>
      <c r="I5">
        <f>INDEX('[1]Linker and Metal Data'!$A$2:$D$14, MATCH([1]Water!C5,'[1]Linker and Metal Data'!$A$2:$A$14,0),3)</f>
        <v>2</v>
      </c>
      <c r="J5" s="1">
        <f>INDEX('[1]Linker and Metal Data'!$F$2:$I$20,MATCH([1]Water!B5,'[1]Linker and Metal Data'!$F$2:$F$20,0),4)</f>
        <v>82.1</v>
      </c>
      <c r="K5">
        <f>INDEX('[1]Linker and Metal Data'!$F$2:$J$20,MATCH([1]Water!B5,'[1]Linker and Metal Data'!$F$2:$F$20,0),5)</f>
        <v>2</v>
      </c>
      <c r="L5">
        <v>1330</v>
      </c>
      <c r="M5">
        <v>0</v>
      </c>
    </row>
    <row r="6" spans="1:13" x14ac:dyDescent="0.25">
      <c r="A6" t="s">
        <v>58</v>
      </c>
      <c r="B6" t="s">
        <v>59</v>
      </c>
      <c r="C6" t="s">
        <v>12</v>
      </c>
      <c r="D6" t="s">
        <v>26</v>
      </c>
      <c r="E6">
        <f t="shared" si="0"/>
        <v>5</v>
      </c>
      <c r="F6">
        <f>INDEX('[1]Linker and Metal Data'!$F$2:$H$20, MATCH([1]Water!B17,'[1]Linker and Metal Data'!$F$2:$F$20,0),3)</f>
        <v>4.1500000000000004</v>
      </c>
      <c r="G6">
        <f>INDEX('[1]Linker and Metal Data'!$A$2:$D$14, MATCH([1]Water!C17,'[1]Linker and Metal Data'!$A$2:$A$14,0),4)</f>
        <v>7</v>
      </c>
      <c r="H6" s="1">
        <f>INDEX('[1]Linker and Metal Data'!$A$2:$D$14, MATCH([1]Water!C17,'[1]Linker and Metal Data'!$A$2:$A$14,0),2)</f>
        <v>1.88</v>
      </c>
      <c r="I6">
        <f>INDEX('[1]Linker and Metal Data'!$A$2:$D$14, MATCH([1]Water!C17,'[1]Linker and Metal Data'!$A$2:$A$14,0),3)</f>
        <v>2</v>
      </c>
      <c r="J6" s="1">
        <f>INDEX('[1]Linker and Metal Data'!$F$2:$I$20,MATCH([1]Water!B17,'[1]Linker and Metal Data'!$F$2:$F$20,0),4)</f>
        <v>166.13</v>
      </c>
      <c r="K6">
        <f>INDEX('[1]Linker and Metal Data'!$F$2:$J$20,MATCH([1]Water!B17,'[1]Linker and Metal Data'!$F$2:$F$20,0),5)</f>
        <v>4</v>
      </c>
      <c r="L6">
        <v>1500</v>
      </c>
      <c r="M6">
        <v>1</v>
      </c>
    </row>
    <row r="7" spans="1:13" x14ac:dyDescent="0.25">
      <c r="A7" t="s">
        <v>85</v>
      </c>
      <c r="B7" t="s">
        <v>86</v>
      </c>
      <c r="C7" t="s">
        <v>5</v>
      </c>
      <c r="D7" t="s">
        <v>27</v>
      </c>
      <c r="E7">
        <f t="shared" si="0"/>
        <v>1</v>
      </c>
      <c r="F7">
        <v>9.5</v>
      </c>
      <c r="G7">
        <f>INDEX('[1]Linker and Metal Data'!$A$2:$D$14, MATCH([1]Water!C41,'[1]Linker and Metal Data'!$A$2:$A$14,0),4)</f>
        <v>10</v>
      </c>
      <c r="H7" s="1">
        <f>INDEX('[1]Linker and Metal Data'!$A$2:$D$14, MATCH([1]Water!C41,'[1]Linker and Metal Data'!$A$2:$A$14,0),2)</f>
        <v>1.65</v>
      </c>
      <c r="I7">
        <v>2</v>
      </c>
      <c r="J7" s="1">
        <v>136.97</v>
      </c>
      <c r="K7">
        <v>2</v>
      </c>
      <c r="L7">
        <v>1700</v>
      </c>
      <c r="M7">
        <v>2</v>
      </c>
    </row>
    <row r="8" spans="1:13" x14ac:dyDescent="0.25">
      <c r="A8" t="s">
        <v>48</v>
      </c>
      <c r="B8" t="s">
        <v>14</v>
      </c>
      <c r="C8" t="s">
        <v>5</v>
      </c>
      <c r="D8" t="s">
        <v>27</v>
      </c>
      <c r="E8">
        <f t="shared" si="0"/>
        <v>1</v>
      </c>
      <c r="F8">
        <f>INDEX('[1]Linker and Metal Data'!$F$2:$H$20, MATCH([1]Water!B26,'[1]Linker and Metal Data'!$F$2:$F$20,0),3)</f>
        <v>13.8</v>
      </c>
      <c r="G8">
        <f>INDEX('[1]Linker and Metal Data'!$A$2:$D$14, MATCH([1]Water!C26,'[1]Linker and Metal Data'!$A$2:$A$14,0),4)</f>
        <v>10</v>
      </c>
      <c r="H8" s="1">
        <f>INDEX('[1]Linker and Metal Data'!$A$2:$D$14, MATCH([1]Water!C26,'[1]Linker and Metal Data'!$A$2:$A$14,0),2)</f>
        <v>1.65</v>
      </c>
      <c r="I8">
        <f>INDEX('[1]Linker and Metal Data'!$A$2:$D$14, MATCH([1]Water!C26,'[1]Linker and Metal Data'!$A$2:$A$14,0),3)</f>
        <v>2</v>
      </c>
      <c r="J8" s="1">
        <f>INDEX('[1]Linker and Metal Data'!$F$2:$I$20,MATCH([1]Water!B26,'[1]Linker and Metal Data'!$F$2:$F$20,0),4)</f>
        <v>96.1</v>
      </c>
      <c r="K8">
        <f>INDEX('[1]Linker and Metal Data'!$F$2:$J$20,MATCH([1]Water!B26,'[1]Linker and Metal Data'!$F$2:$F$20,0),5)</f>
        <v>2</v>
      </c>
      <c r="L8">
        <v>700</v>
      </c>
      <c r="M8">
        <v>2</v>
      </c>
    </row>
    <row r="9" spans="1:13" x14ac:dyDescent="0.25">
      <c r="A9" t="s">
        <v>7</v>
      </c>
      <c r="B9" t="s">
        <v>11</v>
      </c>
      <c r="C9" t="s">
        <v>5</v>
      </c>
      <c r="D9" t="s">
        <v>27</v>
      </c>
      <c r="E9">
        <f t="shared" si="0"/>
        <v>1</v>
      </c>
      <c r="F9">
        <f>INDEX('[1]Linker and Metal Data'!$F$2:$H$20, MATCH([1]Water!B30,'[1]Linker and Metal Data'!$F$2:$F$20,0),3)</f>
        <v>13.92</v>
      </c>
      <c r="G9">
        <f>INDEX('[1]Linker and Metal Data'!$A$2:$D$14, MATCH([1]Water!C30,'[1]Linker and Metal Data'!$A$2:$A$14,0),4)</f>
        <v>10</v>
      </c>
      <c r="H9" s="1">
        <f>INDEX('[1]Linker and Metal Data'!$A$2:$D$14, MATCH([1]Water!C30,'[1]Linker and Metal Data'!$A$2:$A$14,0),2)</f>
        <v>1.65</v>
      </c>
      <c r="I9">
        <f>INDEX('[1]Linker and Metal Data'!$A$2:$D$14, MATCH([1]Water!C30,'[1]Linker and Metal Data'!$A$2:$A$14,0),3)</f>
        <v>2</v>
      </c>
      <c r="J9" s="1">
        <f>INDEX('[1]Linker and Metal Data'!$F$2:$I$20,MATCH([1]Water!B30,'[1]Linker and Metal Data'!$F$2:$F$20,0),4)</f>
        <v>82.1</v>
      </c>
      <c r="K9">
        <f>INDEX('[1]Linker and Metal Data'!$F$2:$J$20,MATCH([1]Water!B30,'[1]Linker and Metal Data'!$F$2:$F$20,0),5)</f>
        <v>2</v>
      </c>
      <c r="L9">
        <v>1947</v>
      </c>
      <c r="M9">
        <v>3</v>
      </c>
    </row>
    <row r="10" spans="1:13" x14ac:dyDescent="0.25">
      <c r="A10" t="s">
        <v>81</v>
      </c>
      <c r="B10" t="s">
        <v>77</v>
      </c>
      <c r="C10" t="s">
        <v>23</v>
      </c>
      <c r="D10" t="s">
        <v>26</v>
      </c>
      <c r="E10">
        <f t="shared" si="0"/>
        <v>5</v>
      </c>
      <c r="F10">
        <f>INDEX('[1]Linker and Metal Data'!$F$2:$H$20, MATCH([1]Water!B38,'[1]Linker and Metal Data'!$F$2:$F$20,0),3)</f>
        <v>4.2</v>
      </c>
      <c r="G10">
        <f>INDEX('[1]Linker and Metal Data'!$A$2:$D$14, MATCH([1]Water!C38,'[1]Linker and Metal Data'!$A$2:$A$14,0),4)</f>
        <v>0</v>
      </c>
      <c r="H10" s="1">
        <f>INDEX('[1]Linker and Metal Data'!$A$2:$D$14, MATCH([1]Water!C38,'[1]Linker and Metal Data'!$A$2:$A$14,0),2)</f>
        <v>1.33</v>
      </c>
      <c r="I10">
        <v>4</v>
      </c>
      <c r="J10" s="1">
        <f>INDEX('[1]Linker and Metal Data'!$F$2:$I$20,MATCH([1]Water!B38,'[1]Linker and Metal Data'!$F$2:$F$20,0),4)</f>
        <v>216.19</v>
      </c>
      <c r="K10">
        <f>INDEX('[1]Linker and Metal Data'!$F$2:$J$20,MATCH([1]Water!B38,'[1]Linker and Metal Data'!$F$2:$F$20,0),5)</f>
        <v>4</v>
      </c>
      <c r="L10">
        <v>460</v>
      </c>
      <c r="M10">
        <v>3</v>
      </c>
    </row>
    <row r="11" spans="1:13" x14ac:dyDescent="0.25">
      <c r="A11" t="s">
        <v>18</v>
      </c>
      <c r="B11" t="s">
        <v>4</v>
      </c>
      <c r="C11" t="s">
        <v>23</v>
      </c>
      <c r="D11" t="s">
        <v>26</v>
      </c>
      <c r="E11">
        <f t="shared" si="0"/>
        <v>5</v>
      </c>
      <c r="F11">
        <f>INDEX('[1]Linker and Metal Data'!$F$2:$H$20, MATCH([1]Water!B29,'[1]Linker and Metal Data'!$F$2:$F$20,0),3)</f>
        <v>4</v>
      </c>
      <c r="G11">
        <f>INDEX('[1]Linker and Metal Data'!$A$2:$D$14, MATCH([1]Water!C29,'[1]Linker and Metal Data'!$A$2:$A$14,0),4)</f>
        <v>0</v>
      </c>
      <c r="H11" s="1">
        <f>INDEX('[1]Linker and Metal Data'!$A$2:$D$14, MATCH([1]Water!C29,'[1]Linker and Metal Data'!$A$2:$A$14,0),2)</f>
        <v>1.33</v>
      </c>
      <c r="I11">
        <f>INDEX('[1]Linker and Metal Data'!$A$2:$D$14, MATCH([1]Water!C29,'[1]Linker and Metal Data'!$A$2:$A$14,0),3)</f>
        <v>4</v>
      </c>
      <c r="J11" s="1">
        <f>INDEX('[1]Linker and Metal Data'!$F$2:$I$20,MATCH([1]Water!B29,'[1]Linker and Metal Data'!$F$2:$F$20,0),4)</f>
        <v>166.13</v>
      </c>
      <c r="K11">
        <f>INDEX('[1]Linker and Metal Data'!$F$2:$J$20,MATCH([1]Water!B29,'[1]Linker and Metal Data'!$F$2:$F$20,0),5)</f>
        <v>4</v>
      </c>
      <c r="L11">
        <v>1150</v>
      </c>
      <c r="M11">
        <v>3</v>
      </c>
    </row>
    <row r="12" spans="1:13" x14ac:dyDescent="0.25">
      <c r="A12" t="s">
        <v>17</v>
      </c>
      <c r="B12" t="s">
        <v>19</v>
      </c>
      <c r="C12" t="s">
        <v>20</v>
      </c>
      <c r="D12" t="s">
        <v>26</v>
      </c>
      <c r="E12">
        <f t="shared" si="0"/>
        <v>5</v>
      </c>
      <c r="F12">
        <f>INDEX('[1]Linker and Metal Data'!$F$2:$H$20, MATCH([1]Water!B12,'[1]Linker and Metal Data'!$F$2:$F$20,0),3)</f>
        <v>3.83</v>
      </c>
      <c r="G12">
        <f>INDEX('[1]Linker and Metal Data'!$A$2:$D$14, MATCH([1]Water!C12,'[1]Linker and Metal Data'!$A$2:$A$14,0),4)</f>
        <v>9</v>
      </c>
      <c r="H12" s="1">
        <f>INDEX('[1]Linker and Metal Data'!$A$2:$D$14, MATCH([1]Water!C12,'[1]Linker and Metal Data'!$A$2:$A$14,0),2)</f>
        <v>1.9</v>
      </c>
      <c r="I12">
        <f>INDEX('[1]Linker and Metal Data'!$A$2:$D$14, MATCH([1]Water!C12,'[1]Linker and Metal Data'!$A$2:$A$14,0),3)</f>
        <v>2</v>
      </c>
      <c r="J12" s="1">
        <f>INDEX('[1]Linker and Metal Data'!$F$2:$I$20,MATCH([1]Water!B12,'[1]Linker and Metal Data'!$F$2:$F$20,0),4)</f>
        <v>210.14</v>
      </c>
      <c r="K12">
        <f>INDEX('[1]Linker and Metal Data'!$F$2:$J$20,MATCH([1]Water!B12,'[1]Linker and Metal Data'!$F$2:$F$20,0),5)</f>
        <v>6</v>
      </c>
      <c r="L12">
        <v>1780</v>
      </c>
      <c r="M12">
        <v>1</v>
      </c>
    </row>
    <row r="13" spans="1:13" x14ac:dyDescent="0.25">
      <c r="A13" t="s">
        <v>6</v>
      </c>
      <c r="B13" t="s">
        <v>10</v>
      </c>
      <c r="C13" t="s">
        <v>5</v>
      </c>
      <c r="D13" t="s">
        <v>27</v>
      </c>
      <c r="E13">
        <f t="shared" si="0"/>
        <v>1</v>
      </c>
      <c r="F13">
        <f>INDEX('[1]Linker and Metal Data'!$F$2:$H$20, MATCH([1]Water!B14,'[1]Linker and Metal Data'!$F$2:$F$20,0),3)</f>
        <v>12.25</v>
      </c>
      <c r="G13">
        <f>INDEX('[1]Linker and Metal Data'!$A$2:$D$14, MATCH([1]Water!C14,'[1]Linker and Metal Data'!$A$2:$A$14,0),4)</f>
        <v>10</v>
      </c>
      <c r="H13" s="1">
        <f>INDEX('[1]Linker and Metal Data'!$A$2:$D$14, MATCH([1]Water!C14,'[1]Linker and Metal Data'!$A$2:$A$14,0),2)</f>
        <v>1.65</v>
      </c>
      <c r="I13">
        <f>INDEX('[1]Linker and Metal Data'!$A$2:$D$14, MATCH([1]Water!C14,'[1]Linker and Metal Data'!$A$2:$A$14,0),3)</f>
        <v>2</v>
      </c>
      <c r="J13" s="1">
        <f>INDEX('[1]Linker and Metal Data'!$F$2:$I$20,MATCH([1]Water!B14,'[1]Linker and Metal Data'!$F$2:$F$20,0),4)</f>
        <v>118.14</v>
      </c>
      <c r="K13">
        <f>INDEX('[1]Linker and Metal Data'!$F$2:$J$20,MATCH([1]Water!B14,'[1]Linker and Metal Data'!$F$2:$F$20,0),5)</f>
        <v>2</v>
      </c>
      <c r="L13">
        <v>355</v>
      </c>
      <c r="M13">
        <v>1</v>
      </c>
    </row>
    <row r="14" spans="1:13" x14ac:dyDescent="0.25">
      <c r="A14" t="s">
        <v>29</v>
      </c>
      <c r="B14" t="s">
        <v>19</v>
      </c>
      <c r="C14" t="s">
        <v>30</v>
      </c>
      <c r="D14" t="s">
        <v>26</v>
      </c>
      <c r="E14">
        <f t="shared" si="0"/>
        <v>5</v>
      </c>
      <c r="F14">
        <f>INDEX('[1]Linker and Metal Data'!$F$2:$H$20, MATCH([1]Water!B3,'[1]Linker and Metal Data'!$F$2:$F$20,0),3)</f>
        <v>3.83</v>
      </c>
      <c r="G14">
        <f>INDEX('[1]Linker and Metal Data'!$A$2:$D$14, MATCH([1]Water!C3,'[1]Linker and Metal Data'!$A$2:$A$14,0),4)</f>
        <v>4</v>
      </c>
      <c r="H14" s="1">
        <f>INDEX('[1]Linker and Metal Data'!$A$2:$D$14, MATCH([1]Water!C3,'[1]Linker and Metal Data'!$A$2:$A$14,0),2)</f>
        <v>2.16</v>
      </c>
      <c r="I14">
        <f>INDEX('[1]Linker and Metal Data'!$A$2:$D$14, MATCH([1]Water!C3,'[1]Linker and Metal Data'!$A$2:$A$14,0),3)</f>
        <v>2</v>
      </c>
      <c r="J14" s="1">
        <f>INDEX('[1]Linker and Metal Data'!$F$2:$I$20,MATCH([1]Water!B3,'[1]Linker and Metal Data'!$F$2:$F$20,0),4)</f>
        <v>210.14</v>
      </c>
      <c r="K14">
        <f>INDEX('[1]Linker and Metal Data'!$F$2:$J$20,MATCH([1]Water!B3,'[1]Linker and Metal Data'!$F$2:$F$20,0),5)</f>
        <v>6</v>
      </c>
      <c r="L14">
        <v>2010</v>
      </c>
      <c r="M14">
        <v>0</v>
      </c>
    </row>
    <row r="15" spans="1:13" x14ac:dyDescent="0.25">
      <c r="A15" t="s">
        <v>62</v>
      </c>
      <c r="B15" t="s">
        <v>56</v>
      </c>
      <c r="C15" t="s">
        <v>5</v>
      </c>
      <c r="D15" t="s">
        <v>64</v>
      </c>
      <c r="E15">
        <f t="shared" si="0"/>
        <v>4</v>
      </c>
      <c r="F15">
        <f>INDEX('[1]Linker and Metal Data'!$F$2:$H$20, MATCH([1]Water!B23,'[1]Linker and Metal Data'!$F$2:$F$20,0),3)</f>
        <v>14.4</v>
      </c>
      <c r="G15">
        <f>INDEX('[1]Linker and Metal Data'!$A$2:$D$14, MATCH([1]Water!C23,'[1]Linker and Metal Data'!$A$2:$A$14,0),4)</f>
        <v>10</v>
      </c>
      <c r="H15" s="1">
        <f>INDEX('[1]Linker and Metal Data'!$A$2:$D$14, MATCH([1]Water!C23,'[1]Linker and Metal Data'!$A$2:$A$14,0),2)</f>
        <v>1.65</v>
      </c>
      <c r="I15">
        <f>INDEX('[1]Linker and Metal Data'!$A$2:$D$14, MATCH([1]Water!C23,'[1]Linker and Metal Data'!$A$2:$A$14,0),3)</f>
        <v>2</v>
      </c>
      <c r="J15" s="1" t="str">
        <f>INDEX('[1]Linker and Metal Data'!$F$2:$I$20,MATCH([1]Water!B23,'[1]Linker and Metal Data'!$F$2:$F$20,0),4)</f>
        <v>276.3 </v>
      </c>
      <c r="K15">
        <f>INDEX('[1]Linker and Metal Data'!$F$2:$J$20,MATCH([1]Water!B23,'[1]Linker and Metal Data'!$F$2:$F$20,0),5)</f>
        <v>6</v>
      </c>
      <c r="L15">
        <v>1240</v>
      </c>
      <c r="M15">
        <v>2</v>
      </c>
    </row>
    <row r="16" spans="1:13" x14ac:dyDescent="0.25">
      <c r="A16" t="s">
        <v>43</v>
      </c>
      <c r="B16" t="s">
        <v>65</v>
      </c>
      <c r="C16" t="s">
        <v>5</v>
      </c>
      <c r="D16" t="s">
        <v>27</v>
      </c>
      <c r="E16">
        <f t="shared" si="0"/>
        <v>1</v>
      </c>
      <c r="F16">
        <f>INDEX('[1]Linker and Metal Data'!$F$2:$H$20, MATCH([1]Water!B13,'[1]Linker and Metal Data'!$F$2:$F$20,0),3)</f>
        <v>9.31</v>
      </c>
      <c r="G16">
        <f>INDEX('[1]Linker and Metal Data'!$A$2:$D$14, MATCH([1]Water!C13,'[1]Linker and Metal Data'!$A$2:$A$14,0),4)</f>
        <v>10</v>
      </c>
      <c r="H16" s="1">
        <f>INDEX('[1]Linker and Metal Data'!$A$2:$D$14, MATCH([1]Water!C13,'[1]Linker and Metal Data'!$A$2:$A$14,0),2)</f>
        <v>1.65</v>
      </c>
      <c r="I16">
        <f>INDEX('[1]Linker and Metal Data'!$A$2:$D$14, MATCH([1]Water!C13,'[1]Linker and Metal Data'!$A$2:$A$14,0),3)</f>
        <v>2</v>
      </c>
      <c r="J16" s="1">
        <f>INDEX('[1]Linker and Metal Data'!$F$2:$I$20,MATCH([1]Water!B13,'[1]Linker and Metal Data'!$F$2:$F$20,0),4)</f>
        <v>120.11</v>
      </c>
      <c r="K16">
        <f>INDEX('[1]Linker and Metal Data'!$F$2:$J$20,MATCH([1]Water!B13,'[1]Linker and Metal Data'!$F$2:$F$20,0),5)</f>
        <v>2</v>
      </c>
      <c r="L16">
        <v>800</v>
      </c>
      <c r="M16">
        <v>1</v>
      </c>
    </row>
    <row r="17" spans="1:13" x14ac:dyDescent="0.25">
      <c r="A17" t="s">
        <v>51</v>
      </c>
      <c r="B17" t="s">
        <v>9</v>
      </c>
      <c r="C17" t="s">
        <v>52</v>
      </c>
      <c r="D17" t="s">
        <v>27</v>
      </c>
      <c r="E17">
        <f t="shared" si="0"/>
        <v>1</v>
      </c>
      <c r="F17">
        <f>INDEX('[1]Linker and Metal Data'!$F$2:$H$20, MATCH([1]Water!B8,'[1]Linker and Metal Data'!$F$2:$F$20,0),3)</f>
        <v>13.5</v>
      </c>
      <c r="G17">
        <f>INDEX('[1]Linker and Metal Data'!$A$2:$D$14, MATCH([1]Water!C8,'[1]Linker and Metal Data'!$A$2:$A$14,0),4)</f>
        <v>0</v>
      </c>
      <c r="H17" s="1">
        <f>INDEX('[1]Linker and Metal Data'!$A$2:$D$14, MATCH([1]Water!C8,'[1]Linker and Metal Data'!$A$2:$A$14,0),2)</f>
        <v>1.31</v>
      </c>
      <c r="I17">
        <f>INDEX('[1]Linker and Metal Data'!$A$2:$D$14, MATCH([1]Water!C8,'[1]Linker and Metal Data'!$A$2:$A$14,0),3)</f>
        <v>2</v>
      </c>
      <c r="J17" s="1">
        <f>INDEX('[1]Linker and Metal Data'!$F$2:$I$20,MATCH([1]Water!B8,'[1]Linker and Metal Data'!$F$2:$F$20,0),4)</f>
        <v>68.08</v>
      </c>
      <c r="K17">
        <f>INDEX('[1]Linker and Metal Data'!$F$2:$J$20,MATCH([1]Water!B8,'[1]Linker and Metal Data'!$F$2:$F$20,0),5)</f>
        <v>2</v>
      </c>
      <c r="L17">
        <v>2500</v>
      </c>
      <c r="M17">
        <v>0</v>
      </c>
    </row>
    <row r="18" spans="1:13" x14ac:dyDescent="0.25">
      <c r="A18" t="s">
        <v>82</v>
      </c>
      <c r="B18" t="s">
        <v>83</v>
      </c>
      <c r="C18" t="s">
        <v>23</v>
      </c>
      <c r="D18" t="s">
        <v>26</v>
      </c>
      <c r="E18">
        <f t="shared" si="0"/>
        <v>5</v>
      </c>
      <c r="F18">
        <f>INDEX('[1]Linker and Metal Data'!$F$2:$H$20, MATCH([1]Water!B39,'[1]Linker and Metal Data'!$F$2:$F$20,0),3)</f>
        <v>4.2</v>
      </c>
      <c r="G18">
        <f>INDEX('[1]Linker and Metal Data'!$A$2:$D$14, MATCH([1]Water!C39,'[1]Linker and Metal Data'!$A$2:$A$14,0),4)</f>
        <v>0</v>
      </c>
      <c r="H18" s="1">
        <f>INDEX('[1]Linker and Metal Data'!$A$2:$D$14, MATCH([1]Water!C39,'[1]Linker and Metal Data'!$A$2:$A$14,0),2)</f>
        <v>1.33</v>
      </c>
      <c r="I18">
        <v>4</v>
      </c>
      <c r="J18" s="1">
        <f>INDEX('[1]Linker and Metal Data'!$F$2:$I$20,MATCH([1]Water!B39,'[1]Linker and Metal Data'!$F$2:$F$20,0),4)</f>
        <v>242.23</v>
      </c>
      <c r="K18">
        <f>INDEX('[1]Linker and Metal Data'!$F$2:$J$20,MATCH([1]Water!B39,'[1]Linker and Metal Data'!$F$2:$F$20,0),5)</f>
        <v>4</v>
      </c>
      <c r="L18">
        <v>670</v>
      </c>
      <c r="M18">
        <v>3</v>
      </c>
    </row>
    <row r="19" spans="1:13" x14ac:dyDescent="0.25">
      <c r="A19" t="s">
        <v>8</v>
      </c>
      <c r="B19" t="s">
        <v>10</v>
      </c>
      <c r="C19" t="s">
        <v>5</v>
      </c>
      <c r="D19" t="s">
        <v>27</v>
      </c>
      <c r="E19">
        <f t="shared" si="0"/>
        <v>1</v>
      </c>
      <c r="F19">
        <f>INDEX('[1]Linker and Metal Data'!$F$2:$H$20, MATCH([1]Water!B19,'[1]Linker and Metal Data'!$F$2:$F$20,0),3)</f>
        <v>12.25</v>
      </c>
      <c r="G19">
        <f>INDEX('[1]Linker and Metal Data'!$A$2:$D$14, MATCH([1]Water!C19,'[1]Linker and Metal Data'!$A$2:$A$14,0),4)</f>
        <v>10</v>
      </c>
      <c r="H19" s="1">
        <f>INDEX('[1]Linker and Metal Data'!$A$2:$D$14, MATCH([1]Water!C19,'[1]Linker and Metal Data'!$A$2:$A$14,0),2)</f>
        <v>1.65</v>
      </c>
      <c r="I19">
        <f>INDEX('[1]Linker and Metal Data'!$A$2:$D$14, MATCH([1]Water!C19,'[1]Linker and Metal Data'!$A$2:$A$14,0),3)</f>
        <v>2</v>
      </c>
      <c r="J19" s="1">
        <f>INDEX('[1]Linker and Metal Data'!$F$2:$I$20,MATCH([1]Water!B19,'[1]Linker and Metal Data'!$F$2:$F$20,0),4)</f>
        <v>118.14</v>
      </c>
      <c r="K19">
        <f>INDEX('[1]Linker and Metal Data'!$F$2:$J$20,MATCH([1]Water!B19,'[1]Linker and Metal Data'!$F$2:$F$20,0),5)</f>
        <v>2</v>
      </c>
      <c r="L19">
        <v>1676</v>
      </c>
      <c r="M19">
        <v>2</v>
      </c>
    </row>
    <row r="20" spans="1:13" x14ac:dyDescent="0.25">
      <c r="A20" t="s">
        <v>45</v>
      </c>
      <c r="B20" t="s">
        <v>15</v>
      </c>
      <c r="C20" t="s">
        <v>12</v>
      </c>
      <c r="D20" t="s">
        <v>27</v>
      </c>
      <c r="E20">
        <f t="shared" si="0"/>
        <v>1</v>
      </c>
      <c r="F20">
        <f>INDEX('[1]Linker and Metal Data'!$F$2:$H$20, MATCH([1]Water!B10,'[1]Linker and Metal Data'!$F$2:$F$20,0),3)</f>
        <v>7.74</v>
      </c>
      <c r="G20">
        <f>INDEX('[1]Linker and Metal Data'!$A$2:$D$14, MATCH([1]Water!C10,'[1]Linker and Metal Data'!$A$2:$A$14,0),4)</f>
        <v>7</v>
      </c>
      <c r="H20" s="1">
        <f>INDEX('[1]Linker and Metal Data'!$A$2:$D$14, MATCH([1]Water!C10,'[1]Linker and Metal Data'!$A$2:$A$14,0),2)</f>
        <v>1.88</v>
      </c>
      <c r="I20">
        <f>INDEX('[1]Linker and Metal Data'!$A$2:$D$14, MATCH([1]Water!C10,'[1]Linker and Metal Data'!$A$2:$A$14,0),3)</f>
        <v>2</v>
      </c>
      <c r="J20" s="1">
        <f>INDEX('[1]Linker and Metal Data'!$F$2:$I$20,MATCH([1]Water!B10,'[1]Linker and Metal Data'!$F$2:$F$20,0),4)</f>
        <v>113.07</v>
      </c>
      <c r="K20">
        <f>INDEX('[1]Linker and Metal Data'!$F$2:$J$20,MATCH([1]Water!B10,'[1]Linker and Metal Data'!$F$2:$F$20,0),5)</f>
        <v>2</v>
      </c>
      <c r="L20">
        <v>1240</v>
      </c>
      <c r="M20">
        <v>0</v>
      </c>
    </row>
    <row r="21" spans="1:13" x14ac:dyDescent="0.25">
      <c r="A21" t="s">
        <v>24</v>
      </c>
      <c r="B21" t="s">
        <v>4</v>
      </c>
      <c r="C21" t="s">
        <v>28</v>
      </c>
      <c r="D21" t="s">
        <v>26</v>
      </c>
      <c r="E21">
        <f t="shared" si="0"/>
        <v>5</v>
      </c>
      <c r="F21">
        <f>INDEX('[1]Linker and Metal Data'!$F$2:$H$20, MATCH([1]Water!B28,'[1]Linker and Metal Data'!$F$2:$F$20,0),3)</f>
        <v>4</v>
      </c>
      <c r="G21">
        <f>INDEX('[1]Linker and Metal Data'!$A$2:$D$14, MATCH([1]Water!C28,'[1]Linker and Metal Data'!$A$2:$A$14,0),4)</f>
        <v>3</v>
      </c>
      <c r="H21" s="1">
        <f>INDEX('[1]Linker and Metal Data'!$A$2:$D$14, MATCH([1]Water!C28,'[1]Linker and Metal Data'!$A$2:$A$14,0),2)</f>
        <v>1.66</v>
      </c>
      <c r="I21">
        <f>INDEX('[1]Linker and Metal Data'!$A$2:$D$14, MATCH([1]Water!C28,'[1]Linker and Metal Data'!$A$2:$A$14,0),3)</f>
        <v>3</v>
      </c>
      <c r="J21" s="1">
        <f>INDEX('[1]Linker and Metal Data'!$F$2:$I$20,MATCH([1]Water!B28,'[1]Linker and Metal Data'!$F$2:$F$20,0),4)</f>
        <v>166.13</v>
      </c>
      <c r="K21">
        <f>INDEX('[1]Linker and Metal Data'!$F$2:$J$20,MATCH([1]Water!B28,'[1]Linker and Metal Data'!$F$2:$F$20,0),5)</f>
        <v>4</v>
      </c>
      <c r="L21">
        <v>1500</v>
      </c>
      <c r="M21">
        <v>3</v>
      </c>
    </row>
    <row r="22" spans="1:13" x14ac:dyDescent="0.25">
      <c r="A22" t="s">
        <v>34</v>
      </c>
      <c r="B22" t="s">
        <v>19</v>
      </c>
      <c r="C22" t="s">
        <v>28</v>
      </c>
      <c r="D22" t="s">
        <v>26</v>
      </c>
      <c r="E22">
        <f t="shared" si="0"/>
        <v>5</v>
      </c>
      <c r="F22">
        <f>INDEX('[1]Linker and Metal Data'!$F$2:$H$20, MATCH([1]Water!B34,'[1]Linker and Metal Data'!$F$2:$F$20,0),3)</f>
        <v>3.83</v>
      </c>
      <c r="G22">
        <f>INDEX('[1]Linker and Metal Data'!$A$2:$D$14, MATCH([1]Water!C34,'[1]Linker and Metal Data'!$A$2:$A$14,0),4)</f>
        <v>3</v>
      </c>
      <c r="H22" s="1">
        <f>INDEX('[1]Linker and Metal Data'!$A$2:$D$14, MATCH([1]Water!C34,'[1]Linker and Metal Data'!$A$2:$A$14,0),2)</f>
        <v>1.66</v>
      </c>
      <c r="I22">
        <v>3</v>
      </c>
      <c r="J22" s="1">
        <f>INDEX('[1]Linker and Metal Data'!$F$2:$I$20,MATCH([1]Water!B34,'[1]Linker and Metal Data'!$F$2:$F$20,0),4)</f>
        <v>210.14</v>
      </c>
      <c r="K22">
        <f>INDEX('[1]Linker and Metal Data'!$F$2:$J$20,MATCH([1]Water!B34,'[1]Linker and Metal Data'!$F$2:$F$20,0),5)</f>
        <v>6</v>
      </c>
      <c r="L22">
        <v>3100</v>
      </c>
      <c r="M22">
        <v>3</v>
      </c>
    </row>
    <row r="23" spans="1:13" x14ac:dyDescent="0.25">
      <c r="A23" t="s">
        <v>35</v>
      </c>
      <c r="B23" t="s">
        <v>19</v>
      </c>
      <c r="C23" t="s">
        <v>21</v>
      </c>
      <c r="D23" t="s">
        <v>26</v>
      </c>
      <c r="E23">
        <f t="shared" si="0"/>
        <v>5</v>
      </c>
      <c r="F23">
        <f>INDEX('[1]Linker and Metal Data'!$F$2:$H$20, MATCH([1]Water!B24,'[1]Linker and Metal Data'!$F$2:$F$20,0),3)</f>
        <v>3.83</v>
      </c>
      <c r="G23">
        <f>INDEX('[1]Linker and Metal Data'!$A$2:$D$14, MATCH([1]Water!C24,'[1]Linker and Metal Data'!$A$2:$A$14,0),4)</f>
        <v>0</v>
      </c>
      <c r="H23" s="1">
        <f>INDEX('[1]Linker and Metal Data'!$A$2:$D$14, MATCH([1]Water!C24,'[1]Linker and Metal Data'!$A$2:$A$14,0),2)</f>
        <v>1.61</v>
      </c>
      <c r="I23">
        <f>INDEX('[1]Linker and Metal Data'!$A$2:$D$14, MATCH([1]Water!C24,'[1]Linker and Metal Data'!$A$2:$A$14,0),3)</f>
        <v>3</v>
      </c>
      <c r="J23" s="1">
        <f>INDEX('[1]Linker and Metal Data'!$F$2:$I$20,MATCH([1]Water!B24,'[1]Linker and Metal Data'!$F$2:$F$20,0),4)</f>
        <v>210.14</v>
      </c>
      <c r="K23">
        <f>INDEX('[1]Linker and Metal Data'!$F$2:$J$20,MATCH([1]Water!B24,'[1]Linker and Metal Data'!$F$2:$F$20,0),5)</f>
        <v>6</v>
      </c>
      <c r="L23">
        <v>2500</v>
      </c>
      <c r="M23">
        <v>2</v>
      </c>
    </row>
    <row r="24" spans="1:13" x14ac:dyDescent="0.25">
      <c r="A24" t="s">
        <v>22</v>
      </c>
      <c r="B24" t="s">
        <v>4</v>
      </c>
      <c r="C24" t="s">
        <v>21</v>
      </c>
      <c r="D24" t="s">
        <v>26</v>
      </c>
      <c r="E24">
        <f t="shared" si="0"/>
        <v>5</v>
      </c>
      <c r="F24">
        <f>INDEX('[1]Linker and Metal Data'!$F$2:$H$20, MATCH([1]Water!B11,'[1]Linker and Metal Data'!$F$2:$F$20,0),3)</f>
        <v>4</v>
      </c>
      <c r="G24">
        <f>INDEX('[1]Linker and Metal Data'!$A$2:$D$14, MATCH([1]Water!C11,'[1]Linker and Metal Data'!$A$2:$A$14,0),4)</f>
        <v>0</v>
      </c>
      <c r="H24" s="1">
        <f>INDEX('[1]Linker and Metal Data'!$A$2:$D$14, MATCH([1]Water!C11,'[1]Linker and Metal Data'!$A$2:$A$14,0),2)</f>
        <v>1.61</v>
      </c>
      <c r="I24">
        <f>INDEX('[1]Linker and Metal Data'!$A$2:$D$14, MATCH([1]Water!C11,'[1]Linker and Metal Data'!$A$2:$A$14,0),3)</f>
        <v>3</v>
      </c>
      <c r="J24" s="1">
        <f>INDEX('[1]Linker and Metal Data'!$F$2:$I$20,MATCH([1]Water!B11,'[1]Linker and Metal Data'!$F$2:$F$20,0),4)</f>
        <v>166.13</v>
      </c>
      <c r="K24">
        <f>INDEX('[1]Linker and Metal Data'!$F$2:$J$20,MATCH([1]Water!B11,'[1]Linker and Metal Data'!$F$2:$F$20,0),5)</f>
        <v>4</v>
      </c>
      <c r="L24">
        <v>1270</v>
      </c>
      <c r="M24">
        <v>1</v>
      </c>
    </row>
    <row r="25" spans="1:13" x14ac:dyDescent="0.25">
      <c r="A25" t="s">
        <v>44</v>
      </c>
      <c r="B25" t="s">
        <v>15</v>
      </c>
      <c r="C25" t="s">
        <v>12</v>
      </c>
      <c r="D25" t="s">
        <v>27</v>
      </c>
      <c r="E25">
        <f t="shared" si="0"/>
        <v>1</v>
      </c>
      <c r="F25">
        <f>INDEX('[1]Linker and Metal Data'!$F$2:$H$20, MATCH([1]Water!B21,'[1]Linker and Metal Data'!$F$2:$F$20,0),3)</f>
        <v>7.74</v>
      </c>
      <c r="G25">
        <f>INDEX('[1]Linker and Metal Data'!$A$2:$D$14, MATCH([1]Water!C21,'[1]Linker and Metal Data'!$A$2:$A$14,0),4)</f>
        <v>7</v>
      </c>
      <c r="H25" s="1">
        <f>INDEX('[1]Linker and Metal Data'!$A$2:$D$14, MATCH([1]Water!C21,'[1]Linker and Metal Data'!$A$2:$A$14,0),2)</f>
        <v>1.88</v>
      </c>
      <c r="I25">
        <f>INDEX('[1]Linker and Metal Data'!$A$2:$D$14, MATCH([1]Water!C21,'[1]Linker and Metal Data'!$A$2:$A$14,0),3)</f>
        <v>2</v>
      </c>
      <c r="J25" s="1">
        <f>INDEX('[1]Linker and Metal Data'!$F$2:$I$20,MATCH([1]Water!B21,'[1]Linker and Metal Data'!$F$2:$F$20,0),4)</f>
        <v>113.07</v>
      </c>
      <c r="K25">
        <f>INDEX('[1]Linker and Metal Data'!$F$2:$J$20,MATCH([1]Water!B21,'[1]Linker and Metal Data'!$F$2:$F$20,0),5)</f>
        <v>2</v>
      </c>
      <c r="L25">
        <v>2090</v>
      </c>
      <c r="M25">
        <v>2</v>
      </c>
    </row>
    <row r="26" spans="1:13" x14ac:dyDescent="0.25">
      <c r="A26" t="s">
        <v>76</v>
      </c>
      <c r="B26" t="s">
        <v>77</v>
      </c>
      <c r="C26" t="s">
        <v>21</v>
      </c>
      <c r="D26" t="s">
        <v>26</v>
      </c>
      <c r="E26">
        <f t="shared" si="0"/>
        <v>5</v>
      </c>
      <c r="F26">
        <f>INDEX('[1]Linker and Metal Data'!$F$2:$H$20, MATCH([1]Water!B35,'[1]Linker and Metal Data'!$F$2:$F$20,0),3)</f>
        <v>4.2</v>
      </c>
      <c r="G26">
        <f>INDEX('[1]Linker and Metal Data'!$A$2:$D$14, MATCH([1]Water!C35,'[1]Linker and Metal Data'!$A$2:$A$14,0),4)</f>
        <v>0</v>
      </c>
      <c r="H26" s="1">
        <f>INDEX('[1]Linker and Metal Data'!$A$2:$D$14, MATCH([1]Water!C35,'[1]Linker and Metal Data'!$A$2:$A$14,0),2)</f>
        <v>1.61</v>
      </c>
      <c r="I26">
        <v>3</v>
      </c>
      <c r="J26" s="1">
        <f>INDEX('[1]Linker and Metal Data'!$F$2:$I$20,MATCH([1]Water!B35,'[1]Linker and Metal Data'!$F$2:$F$20,0),4)</f>
        <v>216.19</v>
      </c>
      <c r="K26">
        <f>INDEX('[1]Linker and Metal Data'!$F$2:$J$20,MATCH([1]Water!B35,'[1]Linker and Metal Data'!$F$2:$F$20,0),5)</f>
        <v>4</v>
      </c>
      <c r="L26" s="1">
        <v>2000</v>
      </c>
      <c r="M26">
        <v>0</v>
      </c>
    </row>
    <row r="27" spans="1:13" x14ac:dyDescent="0.25">
      <c r="A27" t="s">
        <v>55</v>
      </c>
      <c r="B27" t="s">
        <v>56</v>
      </c>
      <c r="C27" t="s">
        <v>13</v>
      </c>
      <c r="D27" t="s">
        <v>64</v>
      </c>
      <c r="E27">
        <f t="shared" si="0"/>
        <v>4</v>
      </c>
      <c r="F27">
        <f>INDEX('[1]Linker and Metal Data'!$F$2:$H$20, MATCH([1]Water!B33,'[1]Linker and Metal Data'!$F$2:$F$20,0),3)</f>
        <v>14.4</v>
      </c>
      <c r="G27">
        <f>INDEX('[1]Linker and Metal Data'!$A$2:$D$14, MATCH([1]Water!C33,'[1]Linker and Metal Data'!$A$2:$A$14,0),4)</f>
        <v>8</v>
      </c>
      <c r="H27" s="1">
        <f>INDEX('[1]Linker and Metal Data'!$A$2:$D$14, MATCH([1]Water!C33,'[1]Linker and Metal Data'!$A$2:$A$14,0),2)</f>
        <v>1.91</v>
      </c>
      <c r="I27">
        <v>2</v>
      </c>
      <c r="J27" s="1" t="str">
        <f>INDEX('[1]Linker and Metal Data'!$F$2:$I$20,MATCH([1]Water!B33,'[1]Linker and Metal Data'!$F$2:$F$20,0),4)</f>
        <v>276.3 </v>
      </c>
      <c r="K27">
        <f>INDEX('[1]Linker and Metal Data'!$F$2:$J$20,MATCH([1]Water!B33,'[1]Linker and Metal Data'!$F$2:$F$20,0),5)</f>
        <v>6</v>
      </c>
      <c r="L27">
        <v>1900</v>
      </c>
      <c r="M27">
        <v>3</v>
      </c>
    </row>
    <row r="28" spans="1:13" x14ac:dyDescent="0.25">
      <c r="A28" t="s">
        <v>36</v>
      </c>
      <c r="B28" t="s">
        <v>19</v>
      </c>
      <c r="C28" t="s">
        <v>38</v>
      </c>
      <c r="D28" t="s">
        <v>26</v>
      </c>
      <c r="E28">
        <f t="shared" si="0"/>
        <v>5</v>
      </c>
      <c r="F28">
        <f>INDEX('[1]Linker and Metal Data'!$F$2:$H$20, MATCH([1]Water!B25,'[1]Linker and Metal Data'!$F$2:$F$20,0),3)</f>
        <v>3.83</v>
      </c>
      <c r="G28">
        <f>INDEX('[1]Linker and Metal Data'!$A$2:$D$14, MATCH([1]Water!C25,'[1]Linker and Metal Data'!$A$2:$A$14,0),4)</f>
        <v>6</v>
      </c>
      <c r="H28" s="1">
        <f>INDEX('[1]Linker and Metal Data'!$A$2:$D$14, MATCH([1]Water!C25,'[1]Linker and Metal Data'!$A$2:$A$14,0),2)</f>
        <v>1.83</v>
      </c>
      <c r="I28">
        <f>INDEX('[1]Linker and Metal Data'!$A$2:$D$14, MATCH([1]Water!C25,'[1]Linker and Metal Data'!$A$2:$A$14,0),3)</f>
        <v>2</v>
      </c>
      <c r="J28" s="1">
        <f>INDEX('[1]Linker and Metal Data'!$F$2:$I$20,MATCH([1]Water!B25,'[1]Linker and Metal Data'!$F$2:$F$20,0),4)</f>
        <v>210.14</v>
      </c>
      <c r="K28">
        <f>INDEX('[1]Linker and Metal Data'!$F$2:$J$20,MATCH([1]Water!B25,'[1]Linker and Metal Data'!$F$2:$F$20,0),5)</f>
        <v>6</v>
      </c>
      <c r="L28">
        <v>2830</v>
      </c>
      <c r="M28">
        <v>2</v>
      </c>
    </row>
    <row r="29" spans="1:13" x14ac:dyDescent="0.25">
      <c r="A29" t="s">
        <v>16</v>
      </c>
      <c r="B29" t="s">
        <v>11</v>
      </c>
      <c r="C29" t="s">
        <v>12</v>
      </c>
      <c r="D29" t="s">
        <v>27</v>
      </c>
      <c r="E29">
        <f t="shared" si="0"/>
        <v>1</v>
      </c>
      <c r="F29">
        <f>INDEX('[1]Linker and Metal Data'!$F$2:$H$20, MATCH([1]Water!B15,'[1]Linker and Metal Data'!$F$2:$F$20,0),3)</f>
        <v>13.92</v>
      </c>
      <c r="G29">
        <f>INDEX('[1]Linker and Metal Data'!$A$2:$D$14, MATCH([1]Water!C15,'[1]Linker and Metal Data'!$A$2:$A$14,0),4)</f>
        <v>7</v>
      </c>
      <c r="H29" s="1">
        <f>INDEX('[1]Linker and Metal Data'!$A$2:$D$14, MATCH([1]Water!C15,'[1]Linker and Metal Data'!$A$2:$A$14,0),2)</f>
        <v>1.88</v>
      </c>
      <c r="I29">
        <f>INDEX('[1]Linker and Metal Data'!$A$2:$D$14, MATCH([1]Water!C15,'[1]Linker and Metal Data'!$A$2:$A$14,0),3)</f>
        <v>2</v>
      </c>
      <c r="J29" s="1">
        <f>INDEX('[1]Linker and Metal Data'!$F$2:$I$20,MATCH([1]Water!B15,'[1]Linker and Metal Data'!$F$2:$F$20,0),4)</f>
        <v>82.1</v>
      </c>
      <c r="K29">
        <f>INDEX('[1]Linker and Metal Data'!$F$2:$J$20,MATCH([1]Water!B15,'[1]Linker and Metal Data'!$F$2:$F$20,0),5)</f>
        <v>2</v>
      </c>
      <c r="L29">
        <v>1990</v>
      </c>
      <c r="M29">
        <v>1</v>
      </c>
    </row>
    <row r="30" spans="1:13" x14ac:dyDescent="0.25">
      <c r="A30" t="s">
        <v>80</v>
      </c>
      <c r="B30" t="s">
        <v>4</v>
      </c>
      <c r="C30" t="s">
        <v>23</v>
      </c>
      <c r="D30" t="s">
        <v>26</v>
      </c>
      <c r="E30">
        <f t="shared" si="0"/>
        <v>5</v>
      </c>
      <c r="F30">
        <f>INDEX('[1]Linker and Metal Data'!$F$2:$H$20, MATCH([1]Water!B37,'[1]Linker and Metal Data'!$F$2:$F$20,0),3)</f>
        <v>4</v>
      </c>
      <c r="G30">
        <f>INDEX('[1]Linker and Metal Data'!$A$2:$D$14, MATCH([1]Water!C37,'[1]Linker and Metal Data'!$A$2:$A$14,0),4)</f>
        <v>0</v>
      </c>
      <c r="H30" s="1">
        <f>INDEX('[1]Linker and Metal Data'!$A$2:$D$14, MATCH([1]Water!C37,'[1]Linker and Metal Data'!$A$2:$A$14,0),2)</f>
        <v>1.33</v>
      </c>
      <c r="I30">
        <v>4</v>
      </c>
      <c r="J30" s="1">
        <f>INDEX('[1]Linker and Metal Data'!$F$2:$I$20,MATCH([1]Water!B37,'[1]Linker and Metal Data'!$F$2:$F$20,0),4)</f>
        <v>166.13</v>
      </c>
      <c r="K30">
        <f>INDEX('[1]Linker and Metal Data'!$F$2:$J$20,MATCH([1]Water!B37,'[1]Linker and Metal Data'!$F$2:$F$20,0),5)</f>
        <v>4</v>
      </c>
      <c r="L30">
        <v>415</v>
      </c>
      <c r="M30">
        <v>3</v>
      </c>
    </row>
    <row r="31" spans="1:13" x14ac:dyDescent="0.25">
      <c r="A31" t="s">
        <v>32</v>
      </c>
      <c r="B31" t="s">
        <v>4</v>
      </c>
      <c r="C31" t="s">
        <v>33</v>
      </c>
      <c r="D31" t="s">
        <v>26</v>
      </c>
      <c r="E31">
        <f t="shared" si="0"/>
        <v>5</v>
      </c>
      <c r="F31">
        <f>INDEX('[1]Linker and Metal Data'!$F$2:$H$20, MATCH([1]Water!B16,'[1]Linker and Metal Data'!$F$2:$F$20,0),3)</f>
        <v>4</v>
      </c>
      <c r="G31">
        <f>INDEX('[1]Linker and Metal Data'!$A$2:$D$14, MATCH([1]Water!C16,'[1]Linker and Metal Data'!$A$2:$A$14,0),4)</f>
        <v>1</v>
      </c>
      <c r="H31" s="1">
        <f>INDEX('[1]Linker and Metal Data'!$A$2:$D$14, MATCH([1]Water!C16,'[1]Linker and Metal Data'!$A$2:$A$14,0),2)</f>
        <v>1.63</v>
      </c>
      <c r="I31">
        <f>INDEX('[1]Linker and Metal Data'!$A$2:$D$14, MATCH([1]Water!C16,'[1]Linker and Metal Data'!$A$2:$A$14,0),3)</f>
        <v>4</v>
      </c>
      <c r="J31" s="1">
        <f>INDEX('[1]Linker and Metal Data'!$F$2:$I$20,MATCH([1]Water!B16,'[1]Linker and Metal Data'!$F$2:$F$20,0),4)</f>
        <v>166.13</v>
      </c>
      <c r="K31">
        <f>INDEX('[1]Linker and Metal Data'!$F$2:$J$20,MATCH([1]Water!B16,'[1]Linker and Metal Data'!$F$2:$F$20,0),5)</f>
        <v>4</v>
      </c>
      <c r="L31">
        <v>1150</v>
      </c>
      <c r="M31">
        <v>1</v>
      </c>
    </row>
    <row r="32" spans="1:13" x14ac:dyDescent="0.25">
      <c r="A32" t="s">
        <v>49</v>
      </c>
      <c r="B32" t="s">
        <v>50</v>
      </c>
      <c r="C32" t="s">
        <v>5</v>
      </c>
      <c r="D32" t="s">
        <v>41</v>
      </c>
      <c r="E32">
        <f t="shared" si="0"/>
        <v>2</v>
      </c>
      <c r="F32">
        <f>INDEX('[1]Linker and Metal Data'!$F$2:$H$20, MATCH([1]Water!B27,'[1]Linker and Metal Data'!$F$2:$F$20,0),3)</f>
        <v>9.3000000000000007</v>
      </c>
      <c r="G32">
        <f>INDEX('[1]Linker and Metal Data'!$A$2:$D$14, MATCH([1]Water!C27,'[1]Linker and Metal Data'!$A$2:$A$14,0),4)</f>
        <v>10</v>
      </c>
      <c r="H32" s="1">
        <f>INDEX('[1]Linker and Metal Data'!$A$2:$D$14, MATCH([1]Water!C27,'[1]Linker and Metal Data'!$A$2:$A$14,0),2)</f>
        <v>1.65</v>
      </c>
      <c r="I32">
        <f>INDEX('[1]Linker and Metal Data'!$A$2:$D$14, MATCH([1]Water!C27,'[1]Linker and Metal Data'!$A$2:$A$14,0),3)</f>
        <v>2</v>
      </c>
      <c r="J32" s="1">
        <f>INDEX('[1]Linker and Metal Data'!$F$2:$I$20,MATCH([1]Water!B27,'[1]Linker and Metal Data'!$F$2:$F$20,0),4)</f>
        <v>83.09</v>
      </c>
      <c r="K32">
        <f>INDEX('[1]Linker and Metal Data'!$F$2:$J$20,MATCH([1]Water!B27,'[1]Linker and Metal Data'!$F$2:$F$20,0),5)</f>
        <v>2</v>
      </c>
      <c r="L32">
        <v>1870</v>
      </c>
      <c r="M32">
        <v>2</v>
      </c>
    </row>
    <row r="33" spans="1:13" x14ac:dyDescent="0.25">
      <c r="A33" t="s">
        <v>63</v>
      </c>
      <c r="B33" t="s">
        <v>56</v>
      </c>
      <c r="C33" t="s">
        <v>12</v>
      </c>
      <c r="D33" t="s">
        <v>64</v>
      </c>
      <c r="E33">
        <f t="shared" si="0"/>
        <v>4</v>
      </c>
      <c r="F33">
        <f>INDEX('[1]Linker and Metal Data'!$F$2:$H$20, MATCH([1]Water!B2,'[1]Linker and Metal Data'!$F$2:$F$20,0),3)</f>
        <v>14.4</v>
      </c>
      <c r="G33">
        <f>INDEX('[1]Linker and Metal Data'!$A$2:$D$14, MATCH([1]Water!C2,'[1]Linker and Metal Data'!$A$2:$A$14,0),4)</f>
        <v>7</v>
      </c>
      <c r="H33" s="1">
        <f>INDEX('[1]Linker and Metal Data'!$A$2:$D$14, MATCH([1]Water!C2,'[1]Linker and Metal Data'!$A$2:$A$14,0),2)</f>
        <v>1.88</v>
      </c>
      <c r="I33">
        <f>INDEX('[1]Linker and Metal Data'!$A$2:$D$14, MATCH([1]Water!C2,'[1]Linker and Metal Data'!$A$2:$A$14,0),3)</f>
        <v>2</v>
      </c>
      <c r="J33" s="1" t="str">
        <f>INDEX('[1]Linker and Metal Data'!$F$2:$I$20,MATCH([1]Water!B2,'[1]Linker and Metal Data'!$F$2:$F$20,0),4)</f>
        <v>276.3 </v>
      </c>
      <c r="K33">
        <f>INDEX('[1]Linker and Metal Data'!$F$2:$J$20,MATCH([1]Water!B2,'[1]Linker and Metal Data'!$F$2:$F$20,0),5)</f>
        <v>6</v>
      </c>
      <c r="L33">
        <v>1590</v>
      </c>
      <c r="M33">
        <v>0</v>
      </c>
    </row>
    <row r="34" spans="1:13" x14ac:dyDescent="0.25">
      <c r="A34" t="s">
        <v>31</v>
      </c>
      <c r="B34" t="s">
        <v>19</v>
      </c>
      <c r="C34" t="s">
        <v>13</v>
      </c>
      <c r="D34" t="s">
        <v>26</v>
      </c>
      <c r="E34">
        <f t="shared" si="0"/>
        <v>5</v>
      </c>
      <c r="F34">
        <f>INDEX('[1]Linker and Metal Data'!$F$2:$H$20, MATCH([1]Water!B6,'[1]Linker and Metal Data'!$F$2:$F$20,0),3)</f>
        <v>3.83</v>
      </c>
      <c r="G34">
        <f>INDEX('[1]Linker and Metal Data'!$A$2:$D$14, MATCH([1]Water!C6,'[1]Linker and Metal Data'!$A$2:$A$14,0),4)</f>
        <v>8</v>
      </c>
      <c r="H34" s="1">
        <f>INDEX('[1]Linker and Metal Data'!$A$2:$D$14, MATCH([1]Water!C6,'[1]Linker and Metal Data'!$A$2:$A$14,0),2)</f>
        <v>1.91</v>
      </c>
      <c r="I34">
        <f>INDEX('[1]Linker and Metal Data'!$A$2:$D$14, MATCH([1]Water!C6,'[1]Linker and Metal Data'!$A$2:$A$14,0),3)</f>
        <v>2</v>
      </c>
      <c r="J34" s="1">
        <f>INDEX('[1]Linker and Metal Data'!$F$2:$I$20,MATCH([1]Water!B6,'[1]Linker and Metal Data'!$F$2:$F$20,0),4)</f>
        <v>210.14</v>
      </c>
      <c r="K34">
        <f>INDEX('[1]Linker and Metal Data'!$F$2:$J$20,MATCH([1]Water!B6,'[1]Linker and Metal Data'!$F$2:$F$20,0),5)</f>
        <v>6</v>
      </c>
      <c r="L34">
        <v>1090</v>
      </c>
      <c r="M34">
        <v>0</v>
      </c>
    </row>
    <row r="35" spans="1:13" x14ac:dyDescent="0.25">
      <c r="A35" t="s">
        <v>54</v>
      </c>
      <c r="B35" t="s">
        <v>56</v>
      </c>
      <c r="C35" t="s">
        <v>20</v>
      </c>
      <c r="D35" t="s">
        <v>64</v>
      </c>
      <c r="E35">
        <f t="shared" si="0"/>
        <v>4</v>
      </c>
      <c r="F35">
        <f>INDEX('[1]Linker and Metal Data'!$F$2:$H$20, MATCH([1]Water!B20,'[1]Linker and Metal Data'!$F$2:$F$20,0),3)</f>
        <v>14.4</v>
      </c>
      <c r="G35">
        <f>INDEX('[1]Linker and Metal Data'!$A$2:$D$14, MATCH([1]Water!C20,'[1]Linker and Metal Data'!$A$2:$A$14,0),4)</f>
        <v>9</v>
      </c>
      <c r="H35" s="1">
        <f>INDEX('[1]Linker and Metal Data'!$A$2:$D$14, MATCH([1]Water!C20,'[1]Linker and Metal Data'!$A$2:$A$14,0),2)</f>
        <v>1.9</v>
      </c>
      <c r="I35">
        <f>INDEX('[1]Linker and Metal Data'!$A$2:$D$14, MATCH([1]Water!C20,'[1]Linker and Metal Data'!$A$2:$A$14,0),3)</f>
        <v>2</v>
      </c>
      <c r="J35" s="1" t="str">
        <f>INDEX('[1]Linker and Metal Data'!$F$2:$I$20,MATCH([1]Water!B20,'[1]Linker and Metal Data'!$F$2:$F$20,0),4)</f>
        <v>276.3 </v>
      </c>
      <c r="K35">
        <f>INDEX('[1]Linker and Metal Data'!$F$2:$J$20,MATCH([1]Water!B20,'[1]Linker and Metal Data'!$F$2:$F$20,0),5)</f>
        <v>6</v>
      </c>
      <c r="L35">
        <v>2160</v>
      </c>
      <c r="M35">
        <v>2</v>
      </c>
    </row>
    <row r="36" spans="1:13" x14ac:dyDescent="0.25">
      <c r="A36" t="s">
        <v>39</v>
      </c>
      <c r="B36" t="s">
        <v>40</v>
      </c>
      <c r="C36" t="s">
        <v>20</v>
      </c>
      <c r="D36" t="s">
        <v>41</v>
      </c>
      <c r="E36">
        <f t="shared" si="0"/>
        <v>2</v>
      </c>
      <c r="F36">
        <f>INDEX('[1]Linker and Metal Data'!$F$2:$H$20, MATCH([1]Water!B32,'[1]Linker and Metal Data'!$F$2:$F$20,0),3)</f>
        <v>9.3000000000000007</v>
      </c>
      <c r="G36">
        <f>INDEX('[1]Linker and Metal Data'!$A$2:$D$14, MATCH([1]Water!C32,'[1]Linker and Metal Data'!$A$2:$A$14,0),4)</f>
        <v>9</v>
      </c>
      <c r="H36" s="1">
        <f>INDEX('[1]Linker and Metal Data'!$A$2:$D$14, MATCH([1]Water!C32,'[1]Linker and Metal Data'!$A$2:$A$14,0),2)</f>
        <v>1.9</v>
      </c>
      <c r="I36">
        <v>2</v>
      </c>
      <c r="J36" s="1">
        <f>INDEX('[1]Linker and Metal Data'!$F$2:$I$20,MATCH([1]Water!B32,'[1]Linker and Metal Data'!$F$2:$F$20,0),4)</f>
        <v>279.26</v>
      </c>
      <c r="K36">
        <f>INDEX('[1]Linker and Metal Data'!$F$2:$J$20,MATCH([1]Water!B32,'[1]Linker and Metal Data'!$F$2:$F$20,0),5)</f>
        <v>6</v>
      </c>
      <c r="L36">
        <v>1900</v>
      </c>
      <c r="M36">
        <v>3</v>
      </c>
    </row>
    <row r="37" spans="1:13" x14ac:dyDescent="0.25">
      <c r="A37" t="s">
        <v>75</v>
      </c>
      <c r="B37" t="s">
        <v>4</v>
      </c>
      <c r="C37" t="s">
        <v>28</v>
      </c>
      <c r="D37" t="s">
        <v>26</v>
      </c>
      <c r="E37">
        <f t="shared" si="0"/>
        <v>5</v>
      </c>
      <c r="F37">
        <f>INDEX('[1]Linker and Metal Data'!$F$2:$H$20, MATCH([1]Water!B31,'[1]Linker and Metal Data'!$F$2:$F$20,0),3)</f>
        <v>4</v>
      </c>
      <c r="G37">
        <f>INDEX('[1]Linker and Metal Data'!$A$2:$D$14, MATCH([1]Water!C31,'[1]Linker and Metal Data'!$A$2:$A$14,0),4)</f>
        <v>3</v>
      </c>
      <c r="H37" s="1">
        <f>INDEX('[1]Linker and Metal Data'!$A$2:$D$14, MATCH([1]Water!C31,'[1]Linker and Metal Data'!$A$2:$A$14,0),2)</f>
        <v>1.66</v>
      </c>
      <c r="I37">
        <v>3</v>
      </c>
      <c r="J37" s="1">
        <f>INDEX('[1]Linker and Metal Data'!$F$2:$I$20,MATCH([1]Water!B31,'[1]Linker and Metal Data'!$F$2:$F$20,0),4)</f>
        <v>166.13</v>
      </c>
      <c r="K37">
        <f>INDEX('[1]Linker and Metal Data'!$F$2:$J$20,MATCH([1]Water!B31,'[1]Linker and Metal Data'!$F$2:$F$20,0),5)</f>
        <v>4</v>
      </c>
      <c r="L37">
        <v>3100</v>
      </c>
      <c r="M37">
        <v>3</v>
      </c>
    </row>
    <row r="38" spans="1:13" x14ac:dyDescent="0.25">
      <c r="A38" t="s">
        <v>3</v>
      </c>
      <c r="B38" t="s">
        <v>4</v>
      </c>
      <c r="C38" t="s">
        <v>5</v>
      </c>
      <c r="D38" t="s">
        <v>26</v>
      </c>
      <c r="E38">
        <f t="shared" si="0"/>
        <v>5</v>
      </c>
      <c r="F38">
        <f>INDEX('[1]Linker and Metal Data'!$F$2:$H$20, MATCH([1]Water!B7,'[1]Linker and Metal Data'!$F$2:$F$20,0),3)</f>
        <v>4</v>
      </c>
      <c r="G38">
        <f>INDEX('[1]Linker and Metal Data'!$A$2:$D$14, MATCH([1]Water!C7,'[1]Linker and Metal Data'!$A$2:$A$14,0),4)</f>
        <v>10</v>
      </c>
      <c r="H38" s="1">
        <f>INDEX('[1]Linker and Metal Data'!$A$2:$D$14, MATCH([1]Water!C7,'[1]Linker and Metal Data'!$A$2:$A$14,0),2)</f>
        <v>1.65</v>
      </c>
      <c r="I38">
        <f>INDEX('[1]Linker and Metal Data'!$A$2:$D$14, MATCH([1]Water!C7,'[1]Linker and Metal Data'!$A$2:$A$14,0),3)</f>
        <v>2</v>
      </c>
      <c r="J38" s="1">
        <f>INDEX('[1]Linker and Metal Data'!$F$2:$I$20,MATCH([1]Water!B7,'[1]Linker and Metal Data'!$F$2:$F$20,0),4)</f>
        <v>166.13</v>
      </c>
      <c r="K38">
        <f>INDEX('[1]Linker and Metal Data'!$F$2:$J$20,MATCH([1]Water!B7,'[1]Linker and Metal Data'!$F$2:$F$20,0),5)</f>
        <v>4</v>
      </c>
      <c r="L38">
        <v>2900</v>
      </c>
      <c r="M38">
        <v>0</v>
      </c>
    </row>
    <row r="39" spans="1:13" x14ac:dyDescent="0.25">
      <c r="A39" t="s">
        <v>84</v>
      </c>
      <c r="B39" t="s">
        <v>19</v>
      </c>
      <c r="C39" t="s">
        <v>21</v>
      </c>
      <c r="D39" t="s">
        <v>26</v>
      </c>
      <c r="E39">
        <f t="shared" si="0"/>
        <v>5</v>
      </c>
      <c r="F39">
        <f>INDEX('[1]Linker and Metal Data'!$F$2:$H$20, MATCH([1]Water!B40,'[1]Linker and Metal Data'!$F$2:$F$20,0),3)</f>
        <v>3.83</v>
      </c>
      <c r="G39">
        <f>INDEX('[1]Linker and Metal Data'!$A$2:$D$14, MATCH([1]Water!C40,'[1]Linker and Metal Data'!$A$2:$A$14,0),4)</f>
        <v>0</v>
      </c>
      <c r="H39" s="1">
        <f>INDEX('[1]Linker and Metal Data'!$A$2:$D$14, MATCH([1]Water!C40,'[1]Linker and Metal Data'!$A$2:$A$14,0),2)</f>
        <v>1.61</v>
      </c>
      <c r="I39">
        <v>3</v>
      </c>
      <c r="J39" s="1">
        <f>INDEX('[1]Linker and Metal Data'!$F$2:$I$20,MATCH([1]Water!B40,'[1]Linker and Metal Data'!$F$2:$F$20,0),4)</f>
        <v>210.14</v>
      </c>
      <c r="K39">
        <f>INDEX('[1]Linker and Metal Data'!$F$2:$J$20,MATCH([1]Water!B40,'[1]Linker and Metal Data'!$F$2:$F$20,0),5)</f>
        <v>6</v>
      </c>
      <c r="L39">
        <v>630</v>
      </c>
      <c r="M39">
        <v>3</v>
      </c>
    </row>
    <row r="40" spans="1:13" x14ac:dyDescent="0.25">
      <c r="A40" t="s">
        <v>46</v>
      </c>
      <c r="B40" t="s">
        <v>11</v>
      </c>
      <c r="C40" t="s">
        <v>47</v>
      </c>
      <c r="D40" t="s">
        <v>27</v>
      </c>
      <c r="E40">
        <f t="shared" si="0"/>
        <v>1</v>
      </c>
      <c r="F40">
        <f>INDEX('[1]Linker and Metal Data'!$F$2:$H$20, MATCH([1]Water!B9,'[1]Linker and Metal Data'!$F$2:$F$20,0),3)</f>
        <v>13.92</v>
      </c>
      <c r="G40">
        <f>INDEX('[1]Linker and Metal Data'!$A$2:$D$14, MATCH([1]Water!C9,'[1]Linker and Metal Data'!$A$2:$A$14,0),4)</f>
        <v>5</v>
      </c>
      <c r="H40" s="1">
        <f>INDEX('[1]Linker and Metal Data'!$A$2:$D$14, MATCH([1]Water!C9,'[1]Linker and Metal Data'!$A$2:$A$14,0),2)</f>
        <v>1.55</v>
      </c>
      <c r="I40">
        <f>INDEX('[1]Linker and Metal Data'!$A$2:$D$14, MATCH([1]Water!C9,'[1]Linker and Metal Data'!$A$2:$A$14,0),3)</f>
        <v>2</v>
      </c>
      <c r="J40" s="1">
        <f>INDEX('[1]Linker and Metal Data'!$F$2:$I$20,MATCH([1]Water!B9,'[1]Linker and Metal Data'!$F$2:$F$20,0),4)</f>
        <v>82.1</v>
      </c>
      <c r="K40">
        <f>INDEX('[1]Linker and Metal Data'!$F$2:$J$20,MATCH([1]Water!B9,'[1]Linker and Metal Data'!$F$2:$F$20,0),5)</f>
        <v>2</v>
      </c>
      <c r="L40">
        <v>2600</v>
      </c>
      <c r="M40">
        <v>0</v>
      </c>
    </row>
    <row r="41" spans="1:13" x14ac:dyDescent="0.25">
      <c r="A41" t="s">
        <v>37</v>
      </c>
      <c r="B41" t="s">
        <v>4</v>
      </c>
      <c r="C41" t="s">
        <v>38</v>
      </c>
      <c r="D41" t="s">
        <v>26</v>
      </c>
      <c r="E41">
        <f t="shared" si="0"/>
        <v>5</v>
      </c>
      <c r="F41">
        <f>INDEX('[1]Linker and Metal Data'!$F$2:$H$20, MATCH([1]Water!B22,'[1]Linker and Metal Data'!$F$2:$F$20,0),3)</f>
        <v>4</v>
      </c>
      <c r="G41">
        <f>INDEX('[1]Linker and Metal Data'!$A$2:$D$14, MATCH([1]Water!C22,'[1]Linker and Metal Data'!$A$2:$A$14,0),4)</f>
        <v>6</v>
      </c>
      <c r="H41" s="1">
        <f>INDEX('[1]Linker and Metal Data'!$A$2:$D$14, MATCH([1]Water!C22,'[1]Linker and Metal Data'!$A$2:$A$14,0),2)</f>
        <v>1.83</v>
      </c>
      <c r="I41">
        <f>INDEX('[1]Linker and Metal Data'!$A$2:$D$14, MATCH([1]Water!C22,'[1]Linker and Metal Data'!$A$2:$A$14,0),3)</f>
        <v>2</v>
      </c>
      <c r="J41" s="1">
        <f>INDEX('[1]Linker and Metal Data'!$F$2:$I$20,MATCH([1]Water!B22,'[1]Linker and Metal Data'!$F$2:$F$20,0),4)</f>
        <v>166.13</v>
      </c>
      <c r="K41">
        <f>INDEX('[1]Linker and Metal Data'!$F$2:$J$20,MATCH([1]Water!B22,'[1]Linker and Metal Data'!$F$2:$F$20,0),5)</f>
        <v>4</v>
      </c>
      <c r="L41" s="1">
        <v>0</v>
      </c>
      <c r="M41">
        <v>2</v>
      </c>
    </row>
  </sheetData>
  <sortState xmlns:xlrd2="http://schemas.microsoft.com/office/spreadsheetml/2017/richdata2" ref="A2:N41">
    <sortCondition ref="N2:N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Corkery</dc:creator>
  <cp:lastModifiedBy>Peter Corkery</cp:lastModifiedBy>
  <dcterms:created xsi:type="dcterms:W3CDTF">2020-11-24T21:45:31Z</dcterms:created>
  <dcterms:modified xsi:type="dcterms:W3CDTF">2020-12-05T01:08:14Z</dcterms:modified>
</cp:coreProperties>
</file>