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86182\Desktop\"/>
    </mc:Choice>
  </mc:AlternateContent>
  <xr:revisionPtr revIDLastSave="0" documentId="13_ncr:1_{3B8F89C4-0309-44E0-ABCF-05533A71655A}" xr6:coauthVersionLast="45" xr6:coauthVersionMax="45" xr10:uidLastSave="{00000000-0000-0000-0000-000000000000}"/>
  <bookViews>
    <workbookView xWindow="-120" yWindow="-120" windowWidth="29040" windowHeight="15840" tabRatio="748" activeTab="7" xr2:uid="{00000000-000D-0000-FFFF-FFFF00000000}"/>
  </bookViews>
  <sheets>
    <sheet name="注意事项" sheetId="12" r:id="rId1"/>
    <sheet name="工艺类别总览" sheetId="5" r:id="rId2"/>
    <sheet name="步兵机器人BOM" sheetId="1" r:id="rId3"/>
    <sheet name="工程机器人BOM" sheetId="9" r:id="rId4"/>
    <sheet name="英雄机器人BOM" sheetId="8" r:id="rId5"/>
    <sheet name="无人机BOM" sheetId="15" r:id="rId6"/>
    <sheet name="飞镖BOM" sheetId="16" r:id="rId7"/>
    <sheet name="哨兵机器人BOM" sheetId="10" r:id="rId8"/>
    <sheet name="下拉菜单选项" sheetId="6" r:id="rId9"/>
  </sheets>
  <externalReferences>
    <externalReference r:id="rId10"/>
    <externalReference r:id="rId11"/>
    <externalReference r:id="rId1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7" i="9" l="1"/>
  <c r="N26" i="15"/>
  <c r="O26" i="15" s="1"/>
  <c r="N25" i="15"/>
  <c r="O25" i="15" s="1"/>
  <c r="N24" i="15"/>
  <c r="O24" i="15" s="1"/>
  <c r="N23" i="15"/>
  <c r="O23" i="15" s="1"/>
  <c r="N22" i="15"/>
  <c r="O22" i="15" s="1"/>
  <c r="N21" i="15"/>
  <c r="O21" i="15" s="1"/>
  <c r="N20" i="15"/>
  <c r="O20" i="15" s="1"/>
  <c r="N19" i="15"/>
  <c r="O19" i="15" s="1"/>
  <c r="N18" i="15"/>
  <c r="O18" i="15" s="1"/>
  <c r="O15" i="15"/>
  <c r="O14" i="15"/>
  <c r="N13" i="15"/>
  <c r="O13" i="15" s="1"/>
  <c r="N12" i="15"/>
  <c r="O12" i="15" s="1"/>
  <c r="N11" i="15"/>
  <c r="O11" i="15" s="1"/>
  <c r="N10" i="15"/>
  <c r="O10" i="15" s="1"/>
  <c r="N9" i="15"/>
  <c r="O9" i="15" s="1"/>
  <c r="N8" i="15"/>
  <c r="O8" i="15" s="1"/>
  <c r="N7" i="15"/>
  <c r="O7" i="15" s="1"/>
  <c r="N6" i="15"/>
  <c r="O6" i="15" s="1"/>
  <c r="N5" i="15"/>
  <c r="O5" i="15" s="1"/>
  <c r="N4" i="15"/>
  <c r="O4" i="15" s="1"/>
  <c r="N3" i="15"/>
  <c r="O3" i="15" s="1"/>
  <c r="N2" i="15"/>
  <c r="O2" i="15" s="1"/>
  <c r="O28" i="15" s="1"/>
  <c r="N21" i="10"/>
  <c r="O21" i="10" s="1"/>
  <c r="N20" i="10"/>
  <c r="O20" i="10" s="1"/>
  <c r="N19" i="10"/>
  <c r="O19" i="10" s="1"/>
  <c r="N18" i="10"/>
  <c r="O18" i="10" s="1"/>
  <c r="N17" i="10"/>
  <c r="O17" i="10" s="1"/>
  <c r="N16" i="10"/>
  <c r="O16" i="10" s="1"/>
  <c r="N15" i="10"/>
  <c r="O15" i="10" s="1"/>
  <c r="N13" i="10"/>
  <c r="O13" i="10" s="1"/>
  <c r="N10" i="10"/>
  <c r="O10" i="10" s="1"/>
  <c r="N5" i="10"/>
  <c r="O5" i="10" s="1"/>
  <c r="O3" i="10"/>
  <c r="O2" i="10"/>
  <c r="O23" i="10"/>
  <c r="O19" i="16"/>
  <c r="N38" i="8"/>
  <c r="O38" i="8" s="1"/>
  <c r="N37" i="8"/>
  <c r="O37" i="8" s="1"/>
  <c r="N36" i="8"/>
  <c r="O36" i="8" s="1"/>
  <c r="N35" i="8"/>
  <c r="O35" i="8" s="1"/>
  <c r="N34" i="8"/>
  <c r="O34" i="8" s="1"/>
  <c r="N33" i="8"/>
  <c r="N24" i="8"/>
  <c r="O24" i="8" s="1"/>
  <c r="N18" i="8"/>
  <c r="O18" i="8" s="1"/>
  <c r="O15" i="8"/>
  <c r="N15" i="8"/>
  <c r="N8" i="8"/>
  <c r="O8" i="8" s="1"/>
  <c r="N7" i="8"/>
  <c r="O7" i="8" s="1"/>
  <c r="O4" i="8"/>
  <c r="O2" i="8"/>
  <c r="N18" i="1" l="1"/>
  <c r="O18" i="1" s="1"/>
  <c r="B11" i="5" s="1"/>
  <c r="N17" i="1"/>
  <c r="O17" i="1" s="1"/>
  <c r="N16" i="1"/>
  <c r="O16" i="1" s="1"/>
  <c r="N15" i="1"/>
  <c r="O15" i="1" s="1"/>
  <c r="N14" i="1"/>
  <c r="O14" i="1" s="1"/>
  <c r="O13" i="1"/>
  <c r="O12" i="1"/>
  <c r="O10" i="1"/>
  <c r="N7" i="1"/>
  <c r="O7" i="1" s="1"/>
  <c r="B10" i="5" s="1"/>
  <c r="O4" i="1"/>
  <c r="B8" i="5" s="1"/>
  <c r="O3" i="1"/>
  <c r="O2" i="1"/>
  <c r="B4" i="5"/>
  <c r="E11" i="5"/>
  <c r="E4" i="5"/>
  <c r="E10" i="5"/>
  <c r="D11" i="5"/>
  <c r="D9" i="5"/>
  <c r="D3" i="5"/>
  <c r="D4" i="5"/>
  <c r="D10" i="5"/>
  <c r="O40" i="9"/>
  <c r="O35" i="9"/>
  <c r="O34" i="9"/>
  <c r="O33" i="9"/>
  <c r="O32" i="9"/>
  <c r="O31" i="9"/>
  <c r="O30" i="9"/>
  <c r="O29" i="9"/>
  <c r="O28" i="9"/>
  <c r="O27" i="9"/>
  <c r="O25" i="9"/>
  <c r="O24" i="9"/>
  <c r="O23" i="9"/>
  <c r="O22" i="9"/>
  <c r="O21" i="9"/>
  <c r="O18" i="9"/>
  <c r="O17" i="9"/>
  <c r="O16" i="9"/>
  <c r="O15" i="9"/>
  <c r="O14" i="9"/>
  <c r="O13" i="9"/>
  <c r="N12" i="9"/>
  <c r="N11" i="9"/>
  <c r="O11" i="9" s="1"/>
  <c r="C11" i="5" s="1"/>
  <c r="O10" i="9"/>
  <c r="N9" i="9"/>
  <c r="O9" i="9" s="1"/>
  <c r="N8" i="9"/>
  <c r="O8" i="9" s="1"/>
  <c r="N7" i="9"/>
  <c r="O7" i="9" s="1"/>
  <c r="N6" i="9"/>
  <c r="O6" i="9" s="1"/>
  <c r="N5" i="9"/>
  <c r="O5" i="9" s="1"/>
  <c r="O4" i="9"/>
  <c r="O3" i="9"/>
  <c r="O2" i="9"/>
  <c r="D15" i="5"/>
  <c r="C15" i="5"/>
  <c r="C10" i="5"/>
  <c r="C9" i="5"/>
  <c r="E8" i="5"/>
  <c r="D8" i="5"/>
  <c r="E7" i="5"/>
  <c r="D7" i="5"/>
  <c r="C7" i="5"/>
  <c r="B7" i="5"/>
  <c r="E6" i="5"/>
  <c r="D6" i="5"/>
  <c r="C6" i="5"/>
  <c r="B6" i="5"/>
  <c r="E5" i="5"/>
  <c r="D5" i="5"/>
  <c r="C5" i="5"/>
  <c r="B5" i="5"/>
  <c r="C4" i="5"/>
  <c r="E3" i="5"/>
  <c r="C3" i="5"/>
  <c r="B3" i="5"/>
  <c r="E2" i="5"/>
  <c r="D2" i="5"/>
  <c r="C2" i="5"/>
  <c r="B2" i="5"/>
  <c r="O20" i="1" l="1"/>
  <c r="C8" i="5"/>
  <c r="F8" i="5" s="1"/>
  <c r="F5" i="5"/>
  <c r="F7" i="5"/>
  <c r="F4" i="5"/>
  <c r="F6" i="5"/>
  <c r="B15" i="5"/>
  <c r="B9" i="5"/>
  <c r="B14" i="5" s="1"/>
  <c r="B16" i="5" s="1"/>
  <c r="F3" i="5"/>
  <c r="D14" i="5"/>
  <c r="D16" i="5" s="1"/>
  <c r="F11" i="5"/>
  <c r="F10" i="5"/>
  <c r="E9" i="5"/>
  <c r="E15" i="5"/>
  <c r="F2" i="5"/>
  <c r="C14" i="5" l="1"/>
  <c r="C16" i="5" s="1"/>
  <c r="F9" i="5"/>
  <c r="F14" i="5" s="1"/>
  <c r="F15" i="5"/>
  <c r="E14" i="5"/>
  <c r="E16" i="5" s="1"/>
  <c r="F16" i="5" l="1"/>
</calcChain>
</file>

<file path=xl/sharedStrings.xml><?xml version="1.0" encoding="utf-8"?>
<sst xmlns="http://schemas.openxmlformats.org/spreadsheetml/2006/main" count="1338" uniqueCount="332">
  <si>
    <t>参考BOM表模板内的已有内容，根据队伍实际情况进行填写，要求内容真实完整</t>
  </si>
  <si>
    <t>自行添加工作表填写其他机器人的BOM信息</t>
  </si>
  <si>
    <r>
      <rPr>
        <sz val="11"/>
        <color theme="1"/>
        <rFont val="微软雅黑"/>
        <family val="2"/>
        <charset val="134"/>
      </rPr>
      <t>BOM</t>
    </r>
    <r>
      <rPr>
        <sz val="11"/>
        <color rgb="FF000000"/>
        <rFont val="微软雅黑"/>
        <family val="2"/>
        <charset val="134"/>
      </rPr>
      <t>表请勿合并单元格，以便于后期分析数据</t>
    </r>
  </si>
  <si>
    <t>评价维度</t>
  </si>
  <si>
    <t>分数</t>
  </si>
  <si>
    <t>模块分类清晰</t>
  </si>
  <si>
    <t>内容真实完整</t>
  </si>
  <si>
    <t>数据呈现直观</t>
  </si>
  <si>
    <t>工艺类别</t>
  </si>
  <si>
    <t>步兵机器人</t>
  </si>
  <si>
    <t>工程机器人</t>
  </si>
  <si>
    <t>英雄机器人</t>
  </si>
  <si>
    <t>其他机器人</t>
  </si>
  <si>
    <t>总价</t>
  </si>
  <si>
    <t>车&amp;铣</t>
  </si>
  <si>
    <t>钣金</t>
  </si>
  <si>
    <t>2D雕刻</t>
  </si>
  <si>
    <t>3D打印</t>
  </si>
  <si>
    <t>型材焊接</t>
  </si>
  <si>
    <t>线材</t>
  </si>
  <si>
    <t>机械标准件</t>
  </si>
  <si>
    <t>非官方成品模块</t>
  </si>
  <si>
    <t>官方成品模块</t>
  </si>
  <si>
    <t>其他</t>
  </si>
  <si>
    <t>单机合计</t>
  </si>
  <si>
    <t>单机赞助</t>
  </si>
  <si>
    <t>单机除赞助合计</t>
  </si>
  <si>
    <t>序号</t>
  </si>
  <si>
    <t>所属父模块
（自定义文本）</t>
  </si>
  <si>
    <t>所属子模块
（自定义文本）</t>
  </si>
  <si>
    <t>子模块数量
（自定义数字）</t>
  </si>
  <si>
    <t>物料名称
（自定义文本）</t>
  </si>
  <si>
    <t>子模块内该物料数量
（自定义数字）</t>
  </si>
  <si>
    <t>属性
（下拉菜单）</t>
  </si>
  <si>
    <t>工艺类别
（下拉菜单）</t>
  </si>
  <si>
    <t>采购方式
（下拉菜单）</t>
  </si>
  <si>
    <t>规格/型号
(填写标准型号)
自制和定制件填自定义型号或不填</t>
  </si>
  <si>
    <t>品牌
（自定义文本）
自制和定制件填自制和定制</t>
  </si>
  <si>
    <t>材料/尺寸/其他
（自定义文本）
没有可不填</t>
  </si>
  <si>
    <t>单价【含税】
自制件填写材料费
赞助写市场价</t>
  </si>
  <si>
    <t>父模块内该物料数量
（计算）</t>
  </si>
  <si>
    <t>父模块该物料总价
（计算）</t>
  </si>
  <si>
    <t>备注</t>
  </si>
  <si>
    <t>底盘</t>
  </si>
  <si>
    <t>轮组模块</t>
  </si>
  <si>
    <t>机械</t>
  </si>
  <si>
    <t>采购（定制）</t>
  </si>
  <si>
    <t>定制</t>
  </si>
  <si>
    <t>采购（非定制）</t>
  </si>
  <si>
    <t>悬挂模块</t>
  </si>
  <si>
    <t>其他机械定制件</t>
  </si>
  <si>
    <t>电机模块</t>
  </si>
  <si>
    <t>3508电机加C620电调</t>
  </si>
  <si>
    <t>RoboMaster</t>
  </si>
  <si>
    <t>RM官方电机电调</t>
  </si>
  <si>
    <t>底盘支撑模块</t>
  </si>
  <si>
    <t>玻纤板</t>
  </si>
  <si>
    <t>底盘硬件</t>
  </si>
  <si>
    <t>RoboMaster开发板A板</t>
  </si>
  <si>
    <t>硬件</t>
  </si>
  <si>
    <t>A型</t>
  </si>
  <si>
    <t>发射机构</t>
  </si>
  <si>
    <t>发射模块</t>
  </si>
  <si>
    <t>弧形摩擦轮</t>
  </si>
  <si>
    <t>snail电机</t>
  </si>
  <si>
    <t>摩擦轮固定板</t>
  </si>
  <si>
    <t>机械自制</t>
  </si>
  <si>
    <t>自制</t>
  </si>
  <si>
    <t>3mm-碳纤维/黑色</t>
  </si>
  <si>
    <t>拨弹模块</t>
  </si>
  <si>
    <t>12路5A滑环</t>
  </si>
  <si>
    <t>枪口模块</t>
  </si>
  <si>
    <t>云台机加工</t>
  </si>
  <si>
    <t>云台模块</t>
  </si>
  <si>
    <t>云台钣金</t>
  </si>
  <si>
    <t>国标</t>
  </si>
  <si>
    <t>2006电机</t>
  </si>
  <si>
    <t>M2006-P36</t>
  </si>
  <si>
    <t>P36</t>
  </si>
  <si>
    <t>电源模块</t>
  </si>
  <si>
    <t>电源hub</t>
  </si>
  <si>
    <t>电源hub板</t>
  </si>
  <si>
    <t>PCBA</t>
  </si>
  <si>
    <t>硬件自制</t>
  </si>
  <si>
    <t>算法硬件</t>
  </si>
  <si>
    <t>运算平台</t>
  </si>
  <si>
    <t>miniPC</t>
  </si>
  <si>
    <t>算法</t>
  </si>
  <si>
    <t>赞助</t>
  </si>
  <si>
    <t>8259U</t>
  </si>
  <si>
    <t>intel</t>
  </si>
  <si>
    <t>8代i5</t>
  </si>
  <si>
    <t>传感器</t>
  </si>
  <si>
    <t>相机</t>
  </si>
  <si>
    <t>MER-030-210U3C</t>
  </si>
  <si>
    <t>大恒图像</t>
  </si>
  <si>
    <t>整机外观</t>
  </si>
  <si>
    <t>贴纸标识</t>
  </si>
  <si>
    <t>校徽贴纸</t>
  </si>
  <si>
    <t xml:space="preserve">     </t>
  </si>
  <si>
    <t>材料/尺寸/其他
（自定义文本）</t>
  </si>
  <si>
    <t>取弹机构</t>
  </si>
  <si>
    <t>平移模块</t>
  </si>
  <si>
    <t>5M30齿内孔10同步带</t>
  </si>
  <si>
    <t>广发传动</t>
  </si>
  <si>
    <t>5M30齿内孔10同步带（适用宽15，免键张紧同步带轮）</t>
  </si>
  <si>
    <t>5M齿板（适用带宽15）</t>
  </si>
  <si>
    <t>伸缩模块</t>
  </si>
  <si>
    <t>MXL同步带齿板（适用带宽6）</t>
  </si>
  <si>
    <t>MXL同步带（带宽6，同步带齿数400，带长约812.8）</t>
  </si>
  <si>
    <t>取弹模块</t>
  </si>
  <si>
    <t>5M同步带（带宽15，带长1350）</t>
  </si>
  <si>
    <t>MXL同步带轮（适用带宽6，40齿，内附单边轴承，内孔10）</t>
  </si>
  <si>
    <t>MXL同步带轮（适用带宽6，40齿，内孔6）</t>
  </si>
  <si>
    <t>铜套（内6外10长10）</t>
  </si>
  <si>
    <t>机械爪动力模块</t>
  </si>
  <si>
    <t>自行车变速线套装</t>
  </si>
  <si>
    <t>机械爪</t>
  </si>
  <si>
    <t>电机支架（42GA775直流减速电机支架）</t>
  </si>
  <si>
    <t>伟盛电机</t>
  </si>
  <si>
    <t>法兰光轴固定座（固定光轴孔孔径10）</t>
  </si>
  <si>
    <t>通用件</t>
  </si>
  <si>
    <t>紧固件</t>
  </si>
  <si>
    <t>M3x35 D-6铝柱</t>
  </si>
  <si>
    <t>M4x30 D-10铝柱</t>
  </si>
  <si>
    <t>M5x22 D10不锈钢长螺母</t>
  </si>
  <si>
    <t>固万基</t>
  </si>
  <si>
    <t>M6x10 D10不锈钢长螺母</t>
  </si>
  <si>
    <t>M3x10螺丝</t>
  </si>
  <si>
    <t>M2006</t>
  </si>
  <si>
    <t>Robomaster</t>
  </si>
  <si>
    <t>M3508</t>
  </si>
  <si>
    <t>微型轴承 内3外7高3</t>
  </si>
  <si>
    <t>森博特五金轴承</t>
  </si>
  <si>
    <t>框架</t>
  </si>
  <si>
    <t>碳纤维方管25x25 厚1mm</t>
  </si>
  <si>
    <t>1米</t>
  </si>
  <si>
    <t>碳纤维方管30x30 厚1mm</t>
  </si>
  <si>
    <t>2米</t>
  </si>
  <si>
    <t>玻纤板加工</t>
  </si>
  <si>
    <t>1批</t>
  </si>
  <si>
    <t>外6mm 长280mm光杆</t>
  </si>
  <si>
    <t>2根</t>
  </si>
  <si>
    <t>轴承盘</t>
  </si>
  <si>
    <t>轴承挡板</t>
  </si>
  <si>
    <t>麦轮法兰盘</t>
  </si>
  <si>
    <t>麦轮法兰盘2</t>
  </si>
  <si>
    <t>轴承固定板</t>
  </si>
  <si>
    <t>麦克纳姆轮</t>
  </si>
  <si>
    <t>模型油压减震器</t>
  </si>
  <si>
    <t>孔距90mm</t>
  </si>
  <si>
    <t>薄壁轴承</t>
  </si>
  <si>
    <t>哈尔滨轴承</t>
  </si>
  <si>
    <t>车体</t>
  </si>
  <si>
    <t>铝方管及加工</t>
  </si>
  <si>
    <t>尺寸型号3030、1530</t>
  </si>
  <si>
    <t>6061铝合金</t>
  </si>
  <si>
    <t>4*8铆钉</t>
  </si>
  <si>
    <t>1包</t>
  </si>
  <si>
    <t>4*16</t>
  </si>
  <si>
    <t>M4x14螺丝</t>
  </si>
  <si>
    <t>2包</t>
  </si>
  <si>
    <t>连接件</t>
  </si>
  <si>
    <t>小合页</t>
  </si>
  <si>
    <t>304不锈钢</t>
  </si>
  <si>
    <t>救援模块</t>
  </si>
  <si>
    <t>吸盘电磁铁</t>
  </si>
  <si>
    <t>吸力50kg级别</t>
  </si>
  <si>
    <t>云台</t>
  </si>
  <si>
    <t>碳纤维板及加工</t>
  </si>
  <si>
    <t>碳纤维板</t>
  </si>
  <si>
    <t>pitch和yaw轴</t>
  </si>
  <si>
    <t>金属加工件</t>
  </si>
  <si>
    <t>抽屉导轨</t>
  </si>
  <si>
    <t>行程300mm</t>
  </si>
  <si>
    <t>辅助模块</t>
  </si>
  <si>
    <t>操作视野辅助</t>
  </si>
  <si>
    <t>倒车雷达</t>
  </si>
  <si>
    <t>4114电机</t>
  </si>
  <si>
    <t>内径50 12路5A滑环</t>
  </si>
  <si>
    <t>D6导程12mm丝杆</t>
  </si>
  <si>
    <t>丝杆固定机加工</t>
  </si>
  <si>
    <t>机架</t>
  </si>
  <si>
    <t>E2000动力系统</t>
  </si>
  <si>
    <t>6010 Pro 电机</t>
  </si>
  <si>
    <t>6010 Pro</t>
  </si>
  <si>
    <t>28mm碳管</t>
  </si>
  <si>
    <t>碳纤维</t>
  </si>
  <si>
    <t>R2170 螺旋桨</t>
  </si>
  <si>
    <t>R2170</t>
  </si>
  <si>
    <t>保护架</t>
  </si>
  <si>
    <t>法兰盘</t>
  </si>
  <si>
    <t>LFH16</t>
  </si>
  <si>
    <t>铝合金</t>
  </si>
  <si>
    <t>管夹</t>
  </si>
  <si>
    <t>连接钣金</t>
  </si>
  <si>
    <t>LF0069</t>
  </si>
  <si>
    <t>碳管连接件</t>
  </si>
  <si>
    <t>PLA</t>
  </si>
  <si>
    <t>中心支撑</t>
  </si>
  <si>
    <t>中心玻纤板</t>
  </si>
  <si>
    <t>3mm-玻纤板/黑色</t>
  </si>
  <si>
    <t>28mm碳管连接件</t>
  </si>
  <si>
    <t>M3 内六角螺钉</t>
  </si>
  <si>
    <t>M3 内六角</t>
  </si>
  <si>
    <t>M3 12.9级内六角</t>
  </si>
  <si>
    <t>电池架</t>
  </si>
  <si>
    <t>RoboMaster通用电池架</t>
  </si>
  <si>
    <t>摩擦轮模块</t>
  </si>
  <si>
    <t>触碰开关</t>
  </si>
  <si>
    <t>Z-15GW-B</t>
  </si>
  <si>
    <t>OMRON</t>
  </si>
  <si>
    <t>15A</t>
  </si>
  <si>
    <t>M3X8 内六角螺钉</t>
  </si>
  <si>
    <t>M3X8 内六角</t>
  </si>
  <si>
    <t>M3*8 12.9级内六角圆头</t>
  </si>
  <si>
    <t>云台硬件</t>
  </si>
  <si>
    <t>外框</t>
  </si>
  <si>
    <t>Y轴传动模块</t>
  </si>
  <si>
    <t>丝杆</t>
  </si>
  <si>
    <t>导轨模块</t>
  </si>
  <si>
    <t>连接模块</t>
  </si>
  <si>
    <t>六角螺丝</t>
  </si>
  <si>
    <t>电推杆</t>
  </si>
  <si>
    <t>麦轮固定机加工</t>
  </si>
  <si>
    <t>铜柱，螺丝，铜套，轴承座</t>
  </si>
  <si>
    <t>哈尔滨轴承等</t>
  </si>
  <si>
    <t>减震模块</t>
  </si>
  <si>
    <t>缓冲弹簧，铜柱，铜套，鱼眼轴承</t>
  </si>
  <si>
    <t>3mm黑色玻纤板</t>
  </si>
  <si>
    <t>pitch组装碳板</t>
  </si>
  <si>
    <t>12路5A滑环，打印件，螺丝，轴承</t>
  </si>
  <si>
    <t>云台机加工零件</t>
  </si>
  <si>
    <t>属性</t>
  </si>
  <si>
    <t>采购方式</t>
  </si>
  <si>
    <t>自行添加或修改</t>
  </si>
  <si>
    <t>轮组机加工</t>
    <phoneticPr fontId="7" type="noConversion"/>
  </si>
  <si>
    <t>麦克纳姆轮</t>
    <phoneticPr fontId="7" type="noConversion"/>
  </si>
  <si>
    <t>官方成品模块</t>
    <phoneticPr fontId="7" type="noConversion"/>
  </si>
  <si>
    <t>采购（非定制）</t>
    <phoneticPr fontId="7" type="noConversion"/>
  </si>
  <si>
    <t>robomaster</t>
    <phoneticPr fontId="7" type="noConversion"/>
  </si>
  <si>
    <t>轴承，卡簧，胀紧套</t>
    <phoneticPr fontId="7" type="noConversion"/>
  </si>
  <si>
    <t>底盘</t>
    <phoneticPr fontId="7" type="noConversion"/>
  </si>
  <si>
    <t>皮肤模块</t>
    <phoneticPr fontId="7" type="noConversion"/>
  </si>
  <si>
    <t>强磁铁</t>
    <phoneticPr fontId="7" type="noConversion"/>
  </si>
  <si>
    <t>机械</t>
    <phoneticPr fontId="7" type="noConversion"/>
  </si>
  <si>
    <t>非官方成品模块</t>
    <phoneticPr fontId="7" type="noConversion"/>
  </si>
  <si>
    <t>搭扣</t>
    <phoneticPr fontId="7" type="noConversion"/>
  </si>
  <si>
    <t>缓冲弹簧，铝柱，铜套</t>
    <phoneticPr fontId="7" type="noConversion"/>
  </si>
  <si>
    <t>轴承座</t>
    <phoneticPr fontId="7" type="noConversion"/>
  </si>
  <si>
    <t>机械标准件</t>
    <phoneticPr fontId="7" type="noConversion"/>
  </si>
  <si>
    <t>m25分离式抱紧环</t>
    <phoneticPr fontId="7" type="noConversion"/>
  </si>
  <si>
    <t>悬挂模块</t>
    <phoneticPr fontId="7" type="noConversion"/>
  </si>
  <si>
    <t xml:space="preserve">                  光轴菱型卧式固定支撑座</t>
    <phoneticPr fontId="7" type="noConversion"/>
  </si>
  <si>
    <t>玻纤板，铜柱</t>
    <phoneticPr fontId="7" type="noConversion"/>
  </si>
  <si>
    <t>1批</t>
    <phoneticPr fontId="7" type="noConversion"/>
  </si>
  <si>
    <t>2D雕刻</t>
    <phoneticPr fontId="7" type="noConversion"/>
  </si>
  <si>
    <t>采购（定制）</t>
    <phoneticPr fontId="7" type="noConversion"/>
  </si>
  <si>
    <t>定制</t>
    <phoneticPr fontId="7" type="noConversion"/>
  </si>
  <si>
    <t>RM官方电机电调</t>
    <phoneticPr fontId="7" type="noConversion"/>
  </si>
  <si>
    <t>钣金件</t>
    <phoneticPr fontId="7" type="noConversion"/>
  </si>
  <si>
    <t>3mm黑色玻纤板</t>
    <phoneticPr fontId="7" type="noConversion"/>
  </si>
  <si>
    <t>发射机构</t>
    <phoneticPr fontId="7" type="noConversion"/>
  </si>
  <si>
    <t>拨弹模块</t>
    <phoneticPr fontId="7" type="noConversion"/>
  </si>
  <si>
    <t>微型轴承</t>
    <phoneticPr fontId="7" type="noConversion"/>
  </si>
  <si>
    <t>深沟球薄壁轴承6810zz</t>
    <phoneticPr fontId="7" type="noConversion"/>
  </si>
  <si>
    <t>内六角m3螺母</t>
    <phoneticPr fontId="7" type="noConversion"/>
  </si>
  <si>
    <t>内六角m3螺栓</t>
    <phoneticPr fontId="7" type="noConversion"/>
  </si>
  <si>
    <t>发射结构</t>
    <phoneticPr fontId="7" type="noConversion"/>
  </si>
  <si>
    <t>云台模块</t>
    <phoneticPr fontId="7" type="noConversion"/>
  </si>
  <si>
    <t>2006电机</t>
    <phoneticPr fontId="7" type="noConversion"/>
  </si>
  <si>
    <t>RoboMaster</t>
    <phoneticPr fontId="7" type="noConversion"/>
  </si>
  <si>
    <t>P36</t>
    <phoneticPr fontId="7" type="noConversion"/>
  </si>
  <si>
    <t>单圈编码器</t>
    <phoneticPr fontId="7" type="noConversion"/>
  </si>
  <si>
    <t>硬件</t>
    <phoneticPr fontId="7" type="noConversion"/>
  </si>
  <si>
    <t>同步轮5M110齿</t>
    <phoneticPr fontId="7" type="noConversion"/>
  </si>
  <si>
    <t>机械标准间</t>
    <phoneticPr fontId="7" type="noConversion"/>
  </si>
  <si>
    <t>同步轮5M22齿</t>
    <phoneticPr fontId="7" type="noConversion"/>
  </si>
  <si>
    <t xml:space="preserve">同步带5M 长650 宽10 </t>
    <phoneticPr fontId="7" type="noConversion"/>
  </si>
  <si>
    <t>弹舱盒</t>
    <phoneticPr fontId="7" type="noConversion"/>
  </si>
  <si>
    <t>玻纤板</t>
    <phoneticPr fontId="7" type="noConversion"/>
  </si>
  <si>
    <t>2mm黑色玻纤板</t>
    <phoneticPr fontId="7" type="noConversion"/>
  </si>
  <si>
    <t>3508电机加C620电调</t>
    <phoneticPr fontId="7" type="noConversion"/>
  </si>
  <si>
    <t>弹射模块</t>
  </si>
  <si>
    <t>橡皮筋</t>
  </si>
  <si>
    <t>仕凯</t>
  </si>
  <si>
    <t>乳胶</t>
  </si>
  <si>
    <t>滚轮</t>
  </si>
  <si>
    <t>尼龙</t>
  </si>
  <si>
    <t>直线导轨</t>
  </si>
  <si>
    <t>MGWR9</t>
  </si>
  <si>
    <t>上银</t>
  </si>
  <si>
    <t>不锈钢</t>
  </si>
  <si>
    <t>滑块</t>
  </si>
  <si>
    <t>MGW9H</t>
  </si>
  <si>
    <t>蓄力模块</t>
  </si>
  <si>
    <t>T8*600</t>
  </si>
  <si>
    <t>步进电机</t>
  </si>
  <si>
    <t>普菲德57HS22</t>
  </si>
  <si>
    <t>普菲德</t>
  </si>
  <si>
    <t>M10</t>
  </si>
  <si>
    <t>电磁铁</t>
  </si>
  <si>
    <t>卡博</t>
  </si>
  <si>
    <t>框架模块</t>
  </si>
  <si>
    <t>轴承座</t>
  </si>
  <si>
    <t>UCP203</t>
  </si>
  <si>
    <t>LK</t>
  </si>
  <si>
    <t>铝方管</t>
  </si>
  <si>
    <t>俯仰模块</t>
  </si>
  <si>
    <t>XTL100</t>
  </si>
  <si>
    <t>龙翔</t>
  </si>
  <si>
    <t>直线滑台</t>
  </si>
  <si>
    <t>转盘</t>
  </si>
  <si>
    <t>底盘模块</t>
  </si>
  <si>
    <t>支撑座</t>
  </si>
  <si>
    <t>包胶轮机加工</t>
  </si>
  <si>
    <t>尼龙轴承，定位轮，包胶轴承</t>
  </si>
  <si>
    <t>电机固定座</t>
  </si>
  <si>
    <t>铝5052</t>
  </si>
  <si>
    <t>缓冲弹簧，铝柱，铜套，弹性牛眼轮</t>
  </si>
  <si>
    <t>固万金等</t>
  </si>
  <si>
    <t>传动模块</t>
  </si>
  <si>
    <t>同步带</t>
  </si>
  <si>
    <t>同步轮</t>
  </si>
  <si>
    <t>4mm黑色玻纤板</t>
  </si>
  <si>
    <t>碳板</t>
  </si>
  <si>
    <t>起落架</t>
  </si>
  <si>
    <t>15°管夹</t>
  </si>
  <si>
    <t>20mm用</t>
  </si>
  <si>
    <t>减震海绵</t>
  </si>
  <si>
    <t>海绵</t>
  </si>
  <si>
    <t>碳管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</si>
</sst>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¥#,##0.00;[Red]\¥\-#,##0.00"/>
    <numFmt numFmtId="177" formatCode="0_ "/>
    <numFmt numFmtId="178" formatCode="0_);[Red]\(0\)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6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3C3C3C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1" xfId="1" applyFont="1" applyBorder="1" applyAlignment="1" applyProtection="1">
      <alignment horizontal="center" vertical="center" wrapText="1"/>
    </xf>
    <xf numFmtId="178" fontId="1" fillId="2" borderId="1" xfId="1" applyNumberFormat="1" applyFont="1" applyBorder="1" applyAlignment="1" applyProtection="1">
      <alignment horizontal="center" vertical="center" wrapText="1"/>
    </xf>
    <xf numFmtId="177" fontId="1" fillId="0" borderId="0" xfId="0" applyNumberFormat="1" applyFont="1" applyAlignment="1">
      <alignment horizontal="center" vertical="center"/>
    </xf>
    <xf numFmtId="176" fontId="1" fillId="2" borderId="1" xfId="1" applyNumberFormat="1" applyFont="1" applyBorder="1" applyAlignment="1" applyProtection="1">
      <alignment horizontal="center" vertical="center" wrapText="1"/>
    </xf>
    <xf numFmtId="0" fontId="3" fillId="2" borderId="2" xfId="1" applyFont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3" xfId="1" applyFont="1" applyBorder="1" applyAlignment="1" applyProtection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</cellXfs>
  <cellStyles count="2">
    <cellStyle name="常规" xfId="0" builtinId="0"/>
    <cellStyle name="着色 1" xfId="1" builtinId="29"/>
  </cellStyles>
  <dxfs count="137"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u val="none"/>
        <sz val="1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u val="none"/>
        <sz val="1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wrapText="1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numFmt numFmtId="177" formatCode="0_ "/>
      <alignment horizontal="center" vertical="center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strike val="0"/>
        <u val="none"/>
        <sz val="1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u val="none"/>
        <sz val="1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numFmt numFmtId="177" formatCode="0_ "/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u val="none"/>
        <sz val="11"/>
        <name val="微软雅黑"/>
        <family val="2"/>
        <charset val="134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u val="no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各工艺类别占比表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4D-4D53-9428-ACF12E824B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4D-4D53-9428-ACF12E824B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44D-4D53-9428-ACF12E824B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44D-4D53-9428-ACF12E824B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44D-4D53-9428-ACF12E824B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44D-4D53-9428-ACF12E824B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44D-4D53-9428-ACF12E824B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44D-4D53-9428-ACF12E824B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44D-4D53-9428-ACF12E824B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44D-4D53-9428-ACF12E824B01}"/>
              </c:ext>
            </c:extLst>
          </c:dPt>
          <c:dLbls>
            <c:dLbl>
              <c:idx val="7"/>
              <c:layout>
                <c:manualLayout>
                  <c:x val="2.3289151356080499E-2"/>
                  <c:y val="-0.1746679868609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44D-4D53-9428-ACF12E824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工艺类别总览!$A$2:$A$11</c:f>
              <c:strCache>
                <c:ptCount val="10"/>
                <c:pt idx="0">
                  <c:v>车&amp;铣</c:v>
                </c:pt>
                <c:pt idx="1">
                  <c:v>钣金</c:v>
                </c:pt>
                <c:pt idx="2">
                  <c:v>2D雕刻</c:v>
                </c:pt>
                <c:pt idx="3">
                  <c:v>3D打印</c:v>
                </c:pt>
                <c:pt idx="4">
                  <c:v>型材焊接</c:v>
                </c:pt>
                <c:pt idx="5">
                  <c:v>线材</c:v>
                </c:pt>
                <c:pt idx="6">
                  <c:v>机械标准件</c:v>
                </c:pt>
                <c:pt idx="7">
                  <c:v>非官方成品模块</c:v>
                </c:pt>
                <c:pt idx="8">
                  <c:v>官方成品模块</c:v>
                </c:pt>
                <c:pt idx="9">
                  <c:v>其他</c:v>
                </c:pt>
              </c:strCache>
            </c:strRef>
          </c:cat>
          <c:val>
            <c:numRef>
              <c:f>工艺类别总览!$F$2:$F$11</c:f>
              <c:numCache>
                <c:formatCode>General</c:formatCode>
                <c:ptCount val="10"/>
                <c:pt idx="0">
                  <c:v>3843</c:v>
                </c:pt>
                <c:pt idx="1">
                  <c:v>1210</c:v>
                </c:pt>
                <c:pt idx="2">
                  <c:v>2758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2722.66</c:v>
                </c:pt>
                <c:pt idx="7">
                  <c:v>36117.06</c:v>
                </c:pt>
                <c:pt idx="8">
                  <c:v>16604</c:v>
                </c:pt>
                <c:pt idx="9">
                  <c:v>441.38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44D-4D53-9428-ACF12E824B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53340</xdr:rowOff>
    </xdr:from>
    <xdr:to>
      <xdr:col>13</xdr:col>
      <xdr:colOff>381000</xdr:colOff>
      <xdr:row>13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31243;bom&#34920;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5104;&#26412;&#39044;&#31639;/&#26368;&#26032;&#29256;&#26426;&#26800;bom&#34920;/&#39134;&#38230;BOM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5104;&#26412;&#39044;&#31639;/&#26368;&#26032;&#29256;&#26426;&#26800;bom&#34920;/&#21736;&#20853;BOM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菜单选项"/>
      <sheetName val="注意事项"/>
      <sheetName val="工艺类别总览"/>
      <sheetName val="工程机器人BOM"/>
      <sheetName val="自行添加其他机器人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意事项"/>
      <sheetName val="工艺类别总览"/>
      <sheetName val="步兵机器人BOM"/>
      <sheetName val="工程机器人BOM"/>
      <sheetName val="英雄机器人BOM"/>
      <sheetName val="无人机BOM"/>
      <sheetName val="飞镖BOM"/>
      <sheetName val="哨兵机器人BOM"/>
      <sheetName val="下拉菜单选项"/>
      <sheetName val="飞镖BOM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意事项"/>
      <sheetName val="工艺类别总览"/>
      <sheetName val="哨兵机器人bom表"/>
      <sheetName val="工程机器人BOM"/>
      <sheetName val="英雄机器人BOM"/>
      <sheetName val="自行添加其他机器人"/>
      <sheetName val="下拉菜单选项"/>
      <sheetName val="哨兵BOM表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4" displayName="表4" ref="A1:F11" totalsRowShown="0">
  <autoFilter ref="A1:F11" xr:uid="{00000000-0009-0000-0100-000004000000}"/>
  <tableColumns count="6">
    <tableColumn id="1" xr3:uid="{00000000-0010-0000-0000-000001000000}" name="工艺类别" dataDxfId="136"/>
    <tableColumn id="2" xr3:uid="{00000000-0010-0000-0000-000002000000}" name="步兵机器人" dataDxfId="135">
      <calculatedColumnFormula>SUMIF(表1[工艺类别
（下拉菜单）],表4[[#This Row],[工艺类别]],表1[父模块该物料总价
（计算）])</calculatedColumnFormula>
    </tableColumn>
    <tableColumn id="3" xr3:uid="{00000000-0010-0000-0000-000003000000}" name="工程机器人" dataDxfId="134">
      <calculatedColumnFormula>SUMIF(表1_34[工艺类别
（下拉菜单）],表4[[#This Row],[工艺类别]],表1_34[父模块该物料总价
（计算）])</calculatedColumnFormula>
    </tableColumn>
    <tableColumn id="4" xr3:uid="{00000000-0010-0000-0000-000004000000}" name="英雄机器人" dataDxfId="133">
      <calculatedColumnFormula>SUMIF(表1_3[工艺类别
（下拉菜单）],表4[[#This Row],[工艺类别]],表1_3[父模块该物料总价
（计算）])</calculatedColumnFormula>
    </tableColumn>
    <tableColumn id="5" xr3:uid="{00000000-0010-0000-0000-000005000000}" name="其他机器人" dataDxfId="132">
      <calculatedColumnFormula>SUMIF(表1_36[工艺类别
（下拉菜单）],表4[[#This Row],[工艺类别]],表1_36[父模块该物料总价
（计算）])</calculatedColumnFormula>
    </tableColumn>
    <tableColumn id="6" xr3:uid="{00000000-0010-0000-0000-000006000000}" name="总价" dataDxfId="131">
      <calculatedColumnFormula>SUM(表4[[#This Row],[步兵机器人]:[其他机器人]])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1" displayName="表1" ref="A1:P20" totalsRowCount="1">
  <autoFilter ref="A1:P19" xr:uid="{00000000-0009-0000-0100-000001000000}"/>
  <tableColumns count="16">
    <tableColumn id="1" xr3:uid="{00000000-0010-0000-0100-000001000000}" name="序号" dataDxfId="130" totalsRowDxfId="129"/>
    <tableColumn id="2" xr3:uid="{00000000-0010-0000-0100-000002000000}" name="所属父模块_x000a_（自定义文本）" dataDxfId="128" totalsRowDxfId="127"/>
    <tableColumn id="3" xr3:uid="{00000000-0010-0000-0100-000003000000}" name="所属子模块_x000a_（自定义文本）" dataDxfId="126" totalsRowDxfId="125"/>
    <tableColumn id="4" xr3:uid="{00000000-0010-0000-0100-000004000000}" name="子模块数量_x000a_（自定义数字）" dataDxfId="124" totalsRowDxfId="123"/>
    <tableColumn id="5" xr3:uid="{00000000-0010-0000-0100-000005000000}" name="物料名称_x000a_（自定义文本）" dataDxfId="122" totalsRowDxfId="121"/>
    <tableColumn id="6" xr3:uid="{00000000-0010-0000-0100-000006000000}" name="子模块内该物料数量_x000a_（自定义数字）" dataDxfId="120" totalsRowDxfId="119"/>
    <tableColumn id="7" xr3:uid="{00000000-0010-0000-0100-000007000000}" name="属性_x000a_（下拉菜单）" dataDxfId="118" totalsRowDxfId="117"/>
    <tableColumn id="8" xr3:uid="{00000000-0010-0000-0100-000008000000}" name="工艺类别_x000a_（下拉菜单）" dataDxfId="116" totalsRowDxfId="115"/>
    <tableColumn id="9" xr3:uid="{00000000-0010-0000-0100-000009000000}" name="采购方式_x000a_（下拉菜单）" dataDxfId="114" totalsRowDxfId="113"/>
    <tableColumn id="10" xr3:uid="{00000000-0010-0000-0100-00000A000000}" name="规格/型号_x000a_(填写标准型号)_x000a_自制和定制件填自定义型号或不填" dataDxfId="112" totalsRowDxfId="111"/>
    <tableColumn id="11" xr3:uid="{00000000-0010-0000-0100-00000B000000}" name="品牌_x000a_（自定义文本）_x000a_自制和定制件填自制和定制" dataDxfId="110" totalsRowDxfId="109"/>
    <tableColumn id="12" xr3:uid="{00000000-0010-0000-0100-00000C000000}" name="材料/尺寸/其他_x000a_（自定义文本）_x000a_没有可不填" dataDxfId="108" totalsRowDxfId="107"/>
    <tableColumn id="13" xr3:uid="{00000000-0010-0000-0100-00000D000000}" name="单价【含税】_x000a_自制件填写材料费_x000a_赞助写市场价" dataDxfId="106" totalsRowDxfId="105"/>
    <tableColumn id="14" xr3:uid="{00000000-0010-0000-0100-00000E000000}" name="父模块内该物料数量_x000a_（计算）" dataDxfId="104" totalsRowDxfId="103"/>
    <tableColumn id="15" xr3:uid="{00000000-0010-0000-0100-00000F000000}" name="父模块该物料总价_x000a_（计算）" totalsRowFunction="custom" dataDxfId="102" totalsRowDxfId="101">
      <calculatedColumnFormula>M2*N2</calculatedColumnFormula>
      <totalsRowFormula>SUBTOTAL(109,O2:O18)</totalsRowFormula>
    </tableColumn>
    <tableColumn id="16" xr3:uid="{00000000-0010-0000-0100-000010000000}" name="备注" dataDxfId="100" totalsRowDxfId="9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A1:P47" totalsRowCount="1">
  <autoFilter ref="A1:P46" xr:uid="{00000000-0009-0000-0100-000003000000}"/>
  <tableColumns count="16">
    <tableColumn id="1" xr3:uid="{00000000-0010-0000-0200-000001000000}" name="序号" dataDxfId="98" totalsRowDxfId="97"/>
    <tableColumn id="2" xr3:uid="{00000000-0010-0000-0200-000002000000}" name="所属父模块_x000a_（自定义文本）" dataDxfId="96" totalsRowDxfId="95"/>
    <tableColumn id="3" xr3:uid="{00000000-0010-0000-0200-000003000000}" name="所属子模块_x000a_（自定义文本）" dataDxfId="94" totalsRowDxfId="93"/>
    <tableColumn id="4" xr3:uid="{00000000-0010-0000-0200-000004000000}" name="子模块数量_x000a_（自定义数字）" dataDxfId="92" totalsRowDxfId="91"/>
    <tableColumn id="5" xr3:uid="{00000000-0010-0000-0200-000005000000}" name="物料名称_x000a_（自定义文本）" dataDxfId="90" totalsRowDxfId="89"/>
    <tableColumn id="6" xr3:uid="{00000000-0010-0000-0200-000006000000}" name="子模块内该物料数量_x000a_（自定义数字）" dataDxfId="88" totalsRowDxfId="87"/>
    <tableColumn id="7" xr3:uid="{00000000-0010-0000-0200-000007000000}" name="属性_x000a_（下拉菜单）" dataDxfId="86" totalsRowDxfId="85"/>
    <tableColumn id="8" xr3:uid="{00000000-0010-0000-0200-000008000000}" name="工艺类别_x000a_（下拉菜单）" dataDxfId="84" totalsRowDxfId="83"/>
    <tableColumn id="9" xr3:uid="{00000000-0010-0000-0200-000009000000}" name="采购方式_x000a_（下拉菜单）" dataDxfId="82" totalsRowDxfId="81"/>
    <tableColumn id="10" xr3:uid="{00000000-0010-0000-0200-00000A000000}" name="规格/型号_x000a_(填写标准型号)_x000a_自制和定制件填自定义型号或不填" dataDxfId="80" totalsRowDxfId="79"/>
    <tableColumn id="11" xr3:uid="{00000000-0010-0000-0200-00000B000000}" name="品牌_x000a_（自定义文本）_x000a_自制和定制件填自制和定制" dataDxfId="78" totalsRowDxfId="77"/>
    <tableColumn id="12" xr3:uid="{00000000-0010-0000-0200-00000C000000}" name="材料/尺寸/其他_x000a_（自定义文本）" dataDxfId="76" totalsRowDxfId="75"/>
    <tableColumn id="13" xr3:uid="{00000000-0010-0000-0200-00000D000000}" name="单价【含税】_x000a_自制件填写材料费_x000a_赞助写市场价" dataDxfId="74" totalsRowDxfId="73"/>
    <tableColumn id="14" xr3:uid="{00000000-0010-0000-0200-00000E000000}" name="父模块内该物料数量_x000a_（计算）" dataDxfId="72" totalsRowDxfId="71"/>
    <tableColumn id="15" xr3:uid="{00000000-0010-0000-0200-00000F000000}" name="父模块该物料总价_x000a_（计算）" totalsRowFunction="sum" dataDxfId="70" totalsRowDxfId="69"/>
    <tableColumn id="16" xr3:uid="{00000000-0010-0000-0200-000010000000}" name="备注" dataDxfId="68" totalsRowDxfId="67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表1_3" displayName="表1_3" ref="A1:P39" totalsRowShown="0" dataDxfId="66">
  <autoFilter ref="A1:P39" xr:uid="{00000000-0009-0000-0100-000002000000}"/>
  <tableColumns count="16">
    <tableColumn id="1" xr3:uid="{00000000-0010-0000-0300-000001000000}" name="序号" dataDxfId="65"/>
    <tableColumn id="2" xr3:uid="{00000000-0010-0000-0300-000002000000}" name="所属父模块_x000a_（自定义文本）" dataDxfId="64"/>
    <tableColumn id="3" xr3:uid="{00000000-0010-0000-0300-000003000000}" name="所属子模块_x000a_（自定义文本）" dataDxfId="63"/>
    <tableColumn id="4" xr3:uid="{00000000-0010-0000-0300-000004000000}" name="子模块数量_x000a_（自定义数字）" dataDxfId="62"/>
    <tableColumn id="5" xr3:uid="{00000000-0010-0000-0300-000005000000}" name="物料名称_x000a_（自定义文本）" dataDxfId="61"/>
    <tableColumn id="6" xr3:uid="{00000000-0010-0000-0300-000006000000}" name="子模块内该物料数量_x000a_（自定义数字）" dataDxfId="60"/>
    <tableColumn id="7" xr3:uid="{00000000-0010-0000-0300-000007000000}" name="属性_x000a_（下拉菜单）" dataDxfId="59"/>
    <tableColumn id="8" xr3:uid="{00000000-0010-0000-0300-000008000000}" name="工艺类别_x000a_（下拉菜单）" dataDxfId="58"/>
    <tableColumn id="9" xr3:uid="{00000000-0010-0000-0300-000009000000}" name="采购方式_x000a_（下拉菜单）" dataDxfId="57"/>
    <tableColumn id="10" xr3:uid="{00000000-0010-0000-0300-00000A000000}" name="规格/型号_x000a_(填写标准型号)_x000a_自制和定制件填自定义型号或不填" dataDxfId="56"/>
    <tableColumn id="11" xr3:uid="{00000000-0010-0000-0300-00000B000000}" name="品牌_x000a_（自定义文本）_x000a_自制和定制件填自制和定制" dataDxfId="55"/>
    <tableColumn id="12" xr3:uid="{00000000-0010-0000-0300-00000C000000}" name="材料/尺寸/其他_x000a_（自定义文本）" dataDxfId="54"/>
    <tableColumn id="13" xr3:uid="{00000000-0010-0000-0300-00000D000000}" name="单价【含税】_x000a_自制件填写材料费_x000a_赞助写市场价" dataDxfId="53"/>
    <tableColumn id="14" xr3:uid="{00000000-0010-0000-0300-00000E000000}" name="父模块内该物料数量_x000a_（计算）" dataDxfId="52"/>
    <tableColumn id="15" xr3:uid="{00000000-0010-0000-0300-00000F000000}" name="父模块该物料总价_x000a_（计算）" dataDxfId="51"/>
    <tableColumn id="16" xr3:uid="{00000000-0010-0000-0300-000010000000}" name="备注" dataDxfId="50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E63122-0B00-4C25-A3F1-4D3108692AA3}" name="表1_3679" displayName="表1_3679" ref="A1:P27" totalsRowShown="0">
  <autoFilter ref="A1:P27" xr:uid="{A05E1531-A355-4182-BDC3-80A86415B398}"/>
  <tableColumns count="16">
    <tableColumn id="1" xr3:uid="{905D3791-89BC-4509-B9A9-21C7BBC1C49B}" name="序号" dataDxfId="49"/>
    <tableColumn id="2" xr3:uid="{930B1C01-7AD6-4F49-BE5E-6404BA8565C4}" name="所属父模块_x000a_（自定义文本）" dataDxfId="48"/>
    <tableColumn id="3" xr3:uid="{D4FE6CAE-15EF-403A-B168-E9771A1813A8}" name="所属子模块_x000a_（自定义文本）" dataDxfId="47"/>
    <tableColumn id="4" xr3:uid="{C3BF4D07-43D6-41B5-95D1-A68B3F94D746}" name="子模块数量_x000a_（自定义数字）" dataDxfId="46"/>
    <tableColumn id="5" xr3:uid="{E4B17FC9-3841-44D8-B137-1AFC1EAFD387}" name="物料名称_x000a_（自定义文本）" dataDxfId="45"/>
    <tableColumn id="6" xr3:uid="{042C69F5-251B-4FF6-8FA4-90257DD75845}" name="子模块内该物料数量_x000a_（自定义数字）" dataDxfId="44"/>
    <tableColumn id="7" xr3:uid="{0770E62F-CCF7-4656-A4E8-984B445EBB18}" name="属性_x000a_（下拉菜单）" dataDxfId="43"/>
    <tableColumn id="8" xr3:uid="{3F2CE520-B185-4FA4-8F13-C377B380D682}" name="工艺类别_x000a_（下拉菜单）" dataDxfId="42"/>
    <tableColumn id="9" xr3:uid="{51DA3186-85BE-4021-B9B9-05C54545C5C8}" name="采购方式_x000a_（下拉菜单）" dataDxfId="41"/>
    <tableColumn id="10" xr3:uid="{D27D3F40-488F-4878-8E6B-ACF444796E6B}" name="规格/型号_x000a_(填写标准型号)_x000a_自制和定制件填自定义型号或不填" dataDxfId="40"/>
    <tableColumn id="11" xr3:uid="{89BC55BD-5972-46DC-8F9B-B44559A9A666}" name="品牌_x000a_（自定义文本）_x000a_自制和定制件填自制和定制" dataDxfId="39"/>
    <tableColumn id="12" xr3:uid="{5B4DBD0C-75A8-4DC4-9FD3-5810AFA56DF1}" name="材料/尺寸/其他_x000a_（自定义文本）" dataDxfId="38"/>
    <tableColumn id="13" xr3:uid="{A03D4EBA-1BDE-4CEE-8814-4C6D9202BE95}" name="单价【含税】_x000a_自制件填写材料费_x000a_赞助写市场价" dataDxfId="37"/>
    <tableColumn id="14" xr3:uid="{10888624-3B24-491D-A455-5810A984F4CE}" name="父模块内该物料数量_x000a_（计算）" dataDxfId="36"/>
    <tableColumn id="15" xr3:uid="{D01A7343-ECDA-4131-8FC0-FE1B2FF31BF5}" name="父模块该物料总价_x000a_（计算）" dataDxfId="35"/>
    <tableColumn id="16" xr3:uid="{D8FD3A1D-F182-449E-86D4-21E8F6C325E1}" name="备注" dataDxfId="34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表1_368" displayName="表1_368" ref="A1:P19" totalsRowShown="0" dataDxfId="33">
  <autoFilter ref="A1:P19" xr:uid="{00000000-0009-0000-0100-000007000000}"/>
  <tableColumns count="16">
    <tableColumn id="1" xr3:uid="{00000000-0010-0000-0500-000001000000}" name="序号" dataDxfId="32"/>
    <tableColumn id="2" xr3:uid="{00000000-0010-0000-0500-000002000000}" name="所属父模块_x000a_（自定义文本）" dataDxfId="31"/>
    <tableColumn id="3" xr3:uid="{00000000-0010-0000-0500-000003000000}" name="所属子模块_x000a_（自定义文本）" dataDxfId="30"/>
    <tableColumn id="4" xr3:uid="{00000000-0010-0000-0500-000004000000}" name="子模块数量_x000a_（自定义数字）" dataDxfId="29"/>
    <tableColumn id="5" xr3:uid="{00000000-0010-0000-0500-000005000000}" name="物料名称_x000a_（自定义文本）" dataDxfId="28"/>
    <tableColumn id="6" xr3:uid="{00000000-0010-0000-0500-000006000000}" name="子模块内该物料数量_x000a_（自定义数字）" dataDxfId="27"/>
    <tableColumn id="7" xr3:uid="{00000000-0010-0000-0500-000007000000}" name="属性_x000a_（下拉菜单）" dataDxfId="26"/>
    <tableColumn id="8" xr3:uid="{00000000-0010-0000-0500-000008000000}" name="工艺类别_x000a_（下拉菜单）" dataDxfId="25"/>
    <tableColumn id="9" xr3:uid="{00000000-0010-0000-0500-000009000000}" name="采购方式_x000a_（下拉菜单）" dataDxfId="24"/>
    <tableColumn id="10" xr3:uid="{00000000-0010-0000-0500-00000A000000}" name="规格/型号_x000a_(填写标准型号)_x000a_自制和定制件填自定义型号或不填" dataDxfId="23"/>
    <tableColumn id="11" xr3:uid="{00000000-0010-0000-0500-00000B000000}" name="品牌_x000a_（自定义文本）_x000a_自制和定制件填自制和定制" dataDxfId="22"/>
    <tableColumn id="12" xr3:uid="{00000000-0010-0000-0500-00000C000000}" name="材料/尺寸/其他_x000a_（自定义文本）" dataDxfId="21"/>
    <tableColumn id="13" xr3:uid="{00000000-0010-0000-0500-00000D000000}" name="单价【含税】_x000a_自制件填写材料费_x000a_赞助写市场价" dataDxfId="20"/>
    <tableColumn id="14" xr3:uid="{00000000-0010-0000-0500-00000E000000}" name="父模块内该物料数量_x000a_（计算）" dataDxfId="19"/>
    <tableColumn id="15" xr3:uid="{00000000-0010-0000-0500-00000F000000}" name="父模块该物料总价_x000a_（计算）" dataDxfId="18"/>
    <tableColumn id="16" xr3:uid="{00000000-0010-0000-0500-000010000000}" name="备注" dataDxfId="17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表1_36" displayName="表1_36" ref="A1:P23" totalsRowShown="0" dataDxfId="16">
  <autoFilter ref="A1:P23" xr:uid="{00000000-0009-0000-0100-000005000000}"/>
  <tableColumns count="16">
    <tableColumn id="1" xr3:uid="{00000000-0010-0000-0600-000001000000}" name="序号" dataDxfId="15"/>
    <tableColumn id="2" xr3:uid="{00000000-0010-0000-0600-000002000000}" name="所属父模块_x000a_（自定义文本）" dataDxfId="14"/>
    <tableColumn id="3" xr3:uid="{00000000-0010-0000-0600-000003000000}" name="所属子模块_x000a_（自定义文本）" dataDxfId="13"/>
    <tableColumn id="4" xr3:uid="{00000000-0010-0000-0600-000004000000}" name="子模块数量_x000a_（自定义数字）" dataDxfId="12"/>
    <tableColumn id="5" xr3:uid="{00000000-0010-0000-0600-000005000000}" name="物料名称_x000a_（自定义文本）" dataDxfId="11"/>
    <tableColumn id="6" xr3:uid="{00000000-0010-0000-0600-000006000000}" name="子模块内该物料数量_x000a_（自定义数字）" dataDxfId="10"/>
    <tableColumn id="7" xr3:uid="{00000000-0010-0000-0600-000007000000}" name="属性_x000a_（下拉菜单）" dataDxfId="9"/>
    <tableColumn id="8" xr3:uid="{00000000-0010-0000-0600-000008000000}" name="工艺类别_x000a_（下拉菜单）" dataDxfId="8"/>
    <tableColumn id="9" xr3:uid="{00000000-0010-0000-0600-000009000000}" name="采购方式_x000a_（下拉菜单）" dataDxfId="7"/>
    <tableColumn id="10" xr3:uid="{00000000-0010-0000-0600-00000A000000}" name="规格/型号_x000a_(填写标准型号)_x000a_自制和定制件填自定义型号或不填" dataDxfId="6"/>
    <tableColumn id="11" xr3:uid="{00000000-0010-0000-0600-00000B000000}" name="品牌_x000a_（自定义文本）_x000a_自制和定制件填自制和定制" dataDxfId="5"/>
    <tableColumn id="12" xr3:uid="{00000000-0010-0000-0600-00000C000000}" name="材料/尺寸/其他_x000a_（自定义文本）_x000a_没有可不填" dataDxfId="4"/>
    <tableColumn id="13" xr3:uid="{00000000-0010-0000-0600-00000D000000}" name="单价【含税】_x000a_自制件填写材料费_x000a_赞助写市场价" dataDxfId="3"/>
    <tableColumn id="14" xr3:uid="{00000000-0010-0000-0600-00000E000000}" name="父模块内该物料数量_x000a_（计算）" dataDxfId="2"/>
    <tableColumn id="15" xr3:uid="{00000000-0010-0000-0600-00000F000000}" name="父模块该物料总价_x000a_（计算）" dataDxfId="1"/>
    <tableColumn id="16" xr3:uid="{00000000-0010-0000-0600-000010000000}" name="备注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6" sqref="A6"/>
    </sheetView>
  </sheetViews>
  <sheetFormatPr defaultColWidth="9" defaultRowHeight="13.5" x14ac:dyDescent="0.15"/>
  <cols>
    <col min="1" max="1" width="72.875" customWidth="1"/>
  </cols>
  <sheetData>
    <row r="1" spans="1:2" ht="16.5" x14ac:dyDescent="0.15">
      <c r="A1" s="17" t="s">
        <v>0</v>
      </c>
    </row>
    <row r="2" spans="1:2" ht="16.5" x14ac:dyDescent="0.15">
      <c r="A2" s="17" t="s">
        <v>1</v>
      </c>
    </row>
    <row r="3" spans="1:2" ht="16.5" x14ac:dyDescent="0.15">
      <c r="A3" s="17" t="s">
        <v>2</v>
      </c>
    </row>
    <row r="4" spans="1:2" ht="16.5" x14ac:dyDescent="0.15">
      <c r="A4" s="17"/>
    </row>
    <row r="5" spans="1:2" ht="16.5" x14ac:dyDescent="0.3">
      <c r="A5" s="1" t="s">
        <v>3</v>
      </c>
      <c r="B5" s="4" t="s">
        <v>4</v>
      </c>
    </row>
    <row r="6" spans="1:2" ht="16.5" x14ac:dyDescent="0.3">
      <c r="A6" s="4" t="s">
        <v>5</v>
      </c>
      <c r="B6" s="4">
        <v>5</v>
      </c>
    </row>
    <row r="7" spans="1:2" ht="16.5" x14ac:dyDescent="0.3">
      <c r="A7" s="4" t="s">
        <v>6</v>
      </c>
      <c r="B7" s="4">
        <v>10</v>
      </c>
    </row>
    <row r="8" spans="1:2" ht="16.5" x14ac:dyDescent="0.3">
      <c r="A8" s="4" t="s">
        <v>7</v>
      </c>
      <c r="B8" s="4">
        <v>5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A12" sqref="A12"/>
    </sheetView>
  </sheetViews>
  <sheetFormatPr defaultColWidth="9" defaultRowHeight="16.5" x14ac:dyDescent="0.15"/>
  <cols>
    <col min="1" max="1" width="30.625" style="1" customWidth="1"/>
    <col min="2" max="2" width="21.25" style="1" customWidth="1"/>
    <col min="3" max="3" width="15.875" style="1" customWidth="1"/>
    <col min="4" max="5" width="16.125" style="1" customWidth="1"/>
    <col min="6" max="6" width="14.75" style="1" customWidth="1"/>
    <col min="7" max="16384" width="9" style="1"/>
  </cols>
  <sheetData>
    <row r="1" spans="1:6" x14ac:dyDescent="0.15">
      <c r="A1" s="15" t="s">
        <v>8</v>
      </c>
      <c r="B1" s="15" t="s">
        <v>9</v>
      </c>
      <c r="C1" s="15" t="s">
        <v>10</v>
      </c>
      <c r="D1" s="15" t="s">
        <v>11</v>
      </c>
      <c r="E1" s="15" t="s">
        <v>12</v>
      </c>
      <c r="F1" s="15" t="s">
        <v>13</v>
      </c>
    </row>
    <row r="2" spans="1:6" x14ac:dyDescent="0.15">
      <c r="A2" s="1" t="s">
        <v>14</v>
      </c>
      <c r="B2" s="1">
        <f>SUMIF(表1[工艺类别
（下拉菜单）],表4[[#This Row],[工艺类别]],表1[父模块该物料总价
（计算）])</f>
        <v>168</v>
      </c>
      <c r="C2" s="1">
        <f>SUMIF(表1_34[工艺类别
（下拉菜单）],表4[[#This Row],[工艺类别]],表1_34[父模块该物料总价
（计算）])</f>
        <v>585</v>
      </c>
      <c r="D2" s="1">
        <f>SUMIF(表1_3[工艺类别
（下拉菜单）],表4[[#This Row],[工艺类别]],表1_3[父模块该物料总价
（计算）])</f>
        <v>2090</v>
      </c>
      <c r="E2" s="1">
        <f>SUMIF(表1_36[工艺类别
（下拉菜单）],表4[[#This Row],[工艺类别]],表1_36[父模块该物料总价
（计算）])</f>
        <v>1000</v>
      </c>
      <c r="F2" s="1">
        <f>SUM(表4[[#This Row],[步兵机器人]:[其他机器人]])</f>
        <v>3843</v>
      </c>
    </row>
    <row r="3" spans="1:6" x14ac:dyDescent="0.15">
      <c r="A3" s="1" t="s">
        <v>15</v>
      </c>
      <c r="B3" s="1">
        <f>SUMIF(表1[工艺类别
（下拉菜单）],表4[[#This Row],[工艺类别]],表1[父模块该物料总价
（计算）])</f>
        <v>420</v>
      </c>
      <c r="C3" s="1">
        <f>SUMIF(表1_34[工艺类别
（下拉菜单）],表4[[#This Row],[工艺类别]],表1_34[父模块该物料总价
（计算）])</f>
        <v>0</v>
      </c>
      <c r="D3" s="1">
        <f>SUMIF(表1_3[工艺类别
（下拉菜单）],表4[[#This Row],[工艺类别]],表1_3[父模块该物料总价
（计算）])</f>
        <v>450</v>
      </c>
      <c r="E3" s="1">
        <f>SUMIF(表1_36[工艺类别
（下拉菜单）],表4[[#This Row],[工艺类别]],表1_36[父模块该物料总价
（计算）])</f>
        <v>340</v>
      </c>
      <c r="F3" s="1">
        <f>SUM(表4[[#This Row],[步兵机器人]:[其他机器人]])</f>
        <v>1210</v>
      </c>
    </row>
    <row r="4" spans="1:6" x14ac:dyDescent="0.15">
      <c r="A4" s="1" t="s">
        <v>16</v>
      </c>
      <c r="B4" s="1">
        <f>SUMIF(表1[工艺类别
（下拉菜单）],表4[[#This Row],[工艺类别]],表1[父模块该物料总价
（计算）])</f>
        <v>710</v>
      </c>
      <c r="C4" s="1">
        <f>SUMIF(表1_34[工艺类别
（下拉菜单）],表4[[#This Row],[工艺类别]],表1_34[父模块该物料总价
（计算）])</f>
        <v>0</v>
      </c>
      <c r="D4" s="1">
        <f>SUMIF(表1_3[工艺类别
（下拉菜单）],表4[[#This Row],[工艺类别]],表1_3[父模块该物料总价
（计算）])</f>
        <v>1148</v>
      </c>
      <c r="E4" s="1">
        <f>SUMIF(表1_36[工艺类别
（下拉菜单）],表4[[#This Row],[工艺类别]],表1_36[父模块该物料总价
（计算）])</f>
        <v>900</v>
      </c>
      <c r="F4" s="1">
        <f>SUM(表4[[#This Row],[步兵机器人]:[其他机器人]])</f>
        <v>2758</v>
      </c>
    </row>
    <row r="5" spans="1:6" x14ac:dyDescent="0.15">
      <c r="A5" s="1" t="s">
        <v>17</v>
      </c>
      <c r="B5" s="1">
        <f>SUMIF(表1[工艺类别
（下拉菜单）],表4[[#This Row],[工艺类别]],表1[父模块该物料总价
（计算）])</f>
        <v>0</v>
      </c>
      <c r="C5" s="1">
        <f>SUMIF(表1_34[工艺类别
（下拉菜单）],表4[[#This Row],[工艺类别]],表1_34[父模块该物料总价
（计算）])</f>
        <v>0</v>
      </c>
      <c r="D5" s="1">
        <f>SUMIF(表1_3[工艺类别
（下拉菜单）],表4[[#This Row],[工艺类别]],表1_3[父模块该物料总价
（计算）])</f>
        <v>0</v>
      </c>
      <c r="E5" s="1">
        <f>SUMIF(表1_36[工艺类别
（下拉菜单）],表4[[#This Row],[工艺类别]],表1_36[父模块该物料总价
（计算）])</f>
        <v>0</v>
      </c>
      <c r="F5" s="1">
        <f>SUM(表4[[#This Row],[步兵机器人]:[其他机器人]])</f>
        <v>0</v>
      </c>
    </row>
    <row r="6" spans="1:6" x14ac:dyDescent="0.15">
      <c r="A6" s="1" t="s">
        <v>18</v>
      </c>
      <c r="B6" s="1">
        <f>SUMIF(表1[工艺类别
（下拉菜单）],表4[[#This Row],[工艺类别]],表1[父模块该物料总价
（计算）])</f>
        <v>0</v>
      </c>
      <c r="C6" s="1">
        <f>SUMIF(表1_34[工艺类别
（下拉菜单）],表4[[#This Row],[工艺类别]],表1_34[父模块该物料总价
（计算）])</f>
        <v>0</v>
      </c>
      <c r="D6" s="1">
        <f>SUMIF(表1_3[工艺类别
（下拉菜单）],表4[[#This Row],[工艺类别]],表1_3[父模块该物料总价
（计算）])</f>
        <v>0</v>
      </c>
      <c r="E6" s="1">
        <f>SUMIF(表1_36[工艺类别
（下拉菜单）],表4[[#This Row],[工艺类别]],表1_36[父模块该物料总价
（计算）])</f>
        <v>0</v>
      </c>
      <c r="F6" s="1">
        <f>SUM(表4[[#This Row],[步兵机器人]:[其他机器人]])</f>
        <v>0</v>
      </c>
    </row>
    <row r="7" spans="1:6" x14ac:dyDescent="0.15">
      <c r="A7" s="1" t="s">
        <v>19</v>
      </c>
      <c r="B7" s="1">
        <f>SUMIF(表1[工艺类别
（下拉菜单）],表4[[#This Row],[工艺类别]],表1[父模块该物料总价
（计算）])</f>
        <v>0</v>
      </c>
      <c r="C7" s="1">
        <f>SUMIF(表1_34[工艺类别
（下拉菜单）],表4[[#This Row],[工艺类别]],表1_34[父模块该物料总价
（计算）])</f>
        <v>0</v>
      </c>
      <c r="D7" s="1">
        <f>SUMIF(表1_3[工艺类别
（下拉菜单）],表4[[#This Row],[工艺类别]],表1_3[父模块该物料总价
（计算）])</f>
        <v>0</v>
      </c>
      <c r="E7" s="1">
        <f>SUMIF(表1_36[工艺类别
（下拉菜单）],表4[[#This Row],[工艺类别]],表1_36[父模块该物料总价
（计算）])</f>
        <v>0</v>
      </c>
      <c r="F7" s="1">
        <f>SUM(表4[[#This Row],[步兵机器人]:[其他机器人]])</f>
        <v>0</v>
      </c>
    </row>
    <row r="8" spans="1:6" x14ac:dyDescent="0.15">
      <c r="A8" s="1" t="s">
        <v>20</v>
      </c>
      <c r="B8" s="1">
        <f>SUMIF(表1[工艺类别
（下拉菜单）],表4[[#This Row],[工艺类别]],表1[父模块该物料总价
（计算）])</f>
        <v>220</v>
      </c>
      <c r="C8" s="1">
        <f>SUMIF(表1_34[工艺类别
（下拉菜单）],表4[[#This Row],[工艺类别]],表1_34[父模块该物料总价
（计算）])</f>
        <v>1645.0599999999997</v>
      </c>
      <c r="D8" s="1">
        <f>SUMIF(表1_3[工艺类别
（下拉菜单）],表4[[#This Row],[工艺类别]],表1_3[父模块该物料总价
（计算）])</f>
        <v>587.6</v>
      </c>
      <c r="E8" s="1">
        <f>SUMIF(表1_36[工艺类别
（下拉菜单）],表4[[#This Row],[工艺类别]],表1_36[父模块该物料总价
（计算）])</f>
        <v>270</v>
      </c>
      <c r="F8" s="1">
        <f>SUM(表4[[#This Row],[步兵机器人]:[其他机器人]])</f>
        <v>2722.66</v>
      </c>
    </row>
    <row r="9" spans="1:6" x14ac:dyDescent="0.15">
      <c r="A9" s="1" t="s">
        <v>21</v>
      </c>
      <c r="B9" s="1">
        <f>SUMIF(表1[工艺类别
（下拉菜单）],表4[[#This Row],[工艺类别]],表1[父模块该物料总价
（计算）])</f>
        <v>11917</v>
      </c>
      <c r="C9" s="1">
        <f>SUMIF(表1_34[工艺类别
（下拉菜单）],表4[[#This Row],[工艺类别]],表1_34[父模块该物料总价
（计算）])</f>
        <v>0</v>
      </c>
      <c r="D9" s="1">
        <f>SUMIF(表1_3[工艺类别
（下拉菜单）],表4[[#This Row],[工艺类别]],表1_3[父模块该物料总价
（计算）])</f>
        <v>12376.1</v>
      </c>
      <c r="E9" s="1">
        <f>SUMIF(表1_36[工艺类别
（下拉菜单）],表4[[#This Row],[工艺类别]],表1_36[父模块该物料总价
（计算）])</f>
        <v>11823.96</v>
      </c>
      <c r="F9" s="1">
        <f>SUM(表4[[#This Row],[步兵机器人]:[其他机器人]])</f>
        <v>36117.06</v>
      </c>
    </row>
    <row r="10" spans="1:6" x14ac:dyDescent="0.15">
      <c r="A10" s="1" t="s">
        <v>22</v>
      </c>
      <c r="B10" s="1">
        <f>SUMIF(表1[工艺类别
（下拉菜单）],表4[[#This Row],[工艺类别]],表1[父模块该物料总价
（计算）])</f>
        <v>2112</v>
      </c>
      <c r="C10" s="1">
        <f>SUMIF(表1_34[工艺类别
（下拉菜单）],表4[[#This Row],[工艺类别]],表1_34[父模块该物料总价
（计算）])</f>
        <v>5249</v>
      </c>
      <c r="D10" s="1">
        <f>SUMIF(表1_3[工艺类别
（下拉菜单）],表4[[#This Row],[工艺类别]],表1_3[父模块该物料总价
（计算）])</f>
        <v>7131</v>
      </c>
      <c r="E10" s="1">
        <f>SUMIF(表1_36[工艺类别
（下拉菜单）],表4[[#This Row],[工艺类别]],表1_36[父模块该物料总价
（计算）])</f>
        <v>2112</v>
      </c>
      <c r="F10" s="1">
        <f>SUM(表4[[#This Row],[步兵机器人]:[其他机器人]])</f>
        <v>16604</v>
      </c>
    </row>
    <row r="11" spans="1:6" x14ac:dyDescent="0.15">
      <c r="A11" s="1" t="s">
        <v>23</v>
      </c>
      <c r="B11" s="1">
        <f>SUMIF(表1[工艺类别
（下拉菜单）],表4[[#This Row],[工艺类别]],表1[父模块该物料总价
（计算）])</f>
        <v>10</v>
      </c>
      <c r="C11" s="1">
        <f>SUMIF(表1_34[工艺类别
（下拉菜单）],表4[[#This Row],[工艺类别]],表1_34[父模块该物料总价
（计算）])</f>
        <v>411.38</v>
      </c>
      <c r="D11" s="1">
        <f>SUMIF(表1_3[工艺类别
（下拉菜单）],表4[[#This Row],[工艺类别]],表1_3[父模块该物料总价
（计算）])</f>
        <v>10</v>
      </c>
      <c r="E11" s="1">
        <f>SUMIF(表1_36[工艺类别
（下拉菜单）],表4[[#This Row],[工艺类别]],表1_36[父模块该物料总价
（计算）])</f>
        <v>10</v>
      </c>
      <c r="F11" s="1">
        <f>SUM(表4[[#This Row],[步兵机器人]:[其他机器人]])</f>
        <v>441.38</v>
      </c>
    </row>
    <row r="12" spans="1:6" x14ac:dyDescent="0.15">
      <c r="A12" s="16"/>
      <c r="B12" s="16"/>
      <c r="C12" s="16"/>
      <c r="D12" s="16"/>
      <c r="E12" s="16"/>
      <c r="F12" s="16"/>
    </row>
    <row r="14" spans="1:6" x14ac:dyDescent="0.15">
      <c r="A14" s="1" t="s">
        <v>24</v>
      </c>
      <c r="B14" s="1">
        <f>SUM(B2:B10)</f>
        <v>15547</v>
      </c>
      <c r="C14" s="1">
        <f>SUM(C2:C10)</f>
        <v>7479.0599999999995</v>
      </c>
      <c r="D14" s="1">
        <f t="shared" ref="D14:F14" si="0">SUM(D2:D10)</f>
        <v>23782.7</v>
      </c>
      <c r="E14" s="1">
        <f t="shared" si="0"/>
        <v>16445.96</v>
      </c>
      <c r="F14" s="1">
        <f t="shared" si="0"/>
        <v>63254.720000000001</v>
      </c>
    </row>
    <row r="15" spans="1:6" x14ac:dyDescent="0.15">
      <c r="A15" s="1" t="s">
        <v>25</v>
      </c>
      <c r="B15" s="1">
        <f>SUMIF(表1[采购方式
（下拉菜单）],"赞助",表1[父模块该物料总价
（计算）])</f>
        <v>10797</v>
      </c>
      <c r="C15" s="1">
        <f>SUMIF(表1_34[采购方式
（下拉菜单）],"赞助",表1_34[父模块该物料总价
（计算）])</f>
        <v>0</v>
      </c>
      <c r="D15" s="1">
        <f>SUMIF(表1_3[采购方式
（下拉菜单）],"赞助",表1_3[父模块该物料总价
（计算）])</f>
        <v>10797</v>
      </c>
      <c r="E15" s="1">
        <f>SUMIF(表1_36[采购方式
（下拉菜单）],"赞助",表1_36[父模块该物料总价
（计算）])</f>
        <v>10797</v>
      </c>
      <c r="F15" s="1">
        <f>SUM(B15:E15)</f>
        <v>32391</v>
      </c>
    </row>
    <row r="16" spans="1:6" x14ac:dyDescent="0.15">
      <c r="A16" s="1" t="s">
        <v>26</v>
      </c>
      <c r="B16" s="1">
        <f>B14-B15</f>
        <v>4750</v>
      </c>
      <c r="C16" s="1">
        <f t="shared" ref="C16:F16" si="1">C14-C15</f>
        <v>7479.0599999999995</v>
      </c>
      <c r="D16" s="1">
        <f t="shared" si="1"/>
        <v>12985.7</v>
      </c>
      <c r="E16" s="1">
        <f t="shared" si="1"/>
        <v>5648.9599999999991</v>
      </c>
      <c r="F16" s="1">
        <f t="shared" si="1"/>
        <v>30863.72</v>
      </c>
    </row>
  </sheetData>
  <phoneticPr fontId="7" type="noConversion"/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"/>
  <sheetViews>
    <sheetView workbookViewId="0">
      <pane ySplit="1" topLeftCell="A5" activePane="bottomLeft" state="frozen"/>
      <selection pane="bottomLeft" activeCell="D18" sqref="D18"/>
    </sheetView>
  </sheetViews>
  <sheetFormatPr defaultColWidth="12.25" defaultRowHeight="13.5" x14ac:dyDescent="0.15"/>
  <cols>
    <col min="1" max="1" width="11.875" style="13" customWidth="1"/>
    <col min="2" max="2" width="12.25" style="13"/>
    <col min="3" max="3" width="19.375" style="13" customWidth="1"/>
    <col min="4" max="4" width="18.125" style="13" customWidth="1"/>
    <col min="5" max="5" width="36.375" style="13" customWidth="1"/>
    <col min="6" max="6" width="15.375" style="13" customWidth="1"/>
    <col min="7" max="7" width="21.875" style="13" customWidth="1"/>
    <col min="8" max="8" width="15.25" style="13" customWidth="1"/>
    <col min="9" max="9" width="15.125" style="13" customWidth="1"/>
    <col min="10" max="10" width="17.25" style="13" customWidth="1"/>
    <col min="11" max="11" width="15.125" style="13" customWidth="1"/>
    <col min="12" max="12" width="14.875" style="13" customWidth="1"/>
    <col min="13" max="13" width="14.25" style="13" customWidth="1"/>
    <col min="14" max="14" width="12.25" style="14"/>
    <col min="15" max="16384" width="12.25" style="13"/>
  </cols>
  <sheetData>
    <row r="1" spans="1:16" ht="66" x14ac:dyDescent="0.15">
      <c r="A1" s="2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6" t="s">
        <v>32</v>
      </c>
      <c r="G1" s="2" t="s">
        <v>33</v>
      </c>
      <c r="H1" s="2" t="s">
        <v>34</v>
      </c>
      <c r="I1" s="2" t="s">
        <v>35</v>
      </c>
      <c r="J1" s="5" t="s">
        <v>36</v>
      </c>
      <c r="K1" s="5" t="s">
        <v>37</v>
      </c>
      <c r="L1" s="5" t="s">
        <v>38</v>
      </c>
      <c r="M1" s="8" t="s">
        <v>39</v>
      </c>
      <c r="N1" s="9" t="s">
        <v>40</v>
      </c>
      <c r="O1" s="9" t="s">
        <v>41</v>
      </c>
      <c r="P1" s="2" t="s">
        <v>42</v>
      </c>
    </row>
    <row r="2" spans="1:16" ht="16.5" x14ac:dyDescent="0.15">
      <c r="A2" s="1">
        <v>1</v>
      </c>
      <c r="B2" s="1" t="s">
        <v>43</v>
      </c>
      <c r="C2" s="1" t="s">
        <v>44</v>
      </c>
      <c r="D2" s="1">
        <v>1</v>
      </c>
      <c r="E2" s="1" t="s">
        <v>224</v>
      </c>
      <c r="F2" s="7">
        <v>4</v>
      </c>
      <c r="G2" s="1" t="s">
        <v>45</v>
      </c>
      <c r="H2" s="1" t="s">
        <v>14</v>
      </c>
      <c r="I2" s="1" t="s">
        <v>46</v>
      </c>
      <c r="J2" s="1"/>
      <c r="K2" s="1" t="s">
        <v>47</v>
      </c>
      <c r="L2" s="3">
        <v>5052</v>
      </c>
      <c r="M2" s="1">
        <v>42</v>
      </c>
      <c r="N2" s="1">
        <v>4</v>
      </c>
      <c r="O2" s="1">
        <f>M2*N2</f>
        <v>168</v>
      </c>
      <c r="P2" s="1"/>
    </row>
    <row r="3" spans="1:16" ht="16.5" x14ac:dyDescent="0.15">
      <c r="A3" s="1">
        <v>2</v>
      </c>
      <c r="B3" s="1" t="s">
        <v>43</v>
      </c>
      <c r="C3" s="1" t="s">
        <v>44</v>
      </c>
      <c r="D3" s="1">
        <v>4</v>
      </c>
      <c r="E3" s="1" t="s">
        <v>225</v>
      </c>
      <c r="F3" s="7">
        <v>2</v>
      </c>
      <c r="G3" s="1" t="s">
        <v>45</v>
      </c>
      <c r="H3" s="1" t="s">
        <v>20</v>
      </c>
      <c r="I3" s="1" t="s">
        <v>48</v>
      </c>
      <c r="J3" s="1"/>
      <c r="K3" s="1" t="s">
        <v>226</v>
      </c>
      <c r="L3" s="3"/>
      <c r="M3" s="1">
        <v>50</v>
      </c>
      <c r="N3" s="1">
        <v>2</v>
      </c>
      <c r="O3" s="1">
        <f>M3*N3</f>
        <v>100</v>
      </c>
      <c r="P3" s="1"/>
    </row>
    <row r="4" spans="1:16" ht="16.5" x14ac:dyDescent="0.15">
      <c r="A4" s="1">
        <v>3</v>
      </c>
      <c r="B4" s="1" t="s">
        <v>43</v>
      </c>
      <c r="C4" s="1" t="s">
        <v>227</v>
      </c>
      <c r="D4" s="1">
        <v>6</v>
      </c>
      <c r="E4" s="1" t="s">
        <v>228</v>
      </c>
      <c r="F4" s="7">
        <v>2</v>
      </c>
      <c r="G4" s="1" t="s">
        <v>45</v>
      </c>
      <c r="H4" s="1" t="s">
        <v>20</v>
      </c>
      <c r="I4" s="1" t="s">
        <v>48</v>
      </c>
      <c r="J4" s="1"/>
      <c r="K4" s="1"/>
      <c r="L4" s="3"/>
      <c r="M4" s="1">
        <v>60</v>
      </c>
      <c r="N4" s="1">
        <v>2</v>
      </c>
      <c r="O4" s="1">
        <f>M4*N4</f>
        <v>120</v>
      </c>
      <c r="P4" s="1"/>
    </row>
    <row r="5" spans="1:16" ht="33" x14ac:dyDescent="0.15">
      <c r="A5" s="1">
        <v>4</v>
      </c>
      <c r="B5" s="1" t="s">
        <v>43</v>
      </c>
      <c r="C5" s="1" t="s">
        <v>51</v>
      </c>
      <c r="D5" s="1">
        <v>5</v>
      </c>
      <c r="E5" s="1" t="s">
        <v>52</v>
      </c>
      <c r="F5" s="7">
        <v>5</v>
      </c>
      <c r="G5" s="1" t="s">
        <v>45</v>
      </c>
      <c r="H5" s="1" t="s">
        <v>22</v>
      </c>
      <c r="I5" s="1" t="s">
        <v>48</v>
      </c>
      <c r="J5" s="1"/>
      <c r="K5" s="1" t="s">
        <v>53</v>
      </c>
      <c r="L5" s="3" t="s">
        <v>54</v>
      </c>
      <c r="M5" s="1">
        <v>798</v>
      </c>
      <c r="N5" s="1">
        <v>5</v>
      </c>
      <c r="O5" s="1">
        <v>798</v>
      </c>
      <c r="P5" s="1"/>
    </row>
    <row r="6" spans="1:16" ht="16.5" x14ac:dyDescent="0.15">
      <c r="A6" s="1">
        <v>5</v>
      </c>
      <c r="B6" s="1" t="s">
        <v>43</v>
      </c>
      <c r="C6" s="1" t="s">
        <v>55</v>
      </c>
      <c r="D6" s="1">
        <v>1</v>
      </c>
      <c r="E6" s="1" t="s">
        <v>56</v>
      </c>
      <c r="F6" s="7">
        <v>6</v>
      </c>
      <c r="G6" s="1" t="s">
        <v>45</v>
      </c>
      <c r="H6" s="1" t="s">
        <v>16</v>
      </c>
      <c r="I6" s="1" t="s">
        <v>48</v>
      </c>
      <c r="J6" s="1"/>
      <c r="K6" s="1"/>
      <c r="L6" s="3" t="s">
        <v>229</v>
      </c>
      <c r="M6" s="1">
        <v>60</v>
      </c>
      <c r="N6" s="1">
        <v>6</v>
      </c>
      <c r="O6" s="1">
        <v>360</v>
      </c>
      <c r="P6" s="1"/>
    </row>
    <row r="7" spans="1:16" ht="33" x14ac:dyDescent="0.15">
      <c r="A7" s="1">
        <v>6</v>
      </c>
      <c r="B7" s="1" t="s">
        <v>43</v>
      </c>
      <c r="C7" s="1" t="s">
        <v>57</v>
      </c>
      <c r="D7" s="1">
        <v>1</v>
      </c>
      <c r="E7" s="1" t="s">
        <v>58</v>
      </c>
      <c r="F7" s="7">
        <v>1</v>
      </c>
      <c r="G7" s="1" t="s">
        <v>59</v>
      </c>
      <c r="H7" s="1" t="s">
        <v>22</v>
      </c>
      <c r="I7" s="1" t="s">
        <v>48</v>
      </c>
      <c r="J7" s="1" t="s">
        <v>60</v>
      </c>
      <c r="K7" s="1" t="s">
        <v>53</v>
      </c>
      <c r="L7" s="3" t="s">
        <v>58</v>
      </c>
      <c r="M7" s="1">
        <v>499</v>
      </c>
      <c r="N7" s="1">
        <f>D7*F7</f>
        <v>1</v>
      </c>
      <c r="O7" s="1">
        <f>M7*N7</f>
        <v>499</v>
      </c>
      <c r="P7" s="1"/>
    </row>
    <row r="8" spans="1:16" ht="16.5" x14ac:dyDescent="0.15">
      <c r="A8" s="1">
        <v>7</v>
      </c>
      <c r="B8" s="1" t="s">
        <v>61</v>
      </c>
      <c r="C8" s="1" t="s">
        <v>62</v>
      </c>
      <c r="D8" s="1">
        <v>2</v>
      </c>
      <c r="E8" s="1" t="s">
        <v>63</v>
      </c>
      <c r="F8" s="7">
        <v>2</v>
      </c>
      <c r="G8" s="1" t="s">
        <v>45</v>
      </c>
      <c r="H8" s="1" t="s">
        <v>21</v>
      </c>
      <c r="I8" s="1" t="s">
        <v>48</v>
      </c>
      <c r="J8" s="1"/>
      <c r="K8" s="1"/>
      <c r="L8" s="3"/>
      <c r="M8" s="1">
        <v>110</v>
      </c>
      <c r="N8" s="1">
        <v>2</v>
      </c>
      <c r="O8" s="1">
        <v>220</v>
      </c>
      <c r="P8" s="1"/>
    </row>
    <row r="9" spans="1:16" ht="16.5" x14ac:dyDescent="0.15">
      <c r="A9" s="1">
        <v>8</v>
      </c>
      <c r="B9" s="1" t="s">
        <v>61</v>
      </c>
      <c r="C9" s="1" t="s">
        <v>62</v>
      </c>
      <c r="D9" s="1">
        <v>2</v>
      </c>
      <c r="E9" s="1" t="s">
        <v>64</v>
      </c>
      <c r="F9" s="7">
        <v>2</v>
      </c>
      <c r="G9" s="1" t="s">
        <v>45</v>
      </c>
      <c r="H9" s="1" t="s">
        <v>22</v>
      </c>
      <c r="I9" s="1" t="s">
        <v>46</v>
      </c>
      <c r="J9" s="1"/>
      <c r="K9" s="1" t="s">
        <v>53</v>
      </c>
      <c r="L9" s="3"/>
      <c r="M9" s="1">
        <v>258</v>
      </c>
      <c r="N9" s="1">
        <v>2</v>
      </c>
      <c r="O9" s="1">
        <v>516</v>
      </c>
      <c r="P9" s="1"/>
    </row>
    <row r="10" spans="1:16" ht="33" x14ac:dyDescent="0.15">
      <c r="A10" s="1">
        <v>9</v>
      </c>
      <c r="B10" s="1" t="s">
        <v>61</v>
      </c>
      <c r="C10" s="1" t="s">
        <v>62</v>
      </c>
      <c r="D10" s="1">
        <v>1</v>
      </c>
      <c r="E10" s="1" t="s">
        <v>230</v>
      </c>
      <c r="F10" s="7">
        <v>5</v>
      </c>
      <c r="G10" s="1" t="s">
        <v>45</v>
      </c>
      <c r="H10" s="1" t="s">
        <v>16</v>
      </c>
      <c r="I10" s="1" t="s">
        <v>66</v>
      </c>
      <c r="J10" s="1"/>
      <c r="K10" s="1" t="s">
        <v>67</v>
      </c>
      <c r="L10" s="3" t="s">
        <v>68</v>
      </c>
      <c r="M10" s="1">
        <v>70</v>
      </c>
      <c r="N10" s="1">
        <v>5</v>
      </c>
      <c r="O10" s="1">
        <f>M10*N10</f>
        <v>350</v>
      </c>
      <c r="P10" s="1"/>
    </row>
    <row r="11" spans="1:16" ht="16.5" x14ac:dyDescent="0.15">
      <c r="A11" s="1">
        <v>10</v>
      </c>
      <c r="B11" s="1" t="s">
        <v>61</v>
      </c>
      <c r="C11" s="1" t="s">
        <v>69</v>
      </c>
      <c r="D11" s="1">
        <v>1</v>
      </c>
      <c r="E11" s="1" t="s">
        <v>231</v>
      </c>
      <c r="F11" s="7">
        <v>1</v>
      </c>
      <c r="G11" s="1" t="s">
        <v>45</v>
      </c>
      <c r="H11" s="1" t="s">
        <v>21</v>
      </c>
      <c r="I11" s="1" t="s">
        <v>48</v>
      </c>
      <c r="J11" s="1"/>
      <c r="K11" s="1"/>
      <c r="L11" s="3"/>
      <c r="M11" s="1">
        <v>450</v>
      </c>
      <c r="N11" s="1">
        <v>1</v>
      </c>
      <c r="O11" s="1">
        <v>450</v>
      </c>
      <c r="P11" s="1"/>
    </row>
    <row r="12" spans="1:16" ht="16.5" x14ac:dyDescent="0.15">
      <c r="A12" s="1">
        <v>11</v>
      </c>
      <c r="B12" s="1" t="s">
        <v>61</v>
      </c>
      <c r="C12" s="1" t="s">
        <v>71</v>
      </c>
      <c r="D12" s="1">
        <v>1</v>
      </c>
      <c r="E12" s="1" t="s">
        <v>232</v>
      </c>
      <c r="F12" s="7">
        <v>5</v>
      </c>
      <c r="G12" s="1" t="s">
        <v>45</v>
      </c>
      <c r="H12" s="1" t="s">
        <v>21</v>
      </c>
      <c r="I12" s="1" t="s">
        <v>48</v>
      </c>
      <c r="J12" s="1"/>
      <c r="K12" s="1" t="s">
        <v>47</v>
      </c>
      <c r="L12" s="3">
        <v>5052</v>
      </c>
      <c r="M12" s="1">
        <v>90</v>
      </c>
      <c r="N12" s="1">
        <v>5</v>
      </c>
      <c r="O12" s="1">
        <f t="shared" ref="O12:O18" si="0">M12*N12</f>
        <v>450</v>
      </c>
      <c r="P12" s="1"/>
    </row>
    <row r="13" spans="1:16" ht="16.5" x14ac:dyDescent="0.15">
      <c r="A13" s="1">
        <v>12</v>
      </c>
      <c r="B13" s="1" t="s">
        <v>61</v>
      </c>
      <c r="C13" s="1" t="s">
        <v>73</v>
      </c>
      <c r="D13" s="1">
        <v>1</v>
      </c>
      <c r="E13" s="1" t="s">
        <v>74</v>
      </c>
      <c r="F13" s="7">
        <v>6</v>
      </c>
      <c r="G13" s="1" t="s">
        <v>45</v>
      </c>
      <c r="H13" s="1" t="s">
        <v>15</v>
      </c>
      <c r="I13" s="1" t="s">
        <v>48</v>
      </c>
      <c r="J13" s="1"/>
      <c r="K13" s="1" t="s">
        <v>75</v>
      </c>
      <c r="L13" s="3">
        <v>5052</v>
      </c>
      <c r="M13" s="1">
        <v>70</v>
      </c>
      <c r="N13" s="1">
        <v>6</v>
      </c>
      <c r="O13" s="1">
        <f t="shared" si="0"/>
        <v>420</v>
      </c>
      <c r="P13" s="1"/>
    </row>
    <row r="14" spans="1:16" ht="16.5" x14ac:dyDescent="0.15">
      <c r="A14" s="1">
        <v>13</v>
      </c>
      <c r="B14" s="1" t="s">
        <v>61</v>
      </c>
      <c r="C14" s="1" t="s">
        <v>69</v>
      </c>
      <c r="D14" s="1">
        <v>1</v>
      </c>
      <c r="E14" s="1" t="s">
        <v>76</v>
      </c>
      <c r="F14" s="7">
        <v>1</v>
      </c>
      <c r="G14" s="1" t="s">
        <v>45</v>
      </c>
      <c r="H14" s="1" t="s">
        <v>22</v>
      </c>
      <c r="I14" s="1" t="s">
        <v>48</v>
      </c>
      <c r="J14" s="1" t="s">
        <v>77</v>
      </c>
      <c r="K14" s="1" t="s">
        <v>53</v>
      </c>
      <c r="L14" s="3" t="s">
        <v>78</v>
      </c>
      <c r="M14" s="1">
        <v>299</v>
      </c>
      <c r="N14" s="1">
        <f t="shared" ref="N14:N18" si="1">D14*F14</f>
        <v>1</v>
      </c>
      <c r="O14" s="1">
        <f t="shared" si="0"/>
        <v>299</v>
      </c>
      <c r="P14" s="1"/>
    </row>
    <row r="15" spans="1:16" ht="16.5" x14ac:dyDescent="0.15">
      <c r="A15" s="1">
        <v>14</v>
      </c>
      <c r="B15" s="1" t="s">
        <v>79</v>
      </c>
      <c r="C15" s="1" t="s">
        <v>80</v>
      </c>
      <c r="D15" s="1">
        <v>1</v>
      </c>
      <c r="E15" s="1" t="s">
        <v>81</v>
      </c>
      <c r="F15" s="7">
        <v>1</v>
      </c>
      <c r="G15" s="1" t="s">
        <v>59</v>
      </c>
      <c r="H15" s="1" t="s">
        <v>82</v>
      </c>
      <c r="I15" s="1" t="s">
        <v>83</v>
      </c>
      <c r="J15" s="1"/>
      <c r="K15" s="1" t="s">
        <v>67</v>
      </c>
      <c r="L15" s="1"/>
      <c r="M15" s="1">
        <v>50</v>
      </c>
      <c r="N15" s="1">
        <f t="shared" si="1"/>
        <v>1</v>
      </c>
      <c r="O15" s="1">
        <f t="shared" si="0"/>
        <v>50</v>
      </c>
      <c r="P15" s="1"/>
    </row>
    <row r="16" spans="1:16" ht="16.5" x14ac:dyDescent="0.15">
      <c r="A16" s="1">
        <v>15</v>
      </c>
      <c r="B16" s="1" t="s">
        <v>84</v>
      </c>
      <c r="C16" s="1" t="s">
        <v>85</v>
      </c>
      <c r="D16" s="1">
        <v>1</v>
      </c>
      <c r="E16" s="1" t="s">
        <v>86</v>
      </c>
      <c r="F16" s="7">
        <v>1</v>
      </c>
      <c r="G16" s="1" t="s">
        <v>87</v>
      </c>
      <c r="H16" s="1" t="s">
        <v>21</v>
      </c>
      <c r="I16" s="1" t="s">
        <v>88</v>
      </c>
      <c r="J16" s="1" t="s">
        <v>89</v>
      </c>
      <c r="K16" s="1" t="s">
        <v>90</v>
      </c>
      <c r="L16" s="3" t="s">
        <v>91</v>
      </c>
      <c r="M16" s="1">
        <v>7599</v>
      </c>
      <c r="N16" s="1">
        <f t="shared" si="1"/>
        <v>1</v>
      </c>
      <c r="O16" s="1">
        <f t="shared" si="0"/>
        <v>7599</v>
      </c>
      <c r="P16" s="1"/>
    </row>
    <row r="17" spans="1:18" ht="16.5" x14ac:dyDescent="0.15">
      <c r="A17" s="1">
        <v>16</v>
      </c>
      <c r="B17" s="1" t="s">
        <v>84</v>
      </c>
      <c r="C17" s="1" t="s">
        <v>92</v>
      </c>
      <c r="D17" s="1">
        <v>1</v>
      </c>
      <c r="E17" s="1" t="s">
        <v>93</v>
      </c>
      <c r="F17" s="7">
        <v>2</v>
      </c>
      <c r="G17" s="1" t="s">
        <v>87</v>
      </c>
      <c r="H17" s="1" t="s">
        <v>21</v>
      </c>
      <c r="I17" s="1" t="s">
        <v>88</v>
      </c>
      <c r="J17" s="1" t="s">
        <v>94</v>
      </c>
      <c r="K17" s="1" t="s">
        <v>95</v>
      </c>
      <c r="L17" s="3" t="s">
        <v>93</v>
      </c>
      <c r="M17" s="1">
        <v>1599</v>
      </c>
      <c r="N17" s="1">
        <f t="shared" si="1"/>
        <v>2</v>
      </c>
      <c r="O17" s="1">
        <f t="shared" si="0"/>
        <v>3198</v>
      </c>
      <c r="P17" s="1"/>
    </row>
    <row r="18" spans="1:18" ht="16.5" x14ac:dyDescent="0.15">
      <c r="A18" s="1">
        <v>17</v>
      </c>
      <c r="B18" s="1" t="s">
        <v>96</v>
      </c>
      <c r="C18" s="1" t="s">
        <v>97</v>
      </c>
      <c r="D18" s="1">
        <v>2</v>
      </c>
      <c r="E18" s="1" t="s">
        <v>98</v>
      </c>
      <c r="F18" s="7">
        <v>1</v>
      </c>
      <c r="G18" s="1" t="s">
        <v>23</v>
      </c>
      <c r="H18" s="1" t="s">
        <v>23</v>
      </c>
      <c r="I18" s="1" t="s">
        <v>46</v>
      </c>
      <c r="J18" s="1"/>
      <c r="K18" s="1"/>
      <c r="L18" s="3"/>
      <c r="M18" s="1">
        <v>5</v>
      </c>
      <c r="N18" s="1">
        <f t="shared" si="1"/>
        <v>2</v>
      </c>
      <c r="O18" s="1">
        <f t="shared" si="0"/>
        <v>10</v>
      </c>
      <c r="P18" s="1"/>
    </row>
    <row r="19" spans="1:18" ht="16.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 t="s">
        <v>13</v>
      </c>
      <c r="M19" s="3"/>
      <c r="N19" s="1"/>
      <c r="O19" s="1"/>
      <c r="P19" s="1"/>
    </row>
    <row r="20" spans="1:18" ht="16.5" x14ac:dyDescent="0.15">
      <c r="A20" s="1"/>
      <c r="B20" s="1"/>
      <c r="C20" s="1"/>
      <c r="D20" s="1"/>
      <c r="E20" s="1"/>
      <c r="F20" s="1"/>
      <c r="G20" s="1"/>
      <c r="H20" s="1"/>
      <c r="I20" s="1"/>
      <c r="J20" s="3"/>
      <c r="K20" s="1"/>
      <c r="L20" s="1"/>
      <c r="M20" s="1"/>
      <c r="N20" s="1"/>
      <c r="O20" s="1">
        <f>SUBTOTAL(109,O2:O18)</f>
        <v>15607</v>
      </c>
      <c r="P20" s="1"/>
      <c r="R20" s="13" t="s">
        <v>99</v>
      </c>
    </row>
    <row r="21" spans="1:18" ht="16.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4"/>
      <c r="O21" s="1"/>
    </row>
    <row r="22" spans="1:18" ht="16.5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O22" s="1"/>
    </row>
    <row r="23" spans="1:18" ht="16.5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  <row r="24" spans="1:18" ht="16.5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  <row r="25" spans="1:18" ht="16.5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O25" s="1"/>
    </row>
    <row r="26" spans="1:18" ht="16.5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O26" s="1"/>
    </row>
    <row r="27" spans="1:18" ht="16.5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1"/>
    </row>
  </sheetData>
  <phoneticPr fontId="7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7"/>
  <sheetViews>
    <sheetView workbookViewId="0">
      <pane ySplit="1" topLeftCell="A23" activePane="bottomLeft" state="frozen"/>
      <selection pane="bottomLeft" activeCell="O2" sqref="O2:O46"/>
    </sheetView>
  </sheetViews>
  <sheetFormatPr defaultColWidth="12.25" defaultRowHeight="16.5" x14ac:dyDescent="0.3"/>
  <cols>
    <col min="1" max="1" width="7.125" style="1" customWidth="1"/>
    <col min="2" max="7" width="12.25" style="1"/>
    <col min="8" max="8" width="15.25" style="1" customWidth="1"/>
    <col min="9" max="9" width="15.125" style="1" customWidth="1"/>
    <col min="10" max="10" width="17.25" style="1" customWidth="1"/>
    <col min="11" max="11" width="15.125" style="1" customWidth="1"/>
    <col min="12" max="12" width="14.875" style="1" customWidth="1"/>
    <col min="13" max="13" width="14.25" style="1" customWidth="1"/>
    <col min="14" max="14" width="12.25" style="4"/>
    <col min="15" max="16384" width="12.25" style="1"/>
  </cols>
  <sheetData>
    <row r="1" spans="1:16" ht="66" x14ac:dyDescent="0.15">
      <c r="A1" s="2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6" t="s">
        <v>32</v>
      </c>
      <c r="G1" s="2" t="s">
        <v>33</v>
      </c>
      <c r="H1" s="2" t="s">
        <v>34</v>
      </c>
      <c r="I1" s="2" t="s">
        <v>35</v>
      </c>
      <c r="J1" s="5" t="s">
        <v>36</v>
      </c>
      <c r="K1" s="5" t="s">
        <v>37</v>
      </c>
      <c r="L1" s="5" t="s">
        <v>100</v>
      </c>
      <c r="M1" s="8" t="s">
        <v>39</v>
      </c>
      <c r="N1" s="9" t="s">
        <v>40</v>
      </c>
      <c r="O1" s="9" t="s">
        <v>41</v>
      </c>
      <c r="P1" s="2" t="s">
        <v>42</v>
      </c>
    </row>
    <row r="2" spans="1:16" x14ac:dyDescent="0.15">
      <c r="A2" s="1">
        <v>1</v>
      </c>
      <c r="B2" s="1" t="s">
        <v>101</v>
      </c>
      <c r="C2" s="1" t="s">
        <v>102</v>
      </c>
      <c r="D2" s="1">
        <v>4</v>
      </c>
      <c r="E2" s="1" t="s">
        <v>103</v>
      </c>
      <c r="F2" s="7">
        <v>1</v>
      </c>
      <c r="G2" s="1" t="s">
        <v>45</v>
      </c>
      <c r="H2" s="1" t="s">
        <v>20</v>
      </c>
      <c r="I2" s="1" t="s">
        <v>48</v>
      </c>
      <c r="K2" s="1" t="s">
        <v>104</v>
      </c>
      <c r="L2" s="3"/>
      <c r="M2" s="1">
        <v>19</v>
      </c>
      <c r="N2" s="1">
        <v>1</v>
      </c>
      <c r="O2" s="1">
        <f t="shared" ref="O2:O18" si="0">M2*N2</f>
        <v>19</v>
      </c>
    </row>
    <row r="3" spans="1:16" x14ac:dyDescent="0.15">
      <c r="A3" s="1">
        <v>2</v>
      </c>
      <c r="B3" s="1" t="s">
        <v>101</v>
      </c>
      <c r="C3" s="1" t="s">
        <v>102</v>
      </c>
      <c r="D3" s="1">
        <v>4</v>
      </c>
      <c r="E3" s="1" t="s">
        <v>105</v>
      </c>
      <c r="F3" s="7">
        <v>1</v>
      </c>
      <c r="G3" s="1" t="s">
        <v>45</v>
      </c>
      <c r="H3" s="1" t="s">
        <v>20</v>
      </c>
      <c r="I3" s="1" t="s">
        <v>48</v>
      </c>
      <c r="K3" s="1" t="s">
        <v>104</v>
      </c>
      <c r="L3" s="3"/>
      <c r="M3" s="1">
        <v>21</v>
      </c>
      <c r="N3" s="1">
        <v>1</v>
      </c>
      <c r="O3" s="1">
        <f t="shared" si="0"/>
        <v>21</v>
      </c>
    </row>
    <row r="4" spans="1:16" x14ac:dyDescent="0.15">
      <c r="A4" s="1">
        <v>3</v>
      </c>
      <c r="B4" s="1" t="s">
        <v>101</v>
      </c>
      <c r="C4" s="1" t="s">
        <v>102</v>
      </c>
      <c r="D4" s="1">
        <v>4</v>
      </c>
      <c r="E4" s="1" t="s">
        <v>106</v>
      </c>
      <c r="F4" s="7">
        <v>1</v>
      </c>
      <c r="G4" s="1" t="s">
        <v>45</v>
      </c>
      <c r="H4" s="1" t="s">
        <v>20</v>
      </c>
      <c r="I4" s="1" t="s">
        <v>48</v>
      </c>
      <c r="K4" s="1" t="s">
        <v>104</v>
      </c>
      <c r="L4" s="3"/>
      <c r="M4" s="1">
        <v>11</v>
      </c>
      <c r="N4" s="1">
        <v>1</v>
      </c>
      <c r="O4" s="1">
        <f t="shared" si="0"/>
        <v>11</v>
      </c>
    </row>
    <row r="5" spans="1:16" x14ac:dyDescent="0.15">
      <c r="A5" s="1">
        <v>4</v>
      </c>
      <c r="B5" s="1" t="s">
        <v>101</v>
      </c>
      <c r="C5" s="1" t="s">
        <v>107</v>
      </c>
      <c r="D5" s="1">
        <v>1</v>
      </c>
      <c r="E5" s="1" t="s">
        <v>108</v>
      </c>
      <c r="F5" s="7">
        <v>1</v>
      </c>
      <c r="G5" s="1" t="s">
        <v>45</v>
      </c>
      <c r="H5" s="1" t="s">
        <v>20</v>
      </c>
      <c r="I5" s="1" t="s">
        <v>48</v>
      </c>
      <c r="K5" s="1" t="s">
        <v>104</v>
      </c>
      <c r="L5" s="3"/>
      <c r="M5" s="1">
        <v>5.88</v>
      </c>
      <c r="N5" s="1">
        <f t="shared" ref="N5:N12" si="1">D5*F5</f>
        <v>1</v>
      </c>
      <c r="O5" s="1">
        <f t="shared" si="0"/>
        <v>5.88</v>
      </c>
    </row>
    <row r="6" spans="1:16" x14ac:dyDescent="0.15">
      <c r="A6" s="1">
        <v>5</v>
      </c>
      <c r="B6" s="1" t="s">
        <v>101</v>
      </c>
      <c r="C6" s="1" t="s">
        <v>107</v>
      </c>
      <c r="D6" s="1">
        <v>1</v>
      </c>
      <c r="E6" s="1" t="s">
        <v>109</v>
      </c>
      <c r="F6" s="7">
        <v>1</v>
      </c>
      <c r="G6" s="1" t="s">
        <v>45</v>
      </c>
      <c r="H6" s="1" t="s">
        <v>20</v>
      </c>
      <c r="I6" s="1" t="s">
        <v>48</v>
      </c>
      <c r="K6" s="1" t="s">
        <v>104</v>
      </c>
      <c r="L6" s="3"/>
      <c r="M6" s="1">
        <v>14</v>
      </c>
      <c r="N6" s="1">
        <f t="shared" si="1"/>
        <v>1</v>
      </c>
      <c r="O6" s="1">
        <f t="shared" si="0"/>
        <v>14</v>
      </c>
    </row>
    <row r="7" spans="1:16" x14ac:dyDescent="0.15">
      <c r="A7" s="1">
        <v>6</v>
      </c>
      <c r="B7" s="1" t="s">
        <v>101</v>
      </c>
      <c r="C7" s="1" t="s">
        <v>110</v>
      </c>
      <c r="D7" s="1">
        <v>1</v>
      </c>
      <c r="E7" s="1" t="s">
        <v>111</v>
      </c>
      <c r="F7" s="7">
        <v>1</v>
      </c>
      <c r="G7" s="1" t="s">
        <v>45</v>
      </c>
      <c r="H7" s="1" t="s">
        <v>20</v>
      </c>
      <c r="I7" s="1" t="s">
        <v>48</v>
      </c>
      <c r="K7" s="1" t="s">
        <v>104</v>
      </c>
      <c r="L7" s="3"/>
      <c r="M7" s="1">
        <v>34</v>
      </c>
      <c r="N7" s="1">
        <f t="shared" si="1"/>
        <v>1</v>
      </c>
      <c r="O7" s="1">
        <f t="shared" si="0"/>
        <v>34</v>
      </c>
    </row>
    <row r="8" spans="1:16" x14ac:dyDescent="0.15">
      <c r="A8" s="1">
        <v>7</v>
      </c>
      <c r="B8" s="1" t="s">
        <v>101</v>
      </c>
      <c r="C8" s="1" t="s">
        <v>107</v>
      </c>
      <c r="D8" s="1">
        <v>1</v>
      </c>
      <c r="E8" s="1" t="s">
        <v>112</v>
      </c>
      <c r="F8" s="7">
        <v>1</v>
      </c>
      <c r="G8" s="1" t="s">
        <v>45</v>
      </c>
      <c r="H8" s="1" t="s">
        <v>20</v>
      </c>
      <c r="I8" s="1" t="s">
        <v>48</v>
      </c>
      <c r="K8" s="1" t="s">
        <v>104</v>
      </c>
      <c r="L8" s="3"/>
      <c r="M8" s="1">
        <v>11.8</v>
      </c>
      <c r="N8" s="1">
        <f t="shared" si="1"/>
        <v>1</v>
      </c>
      <c r="O8" s="1">
        <f t="shared" si="0"/>
        <v>11.8</v>
      </c>
    </row>
    <row r="9" spans="1:16" x14ac:dyDescent="0.15">
      <c r="A9" s="1">
        <v>8</v>
      </c>
      <c r="B9" s="1" t="s">
        <v>101</v>
      </c>
      <c r="C9" s="1" t="s">
        <v>107</v>
      </c>
      <c r="D9" s="1">
        <v>1</v>
      </c>
      <c r="E9" s="1" t="s">
        <v>113</v>
      </c>
      <c r="F9" s="7">
        <v>1</v>
      </c>
      <c r="G9" s="1" t="s">
        <v>45</v>
      </c>
      <c r="H9" s="1" t="s">
        <v>20</v>
      </c>
      <c r="I9" s="1" t="s">
        <v>48</v>
      </c>
      <c r="K9" s="1" t="s">
        <v>104</v>
      </c>
      <c r="L9" s="3"/>
      <c r="M9" s="1">
        <v>12.9</v>
      </c>
      <c r="N9" s="1">
        <f t="shared" si="1"/>
        <v>1</v>
      </c>
      <c r="O9" s="1">
        <f t="shared" si="0"/>
        <v>12.9</v>
      </c>
    </row>
    <row r="10" spans="1:16" x14ac:dyDescent="0.15">
      <c r="A10" s="1">
        <v>9</v>
      </c>
      <c r="B10" s="1" t="s">
        <v>101</v>
      </c>
      <c r="C10" s="1" t="s">
        <v>110</v>
      </c>
      <c r="D10" s="1">
        <v>1</v>
      </c>
      <c r="E10" s="1" t="s">
        <v>114</v>
      </c>
      <c r="F10" s="7">
        <v>8</v>
      </c>
      <c r="G10" s="1" t="s">
        <v>45</v>
      </c>
      <c r="H10" s="1" t="s">
        <v>20</v>
      </c>
      <c r="I10" s="1" t="s">
        <v>48</v>
      </c>
      <c r="M10" s="1">
        <v>0.7</v>
      </c>
      <c r="N10" s="1">
        <v>8</v>
      </c>
      <c r="O10" s="1">
        <f t="shared" si="0"/>
        <v>5.6</v>
      </c>
    </row>
    <row r="11" spans="1:16" x14ac:dyDescent="0.15">
      <c r="A11" s="1">
        <v>10</v>
      </c>
      <c r="B11" s="1" t="s">
        <v>101</v>
      </c>
      <c r="C11" s="1" t="s">
        <v>115</v>
      </c>
      <c r="D11" s="1">
        <v>1</v>
      </c>
      <c r="E11" s="1" t="s">
        <v>116</v>
      </c>
      <c r="F11" s="7">
        <v>1</v>
      </c>
      <c r="G11" s="1" t="s">
        <v>45</v>
      </c>
      <c r="H11" s="1" t="s">
        <v>23</v>
      </c>
      <c r="I11" s="1" t="s">
        <v>48</v>
      </c>
      <c r="L11" s="3"/>
      <c r="M11" s="1">
        <v>9.9</v>
      </c>
      <c r="N11" s="1">
        <f t="shared" si="1"/>
        <v>1</v>
      </c>
      <c r="O11" s="1">
        <f t="shared" si="0"/>
        <v>9.9</v>
      </c>
    </row>
    <row r="12" spans="1:16" x14ac:dyDescent="0.15">
      <c r="A12" s="1">
        <v>11</v>
      </c>
      <c r="B12" s="1" t="s">
        <v>101</v>
      </c>
      <c r="C12" s="1" t="s">
        <v>117</v>
      </c>
      <c r="D12" s="1">
        <v>1</v>
      </c>
      <c r="E12" s="1" t="s">
        <v>118</v>
      </c>
      <c r="F12" s="7">
        <v>3</v>
      </c>
      <c r="G12" s="1" t="s">
        <v>45</v>
      </c>
      <c r="H12" s="1" t="s">
        <v>20</v>
      </c>
      <c r="I12" s="1" t="s">
        <v>48</v>
      </c>
      <c r="K12" s="1" t="s">
        <v>119</v>
      </c>
      <c r="L12" s="3"/>
      <c r="M12" s="1">
        <v>12.6</v>
      </c>
      <c r="N12" s="1">
        <f t="shared" si="1"/>
        <v>3</v>
      </c>
      <c r="O12" s="1">
        <v>38</v>
      </c>
    </row>
    <row r="13" spans="1:16" x14ac:dyDescent="0.15">
      <c r="A13" s="1">
        <v>12</v>
      </c>
      <c r="B13" s="1" t="s">
        <v>101</v>
      </c>
      <c r="C13" s="1" t="s">
        <v>117</v>
      </c>
      <c r="D13" s="1">
        <v>2</v>
      </c>
      <c r="E13" s="1" t="s">
        <v>120</v>
      </c>
      <c r="F13" s="7">
        <v>4</v>
      </c>
      <c r="G13" s="1" t="s">
        <v>45</v>
      </c>
      <c r="H13" s="1" t="s">
        <v>20</v>
      </c>
      <c r="I13" s="1" t="s">
        <v>48</v>
      </c>
      <c r="L13" s="3"/>
      <c r="M13" s="1">
        <v>2.9</v>
      </c>
      <c r="N13" s="1">
        <v>4</v>
      </c>
      <c r="O13" s="1">
        <f t="shared" si="0"/>
        <v>11.6</v>
      </c>
    </row>
    <row r="14" spans="1:16" x14ac:dyDescent="0.15">
      <c r="A14" s="1">
        <v>13</v>
      </c>
      <c r="B14" s="1" t="s">
        <v>121</v>
      </c>
      <c r="C14" s="1" t="s">
        <v>122</v>
      </c>
      <c r="D14" s="1">
        <v>1</v>
      </c>
      <c r="E14" s="1" t="s">
        <v>123</v>
      </c>
      <c r="F14" s="7">
        <v>10</v>
      </c>
      <c r="G14" s="1" t="s">
        <v>45</v>
      </c>
      <c r="H14" s="1" t="s">
        <v>20</v>
      </c>
      <c r="I14" s="1" t="s">
        <v>48</v>
      </c>
      <c r="L14" s="3"/>
      <c r="M14" s="1">
        <v>2.2000000000000002</v>
      </c>
      <c r="N14" s="1">
        <v>10</v>
      </c>
      <c r="O14" s="1">
        <f t="shared" si="0"/>
        <v>22</v>
      </c>
    </row>
    <row r="15" spans="1:16" x14ac:dyDescent="0.15">
      <c r="A15" s="1">
        <v>14</v>
      </c>
      <c r="B15" s="1" t="s">
        <v>121</v>
      </c>
      <c r="C15" s="1" t="s">
        <v>122</v>
      </c>
      <c r="D15" s="1">
        <v>1</v>
      </c>
      <c r="E15" s="1" t="s">
        <v>124</v>
      </c>
      <c r="F15" s="7">
        <v>20</v>
      </c>
      <c r="G15" s="1" t="s">
        <v>45</v>
      </c>
      <c r="H15" s="1" t="s">
        <v>20</v>
      </c>
      <c r="I15" s="1" t="s">
        <v>48</v>
      </c>
      <c r="L15" s="3"/>
      <c r="M15" s="1">
        <v>2.4</v>
      </c>
      <c r="N15" s="1">
        <v>20</v>
      </c>
      <c r="O15" s="1">
        <f t="shared" si="0"/>
        <v>48</v>
      </c>
    </row>
    <row r="16" spans="1:16" x14ac:dyDescent="0.15">
      <c r="A16" s="1">
        <v>15</v>
      </c>
      <c r="B16" s="1" t="s">
        <v>101</v>
      </c>
      <c r="C16" s="1" t="s">
        <v>122</v>
      </c>
      <c r="D16" s="1">
        <v>2</v>
      </c>
      <c r="E16" s="1" t="s">
        <v>125</v>
      </c>
      <c r="F16" s="7">
        <v>4</v>
      </c>
      <c r="G16" s="1" t="s">
        <v>45</v>
      </c>
      <c r="H16" s="1" t="s">
        <v>20</v>
      </c>
      <c r="I16" s="1" t="s">
        <v>48</v>
      </c>
      <c r="K16" s="1" t="s">
        <v>126</v>
      </c>
      <c r="L16" s="3"/>
      <c r="M16" s="1">
        <v>2.6</v>
      </c>
      <c r="N16" s="1">
        <v>4</v>
      </c>
      <c r="O16" s="1">
        <f t="shared" si="0"/>
        <v>10.4</v>
      </c>
    </row>
    <row r="17" spans="1:18" x14ac:dyDescent="0.15">
      <c r="A17" s="1">
        <v>16</v>
      </c>
      <c r="B17" s="1" t="s">
        <v>101</v>
      </c>
      <c r="C17" s="1" t="s">
        <v>122</v>
      </c>
      <c r="D17" s="1">
        <v>3</v>
      </c>
      <c r="E17" s="1" t="s">
        <v>127</v>
      </c>
      <c r="F17" s="7">
        <v>4</v>
      </c>
      <c r="G17" s="1" t="s">
        <v>45</v>
      </c>
      <c r="H17" s="1" t="s">
        <v>20</v>
      </c>
      <c r="I17" s="1" t="s">
        <v>48</v>
      </c>
      <c r="K17" s="1" t="s">
        <v>126</v>
      </c>
      <c r="L17" s="3"/>
      <c r="M17" s="1">
        <v>0.7</v>
      </c>
      <c r="N17" s="1">
        <v>4</v>
      </c>
      <c r="O17" s="1">
        <f t="shared" si="0"/>
        <v>2.8</v>
      </c>
    </row>
    <row r="18" spans="1:18" x14ac:dyDescent="0.15">
      <c r="A18" s="1">
        <v>17</v>
      </c>
      <c r="B18" s="1" t="s">
        <v>121</v>
      </c>
      <c r="C18" s="1" t="s">
        <v>122</v>
      </c>
      <c r="D18" s="1">
        <v>1</v>
      </c>
      <c r="E18" s="1" t="s">
        <v>128</v>
      </c>
      <c r="F18" s="7">
        <v>30</v>
      </c>
      <c r="G18" s="1" t="s">
        <v>45</v>
      </c>
      <c r="H18" s="1" t="s">
        <v>20</v>
      </c>
      <c r="I18" s="1" t="s">
        <v>48</v>
      </c>
      <c r="L18" s="3"/>
      <c r="M18" s="1">
        <v>0.64</v>
      </c>
      <c r="N18" s="1">
        <v>30</v>
      </c>
      <c r="O18" s="1">
        <f t="shared" si="0"/>
        <v>19.2</v>
      </c>
    </row>
    <row r="19" spans="1:18" x14ac:dyDescent="0.15">
      <c r="A19" s="1">
        <v>18</v>
      </c>
      <c r="B19" s="1" t="s">
        <v>101</v>
      </c>
      <c r="C19" s="1" t="s">
        <v>107</v>
      </c>
      <c r="D19" s="1">
        <v>1</v>
      </c>
      <c r="E19" s="1" t="s">
        <v>129</v>
      </c>
      <c r="F19" s="7">
        <v>1</v>
      </c>
      <c r="G19" s="1" t="s">
        <v>59</v>
      </c>
      <c r="H19" s="1" t="s">
        <v>22</v>
      </c>
      <c r="I19" s="1" t="s">
        <v>48</v>
      </c>
      <c r="K19" s="1" t="s">
        <v>130</v>
      </c>
      <c r="L19" s="3"/>
      <c r="N19" s="1">
        <v>1</v>
      </c>
      <c r="O19" s="1">
        <v>259</v>
      </c>
      <c r="R19" s="1" t="s">
        <v>99</v>
      </c>
    </row>
    <row r="20" spans="1:18" x14ac:dyDescent="0.15">
      <c r="A20" s="1">
        <v>19</v>
      </c>
      <c r="B20" s="1" t="s">
        <v>101</v>
      </c>
      <c r="C20" s="1" t="s">
        <v>107</v>
      </c>
      <c r="D20" s="1">
        <v>1</v>
      </c>
      <c r="E20" s="1" t="s">
        <v>131</v>
      </c>
      <c r="F20" s="7">
        <v>1</v>
      </c>
      <c r="G20" s="1" t="s">
        <v>59</v>
      </c>
      <c r="H20" s="1" t="s">
        <v>22</v>
      </c>
      <c r="I20" s="1" t="s">
        <v>48</v>
      </c>
      <c r="K20" s="1" t="s">
        <v>130</v>
      </c>
      <c r="L20" s="3"/>
      <c r="N20" s="1">
        <v>1</v>
      </c>
      <c r="O20" s="1">
        <v>499</v>
      </c>
    </row>
    <row r="21" spans="1:18" x14ac:dyDescent="0.15">
      <c r="A21" s="1">
        <v>20</v>
      </c>
      <c r="B21" s="1" t="s">
        <v>101</v>
      </c>
      <c r="C21" s="1" t="s">
        <v>102</v>
      </c>
      <c r="D21" s="1">
        <v>1</v>
      </c>
      <c r="E21" s="1" t="s">
        <v>132</v>
      </c>
      <c r="F21" s="7">
        <v>50</v>
      </c>
      <c r="G21" s="1" t="s">
        <v>45</v>
      </c>
      <c r="H21" s="1" t="s">
        <v>20</v>
      </c>
      <c r="I21" s="1" t="s">
        <v>48</v>
      </c>
      <c r="K21" s="1" t="s">
        <v>133</v>
      </c>
      <c r="L21" s="3"/>
      <c r="M21" s="1">
        <v>2.2000000000000002</v>
      </c>
      <c r="N21" s="1">
        <v>50</v>
      </c>
      <c r="O21" s="1">
        <f t="shared" ref="O21:O25" si="2">M21*N21</f>
        <v>110.00000000000001</v>
      </c>
    </row>
    <row r="22" spans="1:18" x14ac:dyDescent="0.15">
      <c r="A22" s="1">
        <v>21</v>
      </c>
      <c r="B22" s="1" t="s">
        <v>101</v>
      </c>
      <c r="C22" s="1" t="s">
        <v>134</v>
      </c>
      <c r="D22" s="1">
        <v>1</v>
      </c>
      <c r="E22" s="1" t="s">
        <v>135</v>
      </c>
      <c r="F22" s="7" t="s">
        <v>136</v>
      </c>
      <c r="G22" s="1" t="s">
        <v>45</v>
      </c>
      <c r="H22" s="1" t="s">
        <v>50</v>
      </c>
      <c r="I22" s="1" t="s">
        <v>46</v>
      </c>
      <c r="L22" s="3"/>
      <c r="M22" s="1">
        <v>200</v>
      </c>
      <c r="N22" s="1">
        <v>1</v>
      </c>
      <c r="O22" s="1">
        <f t="shared" si="2"/>
        <v>200</v>
      </c>
    </row>
    <row r="23" spans="1:18" x14ac:dyDescent="0.15">
      <c r="A23" s="1">
        <v>22</v>
      </c>
      <c r="B23" s="1" t="s">
        <v>101</v>
      </c>
      <c r="C23" s="1" t="s">
        <v>102</v>
      </c>
      <c r="D23" s="1">
        <v>1</v>
      </c>
      <c r="E23" s="1" t="s">
        <v>137</v>
      </c>
      <c r="F23" s="7" t="s">
        <v>138</v>
      </c>
      <c r="G23" s="1" t="s">
        <v>45</v>
      </c>
      <c r="H23" s="1" t="s">
        <v>50</v>
      </c>
      <c r="I23" s="1" t="s">
        <v>46</v>
      </c>
      <c r="L23" s="3"/>
      <c r="M23" s="1">
        <v>250</v>
      </c>
      <c r="N23" s="1">
        <v>1</v>
      </c>
      <c r="O23" s="1">
        <f t="shared" si="2"/>
        <v>250</v>
      </c>
    </row>
    <row r="24" spans="1:18" x14ac:dyDescent="0.15">
      <c r="A24" s="1">
        <v>23</v>
      </c>
      <c r="B24" s="1" t="s">
        <v>101</v>
      </c>
      <c r="C24" s="1" t="s">
        <v>134</v>
      </c>
      <c r="D24" s="1">
        <v>1</v>
      </c>
      <c r="E24" s="1" t="s">
        <v>139</v>
      </c>
      <c r="F24" s="7" t="s">
        <v>140</v>
      </c>
      <c r="G24" s="1" t="s">
        <v>45</v>
      </c>
      <c r="H24" s="1" t="s">
        <v>50</v>
      </c>
      <c r="I24" s="1" t="s">
        <v>46</v>
      </c>
      <c r="L24" s="3"/>
      <c r="M24" s="1">
        <v>925</v>
      </c>
      <c r="N24" s="1">
        <v>1</v>
      </c>
      <c r="O24" s="1">
        <f t="shared" si="2"/>
        <v>925</v>
      </c>
    </row>
    <row r="25" spans="1:18" x14ac:dyDescent="0.15">
      <c r="A25" s="1">
        <v>24</v>
      </c>
      <c r="B25" s="1" t="s">
        <v>101</v>
      </c>
      <c r="C25" s="1" t="s">
        <v>117</v>
      </c>
      <c r="D25" s="1">
        <v>1</v>
      </c>
      <c r="E25" s="1" t="s">
        <v>141</v>
      </c>
      <c r="F25" s="7" t="s">
        <v>142</v>
      </c>
      <c r="G25" s="1" t="s">
        <v>45</v>
      </c>
      <c r="H25" s="1" t="s">
        <v>20</v>
      </c>
      <c r="I25" s="1" t="s">
        <v>46</v>
      </c>
      <c r="L25" s="3"/>
      <c r="M25" s="1">
        <v>20</v>
      </c>
      <c r="N25" s="1">
        <v>2</v>
      </c>
      <c r="O25" s="1">
        <f t="shared" si="2"/>
        <v>40</v>
      </c>
    </row>
    <row r="26" spans="1:18" x14ac:dyDescent="0.15">
      <c r="A26" s="1">
        <v>25</v>
      </c>
      <c r="B26" s="1" t="s">
        <v>101</v>
      </c>
      <c r="C26" s="1" t="s">
        <v>117</v>
      </c>
      <c r="D26" s="1">
        <v>1</v>
      </c>
      <c r="E26" s="1" t="s">
        <v>131</v>
      </c>
      <c r="F26" s="7">
        <v>1</v>
      </c>
      <c r="G26" s="1" t="s">
        <v>59</v>
      </c>
      <c r="H26" s="1" t="s">
        <v>22</v>
      </c>
      <c r="I26" s="1" t="s">
        <v>48</v>
      </c>
      <c r="K26" s="1" t="s">
        <v>130</v>
      </c>
      <c r="L26" s="3"/>
      <c r="N26" s="1">
        <v>1</v>
      </c>
      <c r="O26" s="1">
        <v>499</v>
      </c>
    </row>
    <row r="27" spans="1:18" x14ac:dyDescent="0.15">
      <c r="A27" s="1">
        <v>26</v>
      </c>
      <c r="B27" s="1" t="s">
        <v>43</v>
      </c>
      <c r="C27" s="1" t="s">
        <v>44</v>
      </c>
      <c r="D27" s="1">
        <v>4</v>
      </c>
      <c r="E27" s="1" t="s">
        <v>143</v>
      </c>
      <c r="F27" s="7">
        <v>4</v>
      </c>
      <c r="G27" s="1" t="s">
        <v>45</v>
      </c>
      <c r="H27" s="1" t="s">
        <v>14</v>
      </c>
      <c r="I27" s="1" t="s">
        <v>46</v>
      </c>
      <c r="L27" s="3"/>
      <c r="M27" s="1">
        <v>42.5</v>
      </c>
      <c r="N27" s="1">
        <v>4</v>
      </c>
      <c r="O27" s="1">
        <f t="shared" ref="O27:O35" si="3">M27*N27</f>
        <v>170</v>
      </c>
    </row>
    <row r="28" spans="1:18" x14ac:dyDescent="0.15">
      <c r="A28" s="1">
        <v>27</v>
      </c>
      <c r="B28" s="1" t="s">
        <v>43</v>
      </c>
      <c r="C28" s="1" t="s">
        <v>44</v>
      </c>
      <c r="D28" s="1">
        <v>4</v>
      </c>
      <c r="E28" s="1" t="s">
        <v>144</v>
      </c>
      <c r="F28" s="7">
        <v>4</v>
      </c>
      <c r="G28" s="1" t="s">
        <v>45</v>
      </c>
      <c r="H28" s="1" t="s">
        <v>14</v>
      </c>
      <c r="I28" s="1" t="s">
        <v>46</v>
      </c>
      <c r="L28" s="3"/>
      <c r="M28" s="1">
        <v>15</v>
      </c>
      <c r="N28" s="1">
        <v>4</v>
      </c>
      <c r="O28" s="1">
        <f t="shared" si="3"/>
        <v>60</v>
      </c>
    </row>
    <row r="29" spans="1:18" x14ac:dyDescent="0.15">
      <c r="A29" s="1">
        <v>28</v>
      </c>
      <c r="B29" s="1" t="s">
        <v>43</v>
      </c>
      <c r="C29" s="1" t="s">
        <v>44</v>
      </c>
      <c r="D29" s="1">
        <v>4</v>
      </c>
      <c r="E29" s="1" t="s">
        <v>145</v>
      </c>
      <c r="F29" s="7">
        <v>4</v>
      </c>
      <c r="G29" s="1" t="s">
        <v>45</v>
      </c>
      <c r="H29" s="1" t="s">
        <v>14</v>
      </c>
      <c r="I29" s="1" t="s">
        <v>46</v>
      </c>
      <c r="L29" s="3"/>
      <c r="M29" s="1">
        <v>38.75</v>
      </c>
      <c r="N29" s="1">
        <v>4</v>
      </c>
      <c r="O29" s="1">
        <f t="shared" si="3"/>
        <v>155</v>
      </c>
    </row>
    <row r="30" spans="1:18" x14ac:dyDescent="0.15">
      <c r="A30" s="1">
        <v>29</v>
      </c>
      <c r="B30" s="1" t="s">
        <v>43</v>
      </c>
      <c r="C30" s="1" t="s">
        <v>44</v>
      </c>
      <c r="D30" s="1">
        <v>4</v>
      </c>
      <c r="E30" s="1" t="s">
        <v>146</v>
      </c>
      <c r="F30" s="7">
        <v>4</v>
      </c>
      <c r="G30" s="1" t="s">
        <v>45</v>
      </c>
      <c r="H30" s="1" t="s">
        <v>14</v>
      </c>
      <c r="I30" s="1" t="s">
        <v>46</v>
      </c>
      <c r="L30" s="3"/>
      <c r="M30" s="1">
        <v>25</v>
      </c>
      <c r="N30" s="1">
        <v>4</v>
      </c>
      <c r="O30" s="1">
        <f t="shared" si="3"/>
        <v>100</v>
      </c>
    </row>
    <row r="31" spans="1:18" x14ac:dyDescent="0.15">
      <c r="A31" s="1">
        <v>30</v>
      </c>
      <c r="B31" s="1" t="s">
        <v>43</v>
      </c>
      <c r="C31" s="1" t="s">
        <v>44</v>
      </c>
      <c r="D31" s="1">
        <v>4</v>
      </c>
      <c r="E31" s="1" t="s">
        <v>147</v>
      </c>
      <c r="F31" s="7">
        <v>4</v>
      </c>
      <c r="G31" s="1" t="s">
        <v>45</v>
      </c>
      <c r="H31" s="1" t="s">
        <v>14</v>
      </c>
      <c r="I31" s="1" t="s">
        <v>46</v>
      </c>
      <c r="L31" s="3"/>
      <c r="M31" s="1">
        <v>25</v>
      </c>
      <c r="N31" s="1">
        <v>4</v>
      </c>
      <c r="O31" s="1">
        <f t="shared" si="3"/>
        <v>100</v>
      </c>
    </row>
    <row r="32" spans="1:18" x14ac:dyDescent="0.15">
      <c r="A32" s="1">
        <v>31</v>
      </c>
      <c r="B32" s="1" t="s">
        <v>43</v>
      </c>
      <c r="C32" s="1" t="s">
        <v>44</v>
      </c>
      <c r="D32" s="1">
        <v>4</v>
      </c>
      <c r="E32" s="1" t="s">
        <v>148</v>
      </c>
      <c r="F32" s="7">
        <v>4</v>
      </c>
      <c r="G32" s="1" t="s">
        <v>45</v>
      </c>
      <c r="H32" s="1" t="s">
        <v>22</v>
      </c>
      <c r="I32" s="1" t="s">
        <v>48</v>
      </c>
      <c r="K32" s="1" t="s">
        <v>130</v>
      </c>
      <c r="L32" s="3"/>
      <c r="M32" s="1">
        <v>499</v>
      </c>
      <c r="N32" s="1">
        <v>4</v>
      </c>
      <c r="O32" s="1">
        <f t="shared" si="3"/>
        <v>1996</v>
      </c>
    </row>
    <row r="33" spans="1:16" x14ac:dyDescent="0.15">
      <c r="A33" s="1">
        <v>32</v>
      </c>
      <c r="B33" s="1" t="s">
        <v>43</v>
      </c>
      <c r="C33" s="1" t="s">
        <v>44</v>
      </c>
      <c r="D33" s="1">
        <v>4</v>
      </c>
      <c r="E33" s="1" t="s">
        <v>149</v>
      </c>
      <c r="F33" s="7">
        <v>4</v>
      </c>
      <c r="G33" s="1" t="s">
        <v>45</v>
      </c>
      <c r="H33" s="1" t="s">
        <v>23</v>
      </c>
      <c r="I33" s="1" t="s">
        <v>48</v>
      </c>
      <c r="J33" s="1" t="s">
        <v>150</v>
      </c>
      <c r="L33" s="3"/>
      <c r="M33" s="1">
        <v>64.12</v>
      </c>
      <c r="N33" s="1">
        <v>4</v>
      </c>
      <c r="O33" s="1">
        <f t="shared" si="3"/>
        <v>256.48</v>
      </c>
    </row>
    <row r="34" spans="1:16" x14ac:dyDescent="0.15">
      <c r="A34" s="1">
        <v>33</v>
      </c>
      <c r="B34" s="1" t="s">
        <v>43</v>
      </c>
      <c r="C34" s="1" t="s">
        <v>44</v>
      </c>
      <c r="D34" s="1">
        <v>4</v>
      </c>
      <c r="E34" s="1" t="s">
        <v>151</v>
      </c>
      <c r="F34" s="7">
        <v>4</v>
      </c>
      <c r="G34" s="1" t="s">
        <v>45</v>
      </c>
      <c r="H34" s="1" t="s">
        <v>20</v>
      </c>
      <c r="I34" s="1" t="s">
        <v>48</v>
      </c>
      <c r="J34" s="1">
        <v>6905</v>
      </c>
      <c r="K34" s="1" t="s">
        <v>152</v>
      </c>
      <c r="L34" s="3"/>
      <c r="M34" s="1">
        <v>2.5</v>
      </c>
      <c r="N34" s="1">
        <v>4</v>
      </c>
      <c r="O34" s="1">
        <f t="shared" si="3"/>
        <v>10</v>
      </c>
    </row>
    <row r="35" spans="1:16" x14ac:dyDescent="0.15">
      <c r="A35" s="1">
        <v>34</v>
      </c>
      <c r="B35" s="1" t="s">
        <v>153</v>
      </c>
      <c r="C35" s="1" t="s">
        <v>134</v>
      </c>
      <c r="D35" s="1">
        <v>1</v>
      </c>
      <c r="E35" s="1" t="s">
        <v>139</v>
      </c>
      <c r="F35" s="7" t="s">
        <v>140</v>
      </c>
      <c r="G35" s="1" t="s">
        <v>45</v>
      </c>
      <c r="H35" s="1" t="s">
        <v>20</v>
      </c>
      <c r="I35" s="1" t="s">
        <v>46</v>
      </c>
      <c r="L35" s="3"/>
      <c r="M35" s="1">
        <v>1030</v>
      </c>
      <c r="N35" s="1">
        <v>1</v>
      </c>
      <c r="O35" s="1">
        <f t="shared" si="3"/>
        <v>1030</v>
      </c>
    </row>
    <row r="36" spans="1:16" x14ac:dyDescent="0.15">
      <c r="A36" s="1">
        <v>35</v>
      </c>
      <c r="B36" s="1" t="s">
        <v>43</v>
      </c>
      <c r="C36" s="1" t="s">
        <v>44</v>
      </c>
      <c r="D36" s="1">
        <v>4</v>
      </c>
      <c r="E36" s="1" t="s">
        <v>131</v>
      </c>
      <c r="F36" s="7">
        <v>4</v>
      </c>
      <c r="G36" s="1" t="s">
        <v>59</v>
      </c>
      <c r="H36" s="1" t="s">
        <v>22</v>
      </c>
      <c r="I36" s="1" t="s">
        <v>48</v>
      </c>
      <c r="L36" s="3"/>
      <c r="N36" s="1">
        <v>4</v>
      </c>
      <c r="O36" s="1">
        <v>1996</v>
      </c>
    </row>
    <row r="37" spans="1:16" x14ac:dyDescent="0.3">
      <c r="A37" s="1">
        <v>36</v>
      </c>
      <c r="B37" s="1" t="s">
        <v>153</v>
      </c>
      <c r="C37" s="1" t="s">
        <v>134</v>
      </c>
      <c r="D37" s="1">
        <v>1</v>
      </c>
      <c r="E37" s="1" t="s">
        <v>154</v>
      </c>
      <c r="F37" s="1" t="s">
        <v>140</v>
      </c>
      <c r="G37" s="1" t="s">
        <v>45</v>
      </c>
      <c r="H37" s="1" t="s">
        <v>50</v>
      </c>
      <c r="I37" s="1" t="s">
        <v>46</v>
      </c>
      <c r="J37" s="1" t="s">
        <v>155</v>
      </c>
      <c r="L37" s="1" t="s">
        <v>156</v>
      </c>
      <c r="M37" s="1">
        <v>10</v>
      </c>
      <c r="N37" s="4">
        <v>1</v>
      </c>
      <c r="O37" s="1">
        <v>630</v>
      </c>
    </row>
    <row r="38" spans="1:16" x14ac:dyDescent="0.15">
      <c r="A38" s="1">
        <v>37</v>
      </c>
      <c r="B38" s="10" t="s">
        <v>121</v>
      </c>
      <c r="C38" s="10" t="s">
        <v>122</v>
      </c>
      <c r="D38" s="10">
        <v>1</v>
      </c>
      <c r="E38" s="10" t="s">
        <v>157</v>
      </c>
      <c r="F38" s="11" t="s">
        <v>158</v>
      </c>
      <c r="G38" s="10" t="s">
        <v>45</v>
      </c>
      <c r="H38" s="1" t="s">
        <v>20</v>
      </c>
      <c r="I38" s="1" t="s">
        <v>48</v>
      </c>
      <c r="J38" s="10"/>
      <c r="K38" s="10" t="s">
        <v>126</v>
      </c>
      <c r="L38" s="12"/>
      <c r="M38" s="10">
        <v>6.6</v>
      </c>
      <c r="N38" s="10">
        <v>1</v>
      </c>
      <c r="O38" s="10">
        <v>6.6</v>
      </c>
      <c r="P38" s="10"/>
    </row>
    <row r="39" spans="1:16" x14ac:dyDescent="0.3">
      <c r="A39" s="1">
        <v>38</v>
      </c>
      <c r="B39" s="10" t="s">
        <v>121</v>
      </c>
      <c r="C39" s="10" t="s">
        <v>122</v>
      </c>
      <c r="D39" s="10">
        <v>1</v>
      </c>
      <c r="E39" s="1" t="s">
        <v>159</v>
      </c>
      <c r="F39" s="11" t="s">
        <v>158</v>
      </c>
      <c r="G39" s="10" t="s">
        <v>45</v>
      </c>
      <c r="H39" s="1" t="s">
        <v>20</v>
      </c>
      <c r="I39" s="1" t="s">
        <v>48</v>
      </c>
      <c r="K39" s="10" t="s">
        <v>126</v>
      </c>
      <c r="M39" s="10">
        <v>6.6</v>
      </c>
      <c r="N39" s="4">
        <v>1</v>
      </c>
      <c r="O39" s="10">
        <v>6.6</v>
      </c>
    </row>
    <row r="40" spans="1:16" x14ac:dyDescent="0.3">
      <c r="A40" s="1">
        <v>39</v>
      </c>
      <c r="B40" s="10" t="s">
        <v>121</v>
      </c>
      <c r="C40" s="10" t="s">
        <v>122</v>
      </c>
      <c r="D40" s="1">
        <v>1</v>
      </c>
      <c r="E40" s="1" t="s">
        <v>160</v>
      </c>
      <c r="F40" s="1" t="s">
        <v>161</v>
      </c>
      <c r="G40" s="10" t="s">
        <v>45</v>
      </c>
      <c r="H40" s="1" t="s">
        <v>20</v>
      </c>
      <c r="I40" s="1" t="s">
        <v>48</v>
      </c>
      <c r="K40" s="10" t="s">
        <v>126</v>
      </c>
      <c r="M40" s="1">
        <v>2.25</v>
      </c>
      <c r="N40" s="4">
        <v>2</v>
      </c>
      <c r="O40" s="1">
        <f>M40*N40</f>
        <v>4.5</v>
      </c>
    </row>
    <row r="41" spans="1:16" x14ac:dyDescent="0.3">
      <c r="A41" s="1">
        <v>40</v>
      </c>
      <c r="B41" s="10" t="s">
        <v>121</v>
      </c>
      <c r="C41" s="1" t="s">
        <v>162</v>
      </c>
      <c r="D41" s="1">
        <v>1</v>
      </c>
      <c r="E41" s="1" t="s">
        <v>163</v>
      </c>
      <c r="F41" s="1">
        <v>8</v>
      </c>
      <c r="G41" s="1" t="s">
        <v>45</v>
      </c>
      <c r="H41" s="1" t="s">
        <v>20</v>
      </c>
      <c r="I41" s="1" t="s">
        <v>48</v>
      </c>
      <c r="K41" s="10"/>
      <c r="L41" s="1" t="s">
        <v>164</v>
      </c>
      <c r="M41" s="1">
        <v>2</v>
      </c>
      <c r="N41" s="4">
        <v>8</v>
      </c>
      <c r="O41" s="1">
        <v>16</v>
      </c>
    </row>
    <row r="42" spans="1:16" x14ac:dyDescent="0.3">
      <c r="A42" s="1">
        <v>41</v>
      </c>
      <c r="B42" s="1" t="s">
        <v>43</v>
      </c>
      <c r="C42" s="1" t="s">
        <v>165</v>
      </c>
      <c r="D42" s="1">
        <v>1</v>
      </c>
      <c r="E42" s="1" t="s">
        <v>166</v>
      </c>
      <c r="F42" s="1">
        <v>2</v>
      </c>
      <c r="G42" s="1" t="s">
        <v>45</v>
      </c>
      <c r="H42" s="1" t="s">
        <v>20</v>
      </c>
      <c r="I42" s="1" t="s">
        <v>48</v>
      </c>
      <c r="J42" s="1" t="s">
        <v>167</v>
      </c>
      <c r="M42" s="1">
        <v>50</v>
      </c>
      <c r="N42" s="4">
        <v>2</v>
      </c>
      <c r="O42" s="1">
        <v>100</v>
      </c>
    </row>
    <row r="43" spans="1:16" x14ac:dyDescent="0.3">
      <c r="A43" s="1">
        <v>42</v>
      </c>
      <c r="B43" s="1" t="s">
        <v>168</v>
      </c>
      <c r="C43" s="1" t="s">
        <v>62</v>
      </c>
      <c r="D43" s="1">
        <v>1</v>
      </c>
      <c r="E43" s="1" t="s">
        <v>169</v>
      </c>
      <c r="F43" s="1">
        <v>1</v>
      </c>
      <c r="G43" s="1" t="s">
        <v>45</v>
      </c>
      <c r="H43" s="1" t="s">
        <v>50</v>
      </c>
      <c r="I43" s="1" t="s">
        <v>46</v>
      </c>
      <c r="L43" s="1" t="s">
        <v>170</v>
      </c>
      <c r="M43" s="1">
        <v>10</v>
      </c>
      <c r="N43" s="4">
        <v>20</v>
      </c>
      <c r="O43" s="1">
        <v>200</v>
      </c>
    </row>
    <row r="44" spans="1:16" x14ac:dyDescent="0.3">
      <c r="A44" s="1">
        <v>43</v>
      </c>
      <c r="B44" s="1" t="s">
        <v>168</v>
      </c>
      <c r="C44" s="1" t="s">
        <v>171</v>
      </c>
      <c r="D44" s="1">
        <v>1</v>
      </c>
      <c r="E44" s="1" t="s">
        <v>172</v>
      </c>
      <c r="F44" s="1" t="s">
        <v>140</v>
      </c>
      <c r="G44" s="1" t="s">
        <v>45</v>
      </c>
      <c r="H44" s="1" t="s">
        <v>50</v>
      </c>
      <c r="I44" s="1" t="s">
        <v>46</v>
      </c>
      <c r="L44" s="1" t="s">
        <v>156</v>
      </c>
      <c r="M44" s="1">
        <v>70</v>
      </c>
      <c r="N44" s="4">
        <v>5</v>
      </c>
      <c r="O44" s="1">
        <v>350</v>
      </c>
    </row>
    <row r="45" spans="1:16" x14ac:dyDescent="0.3">
      <c r="A45" s="1">
        <v>44</v>
      </c>
      <c r="B45" s="1" t="s">
        <v>101</v>
      </c>
      <c r="C45" s="1" t="s">
        <v>107</v>
      </c>
      <c r="D45" s="1">
        <v>1</v>
      </c>
      <c r="E45" s="1" t="s">
        <v>173</v>
      </c>
      <c r="F45" s="1">
        <v>2</v>
      </c>
      <c r="G45" s="1" t="s">
        <v>45</v>
      </c>
      <c r="H45" s="1" t="s">
        <v>20</v>
      </c>
      <c r="I45" s="1" t="s">
        <v>48</v>
      </c>
      <c r="J45" s="1" t="s">
        <v>174</v>
      </c>
      <c r="L45" s="1" t="s">
        <v>164</v>
      </c>
      <c r="M45" s="1">
        <v>17.09</v>
      </c>
      <c r="N45" s="4">
        <v>2</v>
      </c>
      <c r="O45" s="1">
        <v>34.18</v>
      </c>
    </row>
    <row r="46" spans="1:16" x14ac:dyDescent="0.3">
      <c r="A46" s="1">
        <v>45</v>
      </c>
      <c r="B46" s="1" t="s">
        <v>175</v>
      </c>
      <c r="C46" s="1" t="s">
        <v>176</v>
      </c>
      <c r="D46" s="1">
        <v>1</v>
      </c>
      <c r="E46" s="1" t="s">
        <v>177</v>
      </c>
      <c r="F46" s="1">
        <v>1</v>
      </c>
      <c r="G46" s="1" t="s">
        <v>59</v>
      </c>
      <c r="H46" s="1" t="s">
        <v>23</v>
      </c>
      <c r="I46" s="1" t="s">
        <v>48</v>
      </c>
      <c r="M46" s="1">
        <v>145</v>
      </c>
      <c r="N46" s="4">
        <v>1</v>
      </c>
      <c r="O46" s="1">
        <v>145</v>
      </c>
    </row>
    <row r="47" spans="1:16" x14ac:dyDescent="0.15">
      <c r="L47" s="3"/>
      <c r="N47" s="1"/>
      <c r="O47" s="1">
        <f>SUBTOTAL(109,表1_34[父模块该物料总价
（计算）])</f>
        <v>10445.44</v>
      </c>
    </row>
  </sheetData>
  <phoneticPr fontId="7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'C:\Users\86182\Desktop\[工程bom表(1).xlsx]下拉菜单选项'!#REF!</xm:f>
          </x14:formula1>
          <xm:sqref>G2:G36 H2:H17 H18:H37 H38:H39 H40:H41 I2:I17 I18:I37 I38:I39 I40:I41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9"/>
  <sheetViews>
    <sheetView zoomScale="85" zoomScaleNormal="85" workbookViewId="0">
      <pane ySplit="1" topLeftCell="A2" activePane="bottomLeft" state="frozen"/>
      <selection pane="bottomLeft" activeCell="F50" sqref="F50"/>
    </sheetView>
  </sheetViews>
  <sheetFormatPr defaultColWidth="12.25" defaultRowHeight="16.5" x14ac:dyDescent="0.3"/>
  <cols>
    <col min="1" max="1" width="7.125" style="1" customWidth="1"/>
    <col min="2" max="7" width="12.25" style="1"/>
    <col min="8" max="8" width="15.25" style="1" customWidth="1"/>
    <col min="9" max="9" width="15.125" style="1" customWidth="1"/>
    <col min="10" max="10" width="17.25" style="1" customWidth="1"/>
    <col min="11" max="11" width="15.125" style="1" customWidth="1"/>
    <col min="12" max="12" width="14.875" style="1" customWidth="1"/>
    <col min="13" max="13" width="14.25" style="1" customWidth="1"/>
    <col min="14" max="14" width="12.25" style="4"/>
    <col min="15" max="16384" width="12.25" style="1"/>
  </cols>
  <sheetData>
    <row r="1" spans="1:16" ht="66" x14ac:dyDescent="0.15">
      <c r="A1" s="2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6" t="s">
        <v>32</v>
      </c>
      <c r="G1" s="2" t="s">
        <v>33</v>
      </c>
      <c r="H1" s="2" t="s">
        <v>34</v>
      </c>
      <c r="I1" s="2" t="s">
        <v>35</v>
      </c>
      <c r="J1" s="5" t="s">
        <v>36</v>
      </c>
      <c r="K1" s="5" t="s">
        <v>37</v>
      </c>
      <c r="L1" s="5" t="s">
        <v>100</v>
      </c>
      <c r="M1" s="8" t="s">
        <v>39</v>
      </c>
      <c r="N1" s="9" t="s">
        <v>40</v>
      </c>
      <c r="O1" s="9" t="s">
        <v>41</v>
      </c>
      <c r="P1" s="2" t="s">
        <v>42</v>
      </c>
    </row>
    <row r="2" spans="1:16" x14ac:dyDescent="0.15">
      <c r="A2" s="1">
        <v>1</v>
      </c>
      <c r="B2" s="1" t="s">
        <v>43</v>
      </c>
      <c r="C2" s="1" t="s">
        <v>44</v>
      </c>
      <c r="D2" s="1">
        <v>4</v>
      </c>
      <c r="E2" s="1" t="s">
        <v>236</v>
      </c>
      <c r="F2" s="7">
        <v>3</v>
      </c>
      <c r="G2" s="1" t="s">
        <v>45</v>
      </c>
      <c r="H2" s="1" t="s">
        <v>14</v>
      </c>
      <c r="I2" s="1" t="s">
        <v>46</v>
      </c>
      <c r="K2" s="1" t="s">
        <v>47</v>
      </c>
      <c r="L2" s="3">
        <v>5052</v>
      </c>
      <c r="M2" s="1">
        <v>110</v>
      </c>
      <c r="N2" s="1">
        <v>12</v>
      </c>
      <c r="O2" s="1">
        <f>M2*N2</f>
        <v>1320</v>
      </c>
    </row>
    <row r="3" spans="1:16" x14ac:dyDescent="0.15">
      <c r="A3" s="1">
        <v>2</v>
      </c>
      <c r="B3" s="1" t="s">
        <v>43</v>
      </c>
      <c r="C3" s="1" t="s">
        <v>44</v>
      </c>
      <c r="D3" s="1">
        <v>4</v>
      </c>
      <c r="E3" s="1" t="s">
        <v>237</v>
      </c>
      <c r="F3" s="7">
        <v>4</v>
      </c>
      <c r="G3" s="1" t="s">
        <v>45</v>
      </c>
      <c r="H3" s="1" t="s">
        <v>238</v>
      </c>
      <c r="I3" s="1" t="s">
        <v>239</v>
      </c>
      <c r="K3" s="1" t="s">
        <v>240</v>
      </c>
      <c r="L3" s="3"/>
      <c r="M3" s="1">
        <v>499</v>
      </c>
      <c r="N3" s="1">
        <v>4</v>
      </c>
      <c r="O3" s="1">
        <v>1996</v>
      </c>
    </row>
    <row r="4" spans="1:16" x14ac:dyDescent="0.15">
      <c r="A4" s="1">
        <v>3</v>
      </c>
      <c r="B4" s="1" t="s">
        <v>43</v>
      </c>
      <c r="C4" s="1" t="s">
        <v>44</v>
      </c>
      <c r="D4" s="1">
        <v>4</v>
      </c>
      <c r="E4" s="1" t="s">
        <v>241</v>
      </c>
      <c r="F4" s="7">
        <v>4</v>
      </c>
      <c r="G4" s="1" t="s">
        <v>45</v>
      </c>
      <c r="H4" s="1" t="s">
        <v>20</v>
      </c>
      <c r="I4" s="1" t="s">
        <v>48</v>
      </c>
      <c r="L4" s="3"/>
      <c r="M4" s="1">
        <v>8</v>
      </c>
      <c r="N4" s="1">
        <v>16</v>
      </c>
      <c r="O4" s="1">
        <f>M4*N4</f>
        <v>128</v>
      </c>
    </row>
    <row r="5" spans="1:16" x14ac:dyDescent="0.15">
      <c r="A5" s="1">
        <v>4</v>
      </c>
      <c r="B5" s="1" t="s">
        <v>242</v>
      </c>
      <c r="C5" s="1" t="s">
        <v>243</v>
      </c>
      <c r="D5" s="1">
        <v>1</v>
      </c>
      <c r="E5" s="1" t="s">
        <v>244</v>
      </c>
      <c r="F5" s="7">
        <v>1</v>
      </c>
      <c r="G5" s="1" t="s">
        <v>245</v>
      </c>
      <c r="H5" s="1" t="s">
        <v>246</v>
      </c>
      <c r="I5" s="1" t="s">
        <v>239</v>
      </c>
      <c r="L5" s="3"/>
      <c r="M5" s="1">
        <v>11.5</v>
      </c>
      <c r="N5" s="1">
        <v>1</v>
      </c>
      <c r="O5" s="1">
        <v>11.5</v>
      </c>
    </row>
    <row r="6" spans="1:16" x14ac:dyDescent="0.15">
      <c r="A6" s="1">
        <v>5</v>
      </c>
      <c r="B6" s="1" t="s">
        <v>242</v>
      </c>
      <c r="C6" s="1" t="s">
        <v>243</v>
      </c>
      <c r="D6" s="1">
        <v>1</v>
      </c>
      <c r="E6" s="1" t="s">
        <v>247</v>
      </c>
      <c r="F6" s="7">
        <v>2</v>
      </c>
      <c r="G6" s="1" t="s">
        <v>245</v>
      </c>
      <c r="H6" s="1" t="s">
        <v>246</v>
      </c>
      <c r="I6" s="1" t="s">
        <v>239</v>
      </c>
      <c r="L6" s="3"/>
      <c r="M6" s="1">
        <v>5</v>
      </c>
      <c r="N6" s="1">
        <v>2</v>
      </c>
      <c r="O6" s="1">
        <v>10</v>
      </c>
    </row>
    <row r="7" spans="1:16" x14ac:dyDescent="0.15">
      <c r="A7" s="1">
        <v>6</v>
      </c>
      <c r="B7" s="1" t="s">
        <v>43</v>
      </c>
      <c r="C7" s="1" t="s">
        <v>49</v>
      </c>
      <c r="D7" s="1">
        <v>2</v>
      </c>
      <c r="E7" s="1" t="s">
        <v>248</v>
      </c>
      <c r="F7" s="7">
        <v>8</v>
      </c>
      <c r="G7" s="1" t="s">
        <v>45</v>
      </c>
      <c r="H7" s="1" t="s">
        <v>50</v>
      </c>
      <c r="I7" s="1" t="s">
        <v>46</v>
      </c>
      <c r="K7" s="1" t="s">
        <v>47</v>
      </c>
      <c r="L7" s="3"/>
      <c r="M7" s="1">
        <v>7</v>
      </c>
      <c r="N7" s="1">
        <f>D7*F7</f>
        <v>16</v>
      </c>
      <c r="O7" s="1">
        <f>M7*N7</f>
        <v>112</v>
      </c>
    </row>
    <row r="8" spans="1:16" x14ac:dyDescent="0.15">
      <c r="A8" s="1">
        <v>7</v>
      </c>
      <c r="B8" s="1" t="s">
        <v>43</v>
      </c>
      <c r="C8" s="1" t="s">
        <v>49</v>
      </c>
      <c r="D8" s="1">
        <v>2</v>
      </c>
      <c r="E8" s="1" t="s">
        <v>249</v>
      </c>
      <c r="F8" s="7">
        <v>1</v>
      </c>
      <c r="G8" s="1" t="s">
        <v>45</v>
      </c>
      <c r="H8" s="1" t="s">
        <v>250</v>
      </c>
      <c r="I8" s="1" t="s">
        <v>239</v>
      </c>
      <c r="L8" s="3"/>
      <c r="M8" s="1">
        <v>44</v>
      </c>
      <c r="N8" s="1">
        <f>D8*F8</f>
        <v>2</v>
      </c>
      <c r="O8" s="1">
        <f>M8*N8</f>
        <v>88</v>
      </c>
    </row>
    <row r="9" spans="1:16" x14ac:dyDescent="0.15">
      <c r="A9" s="1">
        <v>8</v>
      </c>
      <c r="B9" s="1" t="s">
        <v>43</v>
      </c>
      <c r="C9" s="1" t="s">
        <v>49</v>
      </c>
      <c r="D9" s="1">
        <v>2</v>
      </c>
      <c r="E9" s="1" t="s">
        <v>251</v>
      </c>
      <c r="F9" s="7">
        <v>2</v>
      </c>
      <c r="G9" s="1" t="s">
        <v>45</v>
      </c>
      <c r="H9" s="1" t="s">
        <v>250</v>
      </c>
      <c r="I9" s="1" t="s">
        <v>239</v>
      </c>
      <c r="L9" s="3"/>
      <c r="M9" s="1">
        <v>30</v>
      </c>
      <c r="N9" s="1">
        <v>4</v>
      </c>
      <c r="O9" s="1">
        <v>120</v>
      </c>
    </row>
    <row r="10" spans="1:16" ht="49.5" x14ac:dyDescent="0.15">
      <c r="A10" s="1">
        <v>9</v>
      </c>
      <c r="B10" s="1" t="s">
        <v>242</v>
      </c>
      <c r="C10" s="1" t="s">
        <v>252</v>
      </c>
      <c r="D10" s="1">
        <v>3</v>
      </c>
      <c r="E10" s="18" t="s">
        <v>253</v>
      </c>
      <c r="F10" s="7">
        <v>1</v>
      </c>
      <c r="G10" s="1" t="s">
        <v>245</v>
      </c>
      <c r="H10" s="1" t="s">
        <v>250</v>
      </c>
      <c r="I10" s="1" t="s">
        <v>239</v>
      </c>
      <c r="L10" s="3"/>
      <c r="M10" s="1">
        <v>55</v>
      </c>
      <c r="N10" s="1">
        <v>3</v>
      </c>
      <c r="O10" s="1">
        <v>165</v>
      </c>
    </row>
    <row r="11" spans="1:16" x14ac:dyDescent="0.3">
      <c r="A11" s="1">
        <v>10</v>
      </c>
      <c r="B11" s="1" t="s">
        <v>242</v>
      </c>
      <c r="C11" s="1" t="s">
        <v>252</v>
      </c>
      <c r="D11" s="1">
        <v>1</v>
      </c>
      <c r="E11" s="1" t="s">
        <v>254</v>
      </c>
      <c r="F11" s="1" t="s">
        <v>255</v>
      </c>
      <c r="G11" s="1" t="s">
        <v>245</v>
      </c>
      <c r="H11" s="1" t="s">
        <v>256</v>
      </c>
      <c r="I11" s="1" t="s">
        <v>257</v>
      </c>
      <c r="K11" s="1" t="s">
        <v>258</v>
      </c>
      <c r="M11" s="1">
        <v>1</v>
      </c>
      <c r="N11" s="4">
        <v>6</v>
      </c>
      <c r="O11" s="1">
        <v>390</v>
      </c>
    </row>
    <row r="12" spans="1:16" ht="33" x14ac:dyDescent="0.15">
      <c r="A12" s="1">
        <v>11</v>
      </c>
      <c r="B12" s="1" t="s">
        <v>43</v>
      </c>
      <c r="C12" s="1" t="s">
        <v>51</v>
      </c>
      <c r="D12" s="1">
        <v>4</v>
      </c>
      <c r="E12" s="1" t="s">
        <v>52</v>
      </c>
      <c r="F12" s="7">
        <v>2</v>
      </c>
      <c r="G12" s="1" t="s">
        <v>45</v>
      </c>
      <c r="H12" s="1" t="s">
        <v>22</v>
      </c>
      <c r="I12" s="1" t="s">
        <v>46</v>
      </c>
      <c r="K12" s="1" t="s">
        <v>53</v>
      </c>
      <c r="L12" s="3" t="s">
        <v>259</v>
      </c>
      <c r="M12" s="1">
        <v>798</v>
      </c>
      <c r="N12" s="1">
        <v>4</v>
      </c>
      <c r="O12" s="1">
        <v>3129</v>
      </c>
    </row>
    <row r="13" spans="1:16" x14ac:dyDescent="0.15">
      <c r="A13" s="1">
        <v>12</v>
      </c>
      <c r="B13" s="1" t="s">
        <v>43</v>
      </c>
      <c r="C13" s="1" t="s">
        <v>55</v>
      </c>
      <c r="D13" s="1">
        <v>1</v>
      </c>
      <c r="E13" s="1" t="s">
        <v>260</v>
      </c>
      <c r="F13" s="7">
        <v>1</v>
      </c>
      <c r="G13" s="1" t="s">
        <v>45</v>
      </c>
      <c r="H13" s="1" t="s">
        <v>256</v>
      </c>
      <c r="I13" s="1" t="s">
        <v>257</v>
      </c>
      <c r="L13" s="3">
        <v>5052</v>
      </c>
      <c r="M13" s="1">
        <v>160</v>
      </c>
      <c r="N13" s="1">
        <v>1</v>
      </c>
      <c r="O13" s="1">
        <v>160</v>
      </c>
    </row>
    <row r="14" spans="1:16" x14ac:dyDescent="0.15">
      <c r="A14" s="1">
        <v>13</v>
      </c>
      <c r="B14" s="1" t="s">
        <v>43</v>
      </c>
      <c r="C14" s="1" t="s">
        <v>55</v>
      </c>
      <c r="D14" s="1">
        <v>1</v>
      </c>
      <c r="E14" s="1" t="s">
        <v>56</v>
      </c>
      <c r="F14" s="7">
        <v>1</v>
      </c>
      <c r="G14" s="1" t="s">
        <v>45</v>
      </c>
      <c r="H14" s="1" t="s">
        <v>16</v>
      </c>
      <c r="I14" s="1" t="s">
        <v>257</v>
      </c>
      <c r="L14" s="3" t="s">
        <v>261</v>
      </c>
      <c r="M14" s="1">
        <v>120</v>
      </c>
      <c r="N14" s="1">
        <v>1</v>
      </c>
      <c r="O14" s="1">
        <v>120</v>
      </c>
    </row>
    <row r="15" spans="1:16" ht="33" x14ac:dyDescent="0.15">
      <c r="A15" s="1">
        <v>14</v>
      </c>
      <c r="B15" s="1" t="s">
        <v>43</v>
      </c>
      <c r="C15" s="1" t="s">
        <v>57</v>
      </c>
      <c r="D15" s="1">
        <v>1</v>
      </c>
      <c r="E15" s="1" t="s">
        <v>58</v>
      </c>
      <c r="F15" s="7">
        <v>1</v>
      </c>
      <c r="G15" s="1" t="s">
        <v>59</v>
      </c>
      <c r="H15" s="1" t="s">
        <v>22</v>
      </c>
      <c r="I15" s="1" t="s">
        <v>48</v>
      </c>
      <c r="J15" s="1" t="s">
        <v>60</v>
      </c>
      <c r="K15" s="1" t="s">
        <v>53</v>
      </c>
      <c r="L15" s="3" t="s">
        <v>58</v>
      </c>
      <c r="M15" s="1">
        <v>499</v>
      </c>
      <c r="N15" s="1">
        <f>D15*F15</f>
        <v>1</v>
      </c>
      <c r="O15" s="1">
        <f>M15*N15</f>
        <v>499</v>
      </c>
    </row>
    <row r="16" spans="1:16" x14ac:dyDescent="0.15">
      <c r="A16" s="1">
        <v>15</v>
      </c>
      <c r="B16" s="1" t="s">
        <v>61</v>
      </c>
      <c r="C16" s="1" t="s">
        <v>62</v>
      </c>
      <c r="D16" s="1">
        <v>2</v>
      </c>
      <c r="E16" s="1" t="s">
        <v>63</v>
      </c>
      <c r="F16" s="7">
        <v>1</v>
      </c>
      <c r="G16" s="1" t="s">
        <v>45</v>
      </c>
      <c r="H16" s="1" t="s">
        <v>21</v>
      </c>
      <c r="I16" s="1" t="s">
        <v>48</v>
      </c>
      <c r="L16" s="3"/>
      <c r="M16" s="1">
        <v>180</v>
      </c>
      <c r="N16" s="1">
        <v>2</v>
      </c>
      <c r="O16" s="1">
        <v>360</v>
      </c>
    </row>
    <row r="17" spans="1:18" x14ac:dyDescent="0.15">
      <c r="A17" s="1">
        <v>16</v>
      </c>
      <c r="B17" s="1" t="s">
        <v>61</v>
      </c>
      <c r="C17" s="1" t="s">
        <v>62</v>
      </c>
      <c r="D17" s="1">
        <v>2</v>
      </c>
      <c r="E17" s="1" t="s">
        <v>178</v>
      </c>
      <c r="F17" s="7">
        <v>1</v>
      </c>
      <c r="G17" s="1" t="s">
        <v>45</v>
      </c>
      <c r="H17" s="1" t="s">
        <v>22</v>
      </c>
      <c r="I17" s="1" t="s">
        <v>46</v>
      </c>
      <c r="K17" s="1" t="s">
        <v>53</v>
      </c>
      <c r="L17" s="3"/>
      <c r="M17" s="1">
        <v>210</v>
      </c>
      <c r="N17" s="1">
        <v>2</v>
      </c>
      <c r="O17" s="1">
        <v>410</v>
      </c>
    </row>
    <row r="18" spans="1:18" ht="33" x14ac:dyDescent="0.15">
      <c r="A18" s="1">
        <v>17</v>
      </c>
      <c r="B18" s="1" t="s">
        <v>61</v>
      </c>
      <c r="C18" s="1" t="s">
        <v>62</v>
      </c>
      <c r="D18" s="1">
        <v>1</v>
      </c>
      <c r="E18" s="1" t="s">
        <v>65</v>
      </c>
      <c r="F18" s="7">
        <v>4</v>
      </c>
      <c r="G18" s="1" t="s">
        <v>45</v>
      </c>
      <c r="H18" s="1" t="s">
        <v>16</v>
      </c>
      <c r="I18" s="1" t="s">
        <v>66</v>
      </c>
      <c r="K18" s="1" t="s">
        <v>67</v>
      </c>
      <c r="L18" s="3" t="s">
        <v>68</v>
      </c>
      <c r="M18" s="1">
        <v>90</v>
      </c>
      <c r="N18" s="1">
        <f>D18*F18</f>
        <v>4</v>
      </c>
      <c r="O18" s="1">
        <f>M18*N18</f>
        <v>360</v>
      </c>
    </row>
    <row r="19" spans="1:18" x14ac:dyDescent="0.15">
      <c r="A19" s="1">
        <v>18</v>
      </c>
      <c r="B19" s="1" t="s">
        <v>262</v>
      </c>
      <c r="C19" s="1" t="s">
        <v>263</v>
      </c>
      <c r="D19" s="1">
        <v>1</v>
      </c>
      <c r="E19" s="1" t="s">
        <v>264</v>
      </c>
      <c r="F19" s="7">
        <v>52</v>
      </c>
      <c r="G19" s="1" t="s">
        <v>245</v>
      </c>
      <c r="H19" s="1" t="s">
        <v>250</v>
      </c>
      <c r="I19" s="1" t="s">
        <v>239</v>
      </c>
      <c r="L19" s="3"/>
      <c r="M19" s="1">
        <v>1.2</v>
      </c>
      <c r="N19" s="1">
        <v>52</v>
      </c>
      <c r="O19" s="1">
        <v>62</v>
      </c>
      <c r="R19" s="1" t="s">
        <v>99</v>
      </c>
    </row>
    <row r="20" spans="1:18" x14ac:dyDescent="0.15">
      <c r="A20" s="1">
        <v>19</v>
      </c>
      <c r="B20" s="1" t="s">
        <v>262</v>
      </c>
      <c r="C20" s="1" t="s">
        <v>263</v>
      </c>
      <c r="D20" s="1">
        <v>1</v>
      </c>
      <c r="E20" s="1" t="s">
        <v>265</v>
      </c>
      <c r="F20" s="7">
        <v>2</v>
      </c>
      <c r="G20" s="1" t="s">
        <v>245</v>
      </c>
      <c r="H20" s="1" t="s">
        <v>250</v>
      </c>
      <c r="I20" s="1" t="s">
        <v>239</v>
      </c>
      <c r="L20" s="3"/>
      <c r="M20" s="1">
        <v>6.8</v>
      </c>
      <c r="N20" s="1">
        <v>2</v>
      </c>
      <c r="O20" s="1">
        <v>13.6</v>
      </c>
    </row>
    <row r="21" spans="1:18" x14ac:dyDescent="0.15">
      <c r="A21" s="1">
        <v>20</v>
      </c>
      <c r="B21" s="1" t="s">
        <v>262</v>
      </c>
      <c r="C21" s="1" t="s">
        <v>263</v>
      </c>
      <c r="D21" s="1">
        <v>1</v>
      </c>
      <c r="E21" s="1" t="s">
        <v>266</v>
      </c>
      <c r="F21" s="7">
        <v>100</v>
      </c>
      <c r="G21" s="1" t="s">
        <v>245</v>
      </c>
      <c r="H21" s="1" t="s">
        <v>250</v>
      </c>
      <c r="I21" s="1" t="s">
        <v>239</v>
      </c>
      <c r="L21" s="3"/>
      <c r="M21" s="1">
        <v>4</v>
      </c>
      <c r="N21" s="1">
        <v>1</v>
      </c>
      <c r="O21" s="1">
        <v>4</v>
      </c>
    </row>
    <row r="22" spans="1:18" x14ac:dyDescent="0.15">
      <c r="A22" s="1">
        <v>21</v>
      </c>
      <c r="B22" s="1" t="s">
        <v>262</v>
      </c>
      <c r="C22" s="1" t="s">
        <v>263</v>
      </c>
      <c r="D22" s="1">
        <v>1</v>
      </c>
      <c r="E22" s="1" t="s">
        <v>267</v>
      </c>
      <c r="F22" s="7">
        <v>100</v>
      </c>
      <c r="G22" s="1" t="s">
        <v>245</v>
      </c>
      <c r="H22" s="1" t="s">
        <v>250</v>
      </c>
      <c r="I22" s="1" t="s">
        <v>239</v>
      </c>
      <c r="L22" s="3"/>
      <c r="M22" s="1">
        <v>7</v>
      </c>
      <c r="N22" s="1">
        <v>1</v>
      </c>
      <c r="O22" s="1">
        <v>7</v>
      </c>
    </row>
    <row r="23" spans="1:18" x14ac:dyDescent="0.15">
      <c r="A23" s="1">
        <v>22</v>
      </c>
      <c r="B23" s="1" t="s">
        <v>61</v>
      </c>
      <c r="C23" s="1" t="s">
        <v>69</v>
      </c>
      <c r="D23" s="1">
        <v>1</v>
      </c>
      <c r="E23" s="1" t="s">
        <v>179</v>
      </c>
      <c r="F23" s="7">
        <v>1</v>
      </c>
      <c r="G23" s="1" t="s">
        <v>45</v>
      </c>
      <c r="H23" s="1" t="s">
        <v>21</v>
      </c>
      <c r="I23" s="1" t="s">
        <v>48</v>
      </c>
      <c r="L23" s="3"/>
      <c r="M23" s="1">
        <v>523.6</v>
      </c>
      <c r="N23" s="1">
        <v>1</v>
      </c>
      <c r="O23" s="1">
        <v>523.6</v>
      </c>
    </row>
    <row r="24" spans="1:18" x14ac:dyDescent="0.15">
      <c r="A24" s="1">
        <v>23</v>
      </c>
      <c r="B24" s="1" t="s">
        <v>61</v>
      </c>
      <c r="C24" s="1" t="s">
        <v>71</v>
      </c>
      <c r="D24" s="1">
        <v>1</v>
      </c>
      <c r="E24" s="1" t="s">
        <v>72</v>
      </c>
      <c r="F24" s="7">
        <v>3</v>
      </c>
      <c r="G24" s="1" t="s">
        <v>45</v>
      </c>
      <c r="H24" s="1" t="s">
        <v>14</v>
      </c>
      <c r="I24" s="1" t="s">
        <v>48</v>
      </c>
      <c r="K24" s="1" t="s">
        <v>47</v>
      </c>
      <c r="L24" s="3">
        <v>5052</v>
      </c>
      <c r="M24" s="1">
        <v>150</v>
      </c>
      <c r="N24" s="1">
        <f>D24*F24</f>
        <v>3</v>
      </c>
      <c r="O24" s="1">
        <f>M24*N24</f>
        <v>450</v>
      </c>
    </row>
    <row r="25" spans="1:18" x14ac:dyDescent="0.15">
      <c r="A25" s="1">
        <v>24</v>
      </c>
      <c r="B25" s="1" t="s">
        <v>268</v>
      </c>
      <c r="C25" s="1" t="s">
        <v>269</v>
      </c>
      <c r="D25" s="1">
        <v>1</v>
      </c>
      <c r="E25" s="1" t="s">
        <v>270</v>
      </c>
      <c r="F25" s="7">
        <v>1</v>
      </c>
      <c r="G25" s="1" t="s">
        <v>245</v>
      </c>
      <c r="H25" s="1" t="s">
        <v>238</v>
      </c>
      <c r="I25" s="1" t="s">
        <v>239</v>
      </c>
      <c r="K25" s="1" t="s">
        <v>271</v>
      </c>
      <c r="L25" s="3" t="s">
        <v>272</v>
      </c>
      <c r="M25" s="1">
        <v>299</v>
      </c>
      <c r="N25" s="1">
        <v>1</v>
      </c>
      <c r="O25" s="1">
        <v>299</v>
      </c>
    </row>
    <row r="26" spans="1:18" x14ac:dyDescent="0.15">
      <c r="A26" s="1">
        <v>25</v>
      </c>
      <c r="B26" s="1" t="s">
        <v>262</v>
      </c>
      <c r="C26" s="1" t="s">
        <v>269</v>
      </c>
      <c r="D26" s="1">
        <v>2</v>
      </c>
      <c r="E26" s="1" t="s">
        <v>273</v>
      </c>
      <c r="F26" s="7">
        <v>2</v>
      </c>
      <c r="G26" s="1" t="s">
        <v>274</v>
      </c>
      <c r="H26" s="1" t="s">
        <v>246</v>
      </c>
      <c r="I26" s="1" t="s">
        <v>257</v>
      </c>
      <c r="L26" s="3"/>
      <c r="M26" s="1">
        <v>282</v>
      </c>
      <c r="N26" s="1">
        <v>2</v>
      </c>
      <c r="O26" s="1">
        <v>564</v>
      </c>
    </row>
    <row r="27" spans="1:18" x14ac:dyDescent="0.15">
      <c r="A27" s="1">
        <v>26</v>
      </c>
      <c r="B27" s="1" t="s">
        <v>61</v>
      </c>
      <c r="C27" s="1" t="s">
        <v>73</v>
      </c>
      <c r="D27" s="1">
        <v>1</v>
      </c>
      <c r="E27" s="1" t="s">
        <v>180</v>
      </c>
      <c r="F27" s="7">
        <v>1</v>
      </c>
      <c r="G27" s="1" t="s">
        <v>45</v>
      </c>
      <c r="H27" s="1" t="s">
        <v>21</v>
      </c>
      <c r="I27" s="1" t="s">
        <v>48</v>
      </c>
      <c r="L27" s="3"/>
      <c r="M27" s="1">
        <v>110</v>
      </c>
      <c r="N27" s="1">
        <v>1</v>
      </c>
      <c r="O27" s="1">
        <v>110</v>
      </c>
    </row>
    <row r="28" spans="1:18" x14ac:dyDescent="0.15">
      <c r="A28" s="1">
        <v>27</v>
      </c>
      <c r="B28" s="1" t="s">
        <v>268</v>
      </c>
      <c r="C28" s="1" t="s">
        <v>269</v>
      </c>
      <c r="D28" s="1">
        <v>1</v>
      </c>
      <c r="E28" s="1" t="s">
        <v>275</v>
      </c>
      <c r="F28" s="7">
        <v>1</v>
      </c>
      <c r="G28" s="1" t="s">
        <v>245</v>
      </c>
      <c r="H28" s="1" t="s">
        <v>276</v>
      </c>
      <c r="I28" s="1" t="s">
        <v>257</v>
      </c>
      <c r="K28" s="1" t="s">
        <v>258</v>
      </c>
      <c r="L28" s="3"/>
      <c r="M28" s="1">
        <v>165</v>
      </c>
      <c r="N28" s="1">
        <v>1</v>
      </c>
      <c r="O28" s="1">
        <v>165</v>
      </c>
    </row>
    <row r="29" spans="1:18" x14ac:dyDescent="0.15">
      <c r="A29" s="1">
        <v>28</v>
      </c>
      <c r="B29" s="1" t="s">
        <v>268</v>
      </c>
      <c r="C29" s="1" t="s">
        <v>269</v>
      </c>
      <c r="D29" s="1">
        <v>2</v>
      </c>
      <c r="E29" s="1" t="s">
        <v>277</v>
      </c>
      <c r="F29" s="7">
        <v>1</v>
      </c>
      <c r="G29" s="1" t="s">
        <v>245</v>
      </c>
      <c r="H29" s="1" t="s">
        <v>276</v>
      </c>
      <c r="I29" s="1" t="s">
        <v>257</v>
      </c>
      <c r="K29" s="1" t="s">
        <v>258</v>
      </c>
      <c r="L29" s="3"/>
      <c r="M29" s="1">
        <v>50</v>
      </c>
      <c r="N29" s="1">
        <v>1</v>
      </c>
      <c r="O29" s="1">
        <v>50</v>
      </c>
    </row>
    <row r="30" spans="1:18" x14ac:dyDescent="0.15">
      <c r="A30" s="1">
        <v>29</v>
      </c>
      <c r="B30" s="1" t="s">
        <v>268</v>
      </c>
      <c r="C30" s="1" t="s">
        <v>269</v>
      </c>
      <c r="D30" s="1">
        <v>3</v>
      </c>
      <c r="E30" s="1" t="s">
        <v>278</v>
      </c>
      <c r="F30" s="7">
        <v>1</v>
      </c>
      <c r="G30" s="1" t="s">
        <v>245</v>
      </c>
      <c r="H30" s="1" t="s">
        <v>276</v>
      </c>
      <c r="I30" s="1" t="s">
        <v>257</v>
      </c>
      <c r="K30" s="1" t="s">
        <v>258</v>
      </c>
      <c r="L30" s="3"/>
      <c r="M30" s="1">
        <v>10</v>
      </c>
      <c r="N30" s="1">
        <v>1</v>
      </c>
      <c r="O30" s="1">
        <v>10</v>
      </c>
    </row>
    <row r="31" spans="1:18" x14ac:dyDescent="0.15">
      <c r="A31" s="1">
        <v>30</v>
      </c>
      <c r="B31" s="1" t="s">
        <v>61</v>
      </c>
      <c r="C31" s="1" t="s">
        <v>73</v>
      </c>
      <c r="D31" s="1">
        <v>1</v>
      </c>
      <c r="E31" s="1" t="s">
        <v>181</v>
      </c>
      <c r="F31" s="7">
        <v>4</v>
      </c>
      <c r="G31" s="1" t="s">
        <v>45</v>
      </c>
      <c r="H31" s="1" t="s">
        <v>14</v>
      </c>
      <c r="I31" s="1" t="s">
        <v>48</v>
      </c>
      <c r="L31" s="3">
        <v>5052</v>
      </c>
      <c r="M31" s="1">
        <v>80</v>
      </c>
      <c r="N31" s="1">
        <v>4</v>
      </c>
      <c r="O31" s="1">
        <v>320</v>
      </c>
    </row>
    <row r="32" spans="1:18" x14ac:dyDescent="0.15">
      <c r="A32" s="1">
        <v>31</v>
      </c>
      <c r="B32" s="1" t="s">
        <v>262</v>
      </c>
      <c r="C32" s="1" t="s">
        <v>279</v>
      </c>
      <c r="D32" s="1">
        <v>1</v>
      </c>
      <c r="E32" s="7" t="s">
        <v>280</v>
      </c>
      <c r="F32" s="7">
        <v>4</v>
      </c>
      <c r="G32" s="1" t="s">
        <v>45</v>
      </c>
      <c r="H32" s="1" t="s">
        <v>256</v>
      </c>
      <c r="I32" s="1" t="s">
        <v>257</v>
      </c>
      <c r="K32" s="1" t="s">
        <v>258</v>
      </c>
      <c r="L32" s="3" t="s">
        <v>281</v>
      </c>
      <c r="M32" s="1">
        <v>118</v>
      </c>
      <c r="N32" s="1">
        <v>1</v>
      </c>
      <c r="O32" s="1">
        <v>118</v>
      </c>
    </row>
    <row r="33" spans="1:15" x14ac:dyDescent="0.15">
      <c r="A33" s="1">
        <v>32</v>
      </c>
      <c r="B33" s="1" t="s">
        <v>61</v>
      </c>
      <c r="C33" s="1" t="s">
        <v>73</v>
      </c>
      <c r="D33" s="1">
        <v>1</v>
      </c>
      <c r="E33" s="1" t="s">
        <v>74</v>
      </c>
      <c r="F33" s="7">
        <v>5</v>
      </c>
      <c r="G33" s="1" t="s">
        <v>45</v>
      </c>
      <c r="H33" s="1" t="s">
        <v>15</v>
      </c>
      <c r="I33" s="1" t="s">
        <v>48</v>
      </c>
      <c r="K33" s="1" t="s">
        <v>75</v>
      </c>
      <c r="L33" s="3">
        <v>5052</v>
      </c>
      <c r="M33" s="1">
        <v>90</v>
      </c>
      <c r="N33" s="1">
        <f t="shared" ref="N33:N38" si="0">D33*F33</f>
        <v>5</v>
      </c>
      <c r="O33" s="1">
        <v>450</v>
      </c>
    </row>
    <row r="34" spans="1:15" ht="33" x14ac:dyDescent="0.15">
      <c r="A34" s="1">
        <v>33</v>
      </c>
      <c r="B34" s="1" t="s">
        <v>61</v>
      </c>
      <c r="C34" s="1" t="s">
        <v>69</v>
      </c>
      <c r="D34" s="1">
        <v>1</v>
      </c>
      <c r="E34" s="1" t="s">
        <v>282</v>
      </c>
      <c r="F34" s="7">
        <v>1</v>
      </c>
      <c r="G34" s="1" t="s">
        <v>45</v>
      </c>
      <c r="H34" s="1" t="s">
        <v>22</v>
      </c>
      <c r="I34" s="1" t="s">
        <v>48</v>
      </c>
      <c r="K34" s="1" t="s">
        <v>53</v>
      </c>
      <c r="L34" s="3" t="s">
        <v>259</v>
      </c>
      <c r="M34" s="1">
        <v>798</v>
      </c>
      <c r="N34" s="1">
        <f t="shared" si="0"/>
        <v>1</v>
      </c>
      <c r="O34" s="1">
        <f t="shared" ref="O34:O38" si="1">M34*N34</f>
        <v>798</v>
      </c>
    </row>
    <row r="35" spans="1:15" x14ac:dyDescent="0.15">
      <c r="A35" s="1">
        <v>34</v>
      </c>
      <c r="B35" s="1" t="s">
        <v>79</v>
      </c>
      <c r="C35" s="1" t="s">
        <v>80</v>
      </c>
      <c r="D35" s="1">
        <v>1</v>
      </c>
      <c r="E35" s="1" t="s">
        <v>81</v>
      </c>
      <c r="F35" s="7">
        <v>1</v>
      </c>
      <c r="G35" s="1" t="s">
        <v>59</v>
      </c>
      <c r="H35" s="1" t="s">
        <v>82</v>
      </c>
      <c r="I35" s="1" t="s">
        <v>83</v>
      </c>
      <c r="K35" s="1" t="s">
        <v>67</v>
      </c>
      <c r="M35" s="1">
        <v>50</v>
      </c>
      <c r="N35" s="1">
        <f t="shared" si="0"/>
        <v>1</v>
      </c>
      <c r="O35" s="1">
        <f t="shared" si="1"/>
        <v>50</v>
      </c>
    </row>
    <row r="36" spans="1:15" x14ac:dyDescent="0.15">
      <c r="A36" s="1">
        <v>35</v>
      </c>
      <c r="B36" s="1" t="s">
        <v>84</v>
      </c>
      <c r="C36" s="1" t="s">
        <v>85</v>
      </c>
      <c r="D36" s="1">
        <v>1</v>
      </c>
      <c r="E36" s="1" t="s">
        <v>86</v>
      </c>
      <c r="F36" s="7">
        <v>1</v>
      </c>
      <c r="G36" s="1" t="s">
        <v>87</v>
      </c>
      <c r="H36" s="1" t="s">
        <v>21</v>
      </c>
      <c r="I36" s="1" t="s">
        <v>88</v>
      </c>
      <c r="J36" s="1" t="s">
        <v>89</v>
      </c>
      <c r="K36" s="1" t="s">
        <v>90</v>
      </c>
      <c r="L36" s="3" t="s">
        <v>91</v>
      </c>
      <c r="M36" s="1">
        <v>7599</v>
      </c>
      <c r="N36" s="1">
        <f t="shared" si="0"/>
        <v>1</v>
      </c>
      <c r="O36" s="1">
        <f t="shared" si="1"/>
        <v>7599</v>
      </c>
    </row>
    <row r="37" spans="1:15" x14ac:dyDescent="0.15">
      <c r="A37" s="1">
        <v>36</v>
      </c>
      <c r="B37" s="1" t="s">
        <v>84</v>
      </c>
      <c r="C37" s="1" t="s">
        <v>92</v>
      </c>
      <c r="D37" s="1">
        <v>1</v>
      </c>
      <c r="E37" s="1" t="s">
        <v>93</v>
      </c>
      <c r="F37" s="7">
        <v>2</v>
      </c>
      <c r="G37" s="1" t="s">
        <v>87</v>
      </c>
      <c r="H37" s="1" t="s">
        <v>21</v>
      </c>
      <c r="I37" s="1" t="s">
        <v>88</v>
      </c>
      <c r="J37" s="1" t="s">
        <v>94</v>
      </c>
      <c r="K37" s="1" t="s">
        <v>95</v>
      </c>
      <c r="L37" s="3" t="s">
        <v>93</v>
      </c>
      <c r="M37" s="1">
        <v>1599</v>
      </c>
      <c r="N37" s="1">
        <f t="shared" si="0"/>
        <v>2</v>
      </c>
      <c r="O37" s="1">
        <f t="shared" si="1"/>
        <v>3198</v>
      </c>
    </row>
    <row r="38" spans="1:15" x14ac:dyDescent="0.15">
      <c r="A38" s="1">
        <v>37</v>
      </c>
      <c r="B38" s="1" t="s">
        <v>96</v>
      </c>
      <c r="C38" s="1" t="s">
        <v>97</v>
      </c>
      <c r="D38" s="1">
        <v>2</v>
      </c>
      <c r="E38" s="1" t="s">
        <v>98</v>
      </c>
      <c r="F38" s="7">
        <v>1</v>
      </c>
      <c r="G38" s="1" t="s">
        <v>23</v>
      </c>
      <c r="H38" s="1" t="s">
        <v>23</v>
      </c>
      <c r="I38" s="1" t="s">
        <v>46</v>
      </c>
      <c r="L38" s="3"/>
      <c r="M38" s="1">
        <v>5</v>
      </c>
      <c r="N38" s="1">
        <f t="shared" si="0"/>
        <v>2</v>
      </c>
      <c r="O38" s="1">
        <f t="shared" si="1"/>
        <v>10</v>
      </c>
    </row>
    <row r="39" spans="1:15" x14ac:dyDescent="0.15">
      <c r="F39" s="7"/>
      <c r="L39" s="3"/>
      <c r="N39" s="1" t="s">
        <v>13</v>
      </c>
      <c r="O39" s="1">
        <v>24179.7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8"/>
  <sheetViews>
    <sheetView zoomScale="85" zoomScaleNormal="85" workbookViewId="0">
      <pane ySplit="1" topLeftCell="A2" activePane="bottomLeft" state="frozen"/>
      <selection pane="bottomLeft" activeCell="K20" sqref="K20"/>
    </sheetView>
  </sheetViews>
  <sheetFormatPr defaultColWidth="12.25" defaultRowHeight="16.5" x14ac:dyDescent="0.3"/>
  <cols>
    <col min="1" max="1" width="7.125" style="1" customWidth="1"/>
    <col min="2" max="7" width="12.25" style="1"/>
    <col min="8" max="8" width="15.25" style="1" customWidth="1"/>
    <col min="9" max="9" width="15.125" style="1" customWidth="1"/>
    <col min="10" max="10" width="17.25" style="1" customWidth="1"/>
    <col min="11" max="11" width="15.125" style="1" customWidth="1"/>
    <col min="12" max="12" width="14.875" style="1" customWidth="1"/>
    <col min="13" max="13" width="14.25" style="1" customWidth="1"/>
    <col min="14" max="14" width="12.25" style="4"/>
    <col min="15" max="16384" width="12.25" style="1"/>
  </cols>
  <sheetData>
    <row r="1" spans="1:16" ht="66" x14ac:dyDescent="0.15">
      <c r="A1" s="2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6" t="s">
        <v>32</v>
      </c>
      <c r="G1" s="2" t="s">
        <v>33</v>
      </c>
      <c r="H1" s="2" t="s">
        <v>34</v>
      </c>
      <c r="I1" s="2" t="s">
        <v>35</v>
      </c>
      <c r="J1" s="5" t="s">
        <v>36</v>
      </c>
      <c r="K1" s="5" t="s">
        <v>37</v>
      </c>
      <c r="L1" s="5" t="s">
        <v>100</v>
      </c>
      <c r="M1" s="8" t="s">
        <v>39</v>
      </c>
      <c r="N1" s="9" t="s">
        <v>40</v>
      </c>
      <c r="O1" s="9" t="s">
        <v>41</v>
      </c>
      <c r="P1" s="2" t="s">
        <v>42</v>
      </c>
    </row>
    <row r="2" spans="1:16" x14ac:dyDescent="0.15">
      <c r="A2" s="1">
        <v>1</v>
      </c>
      <c r="B2" s="1" t="s">
        <v>182</v>
      </c>
      <c r="C2" s="1" t="s">
        <v>183</v>
      </c>
      <c r="D2" s="1">
        <v>6</v>
      </c>
      <c r="E2" s="1" t="s">
        <v>184</v>
      </c>
      <c r="F2" s="7">
        <v>1</v>
      </c>
      <c r="G2" s="1" t="s">
        <v>45</v>
      </c>
      <c r="H2" s="1" t="s">
        <v>22</v>
      </c>
      <c r="I2" s="1" t="s">
        <v>48</v>
      </c>
      <c r="J2" s="1" t="s">
        <v>185</v>
      </c>
      <c r="K2" s="1" t="s">
        <v>53</v>
      </c>
      <c r="L2" s="1" t="s">
        <v>185</v>
      </c>
      <c r="M2" s="1">
        <v>1499</v>
      </c>
      <c r="N2" s="1">
        <f>D2*F2</f>
        <v>6</v>
      </c>
      <c r="O2" s="1">
        <f>M2*N2</f>
        <v>8994</v>
      </c>
    </row>
    <row r="3" spans="1:16" x14ac:dyDescent="0.15">
      <c r="A3" s="1">
        <v>2</v>
      </c>
      <c r="B3" s="1" t="s">
        <v>182</v>
      </c>
      <c r="C3" s="1" t="s">
        <v>183</v>
      </c>
      <c r="D3" s="1">
        <v>6</v>
      </c>
      <c r="E3" s="1" t="s">
        <v>186</v>
      </c>
      <c r="F3" s="7">
        <v>1</v>
      </c>
      <c r="G3" s="1" t="s">
        <v>45</v>
      </c>
      <c r="H3" s="1" t="s">
        <v>50</v>
      </c>
      <c r="I3" s="1" t="s">
        <v>66</v>
      </c>
      <c r="K3" s="1" t="s">
        <v>67</v>
      </c>
      <c r="L3" s="1" t="s">
        <v>187</v>
      </c>
      <c r="M3" s="1">
        <v>70</v>
      </c>
      <c r="N3" s="1">
        <f>D3*F3</f>
        <v>6</v>
      </c>
      <c r="O3" s="1">
        <f>M3*N3</f>
        <v>420</v>
      </c>
    </row>
    <row r="4" spans="1:16" x14ac:dyDescent="0.15">
      <c r="A4" s="1">
        <v>3</v>
      </c>
      <c r="B4" s="1" t="s">
        <v>182</v>
      </c>
      <c r="C4" s="1" t="s">
        <v>183</v>
      </c>
      <c r="D4" s="1">
        <v>6</v>
      </c>
      <c r="E4" s="1" t="s">
        <v>188</v>
      </c>
      <c r="F4" s="7">
        <v>2</v>
      </c>
      <c r="G4" s="1" t="s">
        <v>45</v>
      </c>
      <c r="H4" s="1" t="s">
        <v>22</v>
      </c>
      <c r="I4" s="1" t="s">
        <v>48</v>
      </c>
      <c r="J4" s="1" t="s">
        <v>189</v>
      </c>
      <c r="K4" s="1" t="s">
        <v>53</v>
      </c>
      <c r="L4" s="1" t="s">
        <v>189</v>
      </c>
      <c r="M4" s="1">
        <v>35</v>
      </c>
      <c r="N4" s="1">
        <f>D4*F4</f>
        <v>12</v>
      </c>
      <c r="O4" s="1">
        <f>M4*N4</f>
        <v>420</v>
      </c>
    </row>
    <row r="5" spans="1:16" x14ac:dyDescent="0.15">
      <c r="A5" s="1">
        <v>4</v>
      </c>
      <c r="B5" s="1" t="s">
        <v>182</v>
      </c>
      <c r="C5" s="1" t="s">
        <v>190</v>
      </c>
      <c r="D5" s="1">
        <v>1</v>
      </c>
      <c r="E5" s="1" t="s">
        <v>325</v>
      </c>
      <c r="F5" s="7">
        <v>66</v>
      </c>
      <c r="G5" s="1" t="s">
        <v>45</v>
      </c>
      <c r="H5" s="1" t="s">
        <v>50</v>
      </c>
      <c r="I5" s="1" t="s">
        <v>46</v>
      </c>
      <c r="K5" s="1" t="s">
        <v>47</v>
      </c>
      <c r="L5" s="1" t="s">
        <v>187</v>
      </c>
      <c r="M5" s="1">
        <v>40</v>
      </c>
      <c r="N5" s="1">
        <f>D5*F5</f>
        <v>66</v>
      </c>
      <c r="O5" s="1">
        <f>M5*N5</f>
        <v>2640</v>
      </c>
    </row>
    <row r="6" spans="1:16" x14ac:dyDescent="0.15">
      <c r="A6" s="1">
        <v>5</v>
      </c>
      <c r="B6" s="1" t="s">
        <v>182</v>
      </c>
      <c r="C6" s="1" t="s">
        <v>190</v>
      </c>
      <c r="D6" s="1">
        <v>1</v>
      </c>
      <c r="E6" s="1" t="s">
        <v>191</v>
      </c>
      <c r="F6" s="7">
        <v>4</v>
      </c>
      <c r="G6" s="1" t="s">
        <v>45</v>
      </c>
      <c r="H6" s="1" t="s">
        <v>20</v>
      </c>
      <c r="I6" s="1" t="s">
        <v>48</v>
      </c>
      <c r="J6" s="1" t="s">
        <v>192</v>
      </c>
      <c r="K6" s="1" t="s">
        <v>75</v>
      </c>
      <c r="L6" s="3" t="s">
        <v>193</v>
      </c>
      <c r="M6" s="1">
        <v>15</v>
      </c>
      <c r="N6" s="1">
        <f t="shared" ref="N6:N13" si="0">D6*F6</f>
        <v>4</v>
      </c>
      <c r="O6" s="1">
        <f t="shared" ref="O6:O13" si="1">M6*N6</f>
        <v>60</v>
      </c>
    </row>
    <row r="7" spans="1:16" x14ac:dyDescent="0.15">
      <c r="A7" s="1">
        <v>6</v>
      </c>
      <c r="B7" s="1" t="s">
        <v>182</v>
      </c>
      <c r="C7" s="1" t="s">
        <v>190</v>
      </c>
      <c r="D7" s="1">
        <v>1</v>
      </c>
      <c r="E7" s="1" t="s">
        <v>194</v>
      </c>
      <c r="F7" s="7">
        <v>8</v>
      </c>
      <c r="G7" s="1" t="s">
        <v>45</v>
      </c>
      <c r="H7" s="1" t="s">
        <v>20</v>
      </c>
      <c r="I7" s="1" t="s">
        <v>48</v>
      </c>
      <c r="K7" s="1" t="s">
        <v>75</v>
      </c>
      <c r="L7" s="3" t="s">
        <v>193</v>
      </c>
      <c r="M7" s="1">
        <v>7</v>
      </c>
      <c r="N7" s="1">
        <f t="shared" si="0"/>
        <v>8</v>
      </c>
      <c r="O7" s="1">
        <f t="shared" si="1"/>
        <v>56</v>
      </c>
    </row>
    <row r="8" spans="1:16" x14ac:dyDescent="0.15">
      <c r="A8" s="1">
        <v>7</v>
      </c>
      <c r="B8" s="1" t="s">
        <v>182</v>
      </c>
      <c r="C8" s="1" t="s">
        <v>190</v>
      </c>
      <c r="D8" s="1">
        <v>1</v>
      </c>
      <c r="E8" s="1" t="s">
        <v>195</v>
      </c>
      <c r="F8" s="7">
        <v>8</v>
      </c>
      <c r="G8" s="1" t="s">
        <v>45</v>
      </c>
      <c r="H8" s="1" t="s">
        <v>15</v>
      </c>
      <c r="I8" s="1" t="s">
        <v>46</v>
      </c>
      <c r="J8" s="1" t="s">
        <v>196</v>
      </c>
      <c r="K8" s="1" t="s">
        <v>47</v>
      </c>
      <c r="L8" s="3" t="s">
        <v>193</v>
      </c>
      <c r="M8" s="1">
        <v>14</v>
      </c>
      <c r="N8" s="1">
        <f t="shared" si="0"/>
        <v>8</v>
      </c>
      <c r="O8" s="1">
        <f t="shared" si="1"/>
        <v>112</v>
      </c>
    </row>
    <row r="9" spans="1:16" x14ac:dyDescent="0.15">
      <c r="A9" s="1">
        <v>8</v>
      </c>
      <c r="B9" s="1" t="s">
        <v>182</v>
      </c>
      <c r="C9" s="1" t="s">
        <v>190</v>
      </c>
      <c r="D9" s="1">
        <v>1</v>
      </c>
      <c r="E9" s="1" t="s">
        <v>197</v>
      </c>
      <c r="F9" s="7">
        <v>4</v>
      </c>
      <c r="G9" s="1" t="s">
        <v>45</v>
      </c>
      <c r="H9" s="1" t="s">
        <v>17</v>
      </c>
      <c r="I9" s="1" t="s">
        <v>66</v>
      </c>
      <c r="K9" s="1" t="s">
        <v>67</v>
      </c>
      <c r="L9" s="3" t="s">
        <v>198</v>
      </c>
      <c r="M9" s="1">
        <v>10</v>
      </c>
      <c r="N9" s="1">
        <f t="shared" si="0"/>
        <v>4</v>
      </c>
      <c r="O9" s="1">
        <f t="shared" si="1"/>
        <v>40</v>
      </c>
    </row>
    <row r="10" spans="1:16" ht="33" x14ac:dyDescent="0.15">
      <c r="A10" s="1">
        <v>9</v>
      </c>
      <c r="B10" s="1" t="s">
        <v>182</v>
      </c>
      <c r="C10" s="1" t="s">
        <v>199</v>
      </c>
      <c r="D10" s="1">
        <v>1</v>
      </c>
      <c r="E10" s="1" t="s">
        <v>200</v>
      </c>
      <c r="F10" s="7">
        <v>2</v>
      </c>
      <c r="G10" s="1" t="s">
        <v>45</v>
      </c>
      <c r="H10" s="1" t="s">
        <v>16</v>
      </c>
      <c r="I10" s="1" t="s">
        <v>46</v>
      </c>
      <c r="K10" s="1" t="s">
        <v>47</v>
      </c>
      <c r="L10" s="3" t="s">
        <v>201</v>
      </c>
      <c r="M10" s="1">
        <v>57</v>
      </c>
      <c r="N10" s="1">
        <f t="shared" si="0"/>
        <v>2</v>
      </c>
      <c r="O10" s="1">
        <f t="shared" si="1"/>
        <v>114</v>
      </c>
    </row>
    <row r="11" spans="1:16" x14ac:dyDescent="0.15">
      <c r="A11" s="1">
        <v>10</v>
      </c>
      <c r="B11" s="1" t="s">
        <v>182</v>
      </c>
      <c r="C11" s="1" t="s">
        <v>199</v>
      </c>
      <c r="D11" s="1">
        <v>1</v>
      </c>
      <c r="E11" s="1" t="s">
        <v>202</v>
      </c>
      <c r="F11" s="7">
        <v>8</v>
      </c>
      <c r="G11" s="1" t="s">
        <v>45</v>
      </c>
      <c r="H11" s="1" t="s">
        <v>17</v>
      </c>
      <c r="I11" s="1" t="s">
        <v>66</v>
      </c>
      <c r="K11" s="1" t="s">
        <v>67</v>
      </c>
      <c r="L11" s="3" t="s">
        <v>198</v>
      </c>
      <c r="M11" s="1">
        <v>10</v>
      </c>
      <c r="N11" s="1">
        <f t="shared" si="0"/>
        <v>8</v>
      </c>
      <c r="O11" s="1">
        <f t="shared" si="1"/>
        <v>80</v>
      </c>
    </row>
    <row r="12" spans="1:16" ht="24" customHeight="1" x14ac:dyDescent="0.15">
      <c r="A12" s="1">
        <v>11</v>
      </c>
      <c r="B12" s="1" t="s">
        <v>182</v>
      </c>
      <c r="C12" s="1" t="s">
        <v>190</v>
      </c>
      <c r="D12" s="1">
        <v>1</v>
      </c>
      <c r="E12" s="1" t="s">
        <v>203</v>
      </c>
      <c r="F12" s="7">
        <v>9</v>
      </c>
      <c r="G12" s="1" t="s">
        <v>45</v>
      </c>
      <c r="H12" s="1" t="s">
        <v>20</v>
      </c>
      <c r="I12" s="1" t="s">
        <v>48</v>
      </c>
      <c r="J12" s="1" t="s">
        <v>204</v>
      </c>
      <c r="K12" s="1" t="s">
        <v>75</v>
      </c>
      <c r="L12" s="3" t="s">
        <v>205</v>
      </c>
      <c r="M12" s="1">
        <v>0.3</v>
      </c>
      <c r="N12" s="1">
        <f t="shared" si="0"/>
        <v>9</v>
      </c>
      <c r="O12" s="1">
        <f t="shared" si="1"/>
        <v>2.6999999999999997</v>
      </c>
    </row>
    <row r="13" spans="1:16" ht="33" x14ac:dyDescent="0.15">
      <c r="A13" s="1">
        <v>12</v>
      </c>
      <c r="B13" s="1" t="s">
        <v>182</v>
      </c>
      <c r="C13" s="1" t="s">
        <v>199</v>
      </c>
      <c r="D13" s="1">
        <v>1</v>
      </c>
      <c r="E13" s="1" t="s">
        <v>203</v>
      </c>
      <c r="F13" s="7">
        <v>20</v>
      </c>
      <c r="G13" s="1" t="s">
        <v>45</v>
      </c>
      <c r="H13" s="1" t="s">
        <v>20</v>
      </c>
      <c r="I13" s="1" t="s">
        <v>48</v>
      </c>
      <c r="J13" s="1" t="s">
        <v>204</v>
      </c>
      <c r="K13" s="1" t="s">
        <v>75</v>
      </c>
      <c r="L13" s="3" t="s">
        <v>205</v>
      </c>
      <c r="M13" s="1">
        <v>0.3</v>
      </c>
      <c r="N13" s="1">
        <f t="shared" si="0"/>
        <v>20</v>
      </c>
      <c r="O13" s="1">
        <f t="shared" si="1"/>
        <v>6</v>
      </c>
    </row>
    <row r="14" spans="1:16" ht="21" customHeight="1" x14ac:dyDescent="0.15">
      <c r="A14" s="1">
        <v>13</v>
      </c>
      <c r="B14" s="1" t="s">
        <v>182</v>
      </c>
      <c r="C14" s="1" t="s">
        <v>326</v>
      </c>
      <c r="D14" s="1">
        <v>1</v>
      </c>
      <c r="E14" s="1" t="s">
        <v>327</v>
      </c>
      <c r="F14" s="7">
        <v>3</v>
      </c>
      <c r="G14" s="1" t="s">
        <v>45</v>
      </c>
      <c r="H14" s="1" t="s">
        <v>20</v>
      </c>
      <c r="I14" s="1" t="s">
        <v>48</v>
      </c>
      <c r="J14" s="1" t="s">
        <v>328</v>
      </c>
      <c r="K14" s="1" t="s">
        <v>75</v>
      </c>
      <c r="L14" s="3" t="s">
        <v>193</v>
      </c>
      <c r="M14" s="1">
        <v>20</v>
      </c>
      <c r="N14" s="1">
        <v>3</v>
      </c>
      <c r="O14" s="1">
        <f>M14*N14</f>
        <v>60</v>
      </c>
    </row>
    <row r="15" spans="1:16" ht="24.75" customHeight="1" x14ac:dyDescent="0.15">
      <c r="A15" s="1">
        <v>14</v>
      </c>
      <c r="B15" s="1" t="s">
        <v>182</v>
      </c>
      <c r="C15" s="1" t="s">
        <v>326</v>
      </c>
      <c r="D15" s="1">
        <v>1</v>
      </c>
      <c r="E15" s="1" t="s">
        <v>329</v>
      </c>
      <c r="F15" s="7">
        <v>6</v>
      </c>
      <c r="G15" s="1" t="s">
        <v>45</v>
      </c>
      <c r="H15" s="1" t="s">
        <v>20</v>
      </c>
      <c r="I15" s="1" t="s">
        <v>48</v>
      </c>
      <c r="J15" s="1" t="s">
        <v>328</v>
      </c>
      <c r="K15" s="1" t="s">
        <v>75</v>
      </c>
      <c r="L15" s="3" t="s">
        <v>330</v>
      </c>
      <c r="M15" s="1">
        <v>5</v>
      </c>
      <c r="N15" s="1">
        <v>3</v>
      </c>
      <c r="O15" s="1">
        <f>M15*N15</f>
        <v>15</v>
      </c>
    </row>
    <row r="16" spans="1:16" ht="23.25" customHeight="1" x14ac:dyDescent="0.15">
      <c r="A16" s="1">
        <v>15</v>
      </c>
      <c r="B16" s="1" t="s">
        <v>182</v>
      </c>
      <c r="C16" s="1" t="s">
        <v>326</v>
      </c>
      <c r="D16" s="1">
        <v>1</v>
      </c>
      <c r="E16" s="1" t="s">
        <v>331</v>
      </c>
      <c r="F16" s="7">
        <v>6</v>
      </c>
      <c r="G16" s="1" t="s">
        <v>45</v>
      </c>
      <c r="H16" s="1" t="s">
        <v>20</v>
      </c>
      <c r="I16" s="1" t="s">
        <v>48</v>
      </c>
      <c r="J16" s="1" t="s">
        <v>328</v>
      </c>
      <c r="K16" s="1" t="s">
        <v>75</v>
      </c>
      <c r="L16" s="3" t="s">
        <v>187</v>
      </c>
      <c r="M16" s="1">
        <v>26</v>
      </c>
      <c r="N16" s="1">
        <v>6</v>
      </c>
      <c r="O16" s="1">
        <v>7</v>
      </c>
    </row>
    <row r="17" spans="1:15" ht="27" customHeight="1" x14ac:dyDescent="0.15">
      <c r="A17" s="1">
        <v>13</v>
      </c>
      <c r="B17" s="1" t="s">
        <v>182</v>
      </c>
      <c r="C17" s="1" t="s">
        <v>199</v>
      </c>
      <c r="D17" s="1">
        <v>1</v>
      </c>
      <c r="E17" s="1" t="s">
        <v>206</v>
      </c>
      <c r="F17" s="7">
        <v>4</v>
      </c>
      <c r="G17" s="1" t="s">
        <v>45</v>
      </c>
      <c r="H17" s="1" t="s">
        <v>22</v>
      </c>
      <c r="I17" s="1" t="s">
        <v>48</v>
      </c>
      <c r="K17" s="1" t="s">
        <v>53</v>
      </c>
      <c r="L17" s="3" t="s">
        <v>207</v>
      </c>
      <c r="N17" s="1"/>
    </row>
    <row r="18" spans="1:15" ht="33" x14ac:dyDescent="0.15">
      <c r="A18" s="1">
        <v>14</v>
      </c>
      <c r="B18" s="1" t="s">
        <v>61</v>
      </c>
      <c r="C18" s="1" t="s">
        <v>208</v>
      </c>
      <c r="D18" s="1">
        <v>1</v>
      </c>
      <c r="E18" s="1" t="s">
        <v>65</v>
      </c>
      <c r="F18" s="7">
        <v>1</v>
      </c>
      <c r="G18" s="1" t="s">
        <v>45</v>
      </c>
      <c r="H18" s="1" t="s">
        <v>16</v>
      </c>
      <c r="I18" s="1" t="s">
        <v>66</v>
      </c>
      <c r="K18" s="1" t="s">
        <v>67</v>
      </c>
      <c r="L18" s="3" t="s">
        <v>201</v>
      </c>
      <c r="M18" s="1">
        <v>10</v>
      </c>
      <c r="N18" s="1">
        <f t="shared" ref="N18:N26" si="2">D18*F18</f>
        <v>1</v>
      </c>
      <c r="O18" s="1">
        <f t="shared" ref="O18:O26" si="3">M18*N18</f>
        <v>10</v>
      </c>
    </row>
    <row r="19" spans="1:15" ht="21" customHeight="1" x14ac:dyDescent="0.15">
      <c r="A19" s="1">
        <v>15</v>
      </c>
      <c r="B19" s="1" t="s">
        <v>61</v>
      </c>
      <c r="C19" s="1" t="s">
        <v>71</v>
      </c>
      <c r="D19" s="1">
        <v>1</v>
      </c>
      <c r="E19" s="1" t="s">
        <v>209</v>
      </c>
      <c r="F19" s="7">
        <v>1</v>
      </c>
      <c r="G19" s="1" t="s">
        <v>59</v>
      </c>
      <c r="H19" s="1" t="s">
        <v>21</v>
      </c>
      <c r="I19" s="1" t="s">
        <v>48</v>
      </c>
      <c r="J19" s="1" t="s">
        <v>210</v>
      </c>
      <c r="K19" s="1" t="s">
        <v>211</v>
      </c>
      <c r="L19" s="3" t="s">
        <v>212</v>
      </c>
      <c r="M19" s="1">
        <v>12</v>
      </c>
      <c r="N19" s="1">
        <f t="shared" si="2"/>
        <v>1</v>
      </c>
      <c r="O19" s="1">
        <f t="shared" si="3"/>
        <v>12</v>
      </c>
    </row>
    <row r="20" spans="1:15" ht="33" x14ac:dyDescent="0.15">
      <c r="A20" s="1">
        <v>16</v>
      </c>
      <c r="B20" s="1" t="s">
        <v>61</v>
      </c>
      <c r="C20" s="1" t="s">
        <v>69</v>
      </c>
      <c r="D20" s="1">
        <v>1</v>
      </c>
      <c r="E20" s="1" t="s">
        <v>213</v>
      </c>
      <c r="F20" s="7">
        <v>1</v>
      </c>
      <c r="G20" s="1" t="s">
        <v>45</v>
      </c>
      <c r="H20" s="1" t="s">
        <v>20</v>
      </c>
      <c r="I20" s="1" t="s">
        <v>48</v>
      </c>
      <c r="J20" s="1" t="s">
        <v>214</v>
      </c>
      <c r="K20" s="1" t="s">
        <v>75</v>
      </c>
      <c r="L20" s="3" t="s">
        <v>215</v>
      </c>
      <c r="M20" s="1">
        <v>0.2</v>
      </c>
      <c r="N20" s="1">
        <f t="shared" si="2"/>
        <v>1</v>
      </c>
      <c r="O20" s="1">
        <f t="shared" si="3"/>
        <v>0.2</v>
      </c>
    </row>
    <row r="21" spans="1:15" x14ac:dyDescent="0.15">
      <c r="A21" s="1">
        <v>17</v>
      </c>
      <c r="B21" s="1" t="s">
        <v>61</v>
      </c>
      <c r="C21" s="1" t="s">
        <v>69</v>
      </c>
      <c r="D21" s="1">
        <v>1</v>
      </c>
      <c r="E21" s="1" t="s">
        <v>76</v>
      </c>
      <c r="F21" s="7">
        <v>1</v>
      </c>
      <c r="G21" s="1" t="s">
        <v>45</v>
      </c>
      <c r="H21" s="1" t="s">
        <v>22</v>
      </c>
      <c r="I21" s="1" t="s">
        <v>48</v>
      </c>
      <c r="J21" s="1" t="s">
        <v>77</v>
      </c>
      <c r="K21" s="1" t="s">
        <v>53</v>
      </c>
      <c r="L21" s="3" t="s">
        <v>78</v>
      </c>
      <c r="M21" s="1">
        <v>299</v>
      </c>
      <c r="N21" s="1">
        <f t="shared" si="2"/>
        <v>1</v>
      </c>
      <c r="O21" s="1">
        <f t="shared" si="3"/>
        <v>299</v>
      </c>
    </row>
    <row r="22" spans="1:15" x14ac:dyDescent="0.15">
      <c r="A22" s="1">
        <v>18</v>
      </c>
      <c r="B22" s="1" t="s">
        <v>79</v>
      </c>
      <c r="C22" s="1" t="s">
        <v>80</v>
      </c>
      <c r="D22" s="1">
        <v>1</v>
      </c>
      <c r="E22" s="1" t="s">
        <v>81</v>
      </c>
      <c r="F22" s="7">
        <v>1</v>
      </c>
      <c r="G22" s="1" t="s">
        <v>59</v>
      </c>
      <c r="H22" s="1" t="s">
        <v>82</v>
      </c>
      <c r="I22" s="1" t="s">
        <v>83</v>
      </c>
      <c r="K22" s="1" t="s">
        <v>67</v>
      </c>
      <c r="M22" s="1">
        <v>50</v>
      </c>
      <c r="N22" s="1">
        <f t="shared" si="2"/>
        <v>1</v>
      </c>
      <c r="O22" s="1">
        <f t="shared" si="3"/>
        <v>50</v>
      </c>
    </row>
    <row r="23" spans="1:15" x14ac:dyDescent="0.15">
      <c r="A23" s="1">
        <v>19</v>
      </c>
      <c r="B23" s="1" t="s">
        <v>84</v>
      </c>
      <c r="C23" s="1" t="s">
        <v>85</v>
      </c>
      <c r="D23" s="1">
        <v>1</v>
      </c>
      <c r="E23" s="1" t="s">
        <v>86</v>
      </c>
      <c r="F23" s="7">
        <v>1</v>
      </c>
      <c r="G23" s="1" t="s">
        <v>87</v>
      </c>
      <c r="H23" s="1" t="s">
        <v>21</v>
      </c>
      <c r="I23" s="1" t="s">
        <v>88</v>
      </c>
      <c r="J23" s="1" t="s">
        <v>89</v>
      </c>
      <c r="K23" s="1" t="s">
        <v>90</v>
      </c>
      <c r="L23" s="3" t="s">
        <v>91</v>
      </c>
      <c r="M23" s="1">
        <v>7599</v>
      </c>
      <c r="N23" s="1">
        <f t="shared" si="2"/>
        <v>1</v>
      </c>
      <c r="O23" s="1">
        <f t="shared" si="3"/>
        <v>7599</v>
      </c>
    </row>
    <row r="24" spans="1:15" x14ac:dyDescent="0.15">
      <c r="A24" s="1">
        <v>20</v>
      </c>
      <c r="B24" s="1" t="s">
        <v>84</v>
      </c>
      <c r="C24" s="1" t="s">
        <v>92</v>
      </c>
      <c r="D24" s="1">
        <v>1</v>
      </c>
      <c r="E24" s="1" t="s">
        <v>93</v>
      </c>
      <c r="F24" s="7">
        <v>2</v>
      </c>
      <c r="G24" s="1" t="s">
        <v>87</v>
      </c>
      <c r="H24" s="1" t="s">
        <v>21</v>
      </c>
      <c r="I24" s="1" t="s">
        <v>88</v>
      </c>
      <c r="J24" s="1" t="s">
        <v>94</v>
      </c>
      <c r="K24" s="1" t="s">
        <v>95</v>
      </c>
      <c r="L24" s="3" t="s">
        <v>93</v>
      </c>
      <c r="M24" s="1">
        <v>1599</v>
      </c>
      <c r="N24" s="1">
        <f t="shared" si="2"/>
        <v>2</v>
      </c>
      <c r="O24" s="1">
        <f t="shared" si="3"/>
        <v>3198</v>
      </c>
    </row>
    <row r="25" spans="1:15" ht="25.5" customHeight="1" x14ac:dyDescent="0.15">
      <c r="A25" s="1">
        <v>21</v>
      </c>
      <c r="B25" s="1" t="s">
        <v>96</v>
      </c>
      <c r="C25" s="1" t="s">
        <v>97</v>
      </c>
      <c r="D25" s="1">
        <v>2</v>
      </c>
      <c r="E25" s="1" t="s">
        <v>98</v>
      </c>
      <c r="F25" s="7">
        <v>1</v>
      </c>
      <c r="G25" s="1" t="s">
        <v>23</v>
      </c>
      <c r="H25" s="1" t="s">
        <v>23</v>
      </c>
      <c r="I25" s="1" t="s">
        <v>46</v>
      </c>
      <c r="L25" s="3"/>
      <c r="M25" s="1">
        <v>5</v>
      </c>
      <c r="N25" s="1">
        <f t="shared" si="2"/>
        <v>2</v>
      </c>
      <c r="O25" s="1">
        <f t="shared" si="3"/>
        <v>10</v>
      </c>
    </row>
    <row r="26" spans="1:15" ht="33" x14ac:dyDescent="0.15">
      <c r="A26" s="1">
        <v>22</v>
      </c>
      <c r="B26" s="1" t="s">
        <v>168</v>
      </c>
      <c r="C26" s="1" t="s">
        <v>216</v>
      </c>
      <c r="D26" s="1">
        <v>1</v>
      </c>
      <c r="E26" s="1" t="s">
        <v>58</v>
      </c>
      <c r="F26" s="7">
        <v>1</v>
      </c>
      <c r="G26" s="1" t="s">
        <v>59</v>
      </c>
      <c r="H26" s="1" t="s">
        <v>22</v>
      </c>
      <c r="I26" s="1" t="s">
        <v>48</v>
      </c>
      <c r="J26" s="1" t="s">
        <v>60</v>
      </c>
      <c r="K26" s="1" t="s">
        <v>53</v>
      </c>
      <c r="L26" s="3" t="s">
        <v>58</v>
      </c>
      <c r="M26" s="1">
        <v>499</v>
      </c>
      <c r="N26" s="1">
        <f t="shared" si="2"/>
        <v>1</v>
      </c>
      <c r="O26" s="1">
        <f t="shared" si="3"/>
        <v>499</v>
      </c>
    </row>
    <row r="27" spans="1:15" x14ac:dyDescent="0.3">
      <c r="A27" s="1">
        <v>23</v>
      </c>
      <c r="B27" s="1" t="s">
        <v>168</v>
      </c>
      <c r="C27" s="1" t="s">
        <v>217</v>
      </c>
      <c r="D27" s="1">
        <v>1</v>
      </c>
      <c r="E27" s="1" t="s">
        <v>15</v>
      </c>
      <c r="F27" s="1">
        <v>1</v>
      </c>
      <c r="G27" s="1" t="s">
        <v>45</v>
      </c>
      <c r="I27" s="1" t="s">
        <v>46</v>
      </c>
      <c r="M27" s="1">
        <v>105</v>
      </c>
      <c r="N27" s="4">
        <v>1</v>
      </c>
      <c r="O27" s="1">
        <v>105</v>
      </c>
    </row>
    <row r="28" spans="1:15" x14ac:dyDescent="0.3">
      <c r="N28" s="4" t="s">
        <v>13</v>
      </c>
      <c r="O28" s="1">
        <f>SUM(表1_3679[父模块该物料总价
（计算）])</f>
        <v>24808.9</v>
      </c>
    </row>
  </sheetData>
  <phoneticPr fontId="7" type="noConversion"/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workbookViewId="0">
      <pane ySplit="1" topLeftCell="A2" activePane="bottomLeft" state="frozen"/>
      <selection pane="bottomLeft" activeCell="C11" sqref="C11"/>
    </sheetView>
  </sheetViews>
  <sheetFormatPr defaultColWidth="12.25" defaultRowHeight="16.5" x14ac:dyDescent="0.3"/>
  <cols>
    <col min="1" max="1" width="7.125" style="1" customWidth="1"/>
    <col min="2" max="7" width="12.25" style="1"/>
    <col min="8" max="8" width="15.25" style="1" customWidth="1"/>
    <col min="9" max="9" width="15.125" style="1" customWidth="1"/>
    <col min="10" max="10" width="17.25" style="1" customWidth="1"/>
    <col min="11" max="11" width="15.125" style="1" customWidth="1"/>
    <col min="12" max="12" width="14.875" style="1" customWidth="1"/>
    <col min="13" max="13" width="14.25" style="1" customWidth="1"/>
    <col min="14" max="14" width="12.25" style="4"/>
    <col min="15" max="16384" width="12.25" style="1"/>
  </cols>
  <sheetData>
    <row r="1" spans="1:18" ht="66" x14ac:dyDescent="0.15">
      <c r="A1" s="2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6" t="s">
        <v>32</v>
      </c>
      <c r="G1" s="2" t="s">
        <v>33</v>
      </c>
      <c r="H1" s="2" t="s">
        <v>34</v>
      </c>
      <c r="I1" s="2" t="s">
        <v>35</v>
      </c>
      <c r="J1" s="5" t="s">
        <v>36</v>
      </c>
      <c r="K1" s="5" t="s">
        <v>37</v>
      </c>
      <c r="L1" s="5" t="s">
        <v>100</v>
      </c>
      <c r="M1" s="8" t="s">
        <v>39</v>
      </c>
      <c r="N1" s="9" t="s">
        <v>40</v>
      </c>
      <c r="O1" s="9" t="s">
        <v>41</v>
      </c>
      <c r="P1" s="2" t="s">
        <v>42</v>
      </c>
    </row>
    <row r="2" spans="1:18" x14ac:dyDescent="0.15">
      <c r="A2" s="1">
        <v>1</v>
      </c>
      <c r="B2" s="1" t="s">
        <v>61</v>
      </c>
      <c r="C2" s="1" t="s">
        <v>283</v>
      </c>
      <c r="D2" s="1">
        <v>1</v>
      </c>
      <c r="E2" s="1" t="s">
        <v>284</v>
      </c>
      <c r="F2" s="7">
        <v>1</v>
      </c>
      <c r="G2" s="1" t="s">
        <v>45</v>
      </c>
      <c r="H2" s="1" t="s">
        <v>50</v>
      </c>
      <c r="I2" s="1" t="s">
        <v>48</v>
      </c>
      <c r="J2" s="1">
        <v>3070</v>
      </c>
      <c r="K2" s="1" t="s">
        <v>285</v>
      </c>
      <c r="L2" s="3" t="s">
        <v>286</v>
      </c>
      <c r="M2" s="1">
        <v>25</v>
      </c>
      <c r="N2" s="1">
        <v>1</v>
      </c>
      <c r="O2" s="1">
        <v>25</v>
      </c>
    </row>
    <row r="3" spans="1:18" x14ac:dyDescent="0.15">
      <c r="A3" s="1">
        <v>2</v>
      </c>
      <c r="B3" s="1" t="s">
        <v>61</v>
      </c>
      <c r="C3" s="1" t="s">
        <v>283</v>
      </c>
      <c r="D3" s="1">
        <v>1</v>
      </c>
      <c r="E3" s="1" t="s">
        <v>287</v>
      </c>
      <c r="F3" s="7">
        <v>4</v>
      </c>
      <c r="G3" s="1" t="s">
        <v>45</v>
      </c>
      <c r="H3" s="1" t="s">
        <v>50</v>
      </c>
      <c r="I3" s="1" t="s">
        <v>48</v>
      </c>
      <c r="L3" s="3" t="s">
        <v>288</v>
      </c>
      <c r="M3" s="1">
        <v>5</v>
      </c>
      <c r="N3" s="1">
        <v>4</v>
      </c>
      <c r="O3" s="1">
        <v>20</v>
      </c>
    </row>
    <row r="4" spans="1:18" x14ac:dyDescent="0.15">
      <c r="A4" s="1">
        <v>3</v>
      </c>
      <c r="B4" s="1" t="s">
        <v>61</v>
      </c>
      <c r="C4" s="1" t="s">
        <v>220</v>
      </c>
      <c r="D4" s="1">
        <v>1</v>
      </c>
      <c r="E4" s="1" t="s">
        <v>289</v>
      </c>
      <c r="F4" s="7">
        <v>1</v>
      </c>
      <c r="G4" s="1" t="s">
        <v>45</v>
      </c>
      <c r="H4" s="1" t="s">
        <v>20</v>
      </c>
      <c r="I4" s="1" t="s">
        <v>48</v>
      </c>
      <c r="J4" s="1" t="s">
        <v>290</v>
      </c>
      <c r="K4" s="1" t="s">
        <v>291</v>
      </c>
      <c r="L4" s="3" t="s">
        <v>292</v>
      </c>
      <c r="M4" s="1">
        <v>35</v>
      </c>
      <c r="N4" s="1">
        <v>6</v>
      </c>
      <c r="O4" s="1">
        <v>210</v>
      </c>
    </row>
    <row r="5" spans="1:18" x14ac:dyDescent="0.15">
      <c r="A5" s="1">
        <v>4</v>
      </c>
      <c r="B5" s="1" t="s">
        <v>61</v>
      </c>
      <c r="C5" s="1" t="s">
        <v>220</v>
      </c>
      <c r="D5" s="1">
        <v>1</v>
      </c>
      <c r="E5" s="1" t="s">
        <v>293</v>
      </c>
      <c r="F5" s="7">
        <v>2</v>
      </c>
      <c r="G5" s="1" t="s">
        <v>45</v>
      </c>
      <c r="H5" s="1" t="s">
        <v>20</v>
      </c>
      <c r="I5" s="1" t="s">
        <v>48</v>
      </c>
      <c r="J5" s="1" t="s">
        <v>294</v>
      </c>
      <c r="K5" s="1" t="s">
        <v>291</v>
      </c>
      <c r="L5" s="3" t="s">
        <v>292</v>
      </c>
      <c r="M5" s="1">
        <v>75</v>
      </c>
      <c r="N5" s="1">
        <v>2</v>
      </c>
      <c r="O5" s="1">
        <v>150</v>
      </c>
    </row>
    <row r="6" spans="1:18" x14ac:dyDescent="0.15">
      <c r="A6" s="1">
        <v>5</v>
      </c>
      <c r="B6" s="1" t="s">
        <v>61</v>
      </c>
      <c r="C6" s="1" t="s">
        <v>295</v>
      </c>
      <c r="D6" s="1">
        <v>1</v>
      </c>
      <c r="E6" s="1" t="s">
        <v>219</v>
      </c>
      <c r="F6" s="7">
        <v>1</v>
      </c>
      <c r="G6" s="1" t="s">
        <v>45</v>
      </c>
      <c r="H6" s="1" t="s">
        <v>20</v>
      </c>
      <c r="I6" s="1" t="s">
        <v>48</v>
      </c>
      <c r="J6" s="1" t="s">
        <v>296</v>
      </c>
      <c r="L6" s="3" t="s">
        <v>292</v>
      </c>
      <c r="M6" s="1">
        <v>27</v>
      </c>
      <c r="N6" s="1">
        <v>1</v>
      </c>
      <c r="O6" s="1">
        <v>27</v>
      </c>
    </row>
    <row r="7" spans="1:18" x14ac:dyDescent="0.15">
      <c r="A7" s="1">
        <v>6</v>
      </c>
      <c r="B7" s="1" t="s">
        <v>61</v>
      </c>
      <c r="C7" s="1" t="s">
        <v>295</v>
      </c>
      <c r="D7" s="1">
        <v>1</v>
      </c>
      <c r="E7" s="1" t="s">
        <v>297</v>
      </c>
      <c r="F7" s="7">
        <v>1</v>
      </c>
      <c r="G7" s="1" t="s">
        <v>45</v>
      </c>
      <c r="H7" s="1" t="s">
        <v>21</v>
      </c>
      <c r="I7" s="1" t="s">
        <v>48</v>
      </c>
      <c r="J7" s="1" t="s">
        <v>298</v>
      </c>
      <c r="K7" s="1" t="s">
        <v>299</v>
      </c>
      <c r="L7" s="3"/>
      <c r="M7" s="1">
        <v>125</v>
      </c>
      <c r="N7" s="1">
        <v>1</v>
      </c>
      <c r="O7" s="1">
        <v>125</v>
      </c>
    </row>
    <row r="8" spans="1:18" x14ac:dyDescent="0.15">
      <c r="A8" s="1">
        <v>7</v>
      </c>
      <c r="B8" s="1" t="s">
        <v>61</v>
      </c>
      <c r="C8" s="1" t="s">
        <v>221</v>
      </c>
      <c r="D8" s="1">
        <v>1</v>
      </c>
      <c r="E8" s="1" t="s">
        <v>222</v>
      </c>
      <c r="F8" s="7">
        <v>4</v>
      </c>
      <c r="G8" s="1" t="s">
        <v>45</v>
      </c>
      <c r="H8" s="1" t="s">
        <v>20</v>
      </c>
      <c r="I8" s="1" t="s">
        <v>48</v>
      </c>
      <c r="J8" s="1" t="s">
        <v>300</v>
      </c>
      <c r="L8" s="3" t="s">
        <v>164</v>
      </c>
      <c r="M8" s="1">
        <v>0.42</v>
      </c>
      <c r="N8" s="1">
        <v>20</v>
      </c>
      <c r="O8" s="1">
        <v>8.4</v>
      </c>
    </row>
    <row r="9" spans="1:18" x14ac:dyDescent="0.15">
      <c r="A9" s="1">
        <v>8</v>
      </c>
      <c r="B9" s="1" t="s">
        <v>61</v>
      </c>
      <c r="C9" s="1" t="s">
        <v>295</v>
      </c>
      <c r="D9" s="1">
        <v>1</v>
      </c>
      <c r="E9" s="1" t="s">
        <v>301</v>
      </c>
      <c r="F9" s="7">
        <v>1</v>
      </c>
      <c r="G9" s="1" t="s">
        <v>45</v>
      </c>
      <c r="H9" s="1" t="s">
        <v>21</v>
      </c>
      <c r="I9" s="1" t="s">
        <v>48</v>
      </c>
      <c r="K9" s="1" t="s">
        <v>302</v>
      </c>
      <c r="L9" s="3"/>
      <c r="M9" s="1">
        <v>45</v>
      </c>
      <c r="N9" s="1">
        <v>1</v>
      </c>
      <c r="O9" s="1">
        <v>45</v>
      </c>
    </row>
    <row r="10" spans="1:18" x14ac:dyDescent="0.15">
      <c r="A10" s="1">
        <v>9</v>
      </c>
      <c r="B10" s="1" t="s">
        <v>61</v>
      </c>
      <c r="C10" s="1" t="s">
        <v>303</v>
      </c>
      <c r="D10" s="1">
        <v>1</v>
      </c>
      <c r="E10" s="1" t="s">
        <v>15</v>
      </c>
      <c r="F10" s="7">
        <v>1</v>
      </c>
      <c r="G10" s="1" t="s">
        <v>45</v>
      </c>
      <c r="H10" s="1" t="s">
        <v>50</v>
      </c>
      <c r="I10" s="1" t="s">
        <v>46</v>
      </c>
      <c r="J10" s="1">
        <v>5052</v>
      </c>
      <c r="L10" s="3" t="s">
        <v>193</v>
      </c>
      <c r="M10" s="1">
        <v>120</v>
      </c>
      <c r="N10" s="1">
        <v>1</v>
      </c>
      <c r="O10" s="1">
        <v>120</v>
      </c>
    </row>
    <row r="11" spans="1:18" x14ac:dyDescent="0.15">
      <c r="A11" s="1">
        <v>10</v>
      </c>
      <c r="B11" s="1" t="s">
        <v>61</v>
      </c>
      <c r="C11" s="1" t="s">
        <v>303</v>
      </c>
      <c r="D11" s="1">
        <v>1</v>
      </c>
      <c r="E11" s="1" t="s">
        <v>304</v>
      </c>
      <c r="F11" s="7">
        <v>2</v>
      </c>
      <c r="G11" s="1" t="s">
        <v>45</v>
      </c>
      <c r="H11" s="1" t="s">
        <v>20</v>
      </c>
      <c r="I11" s="1" t="s">
        <v>48</v>
      </c>
      <c r="J11" s="1" t="s">
        <v>305</v>
      </c>
      <c r="L11" s="3" t="s">
        <v>306</v>
      </c>
      <c r="M11" s="1">
        <v>9</v>
      </c>
      <c r="N11" s="1">
        <v>2</v>
      </c>
      <c r="O11" s="1">
        <v>18</v>
      </c>
    </row>
    <row r="12" spans="1:18" x14ac:dyDescent="0.15">
      <c r="A12" s="1">
        <v>11</v>
      </c>
      <c r="B12" s="1" t="s">
        <v>61</v>
      </c>
      <c r="C12" s="1" t="s">
        <v>303</v>
      </c>
      <c r="D12" s="1">
        <v>1</v>
      </c>
      <c r="E12" s="1" t="s">
        <v>307</v>
      </c>
      <c r="F12" s="7">
        <v>1</v>
      </c>
      <c r="G12" s="1" t="s">
        <v>45</v>
      </c>
      <c r="H12" s="1" t="s">
        <v>50</v>
      </c>
      <c r="I12" s="1" t="s">
        <v>46</v>
      </c>
      <c r="J12" s="1">
        <v>6063</v>
      </c>
      <c r="L12" s="3" t="s">
        <v>193</v>
      </c>
      <c r="M12" s="1">
        <v>70</v>
      </c>
      <c r="N12" s="1">
        <v>1</v>
      </c>
      <c r="O12" s="1">
        <v>70</v>
      </c>
    </row>
    <row r="13" spans="1:18" x14ac:dyDescent="0.15">
      <c r="A13" s="1">
        <v>12</v>
      </c>
      <c r="B13" s="1" t="s">
        <v>73</v>
      </c>
      <c r="C13" s="1" t="s">
        <v>303</v>
      </c>
      <c r="D13" s="1">
        <v>1</v>
      </c>
      <c r="E13" s="1" t="s">
        <v>56</v>
      </c>
      <c r="F13" s="7">
        <v>1</v>
      </c>
      <c r="G13" s="1" t="s">
        <v>45</v>
      </c>
      <c r="H13" s="1" t="s">
        <v>50</v>
      </c>
      <c r="I13" s="1" t="s">
        <v>46</v>
      </c>
      <c r="L13" s="3"/>
      <c r="M13" s="1">
        <v>230</v>
      </c>
      <c r="N13" s="1">
        <v>1</v>
      </c>
      <c r="O13" s="1">
        <v>230</v>
      </c>
    </row>
    <row r="14" spans="1:18" x14ac:dyDescent="0.15">
      <c r="A14" s="1">
        <v>13</v>
      </c>
      <c r="B14" s="1" t="s">
        <v>73</v>
      </c>
      <c r="C14" s="1" t="s">
        <v>308</v>
      </c>
      <c r="D14" s="1">
        <v>1</v>
      </c>
      <c r="E14" s="1" t="s">
        <v>223</v>
      </c>
      <c r="F14" s="7">
        <v>1</v>
      </c>
      <c r="G14" s="1" t="s">
        <v>45</v>
      </c>
      <c r="H14" s="1" t="s">
        <v>21</v>
      </c>
      <c r="I14" s="1" t="s">
        <v>48</v>
      </c>
      <c r="J14" s="1" t="s">
        <v>309</v>
      </c>
      <c r="K14" s="1" t="s">
        <v>310</v>
      </c>
      <c r="L14" s="3"/>
      <c r="M14" s="1">
        <v>160</v>
      </c>
      <c r="N14" s="1">
        <v>1</v>
      </c>
      <c r="O14" s="1">
        <v>160</v>
      </c>
    </row>
    <row r="15" spans="1:18" x14ac:dyDescent="0.15">
      <c r="A15" s="1">
        <v>14</v>
      </c>
      <c r="B15" s="1" t="s">
        <v>73</v>
      </c>
      <c r="C15" s="1" t="s">
        <v>218</v>
      </c>
      <c r="D15" s="1">
        <v>1</v>
      </c>
      <c r="E15" s="1" t="s">
        <v>311</v>
      </c>
      <c r="F15" s="7">
        <v>1</v>
      </c>
      <c r="G15" s="1" t="s">
        <v>45</v>
      </c>
      <c r="H15" s="1" t="s">
        <v>21</v>
      </c>
      <c r="I15" s="1" t="s">
        <v>48</v>
      </c>
      <c r="J15" s="1">
        <v>1204</v>
      </c>
      <c r="L15" s="3"/>
      <c r="M15" s="1">
        <v>270</v>
      </c>
      <c r="N15" s="1">
        <v>1</v>
      </c>
      <c r="O15" s="1">
        <v>270</v>
      </c>
      <c r="R15" s="1" t="s">
        <v>99</v>
      </c>
    </row>
    <row r="16" spans="1:18" x14ac:dyDescent="0.15">
      <c r="A16" s="1">
        <v>15</v>
      </c>
      <c r="B16" s="1" t="s">
        <v>73</v>
      </c>
      <c r="C16" s="1" t="s">
        <v>218</v>
      </c>
      <c r="D16" s="1">
        <v>1</v>
      </c>
      <c r="E16" s="1" t="s">
        <v>312</v>
      </c>
      <c r="F16" s="7">
        <v>1</v>
      </c>
      <c r="G16" s="1" t="s">
        <v>45</v>
      </c>
      <c r="H16" s="1" t="s">
        <v>20</v>
      </c>
      <c r="I16" s="1" t="s">
        <v>48</v>
      </c>
      <c r="L16" s="3" t="s">
        <v>193</v>
      </c>
      <c r="M16" s="1">
        <v>40</v>
      </c>
      <c r="N16" s="1">
        <v>1</v>
      </c>
      <c r="O16" s="1">
        <v>40</v>
      </c>
    </row>
    <row r="17" spans="1:15" x14ac:dyDescent="0.15">
      <c r="A17" s="1">
        <v>16</v>
      </c>
      <c r="B17" s="1" t="s">
        <v>313</v>
      </c>
      <c r="C17" s="1" t="s">
        <v>303</v>
      </c>
      <c r="D17" s="1">
        <v>1</v>
      </c>
      <c r="E17" s="1" t="s">
        <v>307</v>
      </c>
      <c r="F17" s="1">
        <v>1</v>
      </c>
      <c r="G17" s="1" t="s">
        <v>45</v>
      </c>
      <c r="H17" s="1" t="s">
        <v>50</v>
      </c>
      <c r="I17" s="1" t="s">
        <v>46</v>
      </c>
      <c r="J17" s="1">
        <v>6063</v>
      </c>
      <c r="L17" s="1" t="s">
        <v>193</v>
      </c>
      <c r="M17" s="1">
        <v>100</v>
      </c>
      <c r="N17" s="1">
        <v>1</v>
      </c>
      <c r="O17" s="1">
        <v>100</v>
      </c>
    </row>
    <row r="18" spans="1:15" x14ac:dyDescent="0.15">
      <c r="A18" s="1">
        <v>17</v>
      </c>
      <c r="B18" s="1" t="s">
        <v>313</v>
      </c>
      <c r="C18" s="1" t="s">
        <v>303</v>
      </c>
      <c r="D18" s="1">
        <v>1</v>
      </c>
      <c r="E18" s="1" t="s">
        <v>314</v>
      </c>
      <c r="F18" s="1">
        <v>1</v>
      </c>
      <c r="G18" s="1" t="s">
        <v>45</v>
      </c>
      <c r="H18" s="1" t="s">
        <v>50</v>
      </c>
      <c r="I18" s="1" t="s">
        <v>48</v>
      </c>
      <c r="L18" s="1" t="s">
        <v>292</v>
      </c>
      <c r="M18" s="1">
        <v>4.5</v>
      </c>
      <c r="N18" s="1">
        <v>4</v>
      </c>
      <c r="O18" s="1">
        <v>18</v>
      </c>
    </row>
    <row r="19" spans="1:15" x14ac:dyDescent="0.3">
      <c r="N19" s="4" t="s">
        <v>13</v>
      </c>
      <c r="O19" s="1" t="e">
        <f>SUM([2]!表1_368[父模块该物料总价
（计算）])</f>
        <v>#REF!</v>
      </c>
    </row>
  </sheetData>
  <phoneticPr fontId="7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3"/>
  <sheetViews>
    <sheetView tabSelected="1" zoomScale="85" zoomScaleNormal="85" workbookViewId="0">
      <pane ySplit="1" topLeftCell="A11" activePane="bottomLeft" state="frozen"/>
      <selection pane="bottomLeft" activeCell="I25" sqref="I25"/>
    </sheetView>
  </sheetViews>
  <sheetFormatPr defaultColWidth="12.25" defaultRowHeight="16.5" x14ac:dyDescent="0.3"/>
  <cols>
    <col min="1" max="1" width="7.125" style="1" customWidth="1"/>
    <col min="2" max="4" width="12.25" style="1"/>
    <col min="5" max="5" width="30.875" style="1" customWidth="1"/>
    <col min="6" max="7" width="12.25" style="1"/>
    <col min="8" max="8" width="15.25" style="1" customWidth="1"/>
    <col min="9" max="9" width="15.125" style="1" customWidth="1"/>
    <col min="10" max="10" width="17.25" style="1" customWidth="1"/>
    <col min="11" max="11" width="15.125" style="1" customWidth="1"/>
    <col min="12" max="12" width="14.875" style="1" customWidth="1"/>
    <col min="13" max="13" width="14.25" style="1" customWidth="1"/>
    <col min="14" max="14" width="12.25" style="4"/>
    <col min="15" max="16384" width="12.25" style="1"/>
  </cols>
  <sheetData>
    <row r="1" spans="1:16" ht="66" x14ac:dyDescent="0.15">
      <c r="A1" s="2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6" t="s">
        <v>32</v>
      </c>
      <c r="G1" s="2" t="s">
        <v>33</v>
      </c>
      <c r="H1" s="2" t="s">
        <v>34</v>
      </c>
      <c r="I1" s="2" t="s">
        <v>35</v>
      </c>
      <c r="J1" s="5" t="s">
        <v>36</v>
      </c>
      <c r="K1" s="5" t="s">
        <v>37</v>
      </c>
      <c r="L1" s="5" t="s">
        <v>38</v>
      </c>
      <c r="M1" s="8" t="s">
        <v>39</v>
      </c>
      <c r="N1" s="9" t="s">
        <v>40</v>
      </c>
      <c r="O1" s="9" t="s">
        <v>41</v>
      </c>
      <c r="P1" s="2" t="s">
        <v>42</v>
      </c>
    </row>
    <row r="2" spans="1:16" x14ac:dyDescent="0.15">
      <c r="A2" s="1">
        <v>1</v>
      </c>
      <c r="B2" s="1" t="s">
        <v>43</v>
      </c>
      <c r="C2" s="1" t="s">
        <v>44</v>
      </c>
      <c r="D2" s="1">
        <v>1</v>
      </c>
      <c r="E2" s="1" t="s">
        <v>315</v>
      </c>
      <c r="F2" s="7">
        <v>1</v>
      </c>
      <c r="G2" s="1" t="s">
        <v>45</v>
      </c>
      <c r="H2" s="1" t="s">
        <v>14</v>
      </c>
      <c r="I2" s="1" t="s">
        <v>46</v>
      </c>
      <c r="K2" s="1" t="s">
        <v>47</v>
      </c>
      <c r="L2" s="3">
        <v>5052</v>
      </c>
      <c r="M2" s="1">
        <v>400</v>
      </c>
      <c r="N2" s="1">
        <v>1</v>
      </c>
      <c r="O2" s="1">
        <f>M2*N2</f>
        <v>400</v>
      </c>
    </row>
    <row r="3" spans="1:16" x14ac:dyDescent="0.15">
      <c r="A3" s="1">
        <v>2</v>
      </c>
      <c r="B3" s="1" t="s">
        <v>43</v>
      </c>
      <c r="C3" s="1" t="s">
        <v>44</v>
      </c>
      <c r="D3" s="1">
        <v>4</v>
      </c>
      <c r="E3" s="1" t="s">
        <v>316</v>
      </c>
      <c r="F3" s="7">
        <v>2</v>
      </c>
      <c r="G3" s="1" t="s">
        <v>45</v>
      </c>
      <c r="H3" s="1" t="s">
        <v>20</v>
      </c>
      <c r="I3" s="1" t="s">
        <v>48</v>
      </c>
      <c r="K3" s="1" t="s">
        <v>226</v>
      </c>
      <c r="L3" s="3"/>
      <c r="M3" s="1">
        <v>10</v>
      </c>
      <c r="N3" s="1">
        <v>6</v>
      </c>
      <c r="O3" s="1">
        <f>M3*N3</f>
        <v>60</v>
      </c>
    </row>
    <row r="4" spans="1:16" x14ac:dyDescent="0.15">
      <c r="A4" s="1">
        <v>3</v>
      </c>
      <c r="B4" s="1" t="s">
        <v>43</v>
      </c>
      <c r="C4" s="1" t="s">
        <v>44</v>
      </c>
      <c r="D4" s="1">
        <v>2</v>
      </c>
      <c r="E4" s="1" t="s">
        <v>317</v>
      </c>
      <c r="F4" s="7">
        <v>2</v>
      </c>
      <c r="G4" s="1" t="s">
        <v>45</v>
      </c>
      <c r="H4" s="1" t="s">
        <v>14</v>
      </c>
      <c r="I4" s="1" t="s">
        <v>46</v>
      </c>
      <c r="K4" s="1" t="s">
        <v>47</v>
      </c>
      <c r="L4" s="3" t="s">
        <v>318</v>
      </c>
      <c r="M4" s="1">
        <v>100</v>
      </c>
      <c r="N4" s="1">
        <v>1</v>
      </c>
      <c r="O4" s="1">
        <v>200</v>
      </c>
    </row>
    <row r="5" spans="1:16" x14ac:dyDescent="0.15">
      <c r="A5" s="1">
        <v>4</v>
      </c>
      <c r="B5" s="1" t="s">
        <v>43</v>
      </c>
      <c r="C5" s="1" t="s">
        <v>227</v>
      </c>
      <c r="D5" s="1">
        <v>6</v>
      </c>
      <c r="E5" s="1" t="s">
        <v>319</v>
      </c>
      <c r="F5" s="7">
        <v>1</v>
      </c>
      <c r="G5" s="1" t="s">
        <v>45</v>
      </c>
      <c r="H5" s="1" t="s">
        <v>20</v>
      </c>
      <c r="I5" s="1" t="s">
        <v>48</v>
      </c>
      <c r="K5" s="1" t="s">
        <v>320</v>
      </c>
      <c r="L5" s="3"/>
      <c r="M5" s="1">
        <v>30</v>
      </c>
      <c r="N5" s="1">
        <f>D5*F5</f>
        <v>6</v>
      </c>
      <c r="O5" s="1">
        <f>M5*N5</f>
        <v>180</v>
      </c>
    </row>
    <row r="6" spans="1:16" x14ac:dyDescent="0.15">
      <c r="A6" s="1">
        <v>5</v>
      </c>
      <c r="B6" s="1" t="s">
        <v>168</v>
      </c>
      <c r="C6" s="1" t="s">
        <v>321</v>
      </c>
      <c r="D6" s="1">
        <v>2</v>
      </c>
      <c r="E6" s="1" t="s">
        <v>322</v>
      </c>
      <c r="F6" s="7">
        <v>1</v>
      </c>
      <c r="G6" s="1" t="s">
        <v>45</v>
      </c>
      <c r="H6" s="1" t="s">
        <v>20</v>
      </c>
      <c r="I6" s="1" t="s">
        <v>48</v>
      </c>
      <c r="L6" s="3"/>
      <c r="M6" s="1">
        <v>15</v>
      </c>
      <c r="N6" s="1">
        <v>1</v>
      </c>
      <c r="O6" s="1">
        <v>30</v>
      </c>
    </row>
    <row r="7" spans="1:16" x14ac:dyDescent="0.15">
      <c r="A7" s="1">
        <v>6</v>
      </c>
      <c r="B7" s="1" t="s">
        <v>168</v>
      </c>
      <c r="C7" s="1" t="s">
        <v>321</v>
      </c>
      <c r="D7" s="1">
        <v>4</v>
      </c>
      <c r="E7" s="1" t="s">
        <v>323</v>
      </c>
      <c r="F7" s="7">
        <v>1</v>
      </c>
      <c r="G7" s="1" t="s">
        <v>45</v>
      </c>
      <c r="H7" s="1" t="s">
        <v>14</v>
      </c>
      <c r="I7" s="1" t="s">
        <v>46</v>
      </c>
      <c r="K7" s="1" t="s">
        <v>47</v>
      </c>
      <c r="L7" s="3" t="s">
        <v>318</v>
      </c>
      <c r="M7" s="1">
        <v>100</v>
      </c>
      <c r="N7" s="1">
        <v>1</v>
      </c>
      <c r="O7" s="1">
        <v>400</v>
      </c>
    </row>
    <row r="8" spans="1:16" ht="33" x14ac:dyDescent="0.15">
      <c r="A8" s="13">
        <v>7</v>
      </c>
      <c r="B8" s="1" t="s">
        <v>43</v>
      </c>
      <c r="C8" s="1" t="s">
        <v>51</v>
      </c>
      <c r="D8" s="1">
        <v>1</v>
      </c>
      <c r="E8" s="1" t="s">
        <v>52</v>
      </c>
      <c r="F8" s="7">
        <v>1</v>
      </c>
      <c r="G8" s="1" t="s">
        <v>45</v>
      </c>
      <c r="H8" s="1" t="s">
        <v>22</v>
      </c>
      <c r="I8" s="1" t="s">
        <v>48</v>
      </c>
      <c r="K8" s="1" t="s">
        <v>53</v>
      </c>
      <c r="L8" s="3" t="s">
        <v>54</v>
      </c>
      <c r="M8" s="1">
        <v>798</v>
      </c>
      <c r="N8" s="1">
        <v>1</v>
      </c>
      <c r="O8" s="1">
        <v>798</v>
      </c>
    </row>
    <row r="9" spans="1:16" x14ac:dyDescent="0.15">
      <c r="A9" s="1">
        <v>8</v>
      </c>
      <c r="B9" s="1" t="s">
        <v>43</v>
      </c>
      <c r="C9" s="1" t="s">
        <v>55</v>
      </c>
      <c r="D9" s="1">
        <v>1</v>
      </c>
      <c r="E9" s="1" t="s">
        <v>56</v>
      </c>
      <c r="F9" s="7">
        <v>2</v>
      </c>
      <c r="G9" s="1" t="s">
        <v>45</v>
      </c>
      <c r="H9" s="1" t="s">
        <v>16</v>
      </c>
      <c r="I9" s="1" t="s">
        <v>48</v>
      </c>
      <c r="L9" s="3" t="s">
        <v>324</v>
      </c>
      <c r="M9" s="1">
        <v>120</v>
      </c>
      <c r="N9" s="1">
        <v>2</v>
      </c>
      <c r="O9" s="1">
        <v>240</v>
      </c>
    </row>
    <row r="10" spans="1:16" ht="33" x14ac:dyDescent="0.15">
      <c r="A10" s="1">
        <v>9</v>
      </c>
      <c r="B10" s="1" t="s">
        <v>43</v>
      </c>
      <c r="C10" s="1" t="s">
        <v>57</v>
      </c>
      <c r="D10" s="1">
        <v>1</v>
      </c>
      <c r="E10" s="1" t="s">
        <v>58</v>
      </c>
      <c r="F10" s="7">
        <v>1</v>
      </c>
      <c r="G10" s="1" t="s">
        <v>59</v>
      </c>
      <c r="H10" s="1" t="s">
        <v>22</v>
      </c>
      <c r="I10" s="1" t="s">
        <v>48</v>
      </c>
      <c r="J10" s="1" t="s">
        <v>60</v>
      </c>
      <c r="K10" s="1" t="s">
        <v>53</v>
      </c>
      <c r="L10" s="3" t="s">
        <v>58</v>
      </c>
      <c r="M10" s="1">
        <v>499</v>
      </c>
      <c r="N10" s="1">
        <f>D10*F10</f>
        <v>1</v>
      </c>
      <c r="O10" s="1">
        <f>M10*N10</f>
        <v>499</v>
      </c>
    </row>
    <row r="11" spans="1:16" x14ac:dyDescent="0.15">
      <c r="A11" s="1">
        <v>10</v>
      </c>
      <c r="B11" s="1" t="s">
        <v>61</v>
      </c>
      <c r="C11" s="1" t="s">
        <v>62</v>
      </c>
      <c r="D11" s="1">
        <v>2</v>
      </c>
      <c r="E11" s="1" t="s">
        <v>63</v>
      </c>
      <c r="F11" s="7">
        <v>2</v>
      </c>
      <c r="G11" s="1" t="s">
        <v>45</v>
      </c>
      <c r="H11" s="1" t="s">
        <v>21</v>
      </c>
      <c r="I11" s="1" t="s">
        <v>48</v>
      </c>
      <c r="L11" s="3"/>
      <c r="M11" s="1">
        <v>220</v>
      </c>
      <c r="N11" s="1">
        <v>2</v>
      </c>
      <c r="O11" s="1">
        <v>440</v>
      </c>
    </row>
    <row r="12" spans="1:16" x14ac:dyDescent="0.15">
      <c r="A12" s="1">
        <v>11</v>
      </c>
      <c r="B12" s="1" t="s">
        <v>61</v>
      </c>
      <c r="C12" s="1" t="s">
        <v>62</v>
      </c>
      <c r="D12" s="1">
        <v>2</v>
      </c>
      <c r="E12" s="1" t="s">
        <v>64</v>
      </c>
      <c r="F12" s="7">
        <v>2</v>
      </c>
      <c r="G12" s="1" t="s">
        <v>45</v>
      </c>
      <c r="H12" s="1" t="s">
        <v>22</v>
      </c>
      <c r="I12" s="1" t="s">
        <v>46</v>
      </c>
      <c r="K12" s="1" t="s">
        <v>53</v>
      </c>
      <c r="L12" s="3"/>
      <c r="M12" s="1">
        <v>258</v>
      </c>
      <c r="N12" s="1">
        <v>2</v>
      </c>
      <c r="O12" s="1">
        <v>516</v>
      </c>
    </row>
    <row r="13" spans="1:16" ht="33" x14ac:dyDescent="0.15">
      <c r="A13" s="1">
        <v>12</v>
      </c>
      <c r="B13" s="1" t="s">
        <v>61</v>
      </c>
      <c r="C13" s="1" t="s">
        <v>62</v>
      </c>
      <c r="D13" s="1">
        <v>2</v>
      </c>
      <c r="E13" s="1" t="s">
        <v>65</v>
      </c>
      <c r="F13" s="7">
        <v>3</v>
      </c>
      <c r="G13" s="1" t="s">
        <v>45</v>
      </c>
      <c r="H13" s="1" t="s">
        <v>16</v>
      </c>
      <c r="I13" s="1" t="s">
        <v>66</v>
      </c>
      <c r="K13" s="1" t="s">
        <v>67</v>
      </c>
      <c r="L13" s="3" t="s">
        <v>68</v>
      </c>
      <c r="M13" s="1">
        <v>110</v>
      </c>
      <c r="N13" s="1">
        <f>D13*F13</f>
        <v>6</v>
      </c>
      <c r="O13" s="1">
        <f>M13*N13</f>
        <v>660</v>
      </c>
    </row>
    <row r="14" spans="1:16" x14ac:dyDescent="0.15">
      <c r="A14" s="1">
        <v>13</v>
      </c>
      <c r="B14" s="1" t="s">
        <v>61</v>
      </c>
      <c r="C14" s="1" t="s">
        <v>69</v>
      </c>
      <c r="D14" s="1">
        <v>1</v>
      </c>
      <c r="E14" s="1" t="s">
        <v>70</v>
      </c>
      <c r="F14" s="7">
        <v>1</v>
      </c>
      <c r="G14" s="1" t="s">
        <v>45</v>
      </c>
      <c r="H14" s="1" t="s">
        <v>21</v>
      </c>
      <c r="I14" s="1" t="s">
        <v>48</v>
      </c>
      <c r="L14" s="3"/>
      <c r="M14" s="1">
        <v>286.95999999999998</v>
      </c>
      <c r="N14" s="1">
        <v>1</v>
      </c>
      <c r="O14" s="1">
        <v>286.95999999999998</v>
      </c>
    </row>
    <row r="15" spans="1:16" x14ac:dyDescent="0.15">
      <c r="A15" s="1">
        <v>14</v>
      </c>
      <c r="B15" s="1" t="s">
        <v>61</v>
      </c>
      <c r="C15" s="1" t="s">
        <v>71</v>
      </c>
      <c r="D15" s="1">
        <v>1</v>
      </c>
      <c r="E15" s="1" t="s">
        <v>232</v>
      </c>
      <c r="F15" s="7">
        <v>2</v>
      </c>
      <c r="G15" s="1" t="s">
        <v>45</v>
      </c>
      <c r="H15" s="1" t="s">
        <v>21</v>
      </c>
      <c r="I15" s="1" t="s">
        <v>48</v>
      </c>
      <c r="K15" s="1" t="s">
        <v>47</v>
      </c>
      <c r="L15" s="3">
        <v>5052</v>
      </c>
      <c r="M15" s="1">
        <v>150</v>
      </c>
      <c r="N15" s="1">
        <f>D15*F15</f>
        <v>2</v>
      </c>
      <c r="O15" s="1">
        <f t="shared" ref="O15:O21" si="0">M15*N15</f>
        <v>300</v>
      </c>
    </row>
    <row r="16" spans="1:16" x14ac:dyDescent="0.15">
      <c r="A16" s="1">
        <v>15</v>
      </c>
      <c r="B16" s="1" t="s">
        <v>61</v>
      </c>
      <c r="C16" s="1" t="s">
        <v>73</v>
      </c>
      <c r="D16" s="1">
        <v>1</v>
      </c>
      <c r="E16" s="1" t="s">
        <v>74</v>
      </c>
      <c r="F16" s="7">
        <v>4</v>
      </c>
      <c r="G16" s="1" t="s">
        <v>45</v>
      </c>
      <c r="H16" s="1" t="s">
        <v>15</v>
      </c>
      <c r="I16" s="1" t="s">
        <v>48</v>
      </c>
      <c r="K16" s="1" t="s">
        <v>75</v>
      </c>
      <c r="L16" s="3">
        <v>5052</v>
      </c>
      <c r="M16" s="1">
        <v>85</v>
      </c>
      <c r="N16" s="1">
        <f t="shared" ref="N16:N21" si="1">D16*F16</f>
        <v>4</v>
      </c>
      <c r="O16" s="1">
        <f t="shared" si="0"/>
        <v>340</v>
      </c>
    </row>
    <row r="17" spans="1:16" x14ac:dyDescent="0.15">
      <c r="A17" s="1">
        <v>16</v>
      </c>
      <c r="B17" s="1" t="s">
        <v>61</v>
      </c>
      <c r="C17" s="1" t="s">
        <v>69</v>
      </c>
      <c r="D17" s="1">
        <v>1</v>
      </c>
      <c r="E17" s="1" t="s">
        <v>76</v>
      </c>
      <c r="F17" s="7">
        <v>1</v>
      </c>
      <c r="G17" s="1" t="s">
        <v>45</v>
      </c>
      <c r="H17" s="1" t="s">
        <v>22</v>
      </c>
      <c r="I17" s="1" t="s">
        <v>48</v>
      </c>
      <c r="J17" s="1" t="s">
        <v>77</v>
      </c>
      <c r="K17" s="1" t="s">
        <v>53</v>
      </c>
      <c r="L17" s="3" t="s">
        <v>78</v>
      </c>
      <c r="M17" s="1">
        <v>299</v>
      </c>
      <c r="N17" s="1">
        <f t="shared" si="1"/>
        <v>1</v>
      </c>
      <c r="O17" s="1">
        <f t="shared" si="0"/>
        <v>299</v>
      </c>
    </row>
    <row r="18" spans="1:16" x14ac:dyDescent="0.15">
      <c r="A18" s="1">
        <v>17</v>
      </c>
      <c r="B18" s="1" t="s">
        <v>79</v>
      </c>
      <c r="C18" s="1" t="s">
        <v>80</v>
      </c>
      <c r="D18" s="1">
        <v>1</v>
      </c>
      <c r="E18" s="1" t="s">
        <v>81</v>
      </c>
      <c r="F18" s="7">
        <v>1</v>
      </c>
      <c r="G18" s="1" t="s">
        <v>59</v>
      </c>
      <c r="H18" s="1" t="s">
        <v>82</v>
      </c>
      <c r="I18" s="1" t="s">
        <v>83</v>
      </c>
      <c r="K18" s="1" t="s">
        <v>67</v>
      </c>
      <c r="M18" s="1">
        <v>50</v>
      </c>
      <c r="N18" s="1">
        <f t="shared" si="1"/>
        <v>1</v>
      </c>
      <c r="O18" s="1">
        <f t="shared" si="0"/>
        <v>50</v>
      </c>
    </row>
    <row r="19" spans="1:16" x14ac:dyDescent="0.15">
      <c r="A19" s="1">
        <v>18</v>
      </c>
      <c r="B19" s="1" t="s">
        <v>84</v>
      </c>
      <c r="C19" s="1" t="s">
        <v>85</v>
      </c>
      <c r="D19" s="1">
        <v>1</v>
      </c>
      <c r="E19" s="1" t="s">
        <v>86</v>
      </c>
      <c r="F19" s="7">
        <v>1</v>
      </c>
      <c r="G19" s="1" t="s">
        <v>87</v>
      </c>
      <c r="H19" s="1" t="s">
        <v>21</v>
      </c>
      <c r="I19" s="1" t="s">
        <v>88</v>
      </c>
      <c r="J19" s="1" t="s">
        <v>89</v>
      </c>
      <c r="K19" s="1" t="s">
        <v>90</v>
      </c>
      <c r="L19" s="3" t="s">
        <v>91</v>
      </c>
      <c r="M19" s="1">
        <v>7599</v>
      </c>
      <c r="N19" s="1">
        <f t="shared" si="1"/>
        <v>1</v>
      </c>
      <c r="O19" s="1">
        <f t="shared" si="0"/>
        <v>7599</v>
      </c>
    </row>
    <row r="20" spans="1:16" x14ac:dyDescent="0.15">
      <c r="A20" s="1">
        <v>19</v>
      </c>
      <c r="B20" s="1" t="s">
        <v>84</v>
      </c>
      <c r="C20" s="1" t="s">
        <v>92</v>
      </c>
      <c r="D20" s="1">
        <v>1</v>
      </c>
      <c r="E20" s="1" t="s">
        <v>93</v>
      </c>
      <c r="F20" s="7">
        <v>2</v>
      </c>
      <c r="G20" s="1" t="s">
        <v>87</v>
      </c>
      <c r="H20" s="1" t="s">
        <v>21</v>
      </c>
      <c r="I20" s="1" t="s">
        <v>88</v>
      </c>
      <c r="J20" s="1" t="s">
        <v>94</v>
      </c>
      <c r="K20" s="1" t="s">
        <v>95</v>
      </c>
      <c r="L20" s="3" t="s">
        <v>93</v>
      </c>
      <c r="M20" s="1">
        <v>1599</v>
      </c>
      <c r="N20" s="1">
        <f t="shared" si="1"/>
        <v>2</v>
      </c>
      <c r="O20" s="1">
        <f t="shared" si="0"/>
        <v>3198</v>
      </c>
    </row>
    <row r="21" spans="1:16" x14ac:dyDescent="0.15">
      <c r="A21" s="1">
        <v>20</v>
      </c>
      <c r="B21" s="1" t="s">
        <v>96</v>
      </c>
      <c r="C21" s="1" t="s">
        <v>97</v>
      </c>
      <c r="D21" s="1">
        <v>2</v>
      </c>
      <c r="E21" s="1" t="s">
        <v>98</v>
      </c>
      <c r="F21" s="7">
        <v>1</v>
      </c>
      <c r="G21" s="1" t="s">
        <v>23</v>
      </c>
      <c r="H21" s="1" t="s">
        <v>23</v>
      </c>
      <c r="I21" s="1" t="s">
        <v>46</v>
      </c>
      <c r="L21" s="3"/>
      <c r="M21" s="1">
        <v>5</v>
      </c>
      <c r="N21" s="1">
        <f t="shared" si="1"/>
        <v>2</v>
      </c>
      <c r="O21" s="1">
        <f t="shared" si="0"/>
        <v>10</v>
      </c>
    </row>
    <row r="22" spans="1:16" x14ac:dyDescent="0.15">
      <c r="A22" s="13"/>
      <c r="N22" s="14"/>
      <c r="P22" s="13"/>
    </row>
    <row r="23" spans="1:16" x14ac:dyDescent="0.3">
      <c r="A23" s="13"/>
      <c r="N23" s="4" t="s">
        <v>13</v>
      </c>
      <c r="O23" s="1">
        <f>SUM([3]!表1[父模块该物料总价
（计算）])</f>
        <v>16505.96</v>
      </c>
      <c r="P23" s="13"/>
    </row>
  </sheetData>
  <phoneticPr fontId="7" type="noConversion"/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"/>
  <sheetViews>
    <sheetView workbookViewId="0">
      <selection activeCell="H27" sqref="H27"/>
    </sheetView>
  </sheetViews>
  <sheetFormatPr defaultColWidth="9" defaultRowHeight="16.5" x14ac:dyDescent="0.15"/>
  <cols>
    <col min="1" max="1" width="12.625" style="1" customWidth="1"/>
    <col min="2" max="2" width="17.625" style="1" customWidth="1"/>
    <col min="3" max="3" width="15.75" style="1" customWidth="1"/>
    <col min="4" max="16384" width="9" style="1"/>
  </cols>
  <sheetData>
    <row r="1" spans="1:3" ht="33.6" customHeight="1" x14ac:dyDescent="0.15">
      <c r="A1" s="2" t="s">
        <v>233</v>
      </c>
      <c r="B1" s="2" t="s">
        <v>8</v>
      </c>
      <c r="C1" s="2" t="s">
        <v>234</v>
      </c>
    </row>
    <row r="2" spans="1:3" x14ac:dyDescent="0.15">
      <c r="A2" s="1" t="s">
        <v>45</v>
      </c>
      <c r="B2" s="1" t="s">
        <v>14</v>
      </c>
      <c r="C2" s="1" t="s">
        <v>83</v>
      </c>
    </row>
    <row r="3" spans="1:3" x14ac:dyDescent="0.15">
      <c r="A3" s="3" t="s">
        <v>59</v>
      </c>
      <c r="B3" s="1" t="s">
        <v>15</v>
      </c>
      <c r="C3" s="1" t="s">
        <v>66</v>
      </c>
    </row>
    <row r="4" spans="1:3" x14ac:dyDescent="0.15">
      <c r="A4" s="1" t="s">
        <v>87</v>
      </c>
      <c r="B4" s="1" t="s">
        <v>16</v>
      </c>
      <c r="C4" s="1" t="s">
        <v>46</v>
      </c>
    </row>
    <row r="5" spans="1:3" x14ac:dyDescent="0.15">
      <c r="A5" s="1" t="s">
        <v>23</v>
      </c>
      <c r="B5" s="1" t="s">
        <v>17</v>
      </c>
      <c r="C5" s="1" t="s">
        <v>48</v>
      </c>
    </row>
    <row r="6" spans="1:3" x14ac:dyDescent="0.15">
      <c r="B6" s="1" t="s">
        <v>18</v>
      </c>
      <c r="C6" s="1" t="s">
        <v>88</v>
      </c>
    </row>
    <row r="7" spans="1:3" x14ac:dyDescent="0.15">
      <c r="B7" s="1" t="s">
        <v>50</v>
      </c>
      <c r="C7" s="1" t="s">
        <v>23</v>
      </c>
    </row>
    <row r="8" spans="1:3" x14ac:dyDescent="0.15">
      <c r="B8" s="1" t="s">
        <v>20</v>
      </c>
    </row>
    <row r="9" spans="1:3" x14ac:dyDescent="0.15">
      <c r="B9" s="1" t="s">
        <v>19</v>
      </c>
    </row>
    <row r="10" spans="1:3" x14ac:dyDescent="0.15">
      <c r="B10" s="1" t="s">
        <v>82</v>
      </c>
    </row>
    <row r="11" spans="1:3" x14ac:dyDescent="0.15">
      <c r="B11" s="1" t="s">
        <v>21</v>
      </c>
    </row>
    <row r="12" spans="1:3" x14ac:dyDescent="0.15">
      <c r="B12" s="1" t="s">
        <v>22</v>
      </c>
    </row>
    <row r="13" spans="1:3" x14ac:dyDescent="0.15">
      <c r="B13" s="1" t="s">
        <v>23</v>
      </c>
    </row>
    <row r="14" spans="1:3" x14ac:dyDescent="0.15">
      <c r="B14" s="3" t="s">
        <v>235</v>
      </c>
    </row>
    <row r="20" ht="12" customHeight="1" x14ac:dyDescent="0.15"/>
  </sheetData>
  <phoneticPr fontId="7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注意事项</vt:lpstr>
      <vt:lpstr>工艺类别总览</vt:lpstr>
      <vt:lpstr>步兵机器人BOM</vt:lpstr>
      <vt:lpstr>工程机器人BOM</vt:lpstr>
      <vt:lpstr>英雄机器人BOM</vt:lpstr>
      <vt:lpstr>无人机BOM</vt:lpstr>
      <vt:lpstr>飞镖BOM</vt:lpstr>
      <vt:lpstr>哨兵机器人BOM</vt:lpstr>
      <vt:lpstr>下拉菜单选项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梁源荣</cp:lastModifiedBy>
  <dcterms:created xsi:type="dcterms:W3CDTF">2006-09-16T00:00:00Z</dcterms:created>
  <dcterms:modified xsi:type="dcterms:W3CDTF">2020-07-20T02:31:57Z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