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rick.doyle@stryker.com\Documents\Projects\SurgeonOpportunityTool\"/>
    </mc:Choice>
  </mc:AlternateContent>
  <bookViews>
    <workbookView xWindow="0" yWindow="0" windowWidth="28800" windowHeight="11835"/>
  </bookViews>
  <sheets>
    <sheet name="draft 2 (2)" sheetId="6" r:id="rId1"/>
    <sheet name="draft 2" sheetId="5" r:id="rId2"/>
    <sheet name="Report" sheetId="4" r:id="rId3"/>
  </sheets>
  <calcPr calcId="152511"/>
</workbook>
</file>

<file path=xl/calcChain.xml><?xml version="1.0" encoding="utf-8"?>
<calcChain xmlns="http://schemas.openxmlformats.org/spreadsheetml/2006/main">
  <c r="C20" i="6" l="1"/>
  <c r="C21" i="6" s="1"/>
  <c r="C10" i="6"/>
  <c r="C9" i="6"/>
  <c r="C8" i="6"/>
  <c r="C25" i="5"/>
  <c r="C24" i="5"/>
  <c r="C23" i="5"/>
  <c r="C22" i="5"/>
  <c r="C20" i="5"/>
  <c r="C12" i="6" l="1"/>
  <c r="C17" i="6" s="1"/>
  <c r="C19" i="6" s="1"/>
  <c r="C30" i="6"/>
  <c r="C31" i="6" s="1"/>
  <c r="C26" i="6"/>
  <c r="C22" i="6"/>
  <c r="C23" i="6" s="1"/>
  <c r="C13" i="6"/>
  <c r="C27" i="6"/>
  <c r="C15" i="6"/>
  <c r="C24" i="6"/>
  <c r="C25" i="6" s="1"/>
  <c r="C8" i="5"/>
  <c r="C9" i="5"/>
  <c r="C12" i="5" s="1"/>
  <c r="C10" i="5"/>
  <c r="C28" i="6" l="1"/>
  <c r="C16" i="6"/>
  <c r="C13" i="5"/>
  <c r="C30" i="5"/>
  <c r="C31" i="5" s="1"/>
  <c r="C21" i="5"/>
  <c r="C27" i="5"/>
  <c r="C26" i="5"/>
  <c r="C15" i="5"/>
  <c r="C16" i="5" s="1"/>
  <c r="C17" i="5"/>
  <c r="C19" i="5" s="1"/>
  <c r="C22" i="4"/>
  <c r="C28" i="5" l="1"/>
  <c r="C20" i="4"/>
  <c r="C21" i="4" s="1"/>
  <c r="C10" i="4"/>
  <c r="C9" i="4"/>
  <c r="C8" i="4"/>
  <c r="C26" i="4" s="1"/>
  <c r="C27" i="4" s="1"/>
  <c r="C12" i="4" l="1"/>
  <c r="C17" i="4" s="1"/>
  <c r="C19" i="4" s="1"/>
  <c r="C13" i="4"/>
  <c r="C23" i="4"/>
  <c r="C15" i="4"/>
  <c r="C16" i="4" l="1"/>
  <c r="C24" i="4"/>
</calcChain>
</file>

<file path=xl/sharedStrings.xml><?xml version="1.0" encoding="utf-8"?>
<sst xmlns="http://schemas.openxmlformats.org/spreadsheetml/2006/main" count="142" uniqueCount="50">
  <si>
    <r>
      <rPr>
        <b/>
        <sz val="20"/>
        <color theme="1"/>
        <rFont val="URWEgyptienneTOTLig"/>
        <family val="5"/>
      </rPr>
      <t>Surgeon opportunity</t>
    </r>
    <r>
      <rPr>
        <sz val="11"/>
        <color theme="1"/>
        <rFont val="Cambria"/>
        <family val="2"/>
        <scheme val="minor"/>
      </rPr>
      <t xml:space="preserve"> </t>
    </r>
    <r>
      <rPr>
        <sz val="20"/>
        <color rgb="FFFFB500"/>
        <rFont val="Futura For Stryker"/>
        <family val="2"/>
      </rPr>
      <t>analysis</t>
    </r>
  </si>
  <si>
    <t xml:space="preserve">Annual charges </t>
  </si>
  <si>
    <t>Surgery conversion rate to visit</t>
  </si>
  <si>
    <t>No Show Rate</t>
  </si>
  <si>
    <t>No show Goal</t>
  </si>
  <si>
    <t>New No Show Number</t>
  </si>
  <si>
    <t>Average Charge per Surgery</t>
  </si>
  <si>
    <t xml:space="preserve">Est POS Collections </t>
  </si>
  <si>
    <t>Cost to Collection POS</t>
  </si>
  <si>
    <t>% of denials - claim count</t>
  </si>
  <si>
    <t>Average Charge Per pt visits</t>
  </si>
  <si>
    <t>Dollars at risk due to denials</t>
  </si>
  <si>
    <t xml:space="preserve">Goal for surgery to visit ratio </t>
  </si>
  <si>
    <t>Possible new surgeries count</t>
  </si>
  <si>
    <t>Possible added income if ratio is cleaned up</t>
  </si>
  <si>
    <t>Number of pt visits each week</t>
  </si>
  <si>
    <t>Number of surgeries each week</t>
  </si>
  <si>
    <t>Number of no shows each week</t>
  </si>
  <si>
    <t>Data Point</t>
  </si>
  <si>
    <t>Yearly</t>
  </si>
  <si>
    <t>Weekly</t>
  </si>
  <si>
    <t>Entered by Physician</t>
  </si>
  <si>
    <t>Possible Surgery Loss due to no show</t>
  </si>
  <si>
    <t>Possible Additional Surgery w/red. no show</t>
  </si>
  <si>
    <t>Possible Surgery Income Loss due to no show</t>
  </si>
  <si>
    <t>Best Practice</t>
  </si>
  <si>
    <t>Surgeon name:</t>
  </si>
  <si>
    <t xml:space="preserve">Opp Category </t>
  </si>
  <si>
    <t>Line Item</t>
  </si>
  <si>
    <t>Risk Category</t>
  </si>
  <si>
    <t>entry and data description</t>
  </si>
  <si>
    <t>d</t>
  </si>
  <si>
    <t>d/e</t>
  </si>
  <si>
    <t>r</t>
  </si>
  <si>
    <t>f</t>
  </si>
  <si>
    <t>k /r</t>
  </si>
  <si>
    <t>e/f</t>
  </si>
  <si>
    <t>a</t>
  </si>
  <si>
    <t>b</t>
  </si>
  <si>
    <t>c</t>
  </si>
  <si>
    <t>Current POS Collections</t>
  </si>
  <si>
    <t>Current POS Collections Cost</t>
  </si>
  <si>
    <t>k/r</t>
  </si>
  <si>
    <t xml:space="preserve">Possible added income if surgery ratio hits goal </t>
  </si>
  <si>
    <t xml:space="preserve">New Goal Collect Opp </t>
  </si>
  <si>
    <t>Saving with Increase POS Collections</t>
  </si>
  <si>
    <t>goal discussion</t>
  </si>
  <si>
    <t>estiamte what they are doing</t>
  </si>
  <si>
    <t>hfma</t>
  </si>
  <si>
    <t>hfma but can be higher due to payer mix- include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</si>
</sst>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9" x14ac:knownFonts="1">
    <font>
      <sz val="11"/>
      <color theme="1"/>
      <name val="Cambria"/>
      <family val="2"/>
      <scheme val="minor"/>
    </font>
    <font>
      <sz val="10"/>
      <name val="Arial"/>
      <family val="2"/>
    </font>
    <font>
      <sz val="16"/>
      <color theme="9"/>
      <name val="Arial"/>
      <family val="2"/>
    </font>
    <font>
      <sz val="11"/>
      <color theme="1"/>
      <name val="HumstSlab712 BT"/>
      <family val="1"/>
    </font>
    <font>
      <b/>
      <sz val="16"/>
      <color theme="1"/>
      <name val="URWEgyptienneTOTLig"/>
      <family val="5"/>
    </font>
    <font>
      <b/>
      <sz val="20"/>
      <color theme="1"/>
      <name val="URWEgyptienneTOTLig"/>
      <family val="5"/>
    </font>
    <font>
      <sz val="20"/>
      <color rgb="FFFFB500"/>
      <name val="Futura For Stryker"/>
      <family val="2"/>
    </font>
    <font>
      <sz val="16"/>
      <color theme="1"/>
      <name val="Futura For Stryker"/>
      <family val="2"/>
    </font>
    <font>
      <sz val="14"/>
      <color theme="1"/>
      <name val="Futura For Stryker"/>
      <family val="2"/>
    </font>
    <font>
      <sz val="11"/>
      <color theme="1"/>
      <name val="Cambria"/>
      <family val="2"/>
      <scheme val="minor"/>
    </font>
    <font>
      <sz val="11"/>
      <color theme="1"/>
      <name val="Cambria"/>
      <family val="5"/>
      <scheme val="minor"/>
    </font>
    <font>
      <sz val="14"/>
      <color theme="1"/>
      <name val="Cambria"/>
      <family val="2"/>
      <scheme val="minor"/>
    </font>
    <font>
      <sz val="14"/>
      <name val="Cambria"/>
      <family val="2"/>
      <scheme val="minor"/>
    </font>
    <font>
      <sz val="16"/>
      <color theme="1"/>
      <name val="HumstSlab712 Blk BT"/>
      <family val="1"/>
    </font>
    <font>
      <b/>
      <sz val="14"/>
      <name val="Cambria"/>
      <family val="1"/>
      <scheme val="minor"/>
    </font>
    <font>
      <b/>
      <sz val="14"/>
      <color theme="0"/>
      <name val="Cambria"/>
      <family val="1"/>
      <scheme val="minor"/>
    </font>
    <font>
      <sz val="14"/>
      <color theme="2"/>
      <name val="Cambria"/>
      <family val="2"/>
      <scheme val="minor"/>
    </font>
    <font>
      <sz val="8"/>
      <color theme="1"/>
      <name val="HumstSlab712 Blk BT"/>
      <family val="1"/>
    </font>
    <font>
      <sz val="10"/>
      <color theme="1"/>
      <name val="HumstSlab712 Blk BT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13" fillId="3" borderId="0" xfId="0" applyFont="1" applyFill="1" applyBorder="1"/>
    <xf numFmtId="0" fontId="13" fillId="3" borderId="0" xfId="0" applyFont="1" applyFill="1" applyBorder="1" applyAlignment="1">
      <alignment horizontal="center"/>
    </xf>
    <xf numFmtId="0" fontId="11" fillId="4" borderId="0" xfId="0" applyFont="1" applyFill="1" applyBorder="1"/>
    <xf numFmtId="0" fontId="0" fillId="4" borderId="0" xfId="0" applyFill="1" applyBorder="1"/>
    <xf numFmtId="0" fontId="12" fillId="0" borderId="2" xfId="0" applyFont="1" applyBorder="1" applyAlignment="1">
      <alignment horizontal="center"/>
    </xf>
    <xf numFmtId="9" fontId="12" fillId="4" borderId="2" xfId="2" applyFont="1" applyFill="1" applyBorder="1" applyAlignment="1">
      <alignment horizontal="center"/>
    </xf>
    <xf numFmtId="1" fontId="12" fillId="4" borderId="2" xfId="2" applyNumberFormat="1" applyFont="1" applyFill="1" applyBorder="1" applyAlignment="1">
      <alignment horizontal="center"/>
    </xf>
    <xf numFmtId="44" fontId="12" fillId="4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0" borderId="0" xfId="0" applyFill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164" fontId="15" fillId="7" borderId="2" xfId="3" applyNumberFormat="1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9" fontId="15" fillId="6" borderId="2" xfId="2" applyFont="1" applyFill="1" applyBorder="1" applyAlignment="1">
      <alignment horizontal="center"/>
    </xf>
    <xf numFmtId="1" fontId="12" fillId="4" borderId="2" xfId="3" applyNumberFormat="1" applyFont="1" applyFill="1" applyBorder="1" applyAlignment="1">
      <alignment horizontal="center"/>
    </xf>
    <xf numFmtId="164" fontId="12" fillId="4" borderId="2" xfId="3" applyNumberFormat="1" applyFont="1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0" fillId="0" borderId="4" xfId="0" applyBorder="1"/>
    <xf numFmtId="0" fontId="3" fillId="0" borderId="4" xfId="0" applyFont="1" applyFill="1" applyBorder="1" applyAlignment="1">
      <alignment vertical="top" wrapText="1"/>
    </xf>
    <xf numFmtId="0" fontId="0" fillId="0" borderId="1" xfId="0" applyBorder="1"/>
    <xf numFmtId="0" fontId="0" fillId="2" borderId="4" xfId="0" applyFill="1" applyBorder="1"/>
    <xf numFmtId="0" fontId="0" fillId="2" borderId="4" xfId="0" applyFont="1" applyFill="1" applyBorder="1"/>
    <xf numFmtId="164" fontId="14" fillId="3" borderId="0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9" fontId="16" fillId="6" borderId="2" xfId="2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18" fillId="3" borderId="0" xfId="0" applyFont="1" applyFill="1" applyBorder="1" applyAlignment="1">
      <alignment horizontal="center" wrapText="1"/>
    </xf>
    <xf numFmtId="0" fontId="0" fillId="0" borderId="6" xfId="0" applyBorder="1"/>
    <xf numFmtId="0" fontId="0" fillId="2" borderId="6" xfId="0" applyFill="1" applyBorder="1"/>
    <xf numFmtId="0" fontId="0" fillId="8" borderId="6" xfId="0" applyFont="1" applyFill="1" applyBorder="1"/>
    <xf numFmtId="0" fontId="3" fillId="8" borderId="6" xfId="0" applyFont="1" applyFill="1" applyBorder="1" applyAlignment="1">
      <alignment vertical="top" wrapText="1"/>
    </xf>
    <xf numFmtId="0" fontId="3" fillId="0" borderId="6" xfId="0" applyFont="1" applyFill="1" applyBorder="1" applyAlignment="1">
      <alignment vertical="top" wrapText="1"/>
    </xf>
    <xf numFmtId="0" fontId="0" fillId="0" borderId="7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  <xf numFmtId="9" fontId="15" fillId="8" borderId="2" xfId="2" applyFont="1" applyFill="1" applyBorder="1" applyAlignment="1">
      <alignment horizontal="center"/>
    </xf>
    <xf numFmtId="44" fontId="12" fillId="9" borderId="2" xfId="0" applyNumberFormat="1" applyFont="1" applyFill="1" applyBorder="1" applyAlignment="1">
      <alignment horizontal="center"/>
    </xf>
    <xf numFmtId="9" fontId="15" fillId="10" borderId="2" xfId="2" applyFont="1" applyFill="1" applyBorder="1" applyAlignment="1">
      <alignment horizontal="center"/>
    </xf>
    <xf numFmtId="9" fontId="16" fillId="10" borderId="2" xfId="2" applyFont="1" applyFill="1" applyBorder="1" applyAlignment="1">
      <alignment horizontal="center"/>
    </xf>
    <xf numFmtId="9" fontId="15" fillId="0" borderId="2" xfId="2" applyFont="1" applyFill="1" applyBorder="1" applyAlignment="1">
      <alignment horizontal="center"/>
    </xf>
    <xf numFmtId="164" fontId="14" fillId="9" borderId="0" xfId="0" applyNumberFormat="1" applyFont="1" applyFill="1" applyBorder="1" applyAlignment="1">
      <alignment horizontal="center" vertical="center"/>
    </xf>
    <xf numFmtId="164" fontId="14" fillId="9" borderId="2" xfId="0" applyNumberFormat="1" applyFont="1" applyFill="1" applyBorder="1" applyAlignment="1">
      <alignment horizontal="center" vertical="center"/>
    </xf>
    <xf numFmtId="164" fontId="14" fillId="3" borderId="0" xfId="0" applyNumberFormat="1" applyFont="1" applyFill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 vertical="center"/>
    </xf>
  </cellXfs>
  <cellStyles count="4">
    <cellStyle name="Currency" xfId="3" builtinId="4"/>
    <cellStyle name="Normal" xfId="0" builtinId="0"/>
    <cellStyle name="Normal 3" xfId="1"/>
    <cellStyle name="Percent" xfId="2" builtinId="5"/>
  </cellStyles>
  <dxfs count="6"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FFB500"/>
      <color rgb="FF5B8AB5"/>
      <color rgb="FF000066"/>
      <color rgb="FFE9EDF4"/>
      <color rgb="FFE9E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tryker">
  <a:themeElements>
    <a:clrScheme name="Stryker 2016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FB500"/>
      </a:accent1>
      <a:accent2>
        <a:srgbClr val="B2B4AE"/>
      </a:accent2>
      <a:accent3>
        <a:srgbClr val="AF6D04"/>
      </a:accent3>
      <a:accent4>
        <a:srgbClr val="85458A"/>
      </a:accent4>
      <a:accent5>
        <a:srgbClr val="1C5687"/>
      </a:accent5>
      <a:accent6>
        <a:srgbClr val="4C7D7A"/>
      </a:accent6>
      <a:hlink>
        <a:srgbClr val="545857"/>
      </a:hlink>
      <a:folHlink>
        <a:srgbClr val="B2B4AE"/>
      </a:folHlink>
    </a:clrScheme>
    <a:fontScheme name="Stryker_General Use 1">
      <a:majorFont>
        <a:latin typeface="Arial Black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2"/>
        </a:solidFill>
        <a:ln>
          <a:noFill/>
        </a:ln>
        <a:effectLst/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defRPr dirty="0"/>
        </a:defPPr>
      </a:lstStyle>
    </a:txDef>
  </a:objectDefaults>
  <a:extraClrSchemeLst/>
  <a:extLst>
    <a:ext uri="{05A4C25C-085E-4340-85A3-A5531E510DB2}">
      <thm15:themeFamily xmlns:thm15="http://schemas.microsoft.com/office/thememl/2012/main" name="Stryker_General Use 2016" id="{8DAD6B90-BB61-4F96-9033-D4A2F53A692D}" vid="{5680832E-3D48-4034-9E0F-1498642CD35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showGridLines="0" tabSelected="1" view="pageLayout" topLeftCell="A2" zoomScale="70" zoomScaleNormal="100" zoomScalePageLayoutView="70" workbookViewId="0">
      <selection activeCell="C19" sqref="C19"/>
    </sheetView>
  </sheetViews>
  <sheetFormatPr defaultColWidth="9.25" defaultRowHeight="14.25" x14ac:dyDescent="0.2"/>
  <cols>
    <col min="1" max="1" width="49" customWidth="1"/>
    <col min="2" max="2" width="16" customWidth="1"/>
    <col min="3" max="3" width="18.375" bestFit="1" customWidth="1"/>
    <col min="4" max="4" width="20.125" customWidth="1"/>
  </cols>
  <sheetData>
    <row r="1" spans="1:4" ht="27.75" x14ac:dyDescent="0.45">
      <c r="A1" s="48" t="s">
        <v>0</v>
      </c>
      <c r="B1" s="48"/>
      <c r="C1" s="48"/>
      <c r="D1" s="48"/>
    </row>
    <row r="2" spans="1:4" ht="21" x14ac:dyDescent="0.2">
      <c r="A2" s="49" t="s">
        <v>26</v>
      </c>
      <c r="B2" s="49"/>
      <c r="C2" s="49"/>
      <c r="D2" s="49"/>
    </row>
    <row r="3" spans="1:4" ht="20.25" customHeight="1" x14ac:dyDescent="0.2">
      <c r="A3" s="51"/>
      <c r="B3" s="51"/>
      <c r="C3" s="51"/>
      <c r="D3" s="51"/>
    </row>
    <row r="4" spans="1:4" x14ac:dyDescent="0.2">
      <c r="A4" s="2"/>
      <c r="B4" s="12"/>
      <c r="C4" s="13" t="s">
        <v>21</v>
      </c>
      <c r="D4" s="2"/>
    </row>
    <row r="5" spans="1:4" ht="20.25" x14ac:dyDescent="0.35">
      <c r="A5" s="50"/>
      <c r="B5" s="50"/>
      <c r="C5" s="50"/>
      <c r="D5" s="50"/>
    </row>
    <row r="6" spans="1:4" ht="15" thickBot="1" x14ac:dyDescent="0.25">
      <c r="A6" s="3"/>
      <c r="B6" s="3"/>
      <c r="C6" s="3"/>
      <c r="D6" s="3"/>
    </row>
    <row r="7" spans="1:4" ht="31.5" customHeight="1" x14ac:dyDescent="0.3">
      <c r="A7" s="4" t="s">
        <v>18</v>
      </c>
      <c r="B7" s="5" t="s">
        <v>20</v>
      </c>
      <c r="C7" s="5" t="s">
        <v>19</v>
      </c>
      <c r="D7" s="23" t="s">
        <v>27</v>
      </c>
    </row>
    <row r="8" spans="1:4" ht="21.6" customHeight="1" x14ac:dyDescent="0.25">
      <c r="A8" s="6" t="s">
        <v>15</v>
      </c>
      <c r="B8" s="15">
        <v>60</v>
      </c>
      <c r="C8" s="8">
        <f>B8*48</f>
        <v>2880</v>
      </c>
      <c r="D8" s="39"/>
    </row>
    <row r="9" spans="1:4" ht="21.6" customHeight="1" x14ac:dyDescent="0.25">
      <c r="A9" s="6" t="s">
        <v>16</v>
      </c>
      <c r="B9" s="15">
        <v>12</v>
      </c>
      <c r="C9" s="8">
        <f>B9*48</f>
        <v>576</v>
      </c>
      <c r="D9" s="39"/>
    </row>
    <row r="10" spans="1:4" ht="21.6" customHeight="1" x14ac:dyDescent="0.25">
      <c r="A10" s="6" t="s">
        <v>17</v>
      </c>
      <c r="B10" s="15">
        <v>10</v>
      </c>
      <c r="C10" s="8">
        <f>B10*48</f>
        <v>480</v>
      </c>
      <c r="D10" s="39"/>
    </row>
    <row r="11" spans="1:4" ht="21.6" customHeight="1" x14ac:dyDescent="0.25">
      <c r="A11" s="6" t="s">
        <v>1</v>
      </c>
      <c r="B11" s="47"/>
      <c r="C11" s="16">
        <v>1800000</v>
      </c>
      <c r="D11" s="39"/>
    </row>
    <row r="12" spans="1:4" ht="21.6" customHeight="1" x14ac:dyDescent="0.25">
      <c r="A12" s="6" t="s">
        <v>2</v>
      </c>
      <c r="B12" s="47"/>
      <c r="C12" s="9">
        <f>C9/C8</f>
        <v>0.2</v>
      </c>
      <c r="D12" s="40"/>
    </row>
    <row r="13" spans="1:4" ht="21.6" customHeight="1" x14ac:dyDescent="0.25">
      <c r="A13" s="6" t="s">
        <v>3</v>
      </c>
      <c r="B13" s="47"/>
      <c r="C13" s="9">
        <f>C10/C8</f>
        <v>0.16666666666666666</v>
      </c>
      <c r="D13" s="41"/>
    </row>
    <row r="14" spans="1:4" ht="21.6" customHeight="1" x14ac:dyDescent="0.25">
      <c r="A14" s="6" t="s">
        <v>4</v>
      </c>
      <c r="B14" s="47"/>
      <c r="C14" s="55">
        <v>0.03</v>
      </c>
      <c r="D14" s="40" t="s">
        <v>46</v>
      </c>
    </row>
    <row r="15" spans="1:4" ht="21.6" customHeight="1" x14ac:dyDescent="0.25">
      <c r="A15" s="6" t="s">
        <v>5</v>
      </c>
      <c r="B15" s="47"/>
      <c r="C15" s="10">
        <f>C8*C14</f>
        <v>86.399999999999991</v>
      </c>
      <c r="D15" s="42"/>
    </row>
    <row r="16" spans="1:4" ht="21.6" customHeight="1" x14ac:dyDescent="0.25">
      <c r="A16" s="6" t="s">
        <v>23</v>
      </c>
      <c r="B16" s="47"/>
      <c r="C16" s="10">
        <f>(C10-C15)*C12</f>
        <v>78.720000000000013</v>
      </c>
      <c r="D16" s="43"/>
    </row>
    <row r="17" spans="1:4" ht="21.6" customHeight="1" x14ac:dyDescent="0.25">
      <c r="A17" s="6" t="s">
        <v>22</v>
      </c>
      <c r="B17" s="47"/>
      <c r="C17" s="17">
        <f>C10*C12</f>
        <v>96</v>
      </c>
      <c r="D17" s="43"/>
    </row>
    <row r="18" spans="1:4" ht="21.6" customHeight="1" x14ac:dyDescent="0.25">
      <c r="A18" s="6" t="s">
        <v>6</v>
      </c>
      <c r="B18" s="47"/>
      <c r="C18" s="16">
        <v>2500</v>
      </c>
      <c r="D18" s="43"/>
    </row>
    <row r="19" spans="1:4" ht="21.6" customHeight="1" x14ac:dyDescent="0.25">
      <c r="A19" s="6" t="s">
        <v>24</v>
      </c>
      <c r="B19" s="47"/>
      <c r="C19" s="11">
        <f>C18*C17</f>
        <v>240000</v>
      </c>
      <c r="D19" s="39"/>
    </row>
    <row r="20" spans="1:4" ht="21.6" customHeight="1" x14ac:dyDescent="0.25">
      <c r="A20" s="6" t="s">
        <v>7</v>
      </c>
      <c r="B20" s="18">
        <v>0.08</v>
      </c>
      <c r="C20" s="11">
        <f>C11*B20</f>
        <v>144000</v>
      </c>
      <c r="D20" s="40" t="s">
        <v>49</v>
      </c>
    </row>
    <row r="21" spans="1:4" ht="21.6" customHeight="1" x14ac:dyDescent="0.25">
      <c r="A21" s="6" t="s">
        <v>8</v>
      </c>
      <c r="B21" s="52">
        <v>0.15</v>
      </c>
      <c r="C21" s="11">
        <f>C20*B21</f>
        <v>21600</v>
      </c>
      <c r="D21" s="40" t="s">
        <v>48</v>
      </c>
    </row>
    <row r="22" spans="1:4" ht="21.6" customHeight="1" x14ac:dyDescent="0.25">
      <c r="A22" s="6" t="s">
        <v>40</v>
      </c>
      <c r="B22" s="18">
        <v>0.1</v>
      </c>
      <c r="C22" s="11">
        <f>C20*B22</f>
        <v>14400</v>
      </c>
      <c r="D22" s="40" t="s">
        <v>47</v>
      </c>
    </row>
    <row r="23" spans="1:4" ht="21.6" customHeight="1" x14ac:dyDescent="0.25">
      <c r="A23" s="6" t="s">
        <v>41</v>
      </c>
      <c r="B23" s="56"/>
      <c r="C23" s="11">
        <f>(C20-C22)*B21</f>
        <v>19440</v>
      </c>
      <c r="D23" s="40"/>
    </row>
    <row r="24" spans="1:4" ht="21.6" customHeight="1" x14ac:dyDescent="0.25">
      <c r="A24" s="6" t="s">
        <v>44</v>
      </c>
      <c r="B24" s="54">
        <v>0.2</v>
      </c>
      <c r="C24" s="11">
        <f>C20*B24</f>
        <v>28800</v>
      </c>
      <c r="D24" s="40" t="s">
        <v>46</v>
      </c>
    </row>
    <row r="25" spans="1:4" ht="21.6" customHeight="1" x14ac:dyDescent="0.25">
      <c r="A25" s="6" t="s">
        <v>45</v>
      </c>
      <c r="B25" s="56"/>
      <c r="C25" s="53">
        <f>(C21-(C20-C24)*B21)</f>
        <v>4320</v>
      </c>
      <c r="D25" s="40"/>
    </row>
    <row r="26" spans="1:4" ht="21.6" customHeight="1" x14ac:dyDescent="0.25">
      <c r="A26" s="6" t="s">
        <v>9</v>
      </c>
      <c r="B26" s="18">
        <v>0.15</v>
      </c>
      <c r="C26" s="19">
        <f>(C8+C9)*B26</f>
        <v>518.4</v>
      </c>
      <c r="D26" s="40"/>
    </row>
    <row r="27" spans="1:4" ht="21.6" customHeight="1" x14ac:dyDescent="0.25">
      <c r="A27" s="6" t="s">
        <v>10</v>
      </c>
      <c r="B27" s="14"/>
      <c r="C27" s="20">
        <f>C11/(C8+C9)</f>
        <v>520.83333333333337</v>
      </c>
      <c r="D27" s="39"/>
    </row>
    <row r="28" spans="1:4" ht="21.6" customHeight="1" x14ac:dyDescent="0.25">
      <c r="A28" s="6" t="s">
        <v>11</v>
      </c>
      <c r="B28" s="14"/>
      <c r="C28" s="21">
        <f>C26*C27</f>
        <v>270000</v>
      </c>
      <c r="D28" s="39"/>
    </row>
    <row r="29" spans="1:4" ht="21.6" customHeight="1" x14ac:dyDescent="0.25">
      <c r="A29" s="6" t="s">
        <v>12</v>
      </c>
      <c r="B29" s="54">
        <v>0.22</v>
      </c>
      <c r="C29" s="14"/>
      <c r="D29" s="39" t="s">
        <v>46</v>
      </c>
    </row>
    <row r="30" spans="1:4" ht="21.6" customHeight="1" x14ac:dyDescent="0.25">
      <c r="A30" s="6" t="s">
        <v>13</v>
      </c>
      <c r="B30" s="14"/>
      <c r="C30" s="22">
        <f>(C8*B29)-C9</f>
        <v>57.600000000000023</v>
      </c>
      <c r="D30" s="39"/>
    </row>
    <row r="31" spans="1:4" ht="21.6" customHeight="1" x14ac:dyDescent="0.25">
      <c r="A31" s="6" t="s">
        <v>43</v>
      </c>
      <c r="B31" s="14"/>
      <c r="C31" s="57">
        <f>(C30)*C18</f>
        <v>144000.00000000006</v>
      </c>
      <c r="D31" s="39"/>
    </row>
    <row r="32" spans="1:4" ht="15" customHeight="1" thickBot="1" x14ac:dyDescent="0.25">
      <c r="B32" s="7"/>
      <c r="C32" s="58"/>
      <c r="D32" s="44"/>
    </row>
  </sheetData>
  <conditionalFormatting sqref="B8:C11 B20:C32 C12:C19">
    <cfRule type="containsText" dxfId="5" priority="2" operator="containsText" text="#DIV/0!">
      <formula>NOT(ISERROR(SEARCH("#DIV/0!",B8)))</formula>
    </cfRule>
  </conditionalFormatting>
  <conditionalFormatting sqref="C12:C13 C16:C17 C19 C27:C28">
    <cfRule type="containsErrors" dxfId="4" priority="1">
      <formula>ISERROR(C12)</formula>
    </cfRule>
  </conditionalFormatting>
  <printOptions horizontalCentered="1"/>
  <pageMargins left="0.75" right="0.75" top="0.75" bottom="0.75" header="0.3" footer="0.3"/>
  <pageSetup scale="76" orientation="landscape" r:id="rId1"/>
  <headerFooter>
    <oddHeader>&amp;R&amp;G</oddHeader>
    <oddFooter>&amp;L&amp;"HumstSlab712 BT,Roman"&amp;10© 2017 Stryker | All rights reserved.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showGridLines="0" showWhiteSpace="0" view="pageLayout" zoomScale="70" zoomScaleNormal="100" zoomScalePageLayoutView="70" workbookViewId="0">
      <selection activeCell="D30" sqref="D30"/>
    </sheetView>
  </sheetViews>
  <sheetFormatPr defaultColWidth="9.25" defaultRowHeight="14.25" x14ac:dyDescent="0.2"/>
  <cols>
    <col min="1" max="1" width="49" customWidth="1"/>
    <col min="2" max="2" width="16" customWidth="1"/>
    <col min="3" max="3" width="18.375" bestFit="1" customWidth="1"/>
    <col min="4" max="4" width="20.125" customWidth="1"/>
  </cols>
  <sheetData>
    <row r="1" spans="1:7" ht="27.75" x14ac:dyDescent="0.45">
      <c r="A1" s="32" t="s">
        <v>0</v>
      </c>
      <c r="B1" s="32"/>
      <c r="C1" s="32"/>
      <c r="D1" s="32"/>
    </row>
    <row r="2" spans="1:7" ht="21" x14ac:dyDescent="0.2">
      <c r="A2" s="33" t="s">
        <v>26</v>
      </c>
      <c r="B2" s="33"/>
      <c r="C2" s="33"/>
      <c r="D2" s="33"/>
      <c r="E2" s="1"/>
      <c r="F2" s="1"/>
      <c r="G2" s="1"/>
    </row>
    <row r="3" spans="1:7" ht="20.25" customHeight="1" x14ac:dyDescent="0.2">
      <c r="A3" s="35"/>
      <c r="B3" s="35"/>
      <c r="C3" s="35"/>
      <c r="D3" s="35"/>
    </row>
    <row r="4" spans="1:7" x14ac:dyDescent="0.2">
      <c r="A4" s="2"/>
      <c r="B4" s="12"/>
      <c r="C4" s="13" t="s">
        <v>21</v>
      </c>
      <c r="D4" s="2"/>
    </row>
    <row r="5" spans="1:7" ht="20.25" x14ac:dyDescent="0.35">
      <c r="A5" s="34"/>
      <c r="B5" s="34"/>
      <c r="C5" s="34"/>
      <c r="D5" s="34"/>
    </row>
    <row r="6" spans="1:7" ht="15" thickBot="1" x14ac:dyDescent="0.25">
      <c r="A6" s="3"/>
      <c r="B6" s="3"/>
      <c r="C6" s="3"/>
      <c r="D6" s="3"/>
    </row>
    <row r="7" spans="1:7" ht="31.5" customHeight="1" x14ac:dyDescent="0.3">
      <c r="A7" s="4" t="s">
        <v>18</v>
      </c>
      <c r="B7" s="5" t="s">
        <v>20</v>
      </c>
      <c r="C7" s="5" t="s">
        <v>19</v>
      </c>
      <c r="D7" s="23" t="s">
        <v>27</v>
      </c>
      <c r="E7" s="38" t="s">
        <v>28</v>
      </c>
      <c r="F7" s="37" t="s">
        <v>30</v>
      </c>
      <c r="G7" s="38" t="s">
        <v>29</v>
      </c>
    </row>
    <row r="8" spans="1:7" ht="21.6" customHeight="1" x14ac:dyDescent="0.25">
      <c r="A8" s="6" t="s">
        <v>15</v>
      </c>
      <c r="B8" s="15">
        <v>100</v>
      </c>
      <c r="C8" s="8">
        <f>B8*48</f>
        <v>4800</v>
      </c>
      <c r="D8" s="39"/>
      <c r="E8" s="46">
        <v>1</v>
      </c>
      <c r="F8" s="45" t="s">
        <v>31</v>
      </c>
      <c r="G8" s="45"/>
    </row>
    <row r="9" spans="1:7" ht="21.6" customHeight="1" x14ac:dyDescent="0.25">
      <c r="A9" s="6" t="s">
        <v>16</v>
      </c>
      <c r="B9" s="15">
        <v>12</v>
      </c>
      <c r="C9" s="8">
        <f>B9*48</f>
        <v>576</v>
      </c>
      <c r="D9" s="39"/>
      <c r="E9" s="46">
        <v>2</v>
      </c>
      <c r="F9" s="45" t="s">
        <v>31</v>
      </c>
      <c r="G9" s="45"/>
    </row>
    <row r="10" spans="1:7" ht="21.6" customHeight="1" x14ac:dyDescent="0.25">
      <c r="A10" s="6" t="s">
        <v>17</v>
      </c>
      <c r="B10" s="15">
        <v>10</v>
      </c>
      <c r="C10" s="8">
        <f>B10*48</f>
        <v>480</v>
      </c>
      <c r="D10" s="39"/>
      <c r="E10" s="46">
        <v>3</v>
      </c>
      <c r="F10" s="45" t="s">
        <v>31</v>
      </c>
      <c r="G10" s="45"/>
    </row>
    <row r="11" spans="1:7" ht="21.6" customHeight="1" x14ac:dyDescent="0.25">
      <c r="A11" s="6" t="s">
        <v>1</v>
      </c>
      <c r="B11" s="31"/>
      <c r="C11" s="16">
        <v>1000000</v>
      </c>
      <c r="D11" s="39"/>
      <c r="E11" s="46">
        <v>4</v>
      </c>
      <c r="F11" s="45" t="s">
        <v>32</v>
      </c>
      <c r="G11" s="45"/>
    </row>
    <row r="12" spans="1:7" ht="21.6" customHeight="1" x14ac:dyDescent="0.25">
      <c r="A12" s="6" t="s">
        <v>2</v>
      </c>
      <c r="B12" s="31"/>
      <c r="C12" s="9">
        <f>C9/C8</f>
        <v>0.12</v>
      </c>
      <c r="D12" s="40"/>
      <c r="E12" s="46">
        <v>5</v>
      </c>
      <c r="F12" s="45" t="s">
        <v>33</v>
      </c>
      <c r="G12" s="45" t="s">
        <v>37</v>
      </c>
    </row>
    <row r="13" spans="1:7" ht="21.6" customHeight="1" x14ac:dyDescent="0.25">
      <c r="A13" s="6" t="s">
        <v>3</v>
      </c>
      <c r="B13" s="31"/>
      <c r="C13" s="9">
        <f>C10/C8</f>
        <v>0.1</v>
      </c>
      <c r="D13" s="41"/>
      <c r="E13" s="46">
        <v>6</v>
      </c>
      <c r="F13" s="45" t="s">
        <v>33</v>
      </c>
      <c r="G13" s="45" t="s">
        <v>37</v>
      </c>
    </row>
    <row r="14" spans="1:7" ht="21.6" customHeight="1" x14ac:dyDescent="0.25">
      <c r="A14" s="6" t="s">
        <v>4</v>
      </c>
      <c r="B14" s="31"/>
      <c r="C14" s="55">
        <v>0.03</v>
      </c>
      <c r="D14" s="40" t="s">
        <v>46</v>
      </c>
      <c r="E14" s="46">
        <v>7</v>
      </c>
      <c r="F14" s="45" t="s">
        <v>34</v>
      </c>
      <c r="G14" s="45" t="s">
        <v>37</v>
      </c>
    </row>
    <row r="15" spans="1:7" ht="21.6" customHeight="1" x14ac:dyDescent="0.25">
      <c r="A15" s="6" t="s">
        <v>5</v>
      </c>
      <c r="B15" s="31"/>
      <c r="C15" s="10">
        <f>C8*C14</f>
        <v>144</v>
      </c>
      <c r="D15" s="42"/>
      <c r="E15" s="46">
        <v>8</v>
      </c>
      <c r="F15" s="45" t="s">
        <v>35</v>
      </c>
      <c r="G15" s="45" t="s">
        <v>37</v>
      </c>
    </row>
    <row r="16" spans="1:7" ht="21.6" customHeight="1" x14ac:dyDescent="0.25">
      <c r="A16" s="6" t="s">
        <v>23</v>
      </c>
      <c r="B16" s="31"/>
      <c r="C16" s="10">
        <f>(C10-C15)*C12</f>
        <v>40.32</v>
      </c>
      <c r="D16" s="43"/>
      <c r="E16" s="46">
        <v>9</v>
      </c>
      <c r="F16" s="45" t="s">
        <v>35</v>
      </c>
      <c r="G16" s="45" t="s">
        <v>37</v>
      </c>
    </row>
    <row r="17" spans="1:7" ht="21.6" customHeight="1" x14ac:dyDescent="0.25">
      <c r="A17" s="6" t="s">
        <v>22</v>
      </c>
      <c r="B17" s="31"/>
      <c r="C17" s="17">
        <f>C10*C12</f>
        <v>57.599999999999994</v>
      </c>
      <c r="D17" s="43"/>
      <c r="E17" s="46">
        <v>10</v>
      </c>
      <c r="F17" s="45" t="s">
        <v>35</v>
      </c>
      <c r="G17" s="45" t="s">
        <v>37</v>
      </c>
    </row>
    <row r="18" spans="1:7" ht="21.6" customHeight="1" x14ac:dyDescent="0.25">
      <c r="A18" s="6" t="s">
        <v>6</v>
      </c>
      <c r="B18" s="31"/>
      <c r="C18" s="16">
        <v>2000</v>
      </c>
      <c r="D18" s="43"/>
      <c r="E18" s="46">
        <v>11</v>
      </c>
      <c r="F18" s="45" t="s">
        <v>32</v>
      </c>
      <c r="G18" s="45" t="s">
        <v>37</v>
      </c>
    </row>
    <row r="19" spans="1:7" ht="21.6" customHeight="1" x14ac:dyDescent="0.25">
      <c r="A19" s="6" t="s">
        <v>24</v>
      </c>
      <c r="B19" s="31"/>
      <c r="C19" s="11">
        <f>C18*C17</f>
        <v>115199.99999999999</v>
      </c>
      <c r="D19" s="39"/>
      <c r="E19" s="46">
        <v>12</v>
      </c>
      <c r="F19" s="45" t="s">
        <v>35</v>
      </c>
      <c r="G19" s="45" t="s">
        <v>37</v>
      </c>
    </row>
    <row r="20" spans="1:7" ht="21.6" customHeight="1" x14ac:dyDescent="0.25">
      <c r="A20" s="6" t="s">
        <v>7</v>
      </c>
      <c r="B20" s="18">
        <v>0.08</v>
      </c>
      <c r="C20" s="11">
        <f>C11*B20</f>
        <v>80000</v>
      </c>
      <c r="D20" s="40"/>
      <c r="E20" s="46">
        <v>13</v>
      </c>
      <c r="F20" s="45" t="s">
        <v>33</v>
      </c>
      <c r="G20" s="45" t="s">
        <v>38</v>
      </c>
    </row>
    <row r="21" spans="1:7" ht="21.6" customHeight="1" x14ac:dyDescent="0.25">
      <c r="A21" s="6" t="s">
        <v>8</v>
      </c>
      <c r="B21" s="52">
        <v>0.15</v>
      </c>
      <c r="C21" s="11">
        <f>C20*B21</f>
        <v>12000</v>
      </c>
      <c r="D21" s="40"/>
      <c r="E21" s="46">
        <v>14</v>
      </c>
      <c r="F21" s="45" t="s">
        <v>34</v>
      </c>
      <c r="G21" s="45" t="s">
        <v>38</v>
      </c>
    </row>
    <row r="22" spans="1:7" ht="21.6" customHeight="1" x14ac:dyDescent="0.25">
      <c r="A22" s="6" t="s">
        <v>40</v>
      </c>
      <c r="B22" s="18">
        <v>0.1</v>
      </c>
      <c r="C22" s="11">
        <f>C20*B22</f>
        <v>8000</v>
      </c>
      <c r="D22" s="40"/>
      <c r="E22" s="46">
        <v>15</v>
      </c>
      <c r="F22" s="45" t="s">
        <v>34</v>
      </c>
      <c r="G22" s="45" t="s">
        <v>38</v>
      </c>
    </row>
    <row r="23" spans="1:7" ht="21.6" customHeight="1" x14ac:dyDescent="0.25">
      <c r="A23" s="6" t="s">
        <v>41</v>
      </c>
      <c r="B23" s="18"/>
      <c r="C23" s="11">
        <f>(C20-C22)*B21</f>
        <v>10800</v>
      </c>
      <c r="D23" s="40"/>
      <c r="E23" s="46">
        <v>16</v>
      </c>
      <c r="F23" s="45" t="s">
        <v>42</v>
      </c>
      <c r="G23" s="45" t="s">
        <v>38</v>
      </c>
    </row>
    <row r="24" spans="1:7" ht="21.6" customHeight="1" x14ac:dyDescent="0.25">
      <c r="A24" s="6" t="s">
        <v>44</v>
      </c>
      <c r="B24" s="54">
        <v>0.2</v>
      </c>
      <c r="C24" s="11">
        <f>C20*B24</f>
        <v>16000</v>
      </c>
      <c r="D24" s="40" t="s">
        <v>46</v>
      </c>
      <c r="E24" s="46">
        <v>17</v>
      </c>
      <c r="F24" s="45" t="s">
        <v>42</v>
      </c>
      <c r="G24" s="45" t="s">
        <v>38</v>
      </c>
    </row>
    <row r="25" spans="1:7" ht="21.6" customHeight="1" x14ac:dyDescent="0.25">
      <c r="A25" s="6" t="s">
        <v>45</v>
      </c>
      <c r="B25" s="52"/>
      <c r="C25" s="53">
        <f>(C21-(C20-C24)*B21)</f>
        <v>2400</v>
      </c>
      <c r="D25" s="40"/>
      <c r="E25" s="46"/>
      <c r="F25" s="45"/>
      <c r="G25" s="45"/>
    </row>
    <row r="26" spans="1:7" ht="21.6" customHeight="1" x14ac:dyDescent="0.25">
      <c r="A26" s="6" t="s">
        <v>9</v>
      </c>
      <c r="B26" s="18">
        <v>0.15</v>
      </c>
      <c r="C26" s="19">
        <f>(C8+C9)*B26</f>
        <v>806.4</v>
      </c>
      <c r="D26" s="40"/>
      <c r="E26" s="46">
        <v>18</v>
      </c>
      <c r="F26" s="45" t="s">
        <v>34</v>
      </c>
      <c r="G26" s="45" t="s">
        <v>39</v>
      </c>
    </row>
    <row r="27" spans="1:7" ht="21.6" customHeight="1" x14ac:dyDescent="0.25">
      <c r="A27" s="6" t="s">
        <v>10</v>
      </c>
      <c r="B27" s="14"/>
      <c r="C27" s="20">
        <f>C11/(C8+C9)</f>
        <v>186.01190476190476</v>
      </c>
      <c r="D27" s="39"/>
      <c r="E27" s="46">
        <v>19</v>
      </c>
      <c r="F27" s="45" t="s">
        <v>33</v>
      </c>
      <c r="G27" s="45"/>
    </row>
    <row r="28" spans="1:7" ht="21.6" customHeight="1" x14ac:dyDescent="0.25">
      <c r="A28" s="6" t="s">
        <v>11</v>
      </c>
      <c r="B28" s="14"/>
      <c r="C28" s="21">
        <f>C26*C27</f>
        <v>150000</v>
      </c>
      <c r="D28" s="39"/>
      <c r="E28" s="46">
        <v>20</v>
      </c>
      <c r="F28" s="45" t="s">
        <v>36</v>
      </c>
      <c r="G28" s="45" t="s">
        <v>39</v>
      </c>
    </row>
    <row r="29" spans="1:7" ht="21.6" customHeight="1" x14ac:dyDescent="0.25">
      <c r="A29" s="6" t="s">
        <v>12</v>
      </c>
      <c r="B29" s="54">
        <v>0.15</v>
      </c>
      <c r="C29" s="14"/>
      <c r="D29" s="39" t="s">
        <v>46</v>
      </c>
      <c r="E29" s="46">
        <v>21</v>
      </c>
      <c r="F29" s="45" t="s">
        <v>34</v>
      </c>
      <c r="G29" s="45" t="s">
        <v>37</v>
      </c>
    </row>
    <row r="30" spans="1:7" ht="21.6" customHeight="1" x14ac:dyDescent="0.25">
      <c r="A30" s="6" t="s">
        <v>13</v>
      </c>
      <c r="B30" s="14"/>
      <c r="C30" s="22">
        <f>(C8*B29)-C9</f>
        <v>144</v>
      </c>
      <c r="D30" s="39"/>
      <c r="E30" s="46">
        <v>22</v>
      </c>
      <c r="F30" s="45" t="s">
        <v>35</v>
      </c>
      <c r="G30" s="45" t="s">
        <v>37</v>
      </c>
    </row>
    <row r="31" spans="1:7" ht="21.6" customHeight="1" x14ac:dyDescent="0.25">
      <c r="A31" s="6" t="s">
        <v>43</v>
      </c>
      <c r="B31" s="14"/>
      <c r="C31" s="29">
        <f>(C30)*C18</f>
        <v>288000</v>
      </c>
      <c r="D31" s="39"/>
      <c r="E31" s="46">
        <v>23</v>
      </c>
      <c r="F31" s="45" t="s">
        <v>35</v>
      </c>
      <c r="G31" s="45" t="s">
        <v>37</v>
      </c>
    </row>
    <row r="32" spans="1:7" ht="15" customHeight="1" thickBot="1" x14ac:dyDescent="0.25">
      <c r="B32" s="7"/>
      <c r="C32" s="30"/>
      <c r="D32" s="44"/>
      <c r="E32" s="45"/>
      <c r="F32" s="45"/>
      <c r="G32" s="45"/>
    </row>
  </sheetData>
  <conditionalFormatting sqref="B8:C11 B20:C32 C12:C19">
    <cfRule type="containsText" dxfId="3" priority="2" operator="containsText" text="#DIV/0!">
      <formula>NOT(ISERROR(SEARCH("#DIV/0!",B8)))</formula>
    </cfRule>
  </conditionalFormatting>
  <conditionalFormatting sqref="C12:C13 C16:C17 C19 C27:C28">
    <cfRule type="containsErrors" dxfId="2" priority="1">
      <formula>ISERROR(C12)</formula>
    </cfRule>
  </conditionalFormatting>
  <printOptions horizontalCentered="1"/>
  <pageMargins left="0.75" right="0.75" top="0.75" bottom="0.75" header="0.3" footer="0.3"/>
  <pageSetup scale="76" orientation="landscape" r:id="rId1"/>
  <headerFooter>
    <oddHeader>&amp;R&amp;G</oddHeader>
    <oddFooter>&amp;L&amp;"HumstSlab712 BT,Roman"&amp;10© 2017 Stryker | All rights reserved.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showGridLines="0" view="pageLayout" zoomScale="70" zoomScaleNormal="100" zoomScalePageLayoutView="70" workbookViewId="0">
      <selection activeCell="C22" sqref="C22"/>
    </sheetView>
  </sheetViews>
  <sheetFormatPr defaultColWidth="9.25" defaultRowHeight="14.25" x14ac:dyDescent="0.2"/>
  <cols>
    <col min="1" max="1" width="49" customWidth="1"/>
    <col min="2" max="2" width="16" customWidth="1"/>
    <col min="3" max="3" width="18.375" bestFit="1" customWidth="1"/>
    <col min="4" max="4" width="20.125" customWidth="1"/>
  </cols>
  <sheetData>
    <row r="1" spans="1:6" ht="27.75" x14ac:dyDescent="0.45">
      <c r="A1" s="62" t="s">
        <v>0</v>
      </c>
      <c r="B1" s="63"/>
      <c r="C1" s="63"/>
      <c r="D1" s="63"/>
    </row>
    <row r="2" spans="1:6" ht="21" x14ac:dyDescent="0.2">
      <c r="A2" s="64" t="s">
        <v>26</v>
      </c>
      <c r="B2" s="64"/>
      <c r="C2" s="64"/>
      <c r="D2" s="64"/>
      <c r="E2" s="1"/>
      <c r="F2" s="1"/>
    </row>
    <row r="3" spans="1:6" ht="20.25" customHeight="1" x14ac:dyDescent="0.2">
      <c r="A3" s="66"/>
      <c r="B3" s="66"/>
      <c r="C3" s="66"/>
      <c r="D3" s="66"/>
    </row>
    <row r="4" spans="1:6" x14ac:dyDescent="0.2">
      <c r="A4" s="2"/>
      <c r="B4" s="12"/>
      <c r="C4" s="13" t="s">
        <v>21</v>
      </c>
      <c r="D4" s="2"/>
    </row>
    <row r="5" spans="1:6" ht="20.25" x14ac:dyDescent="0.35">
      <c r="A5" s="65"/>
      <c r="B5" s="65"/>
      <c r="C5" s="65"/>
      <c r="D5" s="65"/>
    </row>
    <row r="6" spans="1:6" ht="15" thickBot="1" x14ac:dyDescent="0.25">
      <c r="A6" s="3"/>
      <c r="B6" s="3"/>
      <c r="C6" s="3"/>
      <c r="D6" s="3"/>
    </row>
    <row r="7" spans="1:6" ht="31.5" customHeight="1" x14ac:dyDescent="0.3">
      <c r="A7" s="4" t="s">
        <v>18</v>
      </c>
      <c r="B7" s="5" t="s">
        <v>20</v>
      </c>
      <c r="C7" s="5" t="s">
        <v>19</v>
      </c>
      <c r="D7" s="23" t="s">
        <v>25</v>
      </c>
    </row>
    <row r="8" spans="1:6" ht="21.6" customHeight="1" x14ac:dyDescent="0.25">
      <c r="A8" s="6" t="s">
        <v>15</v>
      </c>
      <c r="B8" s="15">
        <v>10</v>
      </c>
      <c r="C8" s="8">
        <f>B8*48</f>
        <v>480</v>
      </c>
      <c r="D8" s="24"/>
    </row>
    <row r="9" spans="1:6" ht="21.6" customHeight="1" x14ac:dyDescent="0.25">
      <c r="A9" s="6" t="s">
        <v>16</v>
      </c>
      <c r="B9" s="15">
        <v>2</v>
      </c>
      <c r="C9" s="8">
        <f>B9*48</f>
        <v>96</v>
      </c>
      <c r="D9" s="24"/>
    </row>
    <row r="10" spans="1:6" ht="21.6" customHeight="1" x14ac:dyDescent="0.25">
      <c r="A10" s="6" t="s">
        <v>17</v>
      </c>
      <c r="B10" s="15">
        <v>2</v>
      </c>
      <c r="C10" s="8">
        <f>B10*48</f>
        <v>96</v>
      </c>
      <c r="D10" s="24"/>
    </row>
    <row r="11" spans="1:6" ht="21.6" customHeight="1" x14ac:dyDescent="0.25">
      <c r="A11" s="6" t="s">
        <v>1</v>
      </c>
      <c r="B11" s="61"/>
      <c r="C11" s="16">
        <v>2000000</v>
      </c>
      <c r="D11" s="24"/>
    </row>
    <row r="12" spans="1:6" ht="21.6" customHeight="1" x14ac:dyDescent="0.25">
      <c r="A12" s="6" t="s">
        <v>2</v>
      </c>
      <c r="B12" s="61"/>
      <c r="C12" s="9">
        <f>C9/C8</f>
        <v>0.2</v>
      </c>
      <c r="D12" s="27"/>
    </row>
    <row r="13" spans="1:6" ht="21.6" customHeight="1" x14ac:dyDescent="0.25">
      <c r="A13" s="6" t="s">
        <v>3</v>
      </c>
      <c r="B13" s="61"/>
      <c r="C13" s="9">
        <f>C10/C8</f>
        <v>0.2</v>
      </c>
      <c r="D13" s="28"/>
    </row>
    <row r="14" spans="1:6" ht="21.6" customHeight="1" x14ac:dyDescent="0.25">
      <c r="A14" s="6" t="s">
        <v>4</v>
      </c>
      <c r="B14" s="61"/>
      <c r="C14" s="36">
        <v>0.03</v>
      </c>
      <c r="D14" s="27"/>
    </row>
    <row r="15" spans="1:6" ht="21.6" customHeight="1" x14ac:dyDescent="0.25">
      <c r="A15" s="6" t="s">
        <v>5</v>
      </c>
      <c r="B15" s="61"/>
      <c r="C15" s="10">
        <f>C8*C14</f>
        <v>14.399999999999999</v>
      </c>
      <c r="D15" s="25"/>
    </row>
    <row r="16" spans="1:6" ht="21.6" customHeight="1" x14ac:dyDescent="0.25">
      <c r="A16" s="6" t="s">
        <v>23</v>
      </c>
      <c r="B16" s="61"/>
      <c r="C16" s="10">
        <f>(C10-C15)*C12</f>
        <v>16.32</v>
      </c>
      <c r="D16" s="25"/>
    </row>
    <row r="17" spans="1:4" ht="21.6" customHeight="1" x14ac:dyDescent="0.25">
      <c r="A17" s="6" t="s">
        <v>22</v>
      </c>
      <c r="B17" s="61"/>
      <c r="C17" s="17">
        <f>C10*C12</f>
        <v>19.200000000000003</v>
      </c>
      <c r="D17" s="25"/>
    </row>
    <row r="18" spans="1:4" ht="21.6" customHeight="1" x14ac:dyDescent="0.25">
      <c r="A18" s="6" t="s">
        <v>6</v>
      </c>
      <c r="B18" s="61"/>
      <c r="C18" s="16">
        <v>2500</v>
      </c>
      <c r="D18" s="25"/>
    </row>
    <row r="19" spans="1:4" ht="21.6" customHeight="1" x14ac:dyDescent="0.25">
      <c r="A19" s="6" t="s">
        <v>24</v>
      </c>
      <c r="B19" s="61"/>
      <c r="C19" s="11">
        <f>C18*C17</f>
        <v>48000.000000000007</v>
      </c>
      <c r="D19" s="24"/>
    </row>
    <row r="20" spans="1:4" ht="21.6" customHeight="1" x14ac:dyDescent="0.25">
      <c r="A20" s="6" t="s">
        <v>7</v>
      </c>
      <c r="B20" s="18">
        <v>0.08</v>
      </c>
      <c r="C20" s="11">
        <f>C11*B20</f>
        <v>160000</v>
      </c>
      <c r="D20" s="27"/>
    </row>
    <row r="21" spans="1:4" ht="21.6" customHeight="1" x14ac:dyDescent="0.25">
      <c r="A21" s="6" t="s">
        <v>8</v>
      </c>
      <c r="B21" s="18">
        <v>0.15</v>
      </c>
      <c r="C21" s="11">
        <f>C20*B21</f>
        <v>24000</v>
      </c>
      <c r="D21" s="27"/>
    </row>
    <row r="22" spans="1:4" ht="21.6" customHeight="1" x14ac:dyDescent="0.25">
      <c r="A22" s="6" t="s">
        <v>9</v>
      </c>
      <c r="B22" s="18">
        <v>0.15</v>
      </c>
      <c r="C22" s="19">
        <f>(C8+C9)*B22</f>
        <v>86.399999999999991</v>
      </c>
      <c r="D22" s="27"/>
    </row>
    <row r="23" spans="1:4" ht="21.6" customHeight="1" x14ac:dyDescent="0.25">
      <c r="A23" s="6" t="s">
        <v>10</v>
      </c>
      <c r="B23" s="14"/>
      <c r="C23" s="20">
        <f>C11/(C8+C9)</f>
        <v>3472.2222222222222</v>
      </c>
      <c r="D23" s="24"/>
    </row>
    <row r="24" spans="1:4" ht="21.6" customHeight="1" x14ac:dyDescent="0.25">
      <c r="A24" s="6" t="s">
        <v>11</v>
      </c>
      <c r="B24" s="14"/>
      <c r="C24" s="21">
        <f>C22*C23</f>
        <v>299999.99999999994</v>
      </c>
      <c r="D24" s="24"/>
    </row>
    <row r="25" spans="1:4" ht="21.6" customHeight="1" x14ac:dyDescent="0.25">
      <c r="A25" s="6" t="s">
        <v>12</v>
      </c>
      <c r="B25" s="18">
        <v>0.2</v>
      </c>
      <c r="C25" s="14"/>
      <c r="D25" s="24"/>
    </row>
    <row r="26" spans="1:4" ht="21.6" customHeight="1" x14ac:dyDescent="0.25">
      <c r="A26" s="6" t="s">
        <v>13</v>
      </c>
      <c r="B26" s="14"/>
      <c r="C26" s="22">
        <f>C8*B25</f>
        <v>96</v>
      </c>
      <c r="D26" s="24"/>
    </row>
    <row r="27" spans="1:4" ht="21.6" customHeight="1" x14ac:dyDescent="0.25">
      <c r="A27" s="6" t="s">
        <v>14</v>
      </c>
      <c r="B27" s="14"/>
      <c r="C27" s="59">
        <f>(C26)*C18</f>
        <v>240000</v>
      </c>
      <c r="D27" s="24"/>
    </row>
    <row r="28" spans="1:4" ht="15" thickBot="1" x14ac:dyDescent="0.25">
      <c r="B28" s="7"/>
      <c r="C28" s="60"/>
      <c r="D28" s="26"/>
    </row>
  </sheetData>
  <mergeCells count="6">
    <mergeCell ref="C27:C28"/>
    <mergeCell ref="B11:B19"/>
    <mergeCell ref="A1:D1"/>
    <mergeCell ref="A2:D2"/>
    <mergeCell ref="A5:D5"/>
    <mergeCell ref="A3:D3"/>
  </mergeCells>
  <conditionalFormatting sqref="B8:C11 B20:C28 C12:C19">
    <cfRule type="containsText" dxfId="1" priority="2" operator="containsText" text="#DIV/0!">
      <formula>NOT(ISERROR(SEARCH("#DIV/0!",B8)))</formula>
    </cfRule>
  </conditionalFormatting>
  <conditionalFormatting sqref="C12:C13 C16:C17 C19 C23:C24">
    <cfRule type="containsErrors" dxfId="0" priority="1">
      <formula>ISERROR(C12)</formula>
    </cfRule>
  </conditionalFormatting>
  <printOptions horizontalCentered="1"/>
  <pageMargins left="0.75" right="0.75" top="0.75" bottom="0.75" header="0.3" footer="0.3"/>
  <pageSetup scale="79" orientation="portrait" r:id="rId1"/>
  <headerFooter>
    <oddHeader>&amp;R&amp;G</oddHeader>
    <oddFooter>&amp;L&amp;"HumstSlab712 BT,Roman"&amp;10© 2017 Stryker | All rights reserved.</oddFooter>
  </headerFooter>
  <ignoredErrors>
    <ignoredError sqref="C12:C13 C16:C17 C19 C23" evalError="1"/>
  </ignoredError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8D2006A0BB64EBDD610346682E3DD" ma:contentTypeVersion="4" ma:contentTypeDescription="Create a new document." ma:contentTypeScope="" ma:versionID="2b375f38e84252a47cce64ea99a36b78">
  <xsd:schema xmlns:xsd="http://www.w3.org/2001/XMLSchema" xmlns:xs="http://www.w3.org/2001/XMLSchema" xmlns:p="http://schemas.microsoft.com/office/2006/metadata/properties" xmlns:ns2="be45e2a7-5771-4aef-9764-e70869cf2432" xmlns:ns3="7a931c9b-2f95-4a04-acf4-21fc03d2c268" targetNamespace="http://schemas.microsoft.com/office/2006/metadata/properties" ma:root="true" ma:fieldsID="a55a5199e742b371e3ce8a69ff4595a1" ns2:_="" ns3:_="">
    <xsd:import namespace="be45e2a7-5771-4aef-9764-e70869cf2432"/>
    <xsd:import namespace="7a931c9b-2f95-4a04-acf4-21fc03d2c26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45e2a7-5771-4aef-9764-e70869cf243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31c9b-2f95-4a04-acf4-21fc03d2c2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7AF758-1958-4A63-BA62-C1AF053FD96D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be45e2a7-5771-4aef-9764-e70869cf2432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a931c9b-2f95-4a04-acf4-21fc03d2c268"/>
  </ds:schemaRefs>
</ds:datastoreItem>
</file>

<file path=customXml/itemProps2.xml><?xml version="1.0" encoding="utf-8"?>
<ds:datastoreItem xmlns:ds="http://schemas.openxmlformats.org/officeDocument/2006/customXml" ds:itemID="{58474C52-26A0-481E-A9C3-58C86918FD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45e2a7-5771-4aef-9764-e70869cf2432"/>
    <ds:schemaRef ds:uri="7a931c9b-2f95-4a04-acf4-21fc03d2c2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7E62B-6B45-4166-9892-E47E30AE98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 2 (2)</vt:lpstr>
      <vt:lpstr>draft 2</vt:lpstr>
      <vt:lpstr>Report</vt:lpstr>
    </vt:vector>
  </TitlesOfParts>
  <Company>Stryker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Dana MCKinniss</dc:creator>
  <cp:lastModifiedBy>Patrick Doyle</cp:lastModifiedBy>
  <cp:lastPrinted>2018-02-01T18:13:05Z</cp:lastPrinted>
  <dcterms:created xsi:type="dcterms:W3CDTF">2014-11-04T20:47:03Z</dcterms:created>
  <dcterms:modified xsi:type="dcterms:W3CDTF">2018-02-21T16:47:33Z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0x0101001308D2006A0BB64EBDD610346682E3DD</vt:lpwstr>
  </property>
</Properties>
</file>