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9.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0.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8d72369fc33db9c3/^MCareer/^MCurrent/^MPortfolio/^MPortfolio Projects/^MHealth Initiative/^MCurrent/"/>
    </mc:Choice>
  </mc:AlternateContent>
  <xr:revisionPtr revIDLastSave="2376" documentId="8_{EC42CF47-1836-491B-8E1B-6EFAC5840663}" xr6:coauthVersionLast="47" xr6:coauthVersionMax="47" xr10:uidLastSave="{4912C9AD-3A59-4567-B11D-437B2D756F25}"/>
  <bookViews>
    <workbookView xWindow="-28920" yWindow="-120" windowWidth="29040" windowHeight="16440" tabRatio="859" xr2:uid="{392E35DB-48C6-4FE0-AFFB-270D7F34542E}"/>
  </bookViews>
  <sheets>
    <sheet name="Progress" sheetId="10" r:id="rId1"/>
    <sheet name="A1-Push Ups" sheetId="9" r:id="rId2"/>
    <sheet name="A2-Sit Ups" sheetId="8" r:id="rId3"/>
    <sheet name="A3-D.R. Curls" sheetId="5" r:id="rId4"/>
    <sheet name="A4-Leg Press" sheetId="6" r:id="rId5"/>
    <sheet name="A5-Pull Ups" sheetId="7" r:id="rId6"/>
    <sheet name="B1-Lateral Pulldowns" sheetId="4" r:id="rId7"/>
    <sheet name="B2-BB Squats" sheetId="3" r:id="rId8"/>
    <sheet name="B3-Bench Press" sheetId="2" r:id="rId9"/>
    <sheet name="B4|C-Sprinting" sheetId="1" r:id="rId10"/>
    <sheet name="Vest &amp; Fast &quot;Outdoor Run&quot;"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3" i="1" l="1"/>
  <c r="G43" i="1"/>
  <c r="G40" i="1"/>
  <c r="G41" i="1"/>
  <c r="H41" i="1" s="1"/>
  <c r="G42" i="1"/>
  <c r="G44" i="1"/>
  <c r="G45" i="1"/>
  <c r="G46" i="1"/>
  <c r="I46" i="1" s="1"/>
  <c r="G48" i="1"/>
  <c r="H48" i="1" s="1"/>
  <c r="G47" i="1"/>
  <c r="I47" i="1"/>
  <c r="I44" i="1"/>
  <c r="H45" i="1"/>
  <c r="G49" i="1"/>
  <c r="I49" i="1" s="1"/>
  <c r="P76" i="1"/>
  <c r="S76" i="1"/>
  <c r="R76" i="1"/>
  <c r="Q76" i="1"/>
  <c r="H59" i="2"/>
  <c r="I59" i="2"/>
  <c r="J59" i="2"/>
  <c r="K59" i="2"/>
  <c r="L59" i="2" s="1"/>
  <c r="F59" i="2"/>
  <c r="H59" i="3"/>
  <c r="I59" i="3"/>
  <c r="J59" i="3"/>
  <c r="K59" i="3"/>
  <c r="L59" i="3" s="1"/>
  <c r="F59" i="3"/>
  <c r="H59" i="4"/>
  <c r="I59" i="4"/>
  <c r="J59" i="4"/>
  <c r="K59" i="4"/>
  <c r="L59" i="4" s="1"/>
  <c r="F59" i="4"/>
  <c r="I59" i="5"/>
  <c r="J59" i="5"/>
  <c r="K59" i="5" s="1"/>
  <c r="L59" i="5"/>
  <c r="M59" i="5" s="1"/>
  <c r="F59" i="5"/>
  <c r="H59" i="8"/>
  <c r="I59" i="8"/>
  <c r="J59" i="8"/>
  <c r="K59" i="8"/>
  <c r="L59" i="8"/>
  <c r="I59" i="9"/>
  <c r="J59" i="9"/>
  <c r="K59" i="9"/>
  <c r="L59" i="9" s="1"/>
  <c r="F59" i="8"/>
  <c r="F59" i="9"/>
  <c r="D46" i="12"/>
  <c r="I46" i="12" s="1"/>
  <c r="I45" i="12"/>
  <c r="D45" i="12"/>
  <c r="G46" i="12"/>
  <c r="G45" i="12"/>
  <c r="L49" i="1"/>
  <c r="H49" i="1"/>
  <c r="H58" i="2"/>
  <c r="I58" i="2"/>
  <c r="J58" i="2" s="1"/>
  <c r="K58" i="2"/>
  <c r="L58" i="2" s="1"/>
  <c r="F58" i="2"/>
  <c r="H58" i="3"/>
  <c r="I58" i="3"/>
  <c r="J58" i="3"/>
  <c r="K58" i="3"/>
  <c r="L58" i="3" s="1"/>
  <c r="F58" i="3"/>
  <c r="H58" i="4"/>
  <c r="I58" i="4"/>
  <c r="J58" i="4" s="1"/>
  <c r="K58" i="4"/>
  <c r="L58" i="4" s="1"/>
  <c r="F58" i="4"/>
  <c r="F58" i="7"/>
  <c r="G58" i="7"/>
  <c r="H58" i="7" s="1"/>
  <c r="I58" i="7"/>
  <c r="J58" i="7" s="1"/>
  <c r="BC58" i="6"/>
  <c r="BD58" i="6"/>
  <c r="BE58" i="6" s="1"/>
  <c r="BF58" i="6"/>
  <c r="BG58" i="6" s="1"/>
  <c r="BA58" i="6"/>
  <c r="H58" i="6"/>
  <c r="I58" i="6"/>
  <c r="J58" i="6"/>
  <c r="K58" i="6"/>
  <c r="L58" i="6" s="1"/>
  <c r="F58" i="6"/>
  <c r="I58" i="5"/>
  <c r="J58" i="5"/>
  <c r="K58" i="5" s="1"/>
  <c r="L58" i="5"/>
  <c r="M58" i="5"/>
  <c r="F58" i="5"/>
  <c r="H58" i="8"/>
  <c r="I58" i="8"/>
  <c r="J58" i="8"/>
  <c r="K58" i="8"/>
  <c r="L58" i="8" s="1"/>
  <c r="F58" i="8"/>
  <c r="H58" i="9"/>
  <c r="I58" i="9"/>
  <c r="J58" i="9"/>
  <c r="K58" i="9"/>
  <c r="L58" i="9"/>
  <c r="F58" i="9"/>
  <c r="H57" i="2"/>
  <c r="I57" i="2"/>
  <c r="J57" i="2"/>
  <c r="K57" i="2"/>
  <c r="L57" i="2" s="1"/>
  <c r="F57" i="2"/>
  <c r="H57" i="3"/>
  <c r="I57" i="3"/>
  <c r="J57" i="3"/>
  <c r="K57" i="3"/>
  <c r="L57" i="3" s="1"/>
  <c r="F57" i="3"/>
  <c r="H57" i="4"/>
  <c r="I57" i="4"/>
  <c r="J57" i="4"/>
  <c r="K57" i="4"/>
  <c r="L57" i="4" s="1"/>
  <c r="F57" i="4"/>
  <c r="F57" i="7"/>
  <c r="G57" i="7"/>
  <c r="H57" i="7" s="1"/>
  <c r="I57" i="7"/>
  <c r="J57" i="7" s="1"/>
  <c r="BC57" i="6"/>
  <c r="BD57" i="6"/>
  <c r="BE57" i="6"/>
  <c r="BF57" i="6"/>
  <c r="BG57" i="6" s="1"/>
  <c r="BA57" i="6"/>
  <c r="H57" i="6"/>
  <c r="I57" i="6"/>
  <c r="J57" i="6" s="1"/>
  <c r="K57" i="6"/>
  <c r="L57" i="6" s="1"/>
  <c r="F57" i="6"/>
  <c r="I57" i="5"/>
  <c r="J57" i="5"/>
  <c r="K57" i="5" s="1"/>
  <c r="L57" i="5"/>
  <c r="M57" i="5" s="1"/>
  <c r="F57" i="5"/>
  <c r="H57" i="8"/>
  <c r="I57" i="8"/>
  <c r="J57" i="8"/>
  <c r="K57" i="8"/>
  <c r="L57" i="8" s="1"/>
  <c r="F57" i="8"/>
  <c r="H57" i="9"/>
  <c r="I57" i="9"/>
  <c r="J57" i="9"/>
  <c r="K57" i="9"/>
  <c r="L57" i="9"/>
  <c r="F57" i="9"/>
  <c r="I43" i="12"/>
  <c r="I44" i="12"/>
  <c r="G44" i="12"/>
  <c r="D44" i="12"/>
  <c r="G43" i="12"/>
  <c r="D43" i="12"/>
  <c r="L48" i="1"/>
  <c r="I48" i="1"/>
  <c r="H56" i="2"/>
  <c r="I56" i="2"/>
  <c r="J56" i="2" s="1"/>
  <c r="K56" i="2"/>
  <c r="L56" i="2" s="1"/>
  <c r="F56" i="2"/>
  <c r="H56" i="3"/>
  <c r="I56" i="3"/>
  <c r="J56" i="3"/>
  <c r="K56" i="3"/>
  <c r="L56" i="3" s="1"/>
  <c r="F56" i="3"/>
  <c r="H56" i="4"/>
  <c r="I56" i="4"/>
  <c r="J56" i="4"/>
  <c r="K56" i="4"/>
  <c r="L56" i="4"/>
  <c r="F56" i="4"/>
  <c r="F56" i="7"/>
  <c r="G56" i="7"/>
  <c r="H56" i="7"/>
  <c r="I56" i="7"/>
  <c r="J56" i="7" s="1"/>
  <c r="BC56" i="6"/>
  <c r="BD56" i="6"/>
  <c r="BE56" i="6" s="1"/>
  <c r="BF56" i="6"/>
  <c r="BG56" i="6"/>
  <c r="BA56" i="6"/>
  <c r="H56" i="6"/>
  <c r="I56" i="6"/>
  <c r="J56" i="6"/>
  <c r="K56" i="6"/>
  <c r="L56" i="6"/>
  <c r="F56" i="6"/>
  <c r="I56" i="5"/>
  <c r="J56" i="5"/>
  <c r="K56" i="5" s="1"/>
  <c r="L56" i="5"/>
  <c r="M56" i="5" s="1"/>
  <c r="F56" i="5"/>
  <c r="H56" i="8"/>
  <c r="I56" i="8"/>
  <c r="J56" i="8"/>
  <c r="K56" i="8"/>
  <c r="L56" i="8"/>
  <c r="F56" i="8"/>
  <c r="H56" i="9"/>
  <c r="I56" i="9"/>
  <c r="J56" i="9"/>
  <c r="K56" i="9"/>
  <c r="L56" i="9"/>
  <c r="F56" i="9"/>
  <c r="F4" i="6"/>
  <c r="F53" i="6"/>
  <c r="F53" i="3"/>
  <c r="F55" i="6"/>
  <c r="H55" i="2"/>
  <c r="I55" i="2"/>
  <c r="J55" i="2" s="1"/>
  <c r="K55" i="2"/>
  <c r="L55" i="2" s="1"/>
  <c r="F55" i="2"/>
  <c r="F55" i="3"/>
  <c r="H55" i="3"/>
  <c r="I55" i="3"/>
  <c r="J55" i="3"/>
  <c r="K55" i="3"/>
  <c r="L55" i="3" s="1"/>
  <c r="H55" i="4"/>
  <c r="I55" i="4"/>
  <c r="J55" i="4"/>
  <c r="K55" i="4"/>
  <c r="L55" i="4" s="1"/>
  <c r="F55" i="4"/>
  <c r="G55" i="7"/>
  <c r="H55" i="7" s="1"/>
  <c r="F55" i="7" s="1"/>
  <c r="I55" i="7"/>
  <c r="J55" i="7" s="1"/>
  <c r="BC55" i="6"/>
  <c r="BD55" i="6"/>
  <c r="BE55" i="6"/>
  <c r="BF55" i="6"/>
  <c r="BG55" i="6"/>
  <c r="BA55" i="6"/>
  <c r="H55" i="6"/>
  <c r="I55" i="6"/>
  <c r="J55" i="6" s="1"/>
  <c r="K55" i="6"/>
  <c r="L55" i="6"/>
  <c r="I55" i="5"/>
  <c r="J55" i="5"/>
  <c r="K55" i="5"/>
  <c r="L55" i="5"/>
  <c r="M55" i="5" s="1"/>
  <c r="F55" i="5"/>
  <c r="H55" i="8"/>
  <c r="I55" i="8"/>
  <c r="J55" i="8"/>
  <c r="K55" i="8"/>
  <c r="L55" i="8" s="1"/>
  <c r="F55" i="8"/>
  <c r="H55" i="9"/>
  <c r="L55" i="9"/>
  <c r="F55" i="9"/>
  <c r="H54" i="9"/>
  <c r="I55" i="9"/>
  <c r="J55" i="9" s="1"/>
  <c r="K55" i="9"/>
  <c r="I42" i="12"/>
  <c r="G42" i="12"/>
  <c r="D42" i="12"/>
  <c r="L47" i="1"/>
  <c r="F54" i="2"/>
  <c r="H54" i="2" s="1"/>
  <c r="I54" i="2"/>
  <c r="J54" i="2"/>
  <c r="K54" i="2"/>
  <c r="L54" i="2" s="1"/>
  <c r="I53" i="2"/>
  <c r="J53" i="2"/>
  <c r="K53" i="2"/>
  <c r="L53" i="2" s="1"/>
  <c r="F53" i="2"/>
  <c r="H53" i="2" s="1"/>
  <c r="H54" i="3"/>
  <c r="I54" i="3"/>
  <c r="J54" i="3" s="1"/>
  <c r="K54" i="3"/>
  <c r="L54" i="3" s="1"/>
  <c r="H53" i="3"/>
  <c r="I53" i="3"/>
  <c r="J53" i="3" s="1"/>
  <c r="K53" i="3"/>
  <c r="L53" i="3" s="1"/>
  <c r="F54" i="3"/>
  <c r="H54" i="4"/>
  <c r="H2" i="4"/>
  <c r="I54" i="4"/>
  <c r="J54" i="4" s="1"/>
  <c r="K54" i="4"/>
  <c r="L54" i="4" s="1"/>
  <c r="H53" i="4"/>
  <c r="I53" i="4"/>
  <c r="J53" i="4"/>
  <c r="K53" i="4"/>
  <c r="L53" i="4" s="1"/>
  <c r="F54" i="4"/>
  <c r="F53" i="4"/>
  <c r="F54" i="7"/>
  <c r="G54" i="7"/>
  <c r="H54" i="7"/>
  <c r="I54" i="7"/>
  <c r="J54" i="7" s="1"/>
  <c r="G53" i="7"/>
  <c r="H53" i="7" s="1"/>
  <c r="F53" i="7" s="1"/>
  <c r="I53" i="7"/>
  <c r="J53" i="7" s="1"/>
  <c r="BC53" i="6"/>
  <c r="BD53" i="6"/>
  <c r="BE53" i="6"/>
  <c r="BF53" i="6"/>
  <c r="BG53" i="6" s="1"/>
  <c r="BA53" i="6"/>
  <c r="H53" i="6"/>
  <c r="I53" i="6"/>
  <c r="J53" i="6"/>
  <c r="K53" i="6"/>
  <c r="L53" i="6" s="1"/>
  <c r="I54" i="5"/>
  <c r="J54" i="5"/>
  <c r="K54" i="5"/>
  <c r="L54" i="5"/>
  <c r="M54" i="5" s="1"/>
  <c r="I53" i="5"/>
  <c r="J53" i="5"/>
  <c r="K53" i="5"/>
  <c r="L53" i="5"/>
  <c r="M53" i="5"/>
  <c r="F54" i="5"/>
  <c r="F53" i="5"/>
  <c r="H54" i="8"/>
  <c r="I54" i="8"/>
  <c r="J54" i="8"/>
  <c r="K54" i="8"/>
  <c r="L54" i="8" s="1"/>
  <c r="H53" i="8"/>
  <c r="I53" i="8"/>
  <c r="J53" i="8"/>
  <c r="K53" i="8"/>
  <c r="L53" i="8" s="1"/>
  <c r="F54" i="8"/>
  <c r="F53" i="8"/>
  <c r="I54" i="9"/>
  <c r="J54" i="9"/>
  <c r="K54" i="9"/>
  <c r="L54" i="9" s="1"/>
  <c r="H53" i="9"/>
  <c r="I53" i="9"/>
  <c r="J53" i="9" s="1"/>
  <c r="K53" i="9"/>
  <c r="L53" i="9" s="1"/>
  <c r="F54" i="9"/>
  <c r="F53" i="9"/>
  <c r="I40" i="12"/>
  <c r="G40" i="12"/>
  <c r="D40" i="12"/>
  <c r="I39" i="12"/>
  <c r="G39" i="12"/>
  <c r="D39" i="12"/>
  <c r="L46" i="1"/>
  <c r="H46" i="1"/>
  <c r="H52" i="2"/>
  <c r="I52" i="2"/>
  <c r="J52" i="2"/>
  <c r="K52" i="2"/>
  <c r="L52" i="2" s="1"/>
  <c r="F52" i="2"/>
  <c r="H52" i="3"/>
  <c r="I52" i="3"/>
  <c r="J52" i="3" s="1"/>
  <c r="K52" i="3"/>
  <c r="L52" i="3"/>
  <c r="F52" i="3"/>
  <c r="H52" i="4"/>
  <c r="I52" i="4"/>
  <c r="J52" i="4" s="1"/>
  <c r="K52" i="4"/>
  <c r="L52" i="4" s="1"/>
  <c r="F52" i="4"/>
  <c r="H52" i="9"/>
  <c r="I52" i="9"/>
  <c r="J52" i="9"/>
  <c r="K52" i="9"/>
  <c r="L52" i="9" s="1"/>
  <c r="F52" i="9"/>
  <c r="H52" i="8"/>
  <c r="I52" i="8"/>
  <c r="J52" i="8" s="1"/>
  <c r="K52" i="8"/>
  <c r="L52" i="8" s="1"/>
  <c r="F52" i="8"/>
  <c r="F52" i="7"/>
  <c r="G52" i="7"/>
  <c r="H52" i="7"/>
  <c r="I52" i="7"/>
  <c r="J52" i="7" s="1"/>
  <c r="BC52" i="6"/>
  <c r="BD52" i="6"/>
  <c r="BE52" i="6"/>
  <c r="BF52" i="6"/>
  <c r="BG52" i="6" s="1"/>
  <c r="BA52" i="6"/>
  <c r="H52" i="6"/>
  <c r="I52" i="6"/>
  <c r="J52" i="6"/>
  <c r="K52" i="6"/>
  <c r="L52" i="6" s="1"/>
  <c r="F52" i="6"/>
  <c r="I52" i="5"/>
  <c r="J52" i="5"/>
  <c r="K52" i="5"/>
  <c r="L52" i="5"/>
  <c r="M52" i="5"/>
  <c r="F52" i="5"/>
  <c r="I37" i="12"/>
  <c r="I38" i="12"/>
  <c r="G38" i="12"/>
  <c r="D38" i="12"/>
  <c r="G37" i="12"/>
  <c r="D37" i="12"/>
  <c r="L45" i="1"/>
  <c r="H50" i="2"/>
  <c r="I50" i="2"/>
  <c r="J50" i="2" s="1"/>
  <c r="K50" i="2"/>
  <c r="L50" i="2"/>
  <c r="I51" i="2"/>
  <c r="J51" i="2"/>
  <c r="K51" i="2"/>
  <c r="L51" i="2"/>
  <c r="F51" i="2"/>
  <c r="H51" i="2" s="1"/>
  <c r="F50" i="2"/>
  <c r="H50" i="3"/>
  <c r="H51" i="3"/>
  <c r="I50" i="3"/>
  <c r="J50" i="3" s="1"/>
  <c r="K50" i="3"/>
  <c r="L50" i="3"/>
  <c r="I51" i="3"/>
  <c r="J51" i="3"/>
  <c r="K51" i="3"/>
  <c r="L51" i="3"/>
  <c r="F51" i="3"/>
  <c r="F50" i="3"/>
  <c r="H50" i="4"/>
  <c r="H51" i="4"/>
  <c r="I50" i="4"/>
  <c r="J50" i="4"/>
  <c r="K50" i="4"/>
  <c r="L50" i="4" s="1"/>
  <c r="I51" i="4"/>
  <c r="J51" i="4" s="1"/>
  <c r="K51" i="4"/>
  <c r="L51" i="4"/>
  <c r="F51" i="4"/>
  <c r="F50" i="4"/>
  <c r="H50" i="9"/>
  <c r="H51" i="9"/>
  <c r="I50" i="9"/>
  <c r="J50" i="9"/>
  <c r="K50" i="9"/>
  <c r="L50" i="9" s="1"/>
  <c r="I51" i="9"/>
  <c r="J51" i="9" s="1"/>
  <c r="K51" i="9"/>
  <c r="L51" i="9"/>
  <c r="F51" i="9"/>
  <c r="F50" i="9"/>
  <c r="H50" i="8"/>
  <c r="H51" i="8"/>
  <c r="I50" i="8"/>
  <c r="J50" i="8"/>
  <c r="K50" i="8"/>
  <c r="L50" i="8" s="1"/>
  <c r="I51" i="8"/>
  <c r="J51" i="8" s="1"/>
  <c r="K51" i="8"/>
  <c r="L51" i="8"/>
  <c r="F51" i="8"/>
  <c r="F50" i="8"/>
  <c r="G50" i="7"/>
  <c r="H50" i="7" s="1"/>
  <c r="F50" i="7" s="1"/>
  <c r="I50" i="7"/>
  <c r="J50" i="7" s="1"/>
  <c r="G51" i="7"/>
  <c r="H51" i="7" s="1"/>
  <c r="F51" i="7" s="1"/>
  <c r="I51" i="7"/>
  <c r="J51" i="7"/>
  <c r="BC50" i="6"/>
  <c r="BC51" i="6"/>
  <c r="BD51" i="6"/>
  <c r="BE51" i="6" s="1"/>
  <c r="BF51" i="6"/>
  <c r="BG51" i="6" s="1"/>
  <c r="BD50" i="6"/>
  <c r="BE50" i="6"/>
  <c r="BF50" i="6"/>
  <c r="BG50" i="6" s="1"/>
  <c r="BA51" i="6"/>
  <c r="BA50" i="6"/>
  <c r="H50" i="6"/>
  <c r="H51" i="6"/>
  <c r="I50" i="6"/>
  <c r="J50" i="6"/>
  <c r="K50" i="6"/>
  <c r="L50" i="6" s="1"/>
  <c r="I51" i="6"/>
  <c r="J51" i="6" s="1"/>
  <c r="K51" i="6"/>
  <c r="L51" i="6"/>
  <c r="F51" i="6"/>
  <c r="F50" i="6"/>
  <c r="I50" i="5"/>
  <c r="I51" i="5"/>
  <c r="J51" i="5"/>
  <c r="K51" i="5"/>
  <c r="L51" i="5"/>
  <c r="M51" i="5"/>
  <c r="J50" i="5"/>
  <c r="K50" i="5"/>
  <c r="L50" i="5"/>
  <c r="M50" i="5"/>
  <c r="F51" i="5"/>
  <c r="F50" i="5"/>
  <c r="F40" i="4"/>
  <c r="F40" i="6"/>
  <c r="I40" i="6"/>
  <c r="J40" i="6"/>
  <c r="K40" i="6"/>
  <c r="L40" i="6" s="1"/>
  <c r="BA40" i="6"/>
  <c r="BD40" i="6"/>
  <c r="BE40" i="6" s="1"/>
  <c r="BF40" i="6"/>
  <c r="BG40" i="6"/>
  <c r="F41" i="6"/>
  <c r="I41" i="6"/>
  <c r="J41" i="6" s="1"/>
  <c r="K41" i="6"/>
  <c r="L41" i="6" s="1"/>
  <c r="BA41" i="6"/>
  <c r="BD41" i="6"/>
  <c r="BE41" i="6" s="1"/>
  <c r="BF41" i="6"/>
  <c r="BG41" i="6" s="1"/>
  <c r="F42" i="6"/>
  <c r="I42" i="6"/>
  <c r="J42" i="6" s="1"/>
  <c r="K42" i="6"/>
  <c r="L42" i="6" s="1"/>
  <c r="BA42" i="6"/>
  <c r="BD42" i="6"/>
  <c r="BE42" i="6" s="1"/>
  <c r="BF42" i="6"/>
  <c r="BG42" i="6"/>
  <c r="F43" i="6"/>
  <c r="I43" i="6"/>
  <c r="J43" i="6" s="1"/>
  <c r="K43" i="6"/>
  <c r="L43" i="6" s="1"/>
  <c r="BA43" i="6"/>
  <c r="BD43" i="6"/>
  <c r="BE43" i="6" s="1"/>
  <c r="BF43" i="6"/>
  <c r="BG43" i="6" s="1"/>
  <c r="F44" i="6"/>
  <c r="I44" i="6"/>
  <c r="J44" i="6" s="1"/>
  <c r="K44" i="6"/>
  <c r="L44" i="6" s="1"/>
  <c r="BA44" i="6"/>
  <c r="BD44" i="6"/>
  <c r="BE44" i="6" s="1"/>
  <c r="BF44" i="6"/>
  <c r="BG44" i="6" s="1"/>
  <c r="G36" i="12"/>
  <c r="D36" i="12"/>
  <c r="L44" i="1"/>
  <c r="H44" i="1"/>
  <c r="I48" i="2"/>
  <c r="J48" i="2" s="1"/>
  <c r="K48" i="2"/>
  <c r="L48" i="2" s="1"/>
  <c r="I49" i="2"/>
  <c r="J49" i="2" s="1"/>
  <c r="K49" i="2"/>
  <c r="L49" i="2" s="1"/>
  <c r="F49" i="2"/>
  <c r="F48" i="2"/>
  <c r="I49" i="3"/>
  <c r="J49" i="3" s="1"/>
  <c r="K49" i="3"/>
  <c r="L49" i="3" s="1"/>
  <c r="I48" i="3"/>
  <c r="J48" i="3" s="1"/>
  <c r="K48" i="3"/>
  <c r="L48" i="3" s="1"/>
  <c r="F49" i="3"/>
  <c r="F48" i="3"/>
  <c r="I49" i="4"/>
  <c r="J49" i="4" s="1"/>
  <c r="K49" i="4"/>
  <c r="L49" i="4" s="1"/>
  <c r="I48" i="4"/>
  <c r="J48" i="4" s="1"/>
  <c r="K48" i="4"/>
  <c r="L48" i="4" s="1"/>
  <c r="F49" i="4"/>
  <c r="F48" i="4"/>
  <c r="K45" i="9"/>
  <c r="I49" i="9"/>
  <c r="J49" i="9" s="1"/>
  <c r="K49" i="9"/>
  <c r="L49" i="9" s="1"/>
  <c r="I48" i="9"/>
  <c r="J48" i="9" s="1"/>
  <c r="K48" i="9"/>
  <c r="L48" i="9"/>
  <c r="F49" i="9"/>
  <c r="F48" i="9"/>
  <c r="I49" i="8"/>
  <c r="J49" i="8"/>
  <c r="K49" i="8"/>
  <c r="L49" i="8" s="1"/>
  <c r="I48" i="8"/>
  <c r="J48" i="8" s="1"/>
  <c r="K48" i="8"/>
  <c r="L48" i="8" s="1"/>
  <c r="F49" i="8"/>
  <c r="F48" i="8"/>
  <c r="G49" i="7"/>
  <c r="H49" i="7" s="1"/>
  <c r="I49" i="7"/>
  <c r="J49" i="7" s="1"/>
  <c r="G48" i="7"/>
  <c r="H48" i="7" s="1"/>
  <c r="I48" i="7"/>
  <c r="J48" i="7" s="1"/>
  <c r="BD49" i="6"/>
  <c r="BE49" i="6" s="1"/>
  <c r="BF49" i="6"/>
  <c r="BG49" i="6" s="1"/>
  <c r="BD48" i="6"/>
  <c r="BE48" i="6" s="1"/>
  <c r="BF48" i="6"/>
  <c r="BG48" i="6" s="1"/>
  <c r="BA49" i="6"/>
  <c r="BA48" i="6"/>
  <c r="I49" i="6"/>
  <c r="J49" i="6" s="1"/>
  <c r="K49" i="6"/>
  <c r="L49" i="6" s="1"/>
  <c r="I48" i="6"/>
  <c r="J48" i="6" s="1"/>
  <c r="K48" i="6"/>
  <c r="L48" i="6" s="1"/>
  <c r="F49" i="6"/>
  <c r="F48" i="6"/>
  <c r="J49" i="5"/>
  <c r="K49" i="5" s="1"/>
  <c r="L49" i="5"/>
  <c r="M49" i="5" s="1"/>
  <c r="J48" i="5"/>
  <c r="K48" i="5" s="1"/>
  <c r="L48" i="5"/>
  <c r="M48" i="5" s="1"/>
  <c r="F49" i="5"/>
  <c r="F48" i="5"/>
  <c r="G35" i="12"/>
  <c r="D35" i="12"/>
  <c r="G34" i="12"/>
  <c r="D34" i="12"/>
  <c r="H43" i="1"/>
  <c r="L43" i="1"/>
  <c r="I47" i="2"/>
  <c r="J47" i="2" s="1"/>
  <c r="K47" i="2"/>
  <c r="L47" i="2" s="1"/>
  <c r="I46" i="2"/>
  <c r="J46" i="2" s="1"/>
  <c r="K46" i="2"/>
  <c r="L46" i="2" s="1"/>
  <c r="F47" i="2"/>
  <c r="F46" i="2"/>
  <c r="I47" i="3"/>
  <c r="J47" i="3" s="1"/>
  <c r="K47" i="3"/>
  <c r="L47" i="3" s="1"/>
  <c r="I46" i="3"/>
  <c r="J46" i="3" s="1"/>
  <c r="K46" i="3"/>
  <c r="L46" i="3" s="1"/>
  <c r="F47" i="3"/>
  <c r="F46" i="3"/>
  <c r="I47" i="4"/>
  <c r="J47" i="4" s="1"/>
  <c r="K47" i="4"/>
  <c r="L47" i="4" s="1"/>
  <c r="I46" i="4"/>
  <c r="J46" i="4" s="1"/>
  <c r="K46" i="4"/>
  <c r="L46" i="4"/>
  <c r="F47" i="4"/>
  <c r="F46" i="4"/>
  <c r="I47" i="9"/>
  <c r="J47" i="9" s="1"/>
  <c r="K47" i="9"/>
  <c r="L47" i="9" s="1"/>
  <c r="I46" i="9"/>
  <c r="J46" i="9" s="1"/>
  <c r="K46" i="9"/>
  <c r="L46" i="9" s="1"/>
  <c r="F47" i="9"/>
  <c r="F46" i="9"/>
  <c r="I47" i="8"/>
  <c r="J47" i="8" s="1"/>
  <c r="K47" i="8"/>
  <c r="L47" i="8" s="1"/>
  <c r="I46" i="8"/>
  <c r="J46" i="8" s="1"/>
  <c r="K46" i="8"/>
  <c r="L46" i="8" s="1"/>
  <c r="F47" i="8"/>
  <c r="F46" i="8"/>
  <c r="G47" i="7"/>
  <c r="H47" i="7" s="1"/>
  <c r="I47" i="7"/>
  <c r="J47" i="7" s="1"/>
  <c r="G46" i="7"/>
  <c r="H46" i="7" s="1"/>
  <c r="I46" i="7"/>
  <c r="J46" i="7" s="1"/>
  <c r="BD47" i="6"/>
  <c r="BE47" i="6" s="1"/>
  <c r="BF47" i="6"/>
  <c r="BG47" i="6" s="1"/>
  <c r="BD46" i="6"/>
  <c r="BE46" i="6" s="1"/>
  <c r="BF46" i="6"/>
  <c r="BG46" i="6" s="1"/>
  <c r="BA47" i="6"/>
  <c r="BA46" i="6"/>
  <c r="I47" i="6"/>
  <c r="J47" i="6" s="1"/>
  <c r="K47" i="6"/>
  <c r="L47" i="6" s="1"/>
  <c r="I46" i="6"/>
  <c r="J46" i="6" s="1"/>
  <c r="K46" i="6"/>
  <c r="L46" i="6" s="1"/>
  <c r="F47" i="6"/>
  <c r="F46" i="6"/>
  <c r="J47" i="5"/>
  <c r="K47" i="5" s="1"/>
  <c r="L47" i="5"/>
  <c r="M47" i="5" s="1"/>
  <c r="J46" i="5"/>
  <c r="K46" i="5" s="1"/>
  <c r="L46" i="5"/>
  <c r="M46" i="5" s="1"/>
  <c r="F46" i="5"/>
  <c r="F47" i="5"/>
  <c r="G33" i="12"/>
  <c r="D33" i="12"/>
  <c r="G32" i="12"/>
  <c r="D32" i="12"/>
  <c r="L42" i="1"/>
  <c r="I42" i="1"/>
  <c r="H42" i="1"/>
  <c r="I45" i="2"/>
  <c r="J45" i="2" s="1"/>
  <c r="K45" i="2"/>
  <c r="L45" i="2" s="1"/>
  <c r="I44" i="2"/>
  <c r="J44" i="2" s="1"/>
  <c r="K44" i="2"/>
  <c r="L44" i="2" s="1"/>
  <c r="F45" i="2"/>
  <c r="F44" i="2"/>
  <c r="I45" i="3"/>
  <c r="J45" i="3" s="1"/>
  <c r="K45" i="3"/>
  <c r="L45" i="3" s="1"/>
  <c r="I44" i="3"/>
  <c r="J44" i="3" s="1"/>
  <c r="K44" i="3"/>
  <c r="L44" i="3" s="1"/>
  <c r="F45" i="3"/>
  <c r="F44" i="3"/>
  <c r="I44" i="4"/>
  <c r="J44" i="4" s="1"/>
  <c r="K44" i="4"/>
  <c r="L44" i="4" s="1"/>
  <c r="F45" i="4"/>
  <c r="F44" i="4"/>
  <c r="I45" i="9"/>
  <c r="J45" i="9" s="1"/>
  <c r="L45" i="9"/>
  <c r="I44" i="9"/>
  <c r="J44" i="9" s="1"/>
  <c r="K44" i="9"/>
  <c r="L44" i="9" s="1"/>
  <c r="F45" i="9"/>
  <c r="F44" i="9"/>
  <c r="I45" i="8"/>
  <c r="J45" i="8" s="1"/>
  <c r="K45" i="8"/>
  <c r="L45" i="8" s="1"/>
  <c r="I44" i="8"/>
  <c r="J44" i="8" s="1"/>
  <c r="K44" i="8"/>
  <c r="L44" i="8" s="1"/>
  <c r="F45" i="8"/>
  <c r="F44" i="8"/>
  <c r="G45" i="7"/>
  <c r="H45" i="7" s="1"/>
  <c r="I45" i="7"/>
  <c r="J45" i="7" s="1"/>
  <c r="G44" i="7"/>
  <c r="H44" i="7" s="1"/>
  <c r="I44" i="7"/>
  <c r="J44" i="7" s="1"/>
  <c r="BD45" i="6"/>
  <c r="BE45" i="6" s="1"/>
  <c r="BF45" i="6"/>
  <c r="BG45" i="6" s="1"/>
  <c r="BA45" i="6"/>
  <c r="I45" i="6"/>
  <c r="J45" i="6" s="1"/>
  <c r="K45" i="6"/>
  <c r="L45" i="6" s="1"/>
  <c r="F45" i="6"/>
  <c r="J45" i="5"/>
  <c r="K45" i="5" s="1"/>
  <c r="L45" i="5"/>
  <c r="M45" i="5" s="1"/>
  <c r="J44" i="5"/>
  <c r="K44" i="5" s="1"/>
  <c r="L44" i="5"/>
  <c r="M44" i="5" s="1"/>
  <c r="F45" i="5"/>
  <c r="F44" i="5"/>
  <c r="G31" i="12"/>
  <c r="D31" i="12"/>
  <c r="G30" i="12"/>
  <c r="D30" i="12"/>
  <c r="L41" i="1"/>
  <c r="I43" i="2"/>
  <c r="J43" i="2" s="1"/>
  <c r="K43" i="2"/>
  <c r="L43" i="2" s="1"/>
  <c r="I42" i="2"/>
  <c r="J42" i="2" s="1"/>
  <c r="K42" i="2"/>
  <c r="L42" i="2" s="1"/>
  <c r="F43" i="2"/>
  <c r="F42" i="2"/>
  <c r="I43" i="3"/>
  <c r="J43" i="3" s="1"/>
  <c r="K43" i="3"/>
  <c r="L43" i="3" s="1"/>
  <c r="I42" i="3"/>
  <c r="J42" i="3" s="1"/>
  <c r="K42" i="3"/>
  <c r="L42" i="3" s="1"/>
  <c r="F43" i="3"/>
  <c r="F42" i="3"/>
  <c r="I43" i="4"/>
  <c r="J43" i="4" s="1"/>
  <c r="K43" i="4"/>
  <c r="L43" i="4" s="1"/>
  <c r="I42" i="4"/>
  <c r="J42" i="4" s="1"/>
  <c r="K42" i="4"/>
  <c r="L42" i="4" s="1"/>
  <c r="F43" i="4"/>
  <c r="F42" i="4"/>
  <c r="I43" i="9"/>
  <c r="J43" i="9" s="1"/>
  <c r="K43" i="9"/>
  <c r="L43" i="9" s="1"/>
  <c r="I42" i="9"/>
  <c r="J42" i="9" s="1"/>
  <c r="K42" i="9"/>
  <c r="L42" i="9" s="1"/>
  <c r="F43" i="9"/>
  <c r="H43" i="9" s="1"/>
  <c r="F42" i="9"/>
  <c r="I43" i="8"/>
  <c r="J43" i="8" s="1"/>
  <c r="K43" i="8"/>
  <c r="L43" i="8" s="1"/>
  <c r="I42" i="8"/>
  <c r="J42" i="8" s="1"/>
  <c r="K42" i="8"/>
  <c r="L42" i="8" s="1"/>
  <c r="F43" i="8"/>
  <c r="F42" i="8"/>
  <c r="G43" i="7"/>
  <c r="H43" i="7" s="1"/>
  <c r="I43" i="7"/>
  <c r="J43" i="7" s="1"/>
  <c r="G42" i="7"/>
  <c r="H42" i="7" s="1"/>
  <c r="I42" i="7"/>
  <c r="J42" i="7" s="1"/>
  <c r="J43" i="5"/>
  <c r="K43" i="5" s="1"/>
  <c r="L43" i="5"/>
  <c r="M43" i="5" s="1"/>
  <c r="J42" i="5"/>
  <c r="K42" i="5" s="1"/>
  <c r="L42" i="5"/>
  <c r="M42" i="5" s="1"/>
  <c r="F43" i="5"/>
  <c r="F42" i="5"/>
  <c r="D5" i="12"/>
  <c r="I41" i="9"/>
  <c r="J41" i="9" s="1"/>
  <c r="K41" i="9"/>
  <c r="L41" i="9" s="1"/>
  <c r="I40" i="9"/>
  <c r="J40" i="9" s="1"/>
  <c r="K40" i="9"/>
  <c r="L40" i="9" s="1"/>
  <c r="F41" i="9"/>
  <c r="F40" i="9"/>
  <c r="I41" i="8"/>
  <c r="J41" i="8" s="1"/>
  <c r="K41" i="8"/>
  <c r="L41" i="8" s="1"/>
  <c r="I40" i="8"/>
  <c r="J40" i="8" s="1"/>
  <c r="K40" i="8"/>
  <c r="L40" i="8" s="1"/>
  <c r="F41" i="8"/>
  <c r="F40" i="8"/>
  <c r="G29" i="12"/>
  <c r="D29" i="12"/>
  <c r="L40" i="1"/>
  <c r="I30" i="1"/>
  <c r="I31" i="1"/>
  <c r="I32" i="1"/>
  <c r="I40" i="1"/>
  <c r="H40" i="1"/>
  <c r="H32" i="1"/>
  <c r="H31" i="1"/>
  <c r="H30" i="1"/>
  <c r="H29" i="1"/>
  <c r="H28" i="1"/>
  <c r="H25" i="1"/>
  <c r="H24" i="1"/>
  <c r="H23" i="1"/>
  <c r="H22" i="1"/>
  <c r="H21" i="1"/>
  <c r="H20" i="1"/>
  <c r="H19" i="1"/>
  <c r="H18" i="1"/>
  <c r="H17" i="1"/>
  <c r="H16" i="1"/>
  <c r="H15" i="1"/>
  <c r="H14" i="1"/>
  <c r="H13" i="1"/>
  <c r="H12" i="1"/>
  <c r="H3" i="1"/>
  <c r="H4" i="1"/>
  <c r="H5" i="1"/>
  <c r="H6" i="1"/>
  <c r="H7" i="1"/>
  <c r="H8" i="1"/>
  <c r="H9" i="1"/>
  <c r="H10" i="1"/>
  <c r="H2" i="1"/>
  <c r="I2" i="1"/>
  <c r="I3" i="1"/>
  <c r="I4" i="1"/>
  <c r="I5" i="1"/>
  <c r="I6" i="1"/>
  <c r="I7" i="1"/>
  <c r="I8" i="1"/>
  <c r="I9" i="1"/>
  <c r="I10" i="1"/>
  <c r="I12" i="1"/>
  <c r="I13" i="1"/>
  <c r="I14" i="1"/>
  <c r="I15" i="1"/>
  <c r="I16" i="1"/>
  <c r="I17" i="1"/>
  <c r="I18" i="1"/>
  <c r="I19" i="1"/>
  <c r="I20" i="1"/>
  <c r="I21" i="1"/>
  <c r="I22" i="1"/>
  <c r="I23" i="1"/>
  <c r="I24" i="1"/>
  <c r="I25" i="1"/>
  <c r="I28" i="1"/>
  <c r="I29" i="1"/>
  <c r="I41" i="2"/>
  <c r="J41" i="2" s="1"/>
  <c r="K41" i="2"/>
  <c r="L41" i="2" s="1"/>
  <c r="F41" i="2"/>
  <c r="I40" i="2"/>
  <c r="J40" i="2" s="1"/>
  <c r="K40" i="2"/>
  <c r="L40" i="2" s="1"/>
  <c r="F40" i="2"/>
  <c r="I41" i="3"/>
  <c r="J41" i="3" s="1"/>
  <c r="K41" i="3"/>
  <c r="L41" i="3" s="1"/>
  <c r="I40" i="3"/>
  <c r="J40" i="3" s="1"/>
  <c r="K40" i="3"/>
  <c r="L40" i="3" s="1"/>
  <c r="F41" i="3"/>
  <c r="F40" i="3"/>
  <c r="I41" i="4"/>
  <c r="J41" i="4" s="1"/>
  <c r="K41" i="4"/>
  <c r="L41" i="4" s="1"/>
  <c r="F41" i="4"/>
  <c r="I40" i="4"/>
  <c r="J40" i="4" s="1"/>
  <c r="K40" i="4"/>
  <c r="L40" i="4" s="1"/>
  <c r="G41" i="7"/>
  <c r="H41" i="7" s="1"/>
  <c r="I41" i="7"/>
  <c r="J41" i="7" s="1"/>
  <c r="G40" i="7"/>
  <c r="H40" i="7" s="1"/>
  <c r="I40" i="7"/>
  <c r="J40" i="7" s="1"/>
  <c r="J41" i="5"/>
  <c r="K41" i="5" s="1"/>
  <c r="L41" i="5"/>
  <c r="M41" i="5" s="1"/>
  <c r="F41" i="5"/>
  <c r="J40" i="5"/>
  <c r="K40" i="5" s="1"/>
  <c r="L40" i="5"/>
  <c r="M40" i="5" s="1"/>
  <c r="F40" i="5"/>
  <c r="I33" i="9"/>
  <c r="J33" i="9" s="1"/>
  <c r="K33" i="9"/>
  <c r="L33" i="9" s="1"/>
  <c r="F33" i="9"/>
  <c r="I33" i="8"/>
  <c r="J33" i="8" s="1"/>
  <c r="K33" i="8"/>
  <c r="L33" i="8" s="1"/>
  <c r="F33" i="8"/>
  <c r="G33" i="7"/>
  <c r="H33" i="7" s="1"/>
  <c r="I33" i="7"/>
  <c r="J33" i="7" s="1"/>
  <c r="I33" i="6"/>
  <c r="J33" i="6" s="1"/>
  <c r="K33" i="6"/>
  <c r="L33" i="6" s="1"/>
  <c r="F33" i="6"/>
  <c r="BD33" i="6"/>
  <c r="BE33" i="6" s="1"/>
  <c r="BF33" i="6"/>
  <c r="BG33" i="6" s="1"/>
  <c r="BA33" i="6"/>
  <c r="J33" i="5"/>
  <c r="K33" i="5" s="1"/>
  <c r="L33" i="5"/>
  <c r="M33" i="5" s="1"/>
  <c r="F33" i="5"/>
  <c r="G13" i="12"/>
  <c r="D13" i="12"/>
  <c r="G12" i="12"/>
  <c r="D12" i="12"/>
  <c r="L32" i="1"/>
  <c r="I32" i="2"/>
  <c r="J32" i="2" s="1"/>
  <c r="K32" i="2"/>
  <c r="L32" i="2" s="1"/>
  <c r="F32" i="2"/>
  <c r="I32" i="3"/>
  <c r="J32" i="3" s="1"/>
  <c r="K32" i="3"/>
  <c r="L32" i="3" s="1"/>
  <c r="F32" i="3"/>
  <c r="I32" i="4"/>
  <c r="J32" i="4" s="1"/>
  <c r="K32" i="4"/>
  <c r="L32" i="4" s="1"/>
  <c r="F32" i="4"/>
  <c r="G11" i="12"/>
  <c r="D11" i="12"/>
  <c r="I32" i="9"/>
  <c r="J32" i="9" s="1"/>
  <c r="K32" i="9"/>
  <c r="L32" i="9" s="1"/>
  <c r="F32" i="9"/>
  <c r="I32" i="8"/>
  <c r="J32" i="8" s="1"/>
  <c r="K32" i="8"/>
  <c r="F32" i="8"/>
  <c r="G32" i="7"/>
  <c r="H32" i="7" s="1"/>
  <c r="I32" i="7"/>
  <c r="J32" i="7" s="1"/>
  <c r="I32" i="6"/>
  <c r="J32" i="6" s="1"/>
  <c r="K32" i="6"/>
  <c r="L32" i="6" s="1"/>
  <c r="F32" i="6"/>
  <c r="BD32" i="6"/>
  <c r="BE32" i="6" s="1"/>
  <c r="BF32" i="6"/>
  <c r="BG32" i="6" s="1"/>
  <c r="BA32" i="6"/>
  <c r="J32" i="5"/>
  <c r="K32" i="5" s="1"/>
  <c r="L32" i="5"/>
  <c r="M32" i="5" s="1"/>
  <c r="F32" i="5"/>
  <c r="L31" i="1"/>
  <c r="I31" i="2"/>
  <c r="J31" i="2" s="1"/>
  <c r="K31" i="2"/>
  <c r="L31" i="2" s="1"/>
  <c r="F31" i="2"/>
  <c r="I31" i="3"/>
  <c r="J31" i="3" s="1"/>
  <c r="K31" i="3"/>
  <c r="L31" i="3" s="1"/>
  <c r="F31" i="3"/>
  <c r="I31" i="4"/>
  <c r="J31" i="4" s="1"/>
  <c r="K31" i="4"/>
  <c r="L31" i="4" s="1"/>
  <c r="F31" i="4"/>
  <c r="G6" i="12"/>
  <c r="G5" i="12"/>
  <c r="G4" i="12"/>
  <c r="G3" i="12"/>
  <c r="G2" i="12"/>
  <c r="G7" i="12"/>
  <c r="G8" i="12"/>
  <c r="G9" i="12"/>
  <c r="G10" i="12"/>
  <c r="D10" i="12"/>
  <c r="D9" i="12"/>
  <c r="I31" i="9"/>
  <c r="J31" i="9" s="1"/>
  <c r="K31" i="9"/>
  <c r="L31" i="9" s="1"/>
  <c r="F31" i="9"/>
  <c r="I31" i="8"/>
  <c r="J31" i="8" s="1"/>
  <c r="K31" i="8"/>
  <c r="L31" i="8" s="1"/>
  <c r="F31" i="8"/>
  <c r="G31" i="7"/>
  <c r="H31" i="7" s="1"/>
  <c r="I31" i="7"/>
  <c r="J31" i="7" s="1"/>
  <c r="BD31" i="6"/>
  <c r="BE31" i="6" s="1"/>
  <c r="BF31" i="6"/>
  <c r="BG31" i="6" s="1"/>
  <c r="I31" i="6"/>
  <c r="J31" i="6" s="1"/>
  <c r="K31" i="6"/>
  <c r="L31" i="6" s="1"/>
  <c r="F31" i="6"/>
  <c r="BA31" i="6"/>
  <c r="J31" i="5"/>
  <c r="K31" i="5" s="1"/>
  <c r="L31" i="5"/>
  <c r="M31" i="5" s="1"/>
  <c r="F31" i="5"/>
  <c r="D8" i="12"/>
  <c r="L30" i="1"/>
  <c r="I30" i="2"/>
  <c r="J30" i="2" s="1"/>
  <c r="K30" i="2"/>
  <c r="L30" i="2" s="1"/>
  <c r="F30" i="2"/>
  <c r="I30" i="3"/>
  <c r="J30" i="3" s="1"/>
  <c r="K30" i="3"/>
  <c r="L30" i="3" s="1"/>
  <c r="F30" i="3"/>
  <c r="I30" i="4"/>
  <c r="J30" i="4" s="1"/>
  <c r="K30" i="4"/>
  <c r="L30" i="4"/>
  <c r="F30" i="4"/>
  <c r="D2" i="12"/>
  <c r="D3" i="12"/>
  <c r="D4" i="12"/>
  <c r="D6" i="12"/>
  <c r="D7" i="12"/>
  <c r="L29" i="1"/>
  <c r="I30" i="9"/>
  <c r="J30" i="9" s="1"/>
  <c r="K30" i="9"/>
  <c r="F30" i="9"/>
  <c r="I30" i="8"/>
  <c r="J30" i="8" s="1"/>
  <c r="K30" i="8"/>
  <c r="L30" i="8" s="1"/>
  <c r="F30" i="8"/>
  <c r="G30" i="7"/>
  <c r="H30" i="7" s="1"/>
  <c r="I30" i="7"/>
  <c r="J30" i="7" s="1"/>
  <c r="I30" i="6"/>
  <c r="J30" i="6" s="1"/>
  <c r="K30" i="6"/>
  <c r="L30" i="6" s="1"/>
  <c r="F30" i="6"/>
  <c r="BD30" i="6"/>
  <c r="BE30" i="6" s="1"/>
  <c r="BF30" i="6"/>
  <c r="BG30" i="6" s="1"/>
  <c r="BA30" i="6"/>
  <c r="J30" i="5"/>
  <c r="K30" i="5" s="1"/>
  <c r="L30" i="5"/>
  <c r="M30" i="5" s="1"/>
  <c r="F30" i="5"/>
  <c r="F27" i="4"/>
  <c r="F28" i="4"/>
  <c r="F29" i="4"/>
  <c r="K29" i="9"/>
  <c r="L29" i="9" s="1"/>
  <c r="I29" i="9"/>
  <c r="J29" i="9" s="1"/>
  <c r="F29" i="9"/>
  <c r="K28" i="9"/>
  <c r="I28" i="9"/>
  <c r="J28" i="9" s="1"/>
  <c r="F28" i="9"/>
  <c r="K27" i="9"/>
  <c r="I27" i="9"/>
  <c r="J27" i="9" s="1"/>
  <c r="F27" i="9"/>
  <c r="K26" i="9"/>
  <c r="L26" i="9" s="1"/>
  <c r="I26" i="9"/>
  <c r="J26" i="9" s="1"/>
  <c r="F26" i="9"/>
  <c r="K25" i="9"/>
  <c r="L25" i="9" s="1"/>
  <c r="H25" i="9" s="1"/>
  <c r="I25" i="9"/>
  <c r="J25" i="9" s="1"/>
  <c r="F25" i="9"/>
  <c r="K24" i="9"/>
  <c r="I24" i="9"/>
  <c r="J24" i="9" s="1"/>
  <c r="F24" i="9"/>
  <c r="K23" i="9"/>
  <c r="I23" i="9"/>
  <c r="J23" i="9" s="1"/>
  <c r="F23" i="9"/>
  <c r="K22" i="9"/>
  <c r="I22" i="9"/>
  <c r="J22" i="9" s="1"/>
  <c r="F22" i="9"/>
  <c r="K21" i="9"/>
  <c r="I21" i="9"/>
  <c r="J21" i="9" s="1"/>
  <c r="F21" i="9"/>
  <c r="K20" i="9"/>
  <c r="I20" i="9"/>
  <c r="J20" i="9" s="1"/>
  <c r="F20" i="9"/>
  <c r="K19" i="9"/>
  <c r="L19" i="9" s="1"/>
  <c r="I19" i="9"/>
  <c r="J19" i="9" s="1"/>
  <c r="K18" i="9"/>
  <c r="L18" i="9" s="1"/>
  <c r="I18" i="9"/>
  <c r="J18" i="9" s="1"/>
  <c r="K17" i="9"/>
  <c r="L17" i="9" s="1"/>
  <c r="I17" i="9"/>
  <c r="J17" i="9" s="1"/>
  <c r="K16" i="9"/>
  <c r="L16" i="9" s="1"/>
  <c r="I16" i="9"/>
  <c r="J16" i="9" s="1"/>
  <c r="K15" i="9"/>
  <c r="L15" i="9" s="1"/>
  <c r="I15" i="9"/>
  <c r="J15" i="9" s="1"/>
  <c r="K14" i="9"/>
  <c r="L14" i="9" s="1"/>
  <c r="I14" i="9"/>
  <c r="J14" i="9"/>
  <c r="K13" i="9"/>
  <c r="L13" i="9" s="1"/>
  <c r="I13" i="9"/>
  <c r="J13" i="9" s="1"/>
  <c r="H13" i="9" s="1"/>
  <c r="K12" i="9"/>
  <c r="L12" i="9" s="1"/>
  <c r="I12" i="9"/>
  <c r="J12" i="9" s="1"/>
  <c r="K11" i="9"/>
  <c r="L11" i="9" s="1"/>
  <c r="I11" i="9"/>
  <c r="J11" i="9" s="1"/>
  <c r="K10" i="9"/>
  <c r="L10" i="9" s="1"/>
  <c r="I10" i="9"/>
  <c r="J10" i="9" s="1"/>
  <c r="K9" i="9"/>
  <c r="L9" i="9" s="1"/>
  <c r="I9" i="9"/>
  <c r="J9" i="9" s="1"/>
  <c r="K8" i="9"/>
  <c r="L8" i="9" s="1"/>
  <c r="I8" i="9"/>
  <c r="J8" i="9" s="1"/>
  <c r="K7" i="9"/>
  <c r="L7" i="9" s="1"/>
  <c r="I7" i="9"/>
  <c r="J7" i="9" s="1"/>
  <c r="K6" i="9"/>
  <c r="L6" i="9" s="1"/>
  <c r="I6" i="9"/>
  <c r="J6" i="9" s="1"/>
  <c r="H6" i="9" s="1"/>
  <c r="K5" i="9"/>
  <c r="L5" i="9" s="1"/>
  <c r="I5" i="9"/>
  <c r="J5" i="9" s="1"/>
  <c r="K4" i="9"/>
  <c r="L4" i="9" s="1"/>
  <c r="I4" i="9"/>
  <c r="J4" i="9" s="1"/>
  <c r="H4" i="9" s="1"/>
  <c r="K3" i="9"/>
  <c r="L3" i="9" s="1"/>
  <c r="I3" i="9"/>
  <c r="J3" i="9" s="1"/>
  <c r="K2" i="9"/>
  <c r="L2" i="9" s="1"/>
  <c r="I2" i="9"/>
  <c r="J2" i="9" s="1"/>
  <c r="K29" i="8"/>
  <c r="L29" i="8" s="1"/>
  <c r="I29" i="8"/>
  <c r="J29" i="8" s="1"/>
  <c r="F29" i="8"/>
  <c r="K28" i="8"/>
  <c r="L28" i="8" s="1"/>
  <c r="I28" i="8"/>
  <c r="J28" i="8" s="1"/>
  <c r="F28" i="8"/>
  <c r="K27" i="8"/>
  <c r="L27" i="8" s="1"/>
  <c r="I27" i="8"/>
  <c r="J27" i="8" s="1"/>
  <c r="F27" i="8"/>
  <c r="K26" i="8"/>
  <c r="L26" i="8" s="1"/>
  <c r="I26" i="8"/>
  <c r="J26" i="8" s="1"/>
  <c r="F26" i="8"/>
  <c r="K25" i="8"/>
  <c r="L25" i="8" s="1"/>
  <c r="I25" i="8"/>
  <c r="J25" i="8" s="1"/>
  <c r="F25" i="8"/>
  <c r="K24" i="8"/>
  <c r="L24" i="8" s="1"/>
  <c r="I24" i="8"/>
  <c r="J24" i="8" s="1"/>
  <c r="F24" i="8"/>
  <c r="K23" i="8"/>
  <c r="L23" i="8" s="1"/>
  <c r="I23" i="8"/>
  <c r="J23" i="8" s="1"/>
  <c r="F23" i="8"/>
  <c r="K22" i="8"/>
  <c r="I22" i="8"/>
  <c r="J22" i="8" s="1"/>
  <c r="F22" i="8"/>
  <c r="K21" i="8"/>
  <c r="L21" i="8" s="1"/>
  <c r="I21" i="8"/>
  <c r="J21" i="8" s="1"/>
  <c r="F21" i="8"/>
  <c r="K20" i="8"/>
  <c r="L20" i="8" s="1"/>
  <c r="I20" i="8"/>
  <c r="J20" i="8" s="1"/>
  <c r="F20" i="8"/>
  <c r="K19" i="8"/>
  <c r="L19" i="8" s="1"/>
  <c r="I19" i="8"/>
  <c r="J19" i="8"/>
  <c r="K18" i="8"/>
  <c r="L18" i="8" s="1"/>
  <c r="I18" i="8"/>
  <c r="J18" i="8"/>
  <c r="K17" i="8"/>
  <c r="L17" i="8" s="1"/>
  <c r="I17" i="8"/>
  <c r="J17" i="8" s="1"/>
  <c r="K16" i="8"/>
  <c r="L16" i="8" s="1"/>
  <c r="I16" i="8"/>
  <c r="J16" i="8" s="1"/>
  <c r="K15" i="8"/>
  <c r="L15" i="8" s="1"/>
  <c r="I15" i="8"/>
  <c r="J15" i="8" s="1"/>
  <c r="K14" i="8"/>
  <c r="L14" i="8" s="1"/>
  <c r="I14" i="8"/>
  <c r="J14" i="8" s="1"/>
  <c r="K13" i="8"/>
  <c r="L13" i="8" s="1"/>
  <c r="I13" i="8"/>
  <c r="J13" i="8" s="1"/>
  <c r="K12" i="8"/>
  <c r="L12" i="8" s="1"/>
  <c r="I12" i="8"/>
  <c r="J12" i="8" s="1"/>
  <c r="K11" i="8"/>
  <c r="L11" i="8" s="1"/>
  <c r="I11" i="8"/>
  <c r="J11" i="8" s="1"/>
  <c r="K10" i="8"/>
  <c r="L10" i="8" s="1"/>
  <c r="I10" i="8"/>
  <c r="J10" i="8" s="1"/>
  <c r="K9" i="8"/>
  <c r="L9" i="8" s="1"/>
  <c r="I9" i="8"/>
  <c r="J9" i="8" s="1"/>
  <c r="K8" i="8"/>
  <c r="L8" i="8" s="1"/>
  <c r="I8" i="8"/>
  <c r="J8" i="8" s="1"/>
  <c r="K7" i="8"/>
  <c r="L7" i="8" s="1"/>
  <c r="I7" i="8"/>
  <c r="J7" i="8" s="1"/>
  <c r="K6" i="8"/>
  <c r="L6" i="8" s="1"/>
  <c r="I6" i="8"/>
  <c r="J6" i="8" s="1"/>
  <c r="K5" i="8"/>
  <c r="L5" i="8" s="1"/>
  <c r="I5" i="8"/>
  <c r="J5" i="8" s="1"/>
  <c r="K4" i="8"/>
  <c r="L4" i="8" s="1"/>
  <c r="I4" i="8"/>
  <c r="J4" i="8" s="1"/>
  <c r="K3" i="8"/>
  <c r="L3" i="8" s="1"/>
  <c r="I3" i="8"/>
  <c r="J3" i="8" s="1"/>
  <c r="K2" i="8"/>
  <c r="L2" i="8" s="1"/>
  <c r="I2" i="8"/>
  <c r="J2" i="8" s="1"/>
  <c r="I29" i="7"/>
  <c r="J29" i="7" s="1"/>
  <c r="G29" i="7"/>
  <c r="H29" i="7" s="1"/>
  <c r="I28" i="7"/>
  <c r="J28" i="7" s="1"/>
  <c r="G28" i="7"/>
  <c r="H28" i="7" s="1"/>
  <c r="I27" i="7"/>
  <c r="J27" i="7" s="1"/>
  <c r="G27" i="7"/>
  <c r="H27" i="7" s="1"/>
  <c r="I26" i="7"/>
  <c r="J26" i="7" s="1"/>
  <c r="G26" i="7"/>
  <c r="H26" i="7" s="1"/>
  <c r="I25" i="7"/>
  <c r="J25" i="7" s="1"/>
  <c r="G25" i="7"/>
  <c r="H25" i="7" s="1"/>
  <c r="I24" i="7"/>
  <c r="J24" i="7" s="1"/>
  <c r="G24" i="7"/>
  <c r="H24" i="7" s="1"/>
  <c r="I23" i="7"/>
  <c r="J23" i="7" s="1"/>
  <c r="G23" i="7"/>
  <c r="H23" i="7" s="1"/>
  <c r="I22" i="7"/>
  <c r="J22" i="7" s="1"/>
  <c r="G22" i="7"/>
  <c r="H22" i="7" s="1"/>
  <c r="I21" i="7"/>
  <c r="J21" i="7" s="1"/>
  <c r="G21" i="7"/>
  <c r="H21" i="7" s="1"/>
  <c r="I20" i="7"/>
  <c r="J20" i="7" s="1"/>
  <c r="G20" i="7"/>
  <c r="H20" i="7" s="1"/>
  <c r="I19" i="7"/>
  <c r="J19" i="7" s="1"/>
  <c r="G19" i="7"/>
  <c r="H19" i="7" s="1"/>
  <c r="I18" i="7"/>
  <c r="J18" i="7" s="1"/>
  <c r="G18" i="7"/>
  <c r="H18" i="7" s="1"/>
  <c r="I17" i="7"/>
  <c r="J17" i="7" s="1"/>
  <c r="G17" i="7"/>
  <c r="H17" i="7" s="1"/>
  <c r="I16" i="7"/>
  <c r="J16" i="7" s="1"/>
  <c r="G16" i="7"/>
  <c r="H16" i="7" s="1"/>
  <c r="I15" i="7"/>
  <c r="J15" i="7" s="1"/>
  <c r="G15" i="7"/>
  <c r="H15" i="7" s="1"/>
  <c r="I14" i="7"/>
  <c r="J14" i="7" s="1"/>
  <c r="G14" i="7"/>
  <c r="H14" i="7" s="1"/>
  <c r="I13" i="7"/>
  <c r="J13" i="7" s="1"/>
  <c r="G13" i="7"/>
  <c r="H13" i="7" s="1"/>
  <c r="I12" i="7"/>
  <c r="J12" i="7" s="1"/>
  <c r="G12" i="7"/>
  <c r="H12" i="7" s="1"/>
  <c r="I11" i="7"/>
  <c r="J11" i="7" s="1"/>
  <c r="G11" i="7"/>
  <c r="H11" i="7" s="1"/>
  <c r="I10" i="7"/>
  <c r="J10" i="7" s="1"/>
  <c r="G10" i="7"/>
  <c r="H10" i="7" s="1"/>
  <c r="I9" i="7"/>
  <c r="J9" i="7" s="1"/>
  <c r="G9" i="7"/>
  <c r="H9" i="7" s="1"/>
  <c r="I8" i="7"/>
  <c r="J8" i="7" s="1"/>
  <c r="G8" i="7"/>
  <c r="H8" i="7" s="1"/>
  <c r="I7" i="7"/>
  <c r="J7" i="7" s="1"/>
  <c r="G7" i="7"/>
  <c r="H7" i="7" s="1"/>
  <c r="I6" i="7"/>
  <c r="J6" i="7" s="1"/>
  <c r="G6" i="7"/>
  <c r="H6" i="7" s="1"/>
  <c r="I5" i="7"/>
  <c r="J5" i="7" s="1"/>
  <c r="G5" i="7"/>
  <c r="H5" i="7" s="1"/>
  <c r="I4" i="7"/>
  <c r="J4" i="7" s="1"/>
  <c r="G4" i="7"/>
  <c r="H4" i="7" s="1"/>
  <c r="I3" i="7"/>
  <c r="J3" i="7" s="1"/>
  <c r="G3" i="7"/>
  <c r="H3" i="7" s="1"/>
  <c r="I2" i="7"/>
  <c r="J2" i="7" s="1"/>
  <c r="G2" i="7"/>
  <c r="H2" i="7" s="1"/>
  <c r="K29" i="6"/>
  <c r="L29" i="6" s="1"/>
  <c r="I29" i="6"/>
  <c r="J29" i="6" s="1"/>
  <c r="F29" i="6"/>
  <c r="K28" i="6"/>
  <c r="L28" i="6" s="1"/>
  <c r="I28" i="6"/>
  <c r="J28" i="6" s="1"/>
  <c r="F28" i="6"/>
  <c r="K27" i="6"/>
  <c r="L27" i="6" s="1"/>
  <c r="I27" i="6"/>
  <c r="J27" i="6" s="1"/>
  <c r="F27" i="6"/>
  <c r="K26" i="6"/>
  <c r="L26" i="6" s="1"/>
  <c r="I26" i="6"/>
  <c r="J26" i="6" s="1"/>
  <c r="F26" i="6"/>
  <c r="K25" i="6"/>
  <c r="L25" i="6" s="1"/>
  <c r="I25" i="6"/>
  <c r="J25" i="6" s="1"/>
  <c r="F25" i="6"/>
  <c r="F24" i="6"/>
  <c r="F23" i="6"/>
  <c r="K22" i="6"/>
  <c r="L22" i="6" s="1"/>
  <c r="I22" i="6"/>
  <c r="J22" i="6" s="1"/>
  <c r="F22" i="6"/>
  <c r="K21" i="6"/>
  <c r="L21" i="6" s="1"/>
  <c r="I21" i="6"/>
  <c r="J21" i="6" s="1"/>
  <c r="F21" i="6"/>
  <c r="K20" i="6"/>
  <c r="L20" i="6" s="1"/>
  <c r="I20" i="6"/>
  <c r="J20" i="6" s="1"/>
  <c r="F20" i="6"/>
  <c r="K19" i="6"/>
  <c r="L19" i="6" s="1"/>
  <c r="I19" i="6"/>
  <c r="J19" i="6" s="1"/>
  <c r="F19" i="6"/>
  <c r="K18" i="6"/>
  <c r="L18" i="6" s="1"/>
  <c r="I18" i="6"/>
  <c r="J18" i="6" s="1"/>
  <c r="F18" i="6"/>
  <c r="K17" i="6"/>
  <c r="L17" i="6" s="1"/>
  <c r="I17" i="6"/>
  <c r="J17" i="6" s="1"/>
  <c r="F17" i="6"/>
  <c r="K16" i="6"/>
  <c r="L16" i="6" s="1"/>
  <c r="I16" i="6"/>
  <c r="J16" i="6" s="1"/>
  <c r="F16" i="6"/>
  <c r="K15" i="6"/>
  <c r="L15" i="6" s="1"/>
  <c r="I15" i="6"/>
  <c r="J15" i="6" s="1"/>
  <c r="F15" i="6"/>
  <c r="K14" i="6"/>
  <c r="L14" i="6" s="1"/>
  <c r="I14" i="6"/>
  <c r="J14" i="6" s="1"/>
  <c r="F14" i="6"/>
  <c r="K12" i="6"/>
  <c r="L12" i="6" s="1"/>
  <c r="I12" i="6"/>
  <c r="J12" i="6" s="1"/>
  <c r="F12" i="6"/>
  <c r="K11" i="6"/>
  <c r="L11" i="6" s="1"/>
  <c r="I11" i="6"/>
  <c r="J11" i="6" s="1"/>
  <c r="F11" i="6"/>
  <c r="K10" i="6"/>
  <c r="L10" i="6" s="1"/>
  <c r="I10" i="6"/>
  <c r="J10" i="6" s="1"/>
  <c r="F10" i="6"/>
  <c r="K9" i="6"/>
  <c r="L9" i="6" s="1"/>
  <c r="I9" i="6"/>
  <c r="J9" i="6" s="1"/>
  <c r="F9" i="6"/>
  <c r="K8" i="6"/>
  <c r="L8" i="6" s="1"/>
  <c r="I8" i="6"/>
  <c r="J8" i="6" s="1"/>
  <c r="F8" i="6"/>
  <c r="K7" i="6"/>
  <c r="L7" i="6" s="1"/>
  <c r="I7" i="6"/>
  <c r="J7" i="6" s="1"/>
  <c r="F7" i="6"/>
  <c r="K6" i="6"/>
  <c r="L6" i="6" s="1"/>
  <c r="I6" i="6"/>
  <c r="J6" i="6" s="1"/>
  <c r="F6" i="6"/>
  <c r="K5" i="6"/>
  <c r="L5" i="6" s="1"/>
  <c r="I5" i="6"/>
  <c r="J5" i="6" s="1"/>
  <c r="F5" i="6"/>
  <c r="K4" i="6"/>
  <c r="L4" i="6" s="1"/>
  <c r="I4" i="6"/>
  <c r="J4" i="6" s="1"/>
  <c r="K3" i="6"/>
  <c r="L3" i="6" s="1"/>
  <c r="I3" i="6"/>
  <c r="J3" i="6" s="1"/>
  <c r="F3" i="6"/>
  <c r="K2" i="6"/>
  <c r="L2" i="6" s="1"/>
  <c r="I2" i="6"/>
  <c r="J2" i="6" s="1"/>
  <c r="F2" i="6"/>
  <c r="BG13" i="6"/>
  <c r="BF29" i="6"/>
  <c r="BG29" i="6" s="1"/>
  <c r="BD29" i="6"/>
  <c r="BE29" i="6" s="1"/>
  <c r="BA29" i="6"/>
  <c r="BF28" i="6"/>
  <c r="BG28" i="6" s="1"/>
  <c r="BD28" i="6"/>
  <c r="BE28" i="6" s="1"/>
  <c r="BA28" i="6"/>
  <c r="BF27" i="6"/>
  <c r="BG27" i="6" s="1"/>
  <c r="BD27" i="6"/>
  <c r="BE27" i="6" s="1"/>
  <c r="BA27" i="6"/>
  <c r="BF26" i="6"/>
  <c r="BG26" i="6" s="1"/>
  <c r="BD26" i="6"/>
  <c r="BE26" i="6" s="1"/>
  <c r="BA26" i="6"/>
  <c r="BF25" i="6"/>
  <c r="BG25" i="6" s="1"/>
  <c r="BD25" i="6"/>
  <c r="BE25" i="6" s="1"/>
  <c r="BA25" i="6"/>
  <c r="BA24" i="6"/>
  <c r="BA23" i="6"/>
  <c r="BF22" i="6"/>
  <c r="BG22" i="6" s="1"/>
  <c r="BD22" i="6"/>
  <c r="BE22" i="6" s="1"/>
  <c r="BA22" i="6"/>
  <c r="BF21" i="6"/>
  <c r="BG21" i="6" s="1"/>
  <c r="BD21" i="6"/>
  <c r="BE21" i="6" s="1"/>
  <c r="BA21" i="6"/>
  <c r="BF20" i="6"/>
  <c r="BG20" i="6" s="1"/>
  <c r="BD20" i="6"/>
  <c r="BE20" i="6" s="1"/>
  <c r="BA20" i="6"/>
  <c r="BF19" i="6"/>
  <c r="BG19" i="6" s="1"/>
  <c r="BD19" i="6"/>
  <c r="BE19" i="6" s="1"/>
  <c r="BA19" i="6"/>
  <c r="BF18" i="6"/>
  <c r="BG18" i="6" s="1"/>
  <c r="BD18" i="6"/>
  <c r="BE18" i="6" s="1"/>
  <c r="BA18" i="6"/>
  <c r="BF17" i="6"/>
  <c r="BG17" i="6" s="1"/>
  <c r="BD17" i="6"/>
  <c r="BE17" i="6" s="1"/>
  <c r="BA17" i="6"/>
  <c r="BF16" i="6"/>
  <c r="BG16" i="6" s="1"/>
  <c r="BD16" i="6"/>
  <c r="BE16" i="6" s="1"/>
  <c r="BA16" i="6"/>
  <c r="BF15" i="6"/>
  <c r="BG15" i="6" s="1"/>
  <c r="BD15" i="6"/>
  <c r="BE15" i="6" s="1"/>
  <c r="BA15" i="6"/>
  <c r="BF14" i="6"/>
  <c r="BG14" i="6" s="1"/>
  <c r="BD14" i="6"/>
  <c r="BE14" i="6" s="1"/>
  <c r="BA14" i="6"/>
  <c r="BF12" i="6"/>
  <c r="BG12" i="6" s="1"/>
  <c r="BD12" i="6"/>
  <c r="BE12" i="6" s="1"/>
  <c r="BA12" i="6"/>
  <c r="BF11" i="6"/>
  <c r="BG11" i="6" s="1"/>
  <c r="BD11" i="6"/>
  <c r="BE11" i="6" s="1"/>
  <c r="BA11" i="6"/>
  <c r="BF10" i="6"/>
  <c r="BG10" i="6" s="1"/>
  <c r="BD10" i="6"/>
  <c r="BE10" i="6" s="1"/>
  <c r="BA10" i="6"/>
  <c r="BF9" i="6"/>
  <c r="BG9" i="6" s="1"/>
  <c r="BD9" i="6"/>
  <c r="BE9" i="6" s="1"/>
  <c r="BA9" i="6"/>
  <c r="BF8" i="6"/>
  <c r="BG8" i="6" s="1"/>
  <c r="BD8" i="6"/>
  <c r="BE8" i="6" s="1"/>
  <c r="BA8" i="6"/>
  <c r="BF7" i="6"/>
  <c r="BG7" i="6" s="1"/>
  <c r="BD7" i="6"/>
  <c r="BE7" i="6" s="1"/>
  <c r="BA7" i="6"/>
  <c r="BF6" i="6"/>
  <c r="BG6" i="6" s="1"/>
  <c r="BD6" i="6"/>
  <c r="BE6" i="6" s="1"/>
  <c r="BA6" i="6"/>
  <c r="BF5" i="6"/>
  <c r="BG5" i="6" s="1"/>
  <c r="BD5" i="6"/>
  <c r="BE5" i="6" s="1"/>
  <c r="BA5" i="6"/>
  <c r="BF4" i="6"/>
  <c r="BG4" i="6" s="1"/>
  <c r="BD4" i="6"/>
  <c r="BE4" i="6" s="1"/>
  <c r="BA4" i="6"/>
  <c r="BF3" i="6"/>
  <c r="BG3" i="6" s="1"/>
  <c r="BD3" i="6"/>
  <c r="BE3" i="6" s="1"/>
  <c r="BA3" i="6"/>
  <c r="BF2" i="6"/>
  <c r="BG2" i="6" s="1"/>
  <c r="BD2" i="6"/>
  <c r="BE2" i="6" s="1"/>
  <c r="BA2" i="6"/>
  <c r="L29" i="5"/>
  <c r="M29" i="5" s="1"/>
  <c r="J29" i="5"/>
  <c r="K29" i="5" s="1"/>
  <c r="F29" i="5"/>
  <c r="L28" i="5"/>
  <c r="M28" i="5" s="1"/>
  <c r="J28" i="5"/>
  <c r="K28" i="5" s="1"/>
  <c r="F28" i="5"/>
  <c r="L27" i="5"/>
  <c r="M27" i="5" s="1"/>
  <c r="J27" i="5"/>
  <c r="K27" i="5" s="1"/>
  <c r="F27" i="5"/>
  <c r="L26" i="5"/>
  <c r="M26" i="5" s="1"/>
  <c r="J26" i="5"/>
  <c r="K26" i="5" s="1"/>
  <c r="F26" i="5"/>
  <c r="L25" i="5"/>
  <c r="M25" i="5" s="1"/>
  <c r="J25" i="5"/>
  <c r="K25" i="5" s="1"/>
  <c r="F25" i="5"/>
  <c r="L24" i="5"/>
  <c r="M24" i="5" s="1"/>
  <c r="J24" i="5"/>
  <c r="K24" i="5" s="1"/>
  <c r="F24" i="5"/>
  <c r="L23" i="5"/>
  <c r="M23" i="5" s="1"/>
  <c r="J23" i="5"/>
  <c r="K23" i="5" s="1"/>
  <c r="F23" i="5"/>
  <c r="L22" i="5"/>
  <c r="M22" i="5" s="1"/>
  <c r="J22" i="5"/>
  <c r="K22" i="5" s="1"/>
  <c r="F22" i="5"/>
  <c r="L21" i="5"/>
  <c r="M21" i="5" s="1"/>
  <c r="J21" i="5"/>
  <c r="K21" i="5" s="1"/>
  <c r="F21" i="5"/>
  <c r="L20" i="5"/>
  <c r="M20" i="5" s="1"/>
  <c r="J20" i="5"/>
  <c r="K20" i="5" s="1"/>
  <c r="F20" i="5"/>
  <c r="L19" i="5"/>
  <c r="M19" i="5" s="1"/>
  <c r="J19" i="5"/>
  <c r="K19" i="5" s="1"/>
  <c r="L18" i="5"/>
  <c r="M18" i="5" s="1"/>
  <c r="J18" i="5"/>
  <c r="K18" i="5" s="1"/>
  <c r="F18" i="5"/>
  <c r="L17" i="5"/>
  <c r="M17" i="5" s="1"/>
  <c r="J17" i="5"/>
  <c r="K17" i="5" s="1"/>
  <c r="F17" i="5"/>
  <c r="L16" i="5"/>
  <c r="M16" i="5" s="1"/>
  <c r="J16" i="5"/>
  <c r="K16" i="5" s="1"/>
  <c r="F16" i="5"/>
  <c r="L15" i="5"/>
  <c r="M15" i="5" s="1"/>
  <c r="J15" i="5"/>
  <c r="K15" i="5" s="1"/>
  <c r="F15" i="5"/>
  <c r="L14" i="5"/>
  <c r="M14" i="5" s="1"/>
  <c r="J14" i="5"/>
  <c r="K14" i="5" s="1"/>
  <c r="F14" i="5"/>
  <c r="L13" i="5"/>
  <c r="M13" i="5" s="1"/>
  <c r="J13" i="5"/>
  <c r="K13" i="5" s="1"/>
  <c r="F13" i="5"/>
  <c r="L12" i="5"/>
  <c r="M12" i="5" s="1"/>
  <c r="J12" i="5"/>
  <c r="K12" i="5" s="1"/>
  <c r="F12" i="5"/>
  <c r="L11" i="5"/>
  <c r="M11" i="5" s="1"/>
  <c r="J11" i="5"/>
  <c r="K11" i="5" s="1"/>
  <c r="F11" i="5"/>
  <c r="L10" i="5"/>
  <c r="M10" i="5" s="1"/>
  <c r="J10" i="5"/>
  <c r="K10" i="5" s="1"/>
  <c r="F10" i="5"/>
  <c r="L9" i="5"/>
  <c r="M9" i="5" s="1"/>
  <c r="J9" i="5"/>
  <c r="K9" i="5" s="1"/>
  <c r="F9" i="5"/>
  <c r="L8" i="5"/>
  <c r="M8" i="5" s="1"/>
  <c r="J8" i="5"/>
  <c r="K8" i="5" s="1"/>
  <c r="F8" i="5"/>
  <c r="L7" i="5"/>
  <c r="M7" i="5" s="1"/>
  <c r="J7" i="5"/>
  <c r="K7" i="5" s="1"/>
  <c r="F7" i="5"/>
  <c r="L6" i="5"/>
  <c r="M6" i="5" s="1"/>
  <c r="J6" i="5"/>
  <c r="K6" i="5" s="1"/>
  <c r="F6" i="5"/>
  <c r="L5" i="5"/>
  <c r="M5" i="5" s="1"/>
  <c r="J5" i="5"/>
  <c r="K5" i="5" s="1"/>
  <c r="F5" i="5"/>
  <c r="L4" i="5"/>
  <c r="M4" i="5" s="1"/>
  <c r="J4" i="5"/>
  <c r="K4" i="5" s="1"/>
  <c r="F4" i="5"/>
  <c r="L3" i="5"/>
  <c r="M3" i="5" s="1"/>
  <c r="J3" i="5"/>
  <c r="K3" i="5" s="1"/>
  <c r="F3" i="5"/>
  <c r="L2" i="5"/>
  <c r="M2" i="5" s="1"/>
  <c r="J2" i="5"/>
  <c r="K2" i="5" s="1"/>
  <c r="F2" i="5"/>
  <c r="I29" i="4"/>
  <c r="J29" i="4" s="1"/>
  <c r="K29" i="4"/>
  <c r="L29" i="4"/>
  <c r="K28" i="4"/>
  <c r="L28" i="4" s="1"/>
  <c r="I28" i="4"/>
  <c r="J28" i="4" s="1"/>
  <c r="K27" i="4"/>
  <c r="L27" i="4" s="1"/>
  <c r="I27" i="4"/>
  <c r="J27" i="4" s="1"/>
  <c r="K26" i="4"/>
  <c r="L26" i="4" s="1"/>
  <c r="I26" i="4"/>
  <c r="J26" i="4" s="1"/>
  <c r="F26" i="4"/>
  <c r="K25" i="4"/>
  <c r="L25" i="4" s="1"/>
  <c r="I25" i="4"/>
  <c r="J25" i="4" s="1"/>
  <c r="F25" i="4"/>
  <c r="K24" i="4"/>
  <c r="L24" i="4" s="1"/>
  <c r="I24" i="4"/>
  <c r="J24" i="4" s="1"/>
  <c r="F24" i="4"/>
  <c r="K23" i="4"/>
  <c r="L23" i="4" s="1"/>
  <c r="I23" i="4"/>
  <c r="J23" i="4" s="1"/>
  <c r="F23" i="4"/>
  <c r="K22" i="4"/>
  <c r="L22" i="4" s="1"/>
  <c r="I22" i="4"/>
  <c r="J22" i="4" s="1"/>
  <c r="F22" i="4"/>
  <c r="K21" i="4"/>
  <c r="L21" i="4" s="1"/>
  <c r="I21" i="4"/>
  <c r="J21" i="4" s="1"/>
  <c r="F21" i="4"/>
  <c r="K20" i="4"/>
  <c r="L20" i="4" s="1"/>
  <c r="I20" i="4"/>
  <c r="J20" i="4" s="1"/>
  <c r="F20" i="4"/>
  <c r="K19" i="4"/>
  <c r="L19" i="4" s="1"/>
  <c r="I19" i="4"/>
  <c r="J19" i="4" s="1"/>
  <c r="F19" i="4"/>
  <c r="K18" i="4"/>
  <c r="L18" i="4" s="1"/>
  <c r="I18" i="4"/>
  <c r="J18" i="4" s="1"/>
  <c r="F18" i="4"/>
  <c r="K17" i="4"/>
  <c r="L17" i="4" s="1"/>
  <c r="I17" i="4"/>
  <c r="J17" i="4" s="1"/>
  <c r="F17" i="4"/>
  <c r="K16" i="4"/>
  <c r="L16" i="4" s="1"/>
  <c r="I16" i="4"/>
  <c r="J16" i="4" s="1"/>
  <c r="F16" i="4"/>
  <c r="K15" i="4"/>
  <c r="L15" i="4" s="1"/>
  <c r="I15" i="4"/>
  <c r="J15" i="4" s="1"/>
  <c r="F15" i="4"/>
  <c r="K14" i="4"/>
  <c r="L14" i="4" s="1"/>
  <c r="I14" i="4"/>
  <c r="J14" i="4" s="1"/>
  <c r="F14" i="4"/>
  <c r="K13" i="4"/>
  <c r="L13" i="4" s="1"/>
  <c r="I13" i="4"/>
  <c r="J13" i="4" s="1"/>
  <c r="F13" i="4"/>
  <c r="K12" i="4"/>
  <c r="L12" i="4" s="1"/>
  <c r="I12" i="4"/>
  <c r="J12" i="4" s="1"/>
  <c r="F12" i="4"/>
  <c r="K11" i="4"/>
  <c r="L11" i="4" s="1"/>
  <c r="I11" i="4"/>
  <c r="J11" i="4" s="1"/>
  <c r="F11" i="4"/>
  <c r="K10" i="4"/>
  <c r="L10" i="4" s="1"/>
  <c r="I10" i="4"/>
  <c r="J10" i="4" s="1"/>
  <c r="F10" i="4"/>
  <c r="K9" i="4"/>
  <c r="L9" i="4" s="1"/>
  <c r="I9" i="4"/>
  <c r="J9" i="4" s="1"/>
  <c r="F9" i="4"/>
  <c r="K8" i="4"/>
  <c r="L8" i="4" s="1"/>
  <c r="I8" i="4"/>
  <c r="J8" i="4" s="1"/>
  <c r="F8" i="4"/>
  <c r="K7" i="4"/>
  <c r="L7" i="4" s="1"/>
  <c r="I7" i="4"/>
  <c r="J7" i="4" s="1"/>
  <c r="F7" i="4"/>
  <c r="K6" i="4"/>
  <c r="L6" i="4" s="1"/>
  <c r="I6" i="4"/>
  <c r="J6" i="4" s="1"/>
  <c r="F6" i="4"/>
  <c r="K5" i="4"/>
  <c r="L5" i="4" s="1"/>
  <c r="I5" i="4"/>
  <c r="J5" i="4" s="1"/>
  <c r="F5" i="4"/>
  <c r="K3" i="4"/>
  <c r="L3" i="4" s="1"/>
  <c r="I3" i="4"/>
  <c r="J3" i="4" s="1"/>
  <c r="F3" i="4"/>
  <c r="K2" i="4"/>
  <c r="L2" i="4" s="1"/>
  <c r="I2" i="4"/>
  <c r="J2" i="4" s="1"/>
  <c r="F2" i="4"/>
  <c r="I29" i="3"/>
  <c r="J29" i="3" s="1"/>
  <c r="K29" i="3"/>
  <c r="L29" i="3" s="1"/>
  <c r="F29" i="3"/>
  <c r="I28" i="3"/>
  <c r="J28" i="3" s="1"/>
  <c r="I23" i="3"/>
  <c r="J23" i="3" s="1"/>
  <c r="K28" i="3"/>
  <c r="L28" i="3" s="1"/>
  <c r="K20" i="3"/>
  <c r="L20" i="3" s="1"/>
  <c r="K21" i="3"/>
  <c r="L21" i="3" s="1"/>
  <c r="K22" i="3"/>
  <c r="L22" i="3" s="1"/>
  <c r="K23" i="3"/>
  <c r="L23" i="3" s="1"/>
  <c r="K24" i="3"/>
  <c r="L24" i="3" s="1"/>
  <c r="K25" i="3"/>
  <c r="L25" i="3" s="1"/>
  <c r="K26" i="3"/>
  <c r="L26" i="3" s="1"/>
  <c r="K27" i="3"/>
  <c r="L27" i="3" s="1"/>
  <c r="J20" i="3"/>
  <c r="J21" i="3"/>
  <c r="J22" i="3"/>
  <c r="F28" i="3"/>
  <c r="I27" i="3"/>
  <c r="J27" i="3" s="1"/>
  <c r="F27" i="3"/>
  <c r="I26" i="3"/>
  <c r="J26" i="3" s="1"/>
  <c r="F26" i="3"/>
  <c r="I25" i="3"/>
  <c r="J25" i="3" s="1"/>
  <c r="F25" i="3"/>
  <c r="I24" i="3"/>
  <c r="J24" i="3" s="1"/>
  <c r="F24" i="3"/>
  <c r="F23" i="3"/>
  <c r="K19" i="3"/>
  <c r="L19" i="3" s="1"/>
  <c r="I19" i="3"/>
  <c r="J19" i="3" s="1"/>
  <c r="K18" i="3"/>
  <c r="L18" i="3" s="1"/>
  <c r="I18" i="3"/>
  <c r="J18" i="3" s="1"/>
  <c r="K17" i="3"/>
  <c r="L17" i="3" s="1"/>
  <c r="I17" i="3"/>
  <c r="J17" i="3" s="1"/>
  <c r="K16" i="3"/>
  <c r="L16" i="3" s="1"/>
  <c r="I16" i="3"/>
  <c r="J16" i="3" s="1"/>
  <c r="K15" i="3"/>
  <c r="L15" i="3" s="1"/>
  <c r="I15" i="3"/>
  <c r="J15" i="3" s="1"/>
  <c r="K14" i="3"/>
  <c r="L14" i="3" s="1"/>
  <c r="I14" i="3"/>
  <c r="J14" i="3" s="1"/>
  <c r="H14" i="3" s="1"/>
  <c r="K13" i="3"/>
  <c r="L13" i="3" s="1"/>
  <c r="I13" i="3"/>
  <c r="J13" i="3" s="1"/>
  <c r="K12" i="3"/>
  <c r="L12" i="3" s="1"/>
  <c r="I12" i="3"/>
  <c r="J12" i="3" s="1"/>
  <c r="K11" i="3"/>
  <c r="L11" i="3" s="1"/>
  <c r="I11" i="3"/>
  <c r="J11" i="3" s="1"/>
  <c r="K10" i="3"/>
  <c r="L10" i="3" s="1"/>
  <c r="I10" i="3"/>
  <c r="J10" i="3" s="1"/>
  <c r="K9" i="3"/>
  <c r="L9" i="3" s="1"/>
  <c r="I9" i="3"/>
  <c r="J9" i="3" s="1"/>
  <c r="H9" i="3" s="1"/>
  <c r="K8" i="3"/>
  <c r="L8" i="3" s="1"/>
  <c r="I8" i="3"/>
  <c r="J8" i="3"/>
  <c r="K7" i="3"/>
  <c r="L7" i="3" s="1"/>
  <c r="I7" i="3"/>
  <c r="J7" i="3" s="1"/>
  <c r="K6" i="3"/>
  <c r="L6" i="3" s="1"/>
  <c r="I6" i="3"/>
  <c r="J6" i="3" s="1"/>
  <c r="K5" i="3"/>
  <c r="L5" i="3" s="1"/>
  <c r="I5" i="3"/>
  <c r="J5" i="3" s="1"/>
  <c r="K4" i="3"/>
  <c r="L4" i="3" s="1"/>
  <c r="I4" i="3"/>
  <c r="J4" i="3" s="1"/>
  <c r="H4" i="3" s="1"/>
  <c r="K3" i="3"/>
  <c r="L3" i="3" s="1"/>
  <c r="I3" i="3"/>
  <c r="J3" i="3" s="1"/>
  <c r="K2" i="3"/>
  <c r="L2" i="3" s="1"/>
  <c r="I2" i="3"/>
  <c r="J2" i="3" s="1"/>
  <c r="F28" i="2"/>
  <c r="F27" i="2"/>
  <c r="F29" i="2"/>
  <c r="I29" i="2"/>
  <c r="J29" i="2" s="1"/>
  <c r="K29" i="2"/>
  <c r="L29" i="2" s="1"/>
  <c r="K28" i="2"/>
  <c r="L28" i="2" s="1"/>
  <c r="I28" i="2"/>
  <c r="J28" i="2" s="1"/>
  <c r="K27" i="2"/>
  <c r="L27" i="2" s="1"/>
  <c r="I27" i="2"/>
  <c r="J27" i="2" s="1"/>
  <c r="K26" i="2"/>
  <c r="L26" i="2" s="1"/>
  <c r="I26" i="2"/>
  <c r="J26" i="2" s="1"/>
  <c r="F26" i="2"/>
  <c r="K25" i="2"/>
  <c r="L25" i="2" s="1"/>
  <c r="I25" i="2"/>
  <c r="J25" i="2" s="1"/>
  <c r="F25" i="2"/>
  <c r="K24" i="2"/>
  <c r="L24" i="2" s="1"/>
  <c r="I24" i="2"/>
  <c r="J24" i="2" s="1"/>
  <c r="F24" i="2"/>
  <c r="K23" i="2"/>
  <c r="L23" i="2" s="1"/>
  <c r="I23" i="2"/>
  <c r="J23" i="2" s="1"/>
  <c r="F23" i="2"/>
  <c r="K22" i="2"/>
  <c r="L22" i="2" s="1"/>
  <c r="I22" i="2"/>
  <c r="J22" i="2" s="1"/>
  <c r="K21" i="2"/>
  <c r="L21" i="2" s="1"/>
  <c r="I21" i="2"/>
  <c r="J21" i="2" s="1"/>
  <c r="K20" i="2"/>
  <c r="L20" i="2" s="1"/>
  <c r="I20" i="2"/>
  <c r="J20" i="2" s="1"/>
  <c r="K19" i="2"/>
  <c r="L19" i="2" s="1"/>
  <c r="I19" i="2"/>
  <c r="J19" i="2" s="1"/>
  <c r="K18" i="2"/>
  <c r="L18" i="2" s="1"/>
  <c r="I18" i="2"/>
  <c r="J18" i="2" s="1"/>
  <c r="K17" i="2"/>
  <c r="L17" i="2" s="1"/>
  <c r="I17" i="2"/>
  <c r="J17" i="2" s="1"/>
  <c r="K16" i="2"/>
  <c r="L16" i="2" s="1"/>
  <c r="I16" i="2"/>
  <c r="J16" i="2" s="1"/>
  <c r="K15" i="2"/>
  <c r="L15" i="2" s="1"/>
  <c r="I15" i="2"/>
  <c r="J15" i="2" s="1"/>
  <c r="K14" i="2"/>
  <c r="L14" i="2" s="1"/>
  <c r="I14" i="2"/>
  <c r="J14" i="2" s="1"/>
  <c r="K13" i="2"/>
  <c r="L13" i="2" s="1"/>
  <c r="I13" i="2"/>
  <c r="J13" i="2" s="1"/>
  <c r="K12" i="2"/>
  <c r="L12" i="2" s="1"/>
  <c r="I12" i="2"/>
  <c r="J12" i="2" s="1"/>
  <c r="K11" i="2"/>
  <c r="L11" i="2" s="1"/>
  <c r="I11" i="2"/>
  <c r="J11" i="2" s="1"/>
  <c r="K10" i="2"/>
  <c r="L10" i="2" s="1"/>
  <c r="I10" i="2"/>
  <c r="J10" i="2" s="1"/>
  <c r="K9" i="2"/>
  <c r="L9" i="2" s="1"/>
  <c r="I9" i="2"/>
  <c r="J9" i="2" s="1"/>
  <c r="K8" i="2"/>
  <c r="L8" i="2" s="1"/>
  <c r="I8" i="2"/>
  <c r="J8" i="2" s="1"/>
  <c r="K7" i="2"/>
  <c r="L7" i="2" s="1"/>
  <c r="I7" i="2"/>
  <c r="J7" i="2" s="1"/>
  <c r="K6" i="2"/>
  <c r="L6" i="2" s="1"/>
  <c r="I6" i="2"/>
  <c r="J6" i="2" s="1"/>
  <c r="K5" i="2"/>
  <c r="L5" i="2" s="1"/>
  <c r="I5" i="2"/>
  <c r="J5" i="2" s="1"/>
  <c r="K4" i="2"/>
  <c r="L4" i="2" s="1"/>
  <c r="I4" i="2"/>
  <c r="J4" i="2" s="1"/>
  <c r="K3" i="2"/>
  <c r="L3" i="2" s="1"/>
  <c r="I3" i="2"/>
  <c r="J3" i="2" s="1"/>
  <c r="K2" i="2"/>
  <c r="L2" i="2" s="1"/>
  <c r="I2" i="2"/>
  <c r="J2" i="2" s="1"/>
  <c r="L28" i="1"/>
  <c r="L25" i="1"/>
  <c r="L24" i="1"/>
  <c r="L23" i="1"/>
  <c r="L22" i="1"/>
  <c r="L21" i="1"/>
  <c r="L20" i="1"/>
  <c r="L19" i="1"/>
  <c r="L18" i="1"/>
  <c r="L17" i="1"/>
  <c r="L16" i="1"/>
  <c r="L15" i="1"/>
  <c r="L14" i="1"/>
  <c r="L13" i="1"/>
  <c r="L12" i="1"/>
  <c r="L10" i="1"/>
  <c r="L9" i="1"/>
  <c r="L8" i="1"/>
  <c r="L7" i="1"/>
  <c r="L6" i="1"/>
  <c r="L5" i="1"/>
  <c r="L4" i="1"/>
  <c r="L3" i="1"/>
  <c r="L2" i="1"/>
  <c r="I41" i="1" l="1"/>
  <c r="M44" i="1"/>
  <c r="I45" i="1"/>
  <c r="M45" i="1" s="1"/>
  <c r="H47" i="1"/>
  <c r="M47" i="1" s="1"/>
  <c r="M49" i="1"/>
  <c r="H59" i="9"/>
  <c r="M46" i="1"/>
  <c r="M48" i="1"/>
  <c r="I32" i="12"/>
  <c r="I33" i="12"/>
  <c r="I36" i="12"/>
  <c r="I31" i="12"/>
  <c r="I30" i="12"/>
  <c r="I9" i="12"/>
  <c r="I34" i="12"/>
  <c r="I35" i="12"/>
  <c r="I2" i="12"/>
  <c r="I5" i="12"/>
  <c r="M43" i="1"/>
  <c r="M42" i="1"/>
  <c r="M41" i="1"/>
  <c r="H12" i="3"/>
  <c r="H27" i="3"/>
  <c r="H19" i="3"/>
  <c r="H2" i="3"/>
  <c r="H13" i="3"/>
  <c r="H11" i="3"/>
  <c r="H3" i="3"/>
  <c r="H10" i="3"/>
  <c r="H8" i="3"/>
  <c r="H25" i="3"/>
  <c r="H26" i="3"/>
  <c r="H29" i="3"/>
  <c r="H18" i="3"/>
  <c r="H24" i="3"/>
  <c r="H31" i="3"/>
  <c r="H43" i="3"/>
  <c r="H45" i="3"/>
  <c r="H5" i="3"/>
  <c r="H15" i="3"/>
  <c r="H28" i="3"/>
  <c r="H16" i="3"/>
  <c r="H7" i="3"/>
  <c r="H46" i="3"/>
  <c r="H30" i="3"/>
  <c r="H32" i="3"/>
  <c r="H41" i="3"/>
  <c r="H40" i="3"/>
  <c r="H47" i="3"/>
  <c r="H49" i="3"/>
  <c r="H6" i="3"/>
  <c r="H23" i="3"/>
  <c r="H48" i="3"/>
  <c r="H17" i="3"/>
  <c r="H42" i="3"/>
  <c r="H44" i="3"/>
  <c r="H46" i="4"/>
  <c r="H30" i="4"/>
  <c r="H43" i="4"/>
  <c r="H42" i="4"/>
  <c r="H40" i="4"/>
  <c r="H23" i="4"/>
  <c r="H9" i="4"/>
  <c r="H11" i="4"/>
  <c r="H24" i="4"/>
  <c r="H7" i="4"/>
  <c r="H22" i="4"/>
  <c r="H15" i="4"/>
  <c r="H10" i="4"/>
  <c r="H20" i="4"/>
  <c r="H3" i="4"/>
  <c r="H29" i="4"/>
  <c r="H21" i="4"/>
  <c r="H26" i="4"/>
  <c r="H48" i="4"/>
  <c r="H16" i="4"/>
  <c r="H32" i="4"/>
  <c r="H17" i="4"/>
  <c r="H19" i="4"/>
  <c r="H8" i="4"/>
  <c r="H12" i="4"/>
  <c r="H14" i="4"/>
  <c r="H27" i="4"/>
  <c r="H18" i="4"/>
  <c r="H44" i="4"/>
  <c r="H6" i="4"/>
  <c r="H13" i="4"/>
  <c r="H47" i="4"/>
  <c r="H41" i="4"/>
  <c r="H5" i="4"/>
  <c r="H25" i="4"/>
  <c r="H28" i="4"/>
  <c r="H31" i="4"/>
  <c r="H49" i="4"/>
  <c r="H9" i="9"/>
  <c r="H29" i="9"/>
  <c r="H18" i="9"/>
  <c r="H15" i="9"/>
  <c r="H16" i="9"/>
  <c r="H11" i="9"/>
  <c r="H48" i="9"/>
  <c r="H32" i="9"/>
  <c r="H45" i="9"/>
  <c r="H3" i="9"/>
  <c r="H8" i="9"/>
  <c r="H26" i="9"/>
  <c r="H47" i="9"/>
  <c r="H19" i="9"/>
  <c r="H10" i="9"/>
  <c r="H12" i="9"/>
  <c r="H49" i="9"/>
  <c r="H5" i="9"/>
  <c r="H2" i="9"/>
  <c r="H7" i="9"/>
  <c r="H14" i="9"/>
  <c r="H17" i="9"/>
  <c r="L20" i="9"/>
  <c r="H20" i="9" s="1"/>
  <c r="L27" i="9"/>
  <c r="H27" i="9" s="1"/>
  <c r="L30" i="9"/>
  <c r="H30" i="9" s="1"/>
  <c r="H31" i="9"/>
  <c r="H40" i="9"/>
  <c r="H46" i="9"/>
  <c r="L28" i="9"/>
  <c r="H28" i="9" s="1"/>
  <c r="H33" i="9"/>
  <c r="L21" i="9"/>
  <c r="H21" i="9" s="1"/>
  <c r="H42" i="9"/>
  <c r="L22" i="9"/>
  <c r="H22" i="9" s="1"/>
  <c r="H41" i="9"/>
  <c r="H44" i="9"/>
  <c r="L23" i="9"/>
  <c r="H23" i="9" s="1"/>
  <c r="L24" i="9"/>
  <c r="H24" i="9" s="1"/>
  <c r="H3" i="8"/>
  <c r="H7" i="8"/>
  <c r="H25" i="8"/>
  <c r="H28" i="8"/>
  <c r="H19" i="8"/>
  <c r="H21" i="8"/>
  <c r="H16" i="8"/>
  <c r="H17" i="8"/>
  <c r="H6" i="8"/>
  <c r="H10" i="8"/>
  <c r="H29" i="8"/>
  <c r="H27" i="8"/>
  <c r="H26" i="8"/>
  <c r="H24" i="8"/>
  <c r="H2" i="8"/>
  <c r="H18" i="8"/>
  <c r="H20" i="8"/>
  <c r="H23" i="8"/>
  <c r="H43" i="8"/>
  <c r="H5" i="8"/>
  <c r="H15" i="8"/>
  <c r="H31" i="8"/>
  <c r="H13" i="8"/>
  <c r="H30" i="8"/>
  <c r="H9" i="8"/>
  <c r="H12" i="8"/>
  <c r="H4" i="8"/>
  <c r="H8" i="8"/>
  <c r="H11" i="8"/>
  <c r="H14" i="8"/>
  <c r="L32" i="8"/>
  <c r="H32" i="8" s="1"/>
  <c r="H40" i="8"/>
  <c r="H44" i="8"/>
  <c r="H49" i="8"/>
  <c r="H33" i="8"/>
  <c r="H47" i="8"/>
  <c r="H46" i="8"/>
  <c r="H41" i="8"/>
  <c r="L22" i="8"/>
  <c r="H22" i="8" s="1"/>
  <c r="H45" i="8"/>
  <c r="H48" i="8"/>
  <c r="H42" i="8"/>
  <c r="F26" i="7"/>
  <c r="F44" i="7"/>
  <c r="F7" i="7"/>
  <c r="F9" i="7"/>
  <c r="F13" i="7"/>
  <c r="F25" i="7"/>
  <c r="F16" i="7"/>
  <c r="F19" i="7"/>
  <c r="F23" i="7"/>
  <c r="F24" i="7"/>
  <c r="F43" i="7"/>
  <c r="F46" i="7"/>
  <c r="F49" i="7"/>
  <c r="F47" i="7"/>
  <c r="F2" i="7"/>
  <c r="F6" i="7"/>
  <c r="F17" i="7"/>
  <c r="F21" i="7"/>
  <c r="F45" i="7"/>
  <c r="F48" i="7"/>
  <c r="F8" i="7"/>
  <c r="F40" i="7"/>
  <c r="F15" i="7"/>
  <c r="F18" i="7"/>
  <c r="F22" i="7"/>
  <c r="F42" i="7"/>
  <c r="F5" i="7"/>
  <c r="F12" i="7"/>
  <c r="F29" i="7"/>
  <c r="F20" i="7"/>
  <c r="F41" i="7"/>
  <c r="F4" i="7"/>
  <c r="F3" i="7"/>
  <c r="F10" i="7"/>
  <c r="F14" i="7"/>
  <c r="F27" i="7"/>
  <c r="BC41" i="6"/>
  <c r="BC44" i="6"/>
  <c r="BC42" i="6"/>
  <c r="BC40" i="6"/>
  <c r="H44" i="6"/>
  <c r="H43" i="6"/>
  <c r="BC43" i="6"/>
  <c r="H41" i="6"/>
  <c r="BC48" i="6"/>
  <c r="H40" i="6"/>
  <c r="H42" i="6"/>
  <c r="BC46" i="6"/>
  <c r="H46" i="6"/>
  <c r="BC49" i="6"/>
  <c r="H48" i="6"/>
  <c r="H47" i="6"/>
  <c r="BC47" i="6"/>
  <c r="BC45" i="6"/>
  <c r="H49" i="6"/>
  <c r="I41" i="5"/>
  <c r="I3" i="5"/>
  <c r="I11" i="5"/>
  <c r="I22" i="5"/>
  <c r="I30" i="5"/>
  <c r="I40" i="5"/>
  <c r="I46" i="5"/>
  <c r="I9" i="5"/>
  <c r="I17" i="5"/>
  <c r="I20" i="5"/>
  <c r="I28" i="5"/>
  <c r="I43" i="5"/>
  <c r="I47" i="5"/>
  <c r="I32" i="5"/>
  <c r="I2" i="5"/>
  <c r="I10" i="5"/>
  <c r="I18" i="5"/>
  <c r="I21" i="5"/>
  <c r="I29" i="5"/>
  <c r="I49" i="5"/>
  <c r="I5" i="5"/>
  <c r="I13" i="5"/>
  <c r="I24" i="5"/>
  <c r="I48" i="5"/>
  <c r="I31" i="5"/>
  <c r="I45" i="5"/>
  <c r="I42" i="5"/>
  <c r="I7" i="5"/>
  <c r="I15" i="5"/>
  <c r="I33" i="5"/>
  <c r="I8" i="5"/>
  <c r="I16" i="5"/>
  <c r="I19" i="5"/>
  <c r="I27" i="5"/>
  <c r="I6" i="5"/>
  <c r="I14" i="5"/>
  <c r="I25" i="5"/>
  <c r="I4" i="5"/>
  <c r="I12" i="5"/>
  <c r="I23" i="5"/>
  <c r="I26" i="5"/>
  <c r="I44" i="5"/>
  <c r="H19" i="2"/>
  <c r="H45" i="2"/>
  <c r="H20" i="2"/>
  <c r="H3" i="2"/>
  <c r="H6" i="2"/>
  <c r="H14" i="2"/>
  <c r="H17" i="2"/>
  <c r="H26" i="2"/>
  <c r="H21" i="2"/>
  <c r="H40" i="2"/>
  <c r="H5" i="2"/>
  <c r="H43" i="2"/>
  <c r="H10" i="2"/>
  <c r="H23" i="2"/>
  <c r="H2" i="2"/>
  <c r="H7" i="2"/>
  <c r="H44" i="2"/>
  <c r="H16" i="2"/>
  <c r="H22" i="2"/>
  <c r="H47" i="2"/>
  <c r="H12" i="2"/>
  <c r="H27" i="2"/>
  <c r="H13" i="2"/>
  <c r="H4" i="2"/>
  <c r="H42" i="2"/>
  <c r="H28" i="2"/>
  <c r="H30" i="2"/>
  <c r="H46" i="2"/>
  <c r="H8" i="2"/>
  <c r="H24" i="2"/>
  <c r="H11" i="2"/>
  <c r="H32" i="2"/>
  <c r="H41" i="2"/>
  <c r="H9" i="2"/>
  <c r="H29" i="2"/>
  <c r="H15" i="2"/>
  <c r="H18" i="2"/>
  <c r="H25" i="2"/>
  <c r="H31" i="2"/>
  <c r="H48" i="2"/>
  <c r="H49" i="2"/>
  <c r="H45" i="6"/>
  <c r="F31" i="7"/>
  <c r="F32" i="7"/>
  <c r="F11" i="7"/>
  <c r="F28" i="7"/>
  <c r="F30" i="7"/>
  <c r="F33" i="7"/>
  <c r="I4" i="12"/>
  <c r="I6" i="12"/>
  <c r="I3" i="12"/>
  <c r="I8" i="12"/>
  <c r="I7" i="12"/>
  <c r="I10" i="12"/>
  <c r="I11" i="12"/>
  <c r="I29" i="12"/>
  <c r="I12" i="12"/>
  <c r="I13" i="12"/>
  <c r="M40" i="1"/>
  <c r="M12" i="1"/>
  <c r="M20" i="1"/>
  <c r="M3" i="1"/>
  <c r="M9" i="1"/>
  <c r="M18" i="1"/>
  <c r="M15" i="1"/>
  <c r="M23" i="1"/>
  <c r="M6" i="1"/>
  <c r="M28" i="1"/>
  <c r="M32" i="1"/>
  <c r="M8" i="1"/>
  <c r="M17" i="1"/>
  <c r="M5" i="1"/>
  <c r="M14" i="1"/>
  <c r="M22" i="1"/>
  <c r="M31" i="1"/>
  <c r="M4" i="1"/>
  <c r="M13" i="1"/>
  <c r="M21" i="1"/>
  <c r="M2" i="1"/>
  <c r="M30" i="1"/>
  <c r="M16" i="1"/>
  <c r="M29" i="1"/>
  <c r="M7" i="1"/>
  <c r="M24" i="1"/>
  <c r="M10" i="1"/>
  <c r="M19" i="1"/>
  <c r="M25" i="1"/>
  <c r="H22" i="6"/>
  <c r="BC22" i="6"/>
  <c r="H8" i="6"/>
  <c r="H31" i="6"/>
  <c r="BC17" i="6"/>
  <c r="BC5" i="6"/>
  <c r="H18" i="6"/>
  <c r="H28" i="6"/>
  <c r="BC29" i="6"/>
  <c r="H3" i="6"/>
  <c r="BC2" i="6"/>
  <c r="BC25" i="6"/>
  <c r="BC7" i="6"/>
  <c r="H15" i="6"/>
  <c r="BC4" i="6"/>
  <c r="BC6" i="6"/>
  <c r="BC9" i="6"/>
  <c r="BC16" i="6"/>
  <c r="BC20" i="6"/>
  <c r="H10" i="6"/>
  <c r="H16" i="6"/>
  <c r="H21" i="6"/>
  <c r="H29" i="6"/>
  <c r="BC8" i="6"/>
  <c r="BC10" i="6"/>
  <c r="H4" i="6"/>
  <c r="H6" i="6"/>
  <c r="H14" i="6"/>
  <c r="H27" i="6"/>
  <c r="BC12" i="6"/>
  <c r="BC15" i="6"/>
  <c r="BC18" i="6"/>
  <c r="H11" i="6"/>
  <c r="H25" i="6"/>
  <c r="BC28" i="6"/>
  <c r="H17" i="6"/>
  <c r="BC31" i="6"/>
  <c r="BC3" i="6"/>
  <c r="H12" i="6"/>
  <c r="H19" i="6"/>
  <c r="H30" i="6"/>
  <c r="BC14" i="6"/>
  <c r="H2" i="6"/>
  <c r="BC11" i="6"/>
  <c r="BC30" i="6"/>
  <c r="BC33" i="6"/>
  <c r="BC19" i="6"/>
  <c r="BC26" i="6"/>
  <c r="H9" i="6"/>
  <c r="H32" i="6"/>
  <c r="BC21" i="6"/>
  <c r="H7" i="6"/>
  <c r="H26" i="6"/>
  <c r="BC27" i="6"/>
  <c r="H5" i="6"/>
  <c r="H20" i="6"/>
  <c r="BC32" i="6"/>
  <c r="H33" i="6"/>
</calcChain>
</file>

<file path=xl/sharedStrings.xml><?xml version="1.0" encoding="utf-8"?>
<sst xmlns="http://schemas.openxmlformats.org/spreadsheetml/2006/main" count="561" uniqueCount="264">
  <si>
    <t>Key</t>
  </si>
  <si>
    <t>Date</t>
  </si>
  <si>
    <t>Timer</t>
  </si>
  <si>
    <t>Active Time</t>
  </si>
  <si>
    <t>Total Resist.</t>
  </si>
  <si>
    <t>Extra Score</t>
  </si>
  <si>
    <t>Distance (Mi)</t>
  </si>
  <si>
    <t>Actual Speed (mph)</t>
  </si>
  <si>
    <t>Metric</t>
  </si>
  <si>
    <t>Start Res.</t>
  </si>
  <si>
    <t>Start Res. Min</t>
  </si>
  <si>
    <t>End Res.</t>
  </si>
  <si>
    <t>End Res. Min</t>
  </si>
  <si>
    <t>Hold Time</t>
  </si>
  <si>
    <t>Reps</t>
  </si>
  <si>
    <t>Total (lbs.)</t>
  </si>
  <si>
    <t>Rig (lbs.)</t>
  </si>
  <si>
    <t>Average Time</t>
  </si>
  <si>
    <t>Avg Units</t>
  </si>
  <si>
    <t>Hold Units</t>
  </si>
  <si>
    <t>Rep Units</t>
  </si>
  <si>
    <t>Floor Hold</t>
  </si>
  <si>
    <t>Goal Hold</t>
  </si>
  <si>
    <t>Ceiling Hold</t>
  </si>
  <si>
    <t>\</t>
  </si>
  <si>
    <t>Rep Hold</t>
  </si>
  <si>
    <t>Con Hold</t>
  </si>
  <si>
    <t>Left (lbs.)</t>
  </si>
  <si>
    <t>Right (lbs.)</t>
  </si>
  <si>
    <t>R-Key</t>
  </si>
  <si>
    <t>L-Key</t>
  </si>
  <si>
    <t xml:space="preserve">Floor Hold </t>
  </si>
  <si>
    <t>Day</t>
  </si>
  <si>
    <t>Lack Progress</t>
  </si>
  <si>
    <t>Caution Line</t>
  </si>
  <si>
    <t>Break Line</t>
  </si>
  <si>
    <t>Tuesday</t>
  </si>
  <si>
    <t>23.08.01</t>
  </si>
  <si>
    <t>Progress vs. Fatigue Spreadsheet's Color Key</t>
  </si>
  <si>
    <t>Friday</t>
  </si>
  <si>
    <t>23.08.04</t>
  </si>
  <si>
    <t>0 Lack of Progress - Keep Going</t>
  </si>
  <si>
    <t>Progress</t>
  </si>
  <si>
    <t>Sunday</t>
  </si>
  <si>
    <t>23.08.06</t>
  </si>
  <si>
    <t>1 Lack of Progress - Keep Going</t>
  </si>
  <si>
    <t>23.08.08</t>
  </si>
  <si>
    <t>2 Lack of Progress - If 2 Oranges in a Row Take a Scheduled Break</t>
  </si>
  <si>
    <r>
      <t>Holding</t>
    </r>
    <r>
      <rPr>
        <sz val="11"/>
        <rFont val="Aptos Narrow"/>
        <family val="2"/>
        <scheme val="minor"/>
      </rPr>
      <t>- Maintaining Dev Hold Time or Rep Hold Time</t>
    </r>
  </si>
  <si>
    <t>23.08.11</t>
  </si>
  <si>
    <t>&gt;=3 Lack of Progress - Take a Scheduled Break</t>
  </si>
  <si>
    <t>No Major Attempt</t>
  </si>
  <si>
    <t>23.08.13</t>
  </si>
  <si>
    <t>Break from Exercise</t>
  </si>
  <si>
    <r>
      <t xml:space="preserve">Experiment- </t>
    </r>
    <r>
      <rPr>
        <sz val="11"/>
        <rFont val="Aptos Narrow"/>
        <family val="2"/>
        <scheme val="minor"/>
      </rPr>
      <t>Testing New Weight Amounts</t>
    </r>
  </si>
  <si>
    <t>23.08.15</t>
  </si>
  <si>
    <t>23.08.18</t>
  </si>
  <si>
    <t>Normal Attempt</t>
  </si>
  <si>
    <t>Lack of Progress</t>
  </si>
  <si>
    <t>23.08.20</t>
  </si>
  <si>
    <t>Start of a New Cycle</t>
  </si>
  <si>
    <t>23.08.22</t>
  </si>
  <si>
    <t>Fatigue</t>
  </si>
  <si>
    <t>23.08.25</t>
  </si>
  <si>
    <t>Start of New Machine/Exercise</t>
  </si>
  <si>
    <t>23.08.27</t>
  </si>
  <si>
    <t>23.08.29</t>
  </si>
  <si>
    <t>23.09.01</t>
  </si>
  <si>
    <t>23.09.03</t>
  </si>
  <si>
    <t>23.09.05</t>
  </si>
  <si>
    <t xml:space="preserve">You were drenched with sweat after running. Suzanne asked you if the AC was out. You did walk 5 Miles yesterday. Maybe this contributed to fatigue? You couldn't do any Leg presses. You stopped there and left the by immediately after. </t>
  </si>
  <si>
    <t>23.09.08</t>
  </si>
  <si>
    <t>The Number of Exercises attempted per a Gym Day were Split in Half (10 to 5)</t>
  </si>
  <si>
    <t>23.09.10</t>
  </si>
  <si>
    <t>23.09.12</t>
  </si>
  <si>
    <t>23.09.15</t>
  </si>
  <si>
    <t>23.09.17</t>
  </si>
  <si>
    <t>23.09.19</t>
  </si>
  <si>
    <t>23.09.22</t>
  </si>
  <si>
    <t>23.09.24</t>
  </si>
  <si>
    <t>23.09.26</t>
  </si>
  <si>
    <t>23.09.29</t>
  </si>
  <si>
    <t>23.10.01</t>
  </si>
  <si>
    <t>23.10.03</t>
  </si>
  <si>
    <t>Fatigue outside of the gym</t>
  </si>
  <si>
    <t>23.10.06</t>
  </si>
  <si>
    <t>23.10.08</t>
  </si>
  <si>
    <t>23.10.10</t>
  </si>
  <si>
    <t>Thursday</t>
  </si>
  <si>
    <t>23.10.12</t>
  </si>
  <si>
    <t>You had major fatigue today. You exercised on Thursday (Off Day) instead of the normal Friday because of the beach trip you were going on. You exercised before 11 AM which could have contributed to fatgiue as well. You also put 100% of your effort into the elliptical today. You need to pause the elliptical resistance so that you can get more used to the current distance/speed and resistance.</t>
  </si>
  <si>
    <t>23.10.15</t>
  </si>
  <si>
    <t>23.10.17</t>
  </si>
  <si>
    <t>23.10.19</t>
  </si>
  <si>
    <t>Had slight legs injury from Leg Press on Tues</t>
  </si>
  <si>
    <t>Saturday</t>
  </si>
  <si>
    <t>23.10.21</t>
  </si>
  <si>
    <t>You lifted before 8:30 AM (too early) on Saturuday (Off Day)</t>
  </si>
  <si>
    <t>23.10.24</t>
  </si>
  <si>
    <t>23.10.27</t>
  </si>
  <si>
    <t>23.10.29</t>
  </si>
  <si>
    <t>23.10.31</t>
  </si>
  <si>
    <t>23.11.03</t>
  </si>
  <si>
    <t>23.11.05</t>
  </si>
  <si>
    <t>23.11.07</t>
  </si>
  <si>
    <t xml:space="preserve">You've Exercised 15 Times in a Row withouth a Break (the Previous Record was 10 Times). Even though it's 2 (and not 3) Lack of Progress take a break on Friday. </t>
  </si>
  <si>
    <t>23.11.10</t>
  </si>
  <si>
    <t>23.11.12</t>
  </si>
  <si>
    <t>23.11.14</t>
  </si>
  <si>
    <t>23.11.17</t>
  </si>
  <si>
    <t>23.11.19</t>
  </si>
  <si>
    <t>23.11.21</t>
  </si>
  <si>
    <t>23.11.24</t>
  </si>
  <si>
    <t>23.11.26</t>
  </si>
  <si>
    <t>23.11.28</t>
  </si>
  <si>
    <t>23.12.01</t>
  </si>
  <si>
    <t>23.12.03</t>
  </si>
  <si>
    <t>23.12.05</t>
  </si>
  <si>
    <t>Treatment Today. Don't bother trying to exercise.</t>
  </si>
  <si>
    <t>23.12.08</t>
  </si>
  <si>
    <t>23.12.10</t>
  </si>
  <si>
    <t>23.12.12</t>
  </si>
  <si>
    <t>23.12.15</t>
  </si>
  <si>
    <t>23.12.17</t>
  </si>
  <si>
    <t>You had knee pain today so you purposely ran slow during Sprints exercise</t>
  </si>
  <si>
    <t>23.12.19</t>
  </si>
  <si>
    <t>23.12.22</t>
  </si>
  <si>
    <t>23.12.24</t>
  </si>
  <si>
    <t>Gym was closed early today</t>
  </si>
  <si>
    <t>23.12.26</t>
  </si>
  <si>
    <t>23.12.29</t>
  </si>
  <si>
    <t>23.12.31</t>
  </si>
  <si>
    <t>Gym was closed too early</t>
  </si>
  <si>
    <t>24.01.02</t>
  </si>
  <si>
    <t>24.01.05</t>
  </si>
  <si>
    <t>24.01.07</t>
  </si>
  <si>
    <t>24.01.09</t>
  </si>
  <si>
    <t>24.01.12</t>
  </si>
  <si>
    <t>24.01.14</t>
  </si>
  <si>
    <t>24.01.16</t>
  </si>
  <si>
    <t>24.01.19</t>
  </si>
  <si>
    <t>24.01.21</t>
  </si>
  <si>
    <t>24.01.23</t>
  </si>
  <si>
    <t>24.01.26</t>
  </si>
  <si>
    <t>24.01.28</t>
  </si>
  <si>
    <t>24.01.30</t>
  </si>
  <si>
    <t>24.02.02</t>
  </si>
  <si>
    <t>24.02.04</t>
  </si>
  <si>
    <t>24.02.06</t>
  </si>
  <si>
    <t>24.02.09</t>
  </si>
  <si>
    <t>24.02.11</t>
  </si>
  <si>
    <t>24.02.13</t>
  </si>
  <si>
    <t>24.02.16</t>
  </si>
  <si>
    <t>24.02.18</t>
  </si>
  <si>
    <t>You've been sick for about 4 days, take a break on Tuesday</t>
  </si>
  <si>
    <t>24.02.20</t>
  </si>
  <si>
    <t>24.02.23</t>
  </si>
  <si>
    <t>24.02.25</t>
  </si>
  <si>
    <t>24.02.27</t>
  </si>
  <si>
    <t>24.03.01</t>
  </si>
  <si>
    <t>24.03.03</t>
  </si>
  <si>
    <t>24.03.05</t>
  </si>
  <si>
    <t>24.03.08</t>
  </si>
  <si>
    <t>24.03.10</t>
  </si>
  <si>
    <t>24.03.12</t>
  </si>
  <si>
    <t>24.03.15</t>
  </si>
  <si>
    <t>24.03.17</t>
  </si>
  <si>
    <t>24.03.19</t>
  </si>
  <si>
    <t>24.03.22</t>
  </si>
  <si>
    <t>24.03.24</t>
  </si>
  <si>
    <t>24.03.26</t>
  </si>
  <si>
    <t>24.03.29</t>
  </si>
  <si>
    <t>24.03.31</t>
  </si>
  <si>
    <t>Today was Easter Sunday</t>
  </si>
  <si>
    <t>24.04.02</t>
  </si>
  <si>
    <t>24.04.05</t>
  </si>
  <si>
    <t>24.04.07</t>
  </si>
  <si>
    <t>24.04.09</t>
  </si>
  <si>
    <t>24.04.12</t>
  </si>
  <si>
    <t>24.04.14</t>
  </si>
  <si>
    <t>24.04.16</t>
  </si>
  <si>
    <t>24.04.19</t>
  </si>
  <si>
    <t>24.04.21</t>
  </si>
  <si>
    <t>24.04.23</t>
  </si>
  <si>
    <t>24.04.26</t>
  </si>
  <si>
    <t>24.04.28</t>
  </si>
  <si>
    <t>24.04.30</t>
  </si>
  <si>
    <t>24.05.03</t>
  </si>
  <si>
    <t>24.05.05</t>
  </si>
  <si>
    <t>24.05.07</t>
  </si>
  <si>
    <t>24.05.10</t>
  </si>
  <si>
    <t>24.05.12</t>
  </si>
  <si>
    <t>Mother's Day</t>
  </si>
  <si>
    <t>24.05.14</t>
  </si>
  <si>
    <t>Foot Injury</t>
  </si>
  <si>
    <t>24.05.17</t>
  </si>
  <si>
    <t>24.05.19</t>
  </si>
  <si>
    <t>24.05.21</t>
  </si>
  <si>
    <t>24.05.24</t>
  </si>
  <si>
    <t>Start of a New Segment</t>
  </si>
  <si>
    <t>24.05.26</t>
  </si>
  <si>
    <t>24.05.28</t>
  </si>
  <si>
    <t>24.05.31</t>
  </si>
  <si>
    <t>Helped Jeremy Move</t>
  </si>
  <si>
    <t>24.06.02</t>
  </si>
  <si>
    <t>24.06.04</t>
  </si>
  <si>
    <t>24.06.07</t>
  </si>
  <si>
    <t>24.06.09</t>
  </si>
  <si>
    <t>24.06.11</t>
  </si>
  <si>
    <t>24.06.14</t>
  </si>
  <si>
    <t>You prepared for Treatment on Monday, March 11th by eating as little as possible</t>
  </si>
  <si>
    <t>You had Treatment Today</t>
  </si>
  <si>
    <t>Run</t>
  </si>
  <si>
    <t>Exercise(s) Excel Visual Charts Color Key</t>
  </si>
  <si>
    <t>Exercise(s) Excel Spreadsheet Color Key</t>
  </si>
  <si>
    <t>24.07.16</t>
  </si>
  <si>
    <t>24.07.18</t>
  </si>
  <si>
    <t>24.07.20</t>
  </si>
  <si>
    <t>24.07.23</t>
  </si>
  <si>
    <t>24.07.25</t>
  </si>
  <si>
    <t>24.07.27</t>
  </si>
  <si>
    <t>24.07.30</t>
  </si>
  <si>
    <t>24.08.01</t>
  </si>
  <si>
    <t>24.08.03</t>
  </si>
  <si>
    <t>24.08.08</t>
  </si>
  <si>
    <t>24.08.06</t>
  </si>
  <si>
    <t>24.08.10</t>
  </si>
  <si>
    <t>24.08.15</t>
  </si>
  <si>
    <t>24.08.17</t>
  </si>
  <si>
    <t>24.08.13</t>
  </si>
  <si>
    <t>24.06.16</t>
  </si>
  <si>
    <t>24.06.18</t>
  </si>
  <si>
    <t>24.06.21</t>
  </si>
  <si>
    <t>24.06.23</t>
  </si>
  <si>
    <t>24.06.25</t>
  </si>
  <si>
    <t>24.06.28</t>
  </si>
  <si>
    <t>24.06.30</t>
  </si>
  <si>
    <t>24.07.02</t>
  </si>
  <si>
    <t>24.07.05</t>
  </si>
  <si>
    <t>24.07.07</t>
  </si>
  <si>
    <t>24.07.09</t>
  </si>
  <si>
    <t>24.07.12</t>
  </si>
  <si>
    <t>24.07.14</t>
  </si>
  <si>
    <r>
      <rPr>
        <b/>
        <sz val="11"/>
        <color theme="1"/>
        <rFont val="Aptos Narrow"/>
        <family val="2"/>
        <scheme val="minor"/>
      </rPr>
      <t>Maximum Improvement</t>
    </r>
    <r>
      <rPr>
        <sz val="11"/>
        <color theme="1"/>
        <rFont val="Aptos Narrow"/>
        <family val="2"/>
        <scheme val="minor"/>
      </rPr>
      <t>- Progress in all Factors over last time</t>
    </r>
  </si>
  <si>
    <r>
      <rPr>
        <b/>
        <sz val="11"/>
        <color theme="1"/>
        <rFont val="Aptos Narrow"/>
        <family val="2"/>
        <scheme val="minor"/>
      </rPr>
      <t>Improvement</t>
    </r>
    <r>
      <rPr>
        <sz val="11"/>
        <color theme="1"/>
        <rFont val="Aptos Narrow"/>
        <family val="2"/>
        <scheme val="minor"/>
      </rPr>
      <t>- Progress in some Factors over last time</t>
    </r>
  </si>
  <si>
    <r>
      <t xml:space="preserve">Return- </t>
    </r>
    <r>
      <rPr>
        <sz val="11"/>
        <color theme="1"/>
        <rFont val="Aptos Narrow"/>
        <family val="2"/>
        <scheme val="minor"/>
      </rPr>
      <t>Getting Back on Track with Reps</t>
    </r>
  </si>
  <si>
    <r>
      <t>Restart</t>
    </r>
    <r>
      <rPr>
        <sz val="11"/>
        <color theme="1"/>
        <rFont val="Aptos Narrow"/>
        <family val="2"/>
        <scheme val="minor"/>
      </rPr>
      <t>- Start a New Cycle</t>
    </r>
  </si>
  <si>
    <r>
      <t>Wall</t>
    </r>
    <r>
      <rPr>
        <sz val="11"/>
        <color theme="1"/>
        <rFont val="Aptos Narrow"/>
        <family val="2"/>
        <scheme val="minor"/>
      </rPr>
      <t>- Purposeful Break from Exercise</t>
    </r>
  </si>
  <si>
    <r>
      <rPr>
        <b/>
        <sz val="11"/>
        <color theme="1"/>
        <rFont val="Aptos Narrow"/>
        <family val="2"/>
        <scheme val="minor"/>
      </rPr>
      <t>Stagnation</t>
    </r>
    <r>
      <rPr>
        <sz val="11"/>
        <color theme="1"/>
        <rFont val="Aptos Narrow"/>
        <family val="2"/>
        <scheme val="minor"/>
      </rPr>
      <t>- Roughly Equivalent to last time</t>
    </r>
  </si>
  <si>
    <r>
      <rPr>
        <b/>
        <sz val="11"/>
        <color theme="1"/>
        <rFont val="Aptos Narrow"/>
        <family val="2"/>
        <scheme val="minor"/>
      </rPr>
      <t>Regression</t>
    </r>
    <r>
      <rPr>
        <sz val="11"/>
        <color theme="1"/>
        <rFont val="Aptos Narrow"/>
        <family val="2"/>
        <scheme val="minor"/>
      </rPr>
      <t>- Worse than last time</t>
    </r>
  </si>
  <si>
    <t>New Weekly Schedule focused more on Strength and less on Cardio</t>
  </si>
  <si>
    <t>Treatment, Sickness, Vacation and Restructuring for about the last month</t>
  </si>
  <si>
    <t>24.08.20</t>
  </si>
  <si>
    <t>24.08.22</t>
  </si>
  <si>
    <t>24.08.24</t>
  </si>
  <si>
    <t>24.08.27</t>
  </si>
  <si>
    <t>24.08.29</t>
  </si>
  <si>
    <t>24.08.31</t>
  </si>
  <si>
    <t>24.09.05</t>
  </si>
  <si>
    <t>24.09.03</t>
  </si>
  <si>
    <t>Added (lbs.)</t>
  </si>
  <si>
    <t>24.09.07</t>
  </si>
  <si>
    <t>24.09.12</t>
  </si>
  <si>
    <t>24.09.10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</si>
</sst>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
    <numFmt numFmtId="165" formatCode="hh:mm:ss"/>
    <numFmt numFmtId="166" formatCode="0.000"/>
    <numFmt numFmtId="167" formatCode="mm:ss.00"/>
    <numFmt numFmtId="168" formatCode="#,##0.000"/>
  </numFmts>
  <fonts count="19" x14ac:knownFonts="1">
    <font>
      <sz val="11"/>
      <color theme="1"/>
      <name val="Aptos Narrow"/>
      <family val="2"/>
      <scheme val="minor"/>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b/>
      <sz val="9.5"/>
      <color theme="1"/>
      <name val="Arial Black"/>
      <family val="2"/>
    </font>
    <font>
      <b/>
      <sz val="11"/>
      <color rgb="FF000BDE"/>
      <name val="Aptos Narrow"/>
      <family val="2"/>
      <scheme val="minor"/>
    </font>
    <font>
      <b/>
      <sz val="9.5"/>
      <color rgb="FF000BDE"/>
      <name val="Arial Black"/>
      <family val="2"/>
    </font>
    <font>
      <b/>
      <sz val="9.5"/>
      <name val="Arial Black"/>
      <family val="2"/>
    </font>
    <font>
      <sz val="9.5"/>
      <color theme="1"/>
      <name val="Arial Black"/>
      <family val="2"/>
    </font>
    <font>
      <b/>
      <sz val="9.5"/>
      <color theme="0"/>
      <name val="Arial Black"/>
      <family val="2"/>
    </font>
    <font>
      <sz val="9.5"/>
      <color theme="1"/>
      <name val="Aptos Narrow"/>
      <family val="2"/>
      <scheme val="minor"/>
    </font>
    <font>
      <sz val="11"/>
      <color theme="0"/>
      <name val="Aptos Narrow"/>
      <family val="2"/>
      <scheme val="minor"/>
    </font>
    <font>
      <sz val="9.5"/>
      <color theme="0"/>
      <name val="Arial Black"/>
      <family val="2"/>
    </font>
    <font>
      <b/>
      <sz val="10.5"/>
      <color theme="1"/>
      <name val="Aptos Narrow"/>
      <family val="2"/>
      <scheme val="minor"/>
    </font>
    <font>
      <sz val="11"/>
      <color rgb="FF339933"/>
      <name val="Aptos Narrow"/>
      <family val="2"/>
      <scheme val="minor"/>
    </font>
    <font>
      <sz val="11"/>
      <color rgb="FF777777"/>
      <name val="Aptos Narrow"/>
      <family val="2"/>
      <scheme val="minor"/>
    </font>
    <font>
      <b/>
      <sz val="11"/>
      <color rgb="FFFF0000"/>
      <name val="Aptos Narrow"/>
      <family val="2"/>
      <scheme val="minor"/>
    </font>
    <font>
      <b/>
      <sz val="11"/>
      <color rgb="FF7D83FF"/>
      <name val="Aptos Narrow"/>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99FF66"/>
        <bgColor indexed="64"/>
      </patternFill>
    </fill>
    <fill>
      <patternFill patternType="solid">
        <fgColor rgb="FFFF0000"/>
        <bgColor indexed="64"/>
      </patternFill>
    </fill>
    <fill>
      <patternFill patternType="solid">
        <fgColor rgb="FFA6A6A6"/>
        <bgColor indexed="64"/>
      </patternFill>
    </fill>
    <fill>
      <patternFill patternType="solid">
        <fgColor rgb="FF00BC00"/>
        <bgColor indexed="64"/>
      </patternFill>
    </fill>
    <fill>
      <patternFill patternType="solid">
        <fgColor rgb="FF4D4D4D"/>
        <bgColor indexed="64"/>
      </patternFill>
    </fill>
    <fill>
      <patternFill patternType="solid">
        <fgColor theme="1"/>
        <bgColor indexed="64"/>
      </patternFill>
    </fill>
    <fill>
      <patternFill patternType="solid">
        <fgColor rgb="FF51E079"/>
        <bgColor indexed="64"/>
      </patternFill>
    </fill>
    <fill>
      <patternFill patternType="solid">
        <fgColor rgb="FF08BC89"/>
        <bgColor indexed="64"/>
      </patternFill>
    </fill>
    <fill>
      <patternFill patternType="solid">
        <fgColor rgb="FF7C7CA8"/>
        <bgColor indexed="64"/>
      </patternFill>
    </fill>
    <fill>
      <patternFill patternType="solid">
        <fgColor rgb="FF002060"/>
        <bgColor indexed="64"/>
      </patternFill>
    </fill>
    <fill>
      <patternFill patternType="solid">
        <fgColor theme="0"/>
        <bgColor indexed="64"/>
      </patternFill>
    </fill>
    <fill>
      <patternFill patternType="solid">
        <fgColor rgb="FFEAAD00"/>
        <bgColor indexed="64"/>
      </patternFill>
    </fill>
    <fill>
      <patternFill patternType="solid">
        <fgColor theme="4"/>
        <bgColor indexed="64"/>
      </patternFill>
    </fill>
    <fill>
      <patternFill patternType="solid">
        <fgColor theme="0" tint="-0.249977111117893"/>
        <bgColor indexed="64"/>
      </patternFill>
    </fill>
    <fill>
      <patternFill patternType="solid">
        <fgColor theme="0" tint="-0.34998626667073579"/>
        <bgColor indexed="64"/>
      </patternFill>
    </fill>
  </fills>
  <borders count="33">
    <border>
      <left/>
      <right/>
      <top/>
      <bottom/>
      <diagonal/>
    </border>
    <border>
      <left style="thick">
        <color indexed="64"/>
      </left>
      <right/>
      <top/>
      <bottom/>
      <diagonal/>
    </border>
    <border>
      <left/>
      <right/>
      <top/>
      <bottom style="thick">
        <color auto="1"/>
      </bottom>
      <diagonal/>
    </border>
    <border>
      <left style="thick">
        <color auto="1"/>
      </left>
      <right/>
      <top/>
      <bottom style="thick">
        <color auto="1"/>
      </bottom>
      <diagonal/>
    </border>
    <border>
      <left/>
      <right style="thick">
        <color auto="1"/>
      </right>
      <top/>
      <bottom style="thick">
        <color auto="1"/>
      </bottom>
      <diagonal/>
    </border>
    <border>
      <left/>
      <right/>
      <top style="thick">
        <color indexed="64"/>
      </top>
      <bottom/>
      <diagonal/>
    </border>
    <border>
      <left/>
      <right style="thick">
        <color indexed="64"/>
      </right>
      <top/>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dotted">
        <color indexed="64"/>
      </right>
      <top style="thick">
        <color indexed="64"/>
      </top>
      <bottom style="thin">
        <color indexed="64"/>
      </bottom>
      <diagonal/>
    </border>
    <border>
      <left style="dotted">
        <color indexed="64"/>
      </left>
      <right style="thick">
        <color auto="1"/>
      </right>
      <top style="thick">
        <color indexed="64"/>
      </top>
      <bottom/>
      <diagonal/>
    </border>
    <border>
      <left style="thick">
        <color indexed="64"/>
      </left>
      <right/>
      <top style="thin">
        <color indexed="64"/>
      </top>
      <bottom style="thin">
        <color indexed="64"/>
      </bottom>
      <diagonal/>
    </border>
    <border>
      <left/>
      <right style="dotted">
        <color indexed="64"/>
      </right>
      <top/>
      <bottom/>
      <diagonal/>
    </border>
    <border>
      <left style="dotted">
        <color indexed="64"/>
      </left>
      <right style="thick">
        <color indexed="64"/>
      </right>
      <top/>
      <bottom/>
      <diagonal/>
    </border>
    <border>
      <left/>
      <right style="dotted">
        <color indexed="64"/>
      </right>
      <top style="thin">
        <color indexed="64"/>
      </top>
      <bottom style="thick">
        <color indexed="64"/>
      </bottom>
      <diagonal/>
    </border>
    <border>
      <left style="dotted">
        <color indexed="64"/>
      </left>
      <right style="thick">
        <color auto="1"/>
      </right>
      <top/>
      <bottom style="thick">
        <color indexed="64"/>
      </bottom>
      <diagonal/>
    </border>
    <border>
      <left style="thick">
        <color indexed="64"/>
      </left>
      <right/>
      <top/>
      <bottom style="thin">
        <color indexed="64"/>
      </bottom>
      <diagonal/>
    </border>
    <border>
      <left/>
      <right style="thick">
        <color indexed="64"/>
      </right>
      <top style="thin">
        <color indexed="64"/>
      </top>
      <bottom style="thin">
        <color indexed="64"/>
      </bottom>
      <diagonal/>
    </border>
    <border>
      <left/>
      <right style="dotted">
        <color indexed="64"/>
      </right>
      <top/>
      <bottom style="thick">
        <color auto="1"/>
      </bottom>
      <diagonal/>
    </border>
    <border>
      <left style="thick">
        <color auto="1"/>
      </left>
      <right style="thick">
        <color auto="1"/>
      </right>
      <top style="thick">
        <color auto="1"/>
      </top>
      <bottom/>
      <diagonal/>
    </border>
    <border>
      <left style="thick">
        <color indexed="64"/>
      </left>
      <right style="thick">
        <color auto="1"/>
      </right>
      <top style="thick">
        <color indexed="64"/>
      </top>
      <bottom style="thick">
        <color indexed="64"/>
      </bottom>
      <diagonal/>
    </border>
    <border>
      <left/>
      <right style="thick">
        <color auto="1"/>
      </right>
      <top style="thin">
        <color indexed="64"/>
      </top>
      <bottom style="thick">
        <color auto="1"/>
      </bottom>
      <diagonal/>
    </border>
    <border>
      <left/>
      <right style="thick">
        <color indexed="64"/>
      </right>
      <top style="thick">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auto="1"/>
      </bottom>
      <diagonal/>
    </border>
    <border>
      <left style="thick">
        <color indexed="64"/>
      </left>
      <right/>
      <top style="thin">
        <color indexed="64"/>
      </top>
      <bottom style="thick">
        <color indexed="64"/>
      </bottom>
      <diagonal/>
    </border>
    <border>
      <left/>
      <right style="dotted">
        <color indexed="64"/>
      </right>
      <top style="thin">
        <color indexed="64"/>
      </top>
      <bottom style="thin">
        <color indexed="64"/>
      </bottom>
      <diagonal/>
    </border>
    <border>
      <left/>
      <right/>
      <top style="mediumDashed">
        <color auto="1"/>
      </top>
      <bottom/>
      <diagonal/>
    </border>
    <border>
      <left style="thick">
        <color indexed="64"/>
      </left>
      <right/>
      <top style="mediumDashed">
        <color auto="1"/>
      </top>
      <bottom/>
      <diagonal/>
    </border>
    <border>
      <left/>
      <right style="thick">
        <color auto="1"/>
      </right>
      <top style="mediumDashed">
        <color auto="1"/>
      </top>
      <bottom/>
      <diagonal/>
    </border>
  </borders>
  <cellStyleXfs count="1">
    <xf numFmtId="0" fontId="0" fillId="0" borderId="0"/>
  </cellStyleXfs>
  <cellXfs count="336">
    <xf numFmtId="0" fontId="0" fillId="0" borderId="0" xfId="0"/>
    <xf numFmtId="0" fontId="2" fillId="2" borderId="0" xfId="0" applyFont="1" applyFill="1" applyAlignment="1">
      <alignment horizontal="center"/>
    </xf>
    <xf numFmtId="164" fontId="2" fillId="2" borderId="0" xfId="0" applyNumberFormat="1" applyFont="1" applyFill="1" applyAlignment="1">
      <alignment horizontal="center"/>
    </xf>
    <xf numFmtId="165" fontId="2" fillId="2" borderId="0" xfId="0" applyNumberFormat="1" applyFont="1" applyFill="1" applyAlignment="1">
      <alignment horizontal="center"/>
    </xf>
    <xf numFmtId="2" fontId="2" fillId="2" borderId="0" xfId="0" applyNumberFormat="1" applyFont="1" applyFill="1" applyAlignment="1">
      <alignment horizontal="center"/>
    </xf>
    <xf numFmtId="166" fontId="2" fillId="2" borderId="0" xfId="0" applyNumberFormat="1" applyFont="1" applyFill="1" applyAlignment="1">
      <alignment horizontal="center"/>
    </xf>
    <xf numFmtId="1" fontId="2" fillId="2" borderId="0" xfId="0" applyNumberFormat="1" applyFont="1" applyFill="1" applyAlignment="1">
      <alignment horizontal="center"/>
    </xf>
    <xf numFmtId="2" fontId="2" fillId="3" borderId="0" xfId="0" applyNumberFormat="1" applyFont="1" applyFill="1" applyAlignment="1">
      <alignment horizontal="center"/>
    </xf>
    <xf numFmtId="0" fontId="3" fillId="4" borderId="0" xfId="0" applyFont="1" applyFill="1" applyAlignment="1">
      <alignment horizontal="center"/>
    </xf>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2" fontId="3" fillId="4" borderId="0" xfId="0" applyNumberFormat="1" applyFont="1" applyFill="1" applyAlignment="1">
      <alignment horizontal="center"/>
    </xf>
    <xf numFmtId="166" fontId="2" fillId="0" borderId="0" xfId="0" applyNumberFormat="1" applyFont="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2" fillId="5" borderId="0" xfId="0" applyFont="1" applyFill="1" applyAlignment="1">
      <alignment horizontal="center"/>
    </xf>
    <xf numFmtId="164" fontId="2" fillId="5" borderId="0" xfId="0" applyNumberFormat="1" applyFont="1" applyFill="1" applyAlignment="1">
      <alignment horizontal="center"/>
    </xf>
    <xf numFmtId="165" fontId="2" fillId="5" borderId="0" xfId="0" applyNumberFormat="1" applyFont="1" applyFill="1" applyAlignment="1">
      <alignment horizontal="center"/>
    </xf>
    <xf numFmtId="2" fontId="3" fillId="5" borderId="0" xfId="0" applyNumberFormat="1" applyFont="1" applyFill="1" applyAlignment="1">
      <alignment horizontal="center"/>
    </xf>
    <xf numFmtId="2" fontId="2" fillId="0" borderId="0" xfId="0" applyNumberFormat="1" applyFont="1" applyAlignment="1">
      <alignment horizontal="center"/>
    </xf>
    <xf numFmtId="0" fontId="3" fillId="6" borderId="0" xfId="0" applyFont="1" applyFill="1" applyAlignment="1">
      <alignment horizontal="center"/>
    </xf>
    <xf numFmtId="164" fontId="2" fillId="6" borderId="0" xfId="0" applyNumberFormat="1" applyFont="1" applyFill="1" applyAlignment="1">
      <alignment horizontal="center"/>
    </xf>
    <xf numFmtId="165" fontId="2" fillId="6" borderId="0" xfId="0" applyNumberFormat="1" applyFont="1" applyFill="1" applyAlignment="1">
      <alignment horizontal="center"/>
    </xf>
    <xf numFmtId="2" fontId="3" fillId="6" borderId="0" xfId="0" applyNumberFormat="1" applyFont="1" applyFill="1" applyAlignment="1">
      <alignment horizontal="center"/>
    </xf>
    <xf numFmtId="0" fontId="2" fillId="6" borderId="0" xfId="0" applyFont="1" applyFill="1" applyAlignment="1">
      <alignment horizontal="center"/>
    </xf>
    <xf numFmtId="2" fontId="2" fillId="6" borderId="0" xfId="0" applyNumberFormat="1" applyFont="1" applyFill="1" applyAlignment="1">
      <alignment horizontal="center"/>
    </xf>
    <xf numFmtId="0" fontId="3" fillId="5" borderId="0" xfId="0" applyFont="1" applyFill="1" applyAlignment="1">
      <alignment horizontal="center"/>
    </xf>
    <xf numFmtId="164" fontId="3" fillId="5" borderId="0" xfId="0" applyNumberFormat="1" applyFont="1" applyFill="1" applyAlignment="1">
      <alignment horizontal="center"/>
    </xf>
    <xf numFmtId="0" fontId="3" fillId="7" borderId="0" xfId="0" applyFont="1" applyFill="1" applyAlignment="1">
      <alignment horizontal="center"/>
    </xf>
    <xf numFmtId="164" fontId="3" fillId="7" borderId="0" xfId="0" applyNumberFormat="1" applyFont="1" applyFill="1" applyAlignment="1">
      <alignment horizontal="center"/>
    </xf>
    <xf numFmtId="165" fontId="3" fillId="7" borderId="0" xfId="0" applyNumberFormat="1" applyFont="1" applyFill="1" applyAlignment="1">
      <alignment horizontal="center"/>
    </xf>
    <xf numFmtId="2" fontId="3" fillId="7" borderId="0" xfId="0" applyNumberFormat="1" applyFont="1" applyFill="1" applyAlignment="1">
      <alignment horizontal="center"/>
    </xf>
    <xf numFmtId="1" fontId="2" fillId="0" borderId="1" xfId="0" applyNumberFormat="1" applyFont="1" applyBorder="1" applyAlignment="1">
      <alignment horizontal="center"/>
    </xf>
    <xf numFmtId="0" fontId="1" fillId="8" borderId="0" xfId="0" applyFont="1" applyFill="1" applyAlignment="1">
      <alignment horizontal="center"/>
    </xf>
    <xf numFmtId="164" fontId="1" fillId="8" borderId="0" xfId="0" applyNumberFormat="1" applyFont="1" applyFill="1" applyAlignment="1">
      <alignment horizontal="center"/>
    </xf>
    <xf numFmtId="2" fontId="3" fillId="8" borderId="0" xfId="0" applyNumberFormat="1"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5" fontId="2" fillId="0" borderId="0" xfId="0" applyNumberFormat="1" applyFont="1" applyAlignment="1">
      <alignment horizontal="center"/>
    </xf>
    <xf numFmtId="2" fontId="0" fillId="0" borderId="0" xfId="0" applyNumberFormat="1" applyAlignment="1">
      <alignment horizontal="center"/>
    </xf>
    <xf numFmtId="166" fontId="0" fillId="0" borderId="0" xfId="0" applyNumberFormat="1" applyAlignment="1">
      <alignment horizontal="center"/>
    </xf>
    <xf numFmtId="0" fontId="0" fillId="9" borderId="0" xfId="0" applyFill="1"/>
    <xf numFmtId="0" fontId="3" fillId="10" borderId="0" xfId="0" applyFont="1" applyFill="1" applyAlignment="1">
      <alignment horizontal="center"/>
    </xf>
    <xf numFmtId="164" fontId="3" fillId="10" borderId="0" xfId="0" applyNumberFormat="1" applyFont="1" applyFill="1" applyAlignment="1">
      <alignment horizontal="center"/>
    </xf>
    <xf numFmtId="165" fontId="3" fillId="10" borderId="0" xfId="0" applyNumberFormat="1" applyFont="1" applyFill="1" applyAlignment="1">
      <alignment horizontal="center"/>
    </xf>
    <xf numFmtId="2" fontId="3" fillId="10" borderId="0" xfId="0" applyNumberFormat="1" applyFont="1" applyFill="1" applyAlignment="1">
      <alignment horizontal="center"/>
    </xf>
    <xf numFmtId="0" fontId="3" fillId="11" borderId="0" xfId="0" applyFont="1" applyFill="1" applyAlignment="1">
      <alignment horizontal="center"/>
    </xf>
    <xf numFmtId="164" fontId="3" fillId="11" borderId="0" xfId="0" applyNumberFormat="1" applyFont="1" applyFill="1" applyAlignment="1">
      <alignment horizontal="center"/>
    </xf>
    <xf numFmtId="165" fontId="3" fillId="11" borderId="0" xfId="0" applyNumberFormat="1" applyFont="1" applyFill="1" applyAlignment="1">
      <alignment horizontal="center"/>
    </xf>
    <xf numFmtId="2" fontId="3" fillId="11" borderId="0" xfId="0" applyNumberFormat="1" applyFont="1" applyFill="1" applyAlignment="1">
      <alignment horizontal="center"/>
    </xf>
    <xf numFmtId="0" fontId="2" fillId="3" borderId="0" xfId="0" applyFont="1" applyFill="1" applyAlignment="1">
      <alignment horizontal="center"/>
    </xf>
    <xf numFmtId="0" fontId="5" fillId="3" borderId="0" xfId="0" applyFont="1" applyFill="1" applyAlignment="1">
      <alignment horizontal="center"/>
    </xf>
    <xf numFmtId="0" fontId="3" fillId="3" borderId="0" xfId="0" applyFont="1" applyFill="1" applyAlignment="1">
      <alignment horizontal="center"/>
    </xf>
    <xf numFmtId="0" fontId="6" fillId="4" borderId="0" xfId="0" applyFont="1" applyFill="1" applyAlignment="1">
      <alignment horizontal="center"/>
    </xf>
    <xf numFmtId="164" fontId="6" fillId="4" borderId="0" xfId="0" applyNumberFormat="1" applyFont="1" applyFill="1" applyAlignment="1">
      <alignment horizontal="center"/>
    </xf>
    <xf numFmtId="167" fontId="6" fillId="4" borderId="0" xfId="0" applyNumberFormat="1" applyFont="1" applyFill="1" applyAlignment="1">
      <alignment horizontal="center"/>
    </xf>
    <xf numFmtId="3" fontId="7" fillId="4" borderId="0" xfId="0" applyNumberFormat="1" applyFont="1" applyFill="1" applyAlignment="1">
      <alignment horizontal="center"/>
    </xf>
    <xf numFmtId="167" fontId="3" fillId="0" borderId="0" xfId="0" applyNumberFormat="1" applyFont="1" applyAlignment="1">
      <alignment horizontal="center"/>
    </xf>
    <xf numFmtId="0" fontId="6" fillId="5" borderId="0" xfId="0" applyFont="1" applyFill="1" applyAlignment="1">
      <alignment horizontal="center"/>
    </xf>
    <xf numFmtId="164" fontId="6" fillId="5" borderId="0" xfId="0" applyNumberFormat="1" applyFont="1" applyFill="1" applyAlignment="1">
      <alignment horizontal="center"/>
    </xf>
    <xf numFmtId="167" fontId="6" fillId="5" borderId="0" xfId="0" applyNumberFormat="1" applyFont="1" applyFill="1" applyAlignment="1">
      <alignment horizontal="center"/>
    </xf>
    <xf numFmtId="3" fontId="7" fillId="5" borderId="0" xfId="0" applyNumberFormat="1" applyFont="1" applyFill="1" applyAlignment="1">
      <alignment horizontal="center"/>
    </xf>
    <xf numFmtId="167" fontId="3" fillId="4" borderId="0" xfId="0" applyNumberFormat="1" applyFont="1" applyFill="1" applyAlignment="1">
      <alignment horizontal="center"/>
    </xf>
    <xf numFmtId="3" fontId="8" fillId="4" borderId="0" xfId="0" applyNumberFormat="1" applyFont="1" applyFill="1" applyAlignment="1">
      <alignment horizontal="center"/>
    </xf>
    <xf numFmtId="164" fontId="3" fillId="6" borderId="0" xfId="0" applyNumberFormat="1" applyFont="1" applyFill="1" applyAlignment="1">
      <alignment horizontal="center"/>
    </xf>
    <xf numFmtId="167" fontId="3" fillId="6" borderId="0" xfId="0" applyNumberFormat="1" applyFont="1" applyFill="1" applyAlignment="1">
      <alignment horizontal="center"/>
    </xf>
    <xf numFmtId="3" fontId="8" fillId="6" borderId="0" xfId="0" applyNumberFormat="1" applyFont="1" applyFill="1" applyAlignment="1">
      <alignment horizontal="center"/>
    </xf>
    <xf numFmtId="167" fontId="3" fillId="5" borderId="0" xfId="0" applyNumberFormat="1" applyFont="1" applyFill="1" applyAlignment="1">
      <alignment horizontal="center"/>
    </xf>
    <xf numFmtId="3" fontId="8" fillId="5" borderId="0" xfId="0" applyNumberFormat="1" applyFont="1" applyFill="1" applyAlignment="1">
      <alignment horizontal="center"/>
    </xf>
    <xf numFmtId="167" fontId="3" fillId="7" borderId="0" xfId="0" applyNumberFormat="1" applyFont="1" applyFill="1" applyAlignment="1">
      <alignment horizontal="center"/>
    </xf>
    <xf numFmtId="3" fontId="8" fillId="7" borderId="0" xfId="0" applyNumberFormat="1" applyFont="1" applyFill="1" applyAlignment="1">
      <alignment horizontal="center"/>
    </xf>
    <xf numFmtId="0" fontId="6" fillId="6" borderId="0" xfId="0" applyFont="1" applyFill="1" applyAlignment="1">
      <alignment horizontal="center"/>
    </xf>
    <xf numFmtId="164" fontId="6" fillId="6" borderId="0" xfId="0" applyNumberFormat="1" applyFont="1" applyFill="1" applyAlignment="1">
      <alignment horizontal="center"/>
    </xf>
    <xf numFmtId="167" fontId="6" fillId="6" borderId="0" xfId="0" applyNumberFormat="1" applyFont="1" applyFill="1" applyAlignment="1">
      <alignment horizontal="center"/>
    </xf>
    <xf numFmtId="3" fontId="7" fillId="6" borderId="0" xfId="0" applyNumberFormat="1" applyFont="1" applyFill="1" applyAlignment="1">
      <alignment horizontal="center"/>
    </xf>
    <xf numFmtId="0" fontId="3" fillId="6" borderId="2" xfId="0" applyFont="1" applyFill="1" applyBorder="1" applyAlignment="1">
      <alignment horizontal="center"/>
    </xf>
    <xf numFmtId="164" fontId="3" fillId="6" borderId="2" xfId="0" applyNumberFormat="1" applyFont="1" applyFill="1" applyBorder="1" applyAlignment="1">
      <alignment horizontal="center"/>
    </xf>
    <xf numFmtId="167" fontId="3" fillId="6" borderId="2" xfId="0" applyNumberFormat="1" applyFont="1" applyFill="1" applyBorder="1" applyAlignment="1">
      <alignment horizontal="center"/>
    </xf>
    <xf numFmtId="3" fontId="8" fillId="6" borderId="2" xfId="0" applyNumberFormat="1" applyFont="1" applyFill="1" applyBorder="1" applyAlignment="1">
      <alignment horizontal="center"/>
    </xf>
    <xf numFmtId="167" fontId="3" fillId="0" borderId="2" xfId="0" applyNumberFormat="1" applyFont="1" applyBorder="1" applyAlignment="1">
      <alignment horizontal="center"/>
    </xf>
    <xf numFmtId="2" fontId="3" fillId="0" borderId="2" xfId="0" applyNumberFormat="1" applyFont="1" applyBorder="1" applyAlignment="1">
      <alignment horizontal="center"/>
    </xf>
    <xf numFmtId="1" fontId="3" fillId="0" borderId="2" xfId="0" applyNumberFormat="1" applyFont="1" applyBorder="1" applyAlignment="1">
      <alignment horizontal="center"/>
    </xf>
    <xf numFmtId="0" fontId="3" fillId="12" borderId="0" xfId="0" applyFont="1" applyFill="1" applyAlignment="1">
      <alignment horizontal="center"/>
    </xf>
    <xf numFmtId="164" fontId="3" fillId="12" borderId="0" xfId="0" applyNumberFormat="1" applyFont="1" applyFill="1" applyAlignment="1">
      <alignment horizontal="center"/>
    </xf>
    <xf numFmtId="167" fontId="3" fillId="12" borderId="0" xfId="0" applyNumberFormat="1" applyFont="1" applyFill="1" applyAlignment="1">
      <alignment horizontal="center"/>
    </xf>
    <xf numFmtId="0" fontId="5" fillId="12" borderId="0" xfId="0" applyFont="1" applyFill="1" applyAlignment="1">
      <alignment horizontal="center"/>
    </xf>
    <xf numFmtId="0" fontId="2" fillId="0" borderId="0" xfId="0" applyFont="1" applyAlignment="1">
      <alignment horizontal="center"/>
    </xf>
    <xf numFmtId="167" fontId="3" fillId="11" borderId="0" xfId="0" applyNumberFormat="1" applyFont="1" applyFill="1" applyAlignment="1">
      <alignment horizontal="center"/>
    </xf>
    <xf numFmtId="3" fontId="8" fillId="11" borderId="0" xfId="0" applyNumberFormat="1" applyFont="1" applyFill="1" applyAlignment="1">
      <alignment horizontal="center"/>
    </xf>
    <xf numFmtId="167" fontId="3" fillId="0" borderId="1" xfId="0" applyNumberFormat="1" applyFont="1" applyBorder="1" applyAlignment="1">
      <alignment horizontal="center"/>
    </xf>
    <xf numFmtId="167" fontId="3" fillId="0" borderId="3" xfId="0" applyNumberFormat="1" applyFont="1" applyBorder="1" applyAlignment="1">
      <alignment horizontal="center"/>
    </xf>
    <xf numFmtId="0" fontId="2" fillId="3" borderId="1" xfId="0" applyFont="1" applyFill="1" applyBorder="1" applyAlignment="1">
      <alignment horizontal="center"/>
    </xf>
    <xf numFmtId="0" fontId="9" fillId="0" borderId="0" xfId="0" applyFont="1" applyAlignment="1">
      <alignment horizontal="center"/>
    </xf>
    <xf numFmtId="0" fontId="0" fillId="0" borderId="1" xfId="0" applyBorder="1" applyAlignment="1">
      <alignment horizontal="center"/>
    </xf>
    <xf numFmtId="0" fontId="0" fillId="9" borderId="0" xfId="0" applyFill="1" applyAlignment="1">
      <alignment horizontal="center"/>
    </xf>
    <xf numFmtId="0" fontId="5" fillId="11" borderId="0" xfId="0" applyFont="1" applyFill="1" applyAlignment="1">
      <alignment horizontal="center"/>
    </xf>
    <xf numFmtId="0" fontId="0" fillId="6" borderId="0" xfId="0" applyFill="1"/>
    <xf numFmtId="0" fontId="4" fillId="6" borderId="0" xfId="0" applyFont="1" applyFill="1"/>
    <xf numFmtId="0" fontId="0" fillId="6" borderId="0" xfId="0" applyFill="1" applyAlignment="1">
      <alignment horizontal="center"/>
    </xf>
    <xf numFmtId="167" fontId="2" fillId="2" borderId="0" xfId="0" applyNumberFormat="1" applyFont="1" applyFill="1" applyAlignment="1">
      <alignment horizontal="center"/>
    </xf>
    <xf numFmtId="0" fontId="8" fillId="4" borderId="0" xfId="0" applyFont="1" applyFill="1" applyAlignment="1">
      <alignment horizontal="center"/>
    </xf>
    <xf numFmtId="166" fontId="3" fillId="0" borderId="0" xfId="0" applyNumberFormat="1" applyFont="1" applyAlignment="1">
      <alignment horizontal="center"/>
    </xf>
    <xf numFmtId="0" fontId="8" fillId="6" borderId="0" xfId="0" applyFont="1" applyFill="1" applyAlignment="1">
      <alignment horizontal="center"/>
    </xf>
    <xf numFmtId="0" fontId="8" fillId="6" borderId="2" xfId="0" applyFont="1" applyFill="1" applyBorder="1" applyAlignment="1">
      <alignment horizontal="center"/>
    </xf>
    <xf numFmtId="166" fontId="3" fillId="0" borderId="2" xfId="0" applyNumberFormat="1" applyFont="1" applyBorder="1" applyAlignment="1">
      <alignment horizontal="center"/>
    </xf>
    <xf numFmtId="0" fontId="3" fillId="12" borderId="5" xfId="0" applyFont="1" applyFill="1" applyBorder="1" applyAlignment="1">
      <alignment horizontal="center"/>
    </xf>
    <xf numFmtId="164" fontId="3" fillId="12" borderId="5" xfId="0" applyNumberFormat="1" applyFont="1" applyFill="1" applyBorder="1" applyAlignment="1">
      <alignment horizontal="center"/>
    </xf>
    <xf numFmtId="167" fontId="3" fillId="12" borderId="5" xfId="0" applyNumberFormat="1" applyFont="1" applyFill="1" applyBorder="1" applyAlignment="1">
      <alignment horizontal="center"/>
    </xf>
    <xf numFmtId="0" fontId="8" fillId="12" borderId="0" xfId="0" applyFont="1" applyFill="1" applyAlignment="1">
      <alignment horizontal="center"/>
    </xf>
    <xf numFmtId="164" fontId="2" fillId="2" borderId="1" xfId="0" applyNumberFormat="1" applyFont="1" applyFill="1" applyBorder="1" applyAlignment="1">
      <alignment horizontal="center"/>
    </xf>
    <xf numFmtId="0" fontId="0" fillId="0" borderId="1" xfId="0" applyBorder="1"/>
    <xf numFmtId="167" fontId="2" fillId="2" borderId="1" xfId="0" applyNumberFormat="1" applyFont="1" applyFill="1" applyBorder="1" applyAlignment="1">
      <alignment horizontal="center"/>
    </xf>
    <xf numFmtId="0" fontId="8" fillId="11" borderId="0" xfId="0" applyFont="1" applyFill="1" applyAlignment="1">
      <alignment horizontal="center"/>
    </xf>
    <xf numFmtId="2" fontId="0" fillId="0" borderId="0" xfId="0" applyNumberFormat="1"/>
    <xf numFmtId="1" fontId="0" fillId="0" borderId="0" xfId="0" applyNumberFormat="1"/>
    <xf numFmtId="166" fontId="3" fillId="0" borderId="4" xfId="0" applyNumberFormat="1" applyFont="1" applyBorder="1" applyAlignment="1">
      <alignment horizontal="center"/>
    </xf>
    <xf numFmtId="2" fontId="3" fillId="0" borderId="4" xfId="0" applyNumberFormat="1" applyFont="1" applyBorder="1" applyAlignment="1">
      <alignment horizontal="center"/>
    </xf>
    <xf numFmtId="164" fontId="5" fillId="2" borderId="0" xfId="0" applyNumberFormat="1" applyFont="1" applyFill="1" applyAlignment="1">
      <alignment horizontal="center"/>
    </xf>
    <xf numFmtId="168" fontId="3" fillId="0" borderId="0" xfId="0" applyNumberFormat="1" applyFont="1" applyAlignment="1">
      <alignment horizontal="center"/>
    </xf>
    <xf numFmtId="0" fontId="9" fillId="0" borderId="0" xfId="0" applyFont="1"/>
    <xf numFmtId="0" fontId="6" fillId="11" borderId="0" xfId="0" applyFont="1" applyFill="1" applyAlignment="1">
      <alignment horizontal="center"/>
    </xf>
    <xf numFmtId="164" fontId="6" fillId="11" borderId="0" xfId="0" applyNumberFormat="1" applyFont="1" applyFill="1" applyAlignment="1">
      <alignment horizontal="center"/>
    </xf>
    <xf numFmtId="167" fontId="6" fillId="11" borderId="0" xfId="0" applyNumberFormat="1" applyFont="1" applyFill="1" applyAlignment="1">
      <alignment horizontal="center"/>
    </xf>
    <xf numFmtId="3" fontId="7" fillId="11" borderId="0" xfId="0" applyNumberFormat="1" applyFont="1" applyFill="1" applyAlignment="1">
      <alignment horizontal="center"/>
    </xf>
    <xf numFmtId="167" fontId="3" fillId="10" borderId="0" xfId="0" applyNumberFormat="1" applyFont="1" applyFill="1" applyAlignment="1">
      <alignment horizontal="center"/>
    </xf>
    <xf numFmtId="3" fontId="8" fillId="10" borderId="0" xfId="0" applyNumberFormat="1" applyFont="1" applyFill="1" applyAlignment="1">
      <alignment horizontal="center"/>
    </xf>
    <xf numFmtId="167" fontId="1" fillId="8" borderId="0" xfId="0" applyNumberFormat="1" applyFont="1" applyFill="1" applyAlignment="1">
      <alignment horizontal="center"/>
    </xf>
    <xf numFmtId="1" fontId="10" fillId="8" borderId="0" xfId="0" applyNumberFormat="1" applyFont="1" applyFill="1" applyAlignment="1">
      <alignment horizontal="center"/>
    </xf>
    <xf numFmtId="1" fontId="1" fillId="8" borderId="0" xfId="0" applyNumberFormat="1" applyFont="1" applyFill="1" applyAlignment="1">
      <alignment horizontal="center"/>
    </xf>
    <xf numFmtId="0" fontId="5" fillId="2" borderId="0" xfId="0" applyFont="1" applyFill="1" applyAlignment="1">
      <alignment horizontal="center"/>
    </xf>
    <xf numFmtId="0" fontId="7" fillId="4" borderId="0" xfId="0" applyFont="1" applyFill="1" applyAlignment="1">
      <alignment horizontal="center"/>
    </xf>
    <xf numFmtId="0" fontId="8" fillId="5" borderId="0" xfId="0" applyFont="1" applyFill="1" applyAlignment="1">
      <alignment horizontal="center"/>
    </xf>
    <xf numFmtId="0" fontId="7" fillId="5" borderId="0" xfId="0" applyFont="1" applyFill="1" applyAlignment="1">
      <alignment horizontal="center"/>
    </xf>
    <xf numFmtId="0" fontId="11" fillId="0" borderId="0" xfId="0" applyFont="1"/>
    <xf numFmtId="167" fontId="0" fillId="0" borderId="1" xfId="0" applyNumberFormat="1" applyBorder="1" applyAlignment="1">
      <alignment horizontal="center"/>
    </xf>
    <xf numFmtId="0" fontId="8" fillId="10" borderId="0" xfId="0" applyFont="1" applyFill="1" applyAlignment="1">
      <alignment horizontal="center"/>
    </xf>
    <xf numFmtId="167" fontId="2" fillId="6" borderId="0" xfId="0" applyNumberFormat="1" applyFont="1" applyFill="1" applyAlignment="1">
      <alignment horizontal="center"/>
    </xf>
    <xf numFmtId="3" fontId="5" fillId="6" borderId="0" xfId="0" applyNumberFormat="1" applyFont="1" applyFill="1" applyAlignment="1">
      <alignment horizontal="center"/>
    </xf>
    <xf numFmtId="3" fontId="10" fillId="8" borderId="0" xfId="0" applyNumberFormat="1" applyFont="1" applyFill="1" applyAlignment="1">
      <alignment horizontal="center"/>
    </xf>
    <xf numFmtId="3" fontId="8" fillId="12" borderId="0" xfId="0" applyNumberFormat="1" applyFont="1" applyFill="1" applyAlignment="1">
      <alignment horizontal="center"/>
    </xf>
    <xf numFmtId="0" fontId="12" fillId="8" borderId="0" xfId="0" applyFont="1" applyFill="1"/>
    <xf numFmtId="0" fontId="13" fillId="8" borderId="0" xfId="0" applyFont="1" applyFill="1"/>
    <xf numFmtId="0" fontId="0" fillId="13" borderId="0" xfId="0" applyFill="1"/>
    <xf numFmtId="0" fontId="6" fillId="7" borderId="0" xfId="0" applyFont="1" applyFill="1" applyAlignment="1">
      <alignment horizontal="center"/>
    </xf>
    <xf numFmtId="164" fontId="6" fillId="7" borderId="0" xfId="0" applyNumberFormat="1" applyFont="1" applyFill="1" applyAlignment="1">
      <alignment horizontal="center"/>
    </xf>
    <xf numFmtId="167" fontId="6" fillId="7" borderId="0" xfId="0" applyNumberFormat="1" applyFont="1" applyFill="1" applyAlignment="1">
      <alignment horizontal="center"/>
    </xf>
    <xf numFmtId="45" fontId="0" fillId="0" borderId="0" xfId="0" applyNumberFormat="1" applyAlignment="1">
      <alignment horizontal="center"/>
    </xf>
    <xf numFmtId="45" fontId="0" fillId="0" borderId="1" xfId="0" applyNumberFormat="1" applyBorder="1" applyAlignment="1">
      <alignment horizontal="center"/>
    </xf>
    <xf numFmtId="0" fontId="3" fillId="4" borderId="2" xfId="0" applyFont="1" applyFill="1" applyBorder="1" applyAlignment="1">
      <alignment horizontal="center"/>
    </xf>
    <xf numFmtId="164" fontId="3" fillId="4" borderId="2" xfId="0" applyNumberFormat="1" applyFont="1" applyFill="1" applyBorder="1" applyAlignment="1">
      <alignment horizontal="center"/>
    </xf>
    <xf numFmtId="167" fontId="3" fillId="4" borderId="2" xfId="0" applyNumberFormat="1" applyFont="1" applyFill="1" applyBorder="1" applyAlignment="1">
      <alignment horizontal="center"/>
    </xf>
    <xf numFmtId="0" fontId="8" fillId="4" borderId="2" xfId="0" applyFont="1" applyFill="1" applyBorder="1" applyAlignment="1">
      <alignment horizontal="center"/>
    </xf>
    <xf numFmtId="0" fontId="8" fillId="7" borderId="0" xfId="0" applyFont="1" applyFill="1" applyAlignment="1">
      <alignment horizontal="center"/>
    </xf>
    <xf numFmtId="0" fontId="2" fillId="12" borderId="0" xfId="0" applyFont="1" applyFill="1" applyAlignment="1">
      <alignment horizontal="center"/>
    </xf>
    <xf numFmtId="0" fontId="5" fillId="4" borderId="0" xfId="0" applyFont="1" applyFill="1" applyAlignment="1">
      <alignment horizontal="center"/>
    </xf>
    <xf numFmtId="0" fontId="2" fillId="4" borderId="0" xfId="0" applyFont="1" applyFill="1" applyAlignment="1">
      <alignment horizontal="center"/>
    </xf>
    <xf numFmtId="0" fontId="5" fillId="6" borderId="0" xfId="0" applyFont="1" applyFill="1" applyAlignment="1">
      <alignment horizontal="center"/>
    </xf>
    <xf numFmtId="0" fontId="2" fillId="11" borderId="0" xfId="0" applyFont="1" applyFill="1" applyAlignment="1">
      <alignment horizontal="center"/>
    </xf>
    <xf numFmtId="166" fontId="3" fillId="0" borderId="6" xfId="0" applyNumberFormat="1" applyFont="1" applyBorder="1" applyAlignment="1">
      <alignment horizontal="center"/>
    </xf>
    <xf numFmtId="2" fontId="3" fillId="0" borderId="6" xfId="0" applyNumberFormat="1" applyFont="1" applyBorder="1" applyAlignment="1">
      <alignment horizontal="center"/>
    </xf>
    <xf numFmtId="165" fontId="1" fillId="8" borderId="0" xfId="0" applyNumberFormat="1" applyFont="1" applyFill="1" applyAlignment="1">
      <alignment horizontal="center"/>
    </xf>
    <xf numFmtId="2" fontId="1" fillId="8" borderId="0" xfId="0" applyNumberFormat="1" applyFont="1" applyFill="1" applyAlignment="1">
      <alignment horizontal="center"/>
    </xf>
    <xf numFmtId="0" fontId="14" fillId="2" borderId="0" xfId="0" applyFont="1" applyFill="1" applyAlignment="1">
      <alignment horizontal="center"/>
    </xf>
    <xf numFmtId="0" fontId="3" fillId="0" borderId="0" xfId="0" applyFont="1" applyAlignment="1">
      <alignment horizontal="center"/>
    </xf>
    <xf numFmtId="0" fontId="15" fillId="7" borderId="11" xfId="0" applyFont="1" applyFill="1" applyBorder="1"/>
    <xf numFmtId="0" fontId="2" fillId="6" borderId="3" xfId="0" applyFont="1" applyFill="1" applyBorder="1" applyAlignment="1">
      <alignment horizontal="center"/>
    </xf>
    <xf numFmtId="0" fontId="3" fillId="14" borderId="17" xfId="0" applyFont="1" applyFill="1" applyBorder="1" applyAlignment="1">
      <alignment horizontal="left"/>
    </xf>
    <xf numFmtId="0" fontId="2" fillId="14" borderId="12" xfId="0" applyFont="1" applyFill="1" applyBorder="1"/>
    <xf numFmtId="0" fontId="2" fillId="12" borderId="14" xfId="0" applyFont="1" applyFill="1" applyBorder="1" applyAlignment="1">
      <alignment horizontal="center"/>
    </xf>
    <xf numFmtId="0" fontId="3" fillId="14" borderId="0" xfId="0" applyFont="1" applyFill="1" applyAlignment="1">
      <alignment horizontal="left"/>
    </xf>
    <xf numFmtId="0" fontId="16" fillId="8" borderId="3" xfId="0" applyFont="1" applyFill="1" applyBorder="1"/>
    <xf numFmtId="0" fontId="2" fillId="14" borderId="17" xfId="0" applyFont="1" applyFill="1" applyBorder="1"/>
    <xf numFmtId="0" fontId="2" fillId="16" borderId="19" xfId="0" applyFont="1" applyFill="1" applyBorder="1" applyAlignment="1">
      <alignment horizontal="center"/>
    </xf>
    <xf numFmtId="0" fontId="3" fillId="15" borderId="0" xfId="0" applyFont="1" applyFill="1" applyAlignment="1">
      <alignment horizontal="center"/>
    </xf>
    <xf numFmtId="0" fontId="3" fillId="7" borderId="5" xfId="0" applyFont="1" applyFill="1" applyBorder="1" applyAlignment="1">
      <alignment horizontal="center"/>
    </xf>
    <xf numFmtId="0" fontId="3" fillId="0" borderId="5" xfId="0" applyFont="1" applyBorder="1" applyAlignment="1">
      <alignment horizontal="center"/>
    </xf>
    <xf numFmtId="0" fontId="2" fillId="7" borderId="0" xfId="0" applyFont="1" applyFill="1" applyAlignment="1">
      <alignment horizontal="center"/>
    </xf>
    <xf numFmtId="1" fontId="2" fillId="2" borderId="1" xfId="0" applyNumberFormat="1" applyFont="1" applyFill="1" applyBorder="1" applyAlignment="1">
      <alignment horizontal="center"/>
    </xf>
    <xf numFmtId="1" fontId="3" fillId="0" borderId="1" xfId="0" applyNumberFormat="1" applyFont="1" applyBorder="1" applyAlignment="1">
      <alignment horizontal="center"/>
    </xf>
    <xf numFmtId="1" fontId="3" fillId="0" borderId="7" xfId="0" applyNumberFormat="1" applyFont="1" applyBorder="1" applyAlignment="1">
      <alignment horizontal="center"/>
    </xf>
    <xf numFmtId="1" fontId="0" fillId="0" borderId="1" xfId="0" applyNumberFormat="1" applyBorder="1"/>
    <xf numFmtId="164" fontId="3" fillId="0" borderId="1" xfId="0" applyNumberFormat="1" applyFont="1" applyBorder="1" applyAlignment="1">
      <alignment horizontal="center"/>
    </xf>
    <xf numFmtId="164" fontId="2" fillId="0" borderId="1" xfId="0" applyNumberFormat="1" applyFont="1" applyBorder="1" applyAlignment="1">
      <alignment horizontal="center"/>
    </xf>
    <xf numFmtId="164" fontId="2" fillId="0" borderId="7" xfId="0" applyNumberFormat="1" applyFont="1" applyBorder="1" applyAlignment="1">
      <alignment horizontal="center"/>
    </xf>
    <xf numFmtId="0" fontId="3" fillId="3" borderId="7" xfId="0" applyFont="1" applyFill="1" applyBorder="1" applyAlignment="1">
      <alignment horizontal="center"/>
    </xf>
    <xf numFmtId="0" fontId="0" fillId="0" borderId="0" xfId="0" applyAlignment="1">
      <alignment horizontal="left"/>
    </xf>
    <xf numFmtId="0" fontId="4" fillId="0" borderId="0" xfId="0" applyFont="1" applyAlignment="1">
      <alignment horizontal="left"/>
    </xf>
    <xf numFmtId="164" fontId="3" fillId="0" borderId="0" xfId="0" applyNumberFormat="1" applyFont="1" applyAlignment="1">
      <alignment horizontal="center"/>
    </xf>
    <xf numFmtId="164" fontId="2" fillId="0" borderId="0" xfId="0" applyNumberFormat="1" applyFont="1" applyAlignment="1">
      <alignment horizontal="center"/>
    </xf>
    <xf numFmtId="0" fontId="3" fillId="3" borderId="23" xfId="0" applyFont="1" applyFill="1" applyBorder="1" applyAlignment="1">
      <alignment horizontal="center"/>
    </xf>
    <xf numFmtId="0" fontId="3" fillId="7" borderId="22" xfId="0" applyFont="1" applyFill="1" applyBorder="1" applyAlignment="1">
      <alignment horizontal="center"/>
    </xf>
    <xf numFmtId="0" fontId="3" fillId="4" borderId="26" xfId="0" applyFont="1" applyFill="1" applyBorder="1" applyAlignment="1">
      <alignment horizontal="center" vertical="center"/>
    </xf>
    <xf numFmtId="0" fontId="3" fillId="15" borderId="26" xfId="0" applyFont="1" applyFill="1" applyBorder="1" applyAlignment="1">
      <alignment horizontal="center"/>
    </xf>
    <xf numFmtId="0" fontId="3" fillId="5" borderId="26" xfId="0" applyFont="1" applyFill="1" applyBorder="1" applyAlignment="1">
      <alignment horizontal="center"/>
    </xf>
    <xf numFmtId="0" fontId="1" fillId="8" borderId="27" xfId="0" applyFont="1" applyFill="1" applyBorder="1" applyAlignment="1">
      <alignment horizontal="center"/>
    </xf>
    <xf numFmtId="0" fontId="2" fillId="11" borderId="14" xfId="0" applyFont="1" applyFill="1" applyBorder="1" applyAlignment="1">
      <alignment horizontal="center"/>
    </xf>
    <xf numFmtId="0" fontId="4" fillId="14" borderId="20" xfId="0" applyFont="1" applyFill="1" applyBorder="1" applyAlignment="1">
      <alignment horizontal="left"/>
    </xf>
    <xf numFmtId="0" fontId="2" fillId="5" borderId="28" xfId="0" applyFont="1" applyFill="1" applyBorder="1" applyAlignment="1">
      <alignment horizontal="center"/>
    </xf>
    <xf numFmtId="0" fontId="2" fillId="14" borderId="29" xfId="0" applyFont="1" applyFill="1" applyBorder="1"/>
    <xf numFmtId="0" fontId="2" fillId="9" borderId="14" xfId="0" applyFont="1" applyFill="1" applyBorder="1" applyAlignment="1">
      <alignment horizontal="center"/>
    </xf>
    <xf numFmtId="0" fontId="0" fillId="3" borderId="0" xfId="0" applyFill="1"/>
    <xf numFmtId="164" fontId="2" fillId="11" borderId="0" xfId="0" applyNumberFormat="1" applyFont="1" applyFill="1" applyAlignment="1">
      <alignment horizontal="center"/>
    </xf>
    <xf numFmtId="165" fontId="2" fillId="11" borderId="0" xfId="0" applyNumberFormat="1" applyFont="1" applyFill="1" applyAlignment="1">
      <alignment horizontal="center"/>
    </xf>
    <xf numFmtId="2" fontId="2" fillId="11" borderId="0" xfId="0" applyNumberFormat="1" applyFont="1" applyFill="1" applyAlignment="1">
      <alignment horizontal="center"/>
    </xf>
    <xf numFmtId="164" fontId="2" fillId="4" borderId="0" xfId="0" applyNumberFormat="1" applyFont="1" applyFill="1" applyAlignment="1">
      <alignment horizontal="center"/>
    </xf>
    <xf numFmtId="165" fontId="2" fillId="4" borderId="0" xfId="0" applyNumberFormat="1" applyFont="1" applyFill="1" applyAlignment="1">
      <alignment horizontal="center"/>
    </xf>
    <xf numFmtId="2" fontId="2" fillId="4" borderId="0" xfId="0" applyNumberFormat="1" applyFont="1" applyFill="1" applyAlignment="1">
      <alignment horizontal="center"/>
    </xf>
    <xf numFmtId="0" fontId="2" fillId="15" borderId="0" xfId="0" applyFont="1" applyFill="1" applyAlignment="1">
      <alignment horizontal="center"/>
    </xf>
    <xf numFmtId="164" fontId="2" fillId="15" borderId="0" xfId="0" applyNumberFormat="1" applyFont="1" applyFill="1" applyAlignment="1">
      <alignment horizontal="center"/>
    </xf>
    <xf numFmtId="165" fontId="2" fillId="15" borderId="0" xfId="0" applyNumberFormat="1" applyFont="1" applyFill="1" applyAlignment="1">
      <alignment horizontal="center"/>
    </xf>
    <xf numFmtId="2" fontId="2" fillId="15" borderId="0" xfId="0" applyNumberFormat="1" applyFont="1" applyFill="1" applyAlignment="1">
      <alignment horizontal="center"/>
    </xf>
    <xf numFmtId="164" fontId="2" fillId="7" borderId="0" xfId="0" applyNumberFormat="1" applyFont="1" applyFill="1" applyAlignment="1">
      <alignment horizontal="center"/>
    </xf>
    <xf numFmtId="165" fontId="2" fillId="7" borderId="0" xfId="0" applyNumberFormat="1" applyFont="1" applyFill="1" applyAlignment="1">
      <alignment horizontal="center"/>
    </xf>
    <xf numFmtId="2" fontId="2" fillId="7" borderId="0" xfId="0" applyNumberFormat="1" applyFont="1" applyFill="1" applyAlignment="1">
      <alignment horizontal="center"/>
    </xf>
    <xf numFmtId="0" fontId="5" fillId="10" borderId="0" xfId="0" applyFont="1" applyFill="1" applyAlignment="1">
      <alignment horizontal="center"/>
    </xf>
    <xf numFmtId="0" fontId="2" fillId="10" borderId="0" xfId="0" applyFont="1" applyFill="1" applyAlignment="1">
      <alignment horizontal="center"/>
    </xf>
    <xf numFmtId="167" fontId="3" fillId="0" borderId="30" xfId="0" applyNumberFormat="1" applyFont="1" applyBorder="1" applyAlignment="1">
      <alignment horizontal="center"/>
    </xf>
    <xf numFmtId="166" fontId="3" fillId="0" borderId="30" xfId="0" applyNumberFormat="1" applyFont="1" applyBorder="1" applyAlignment="1">
      <alignment horizontal="center"/>
    </xf>
    <xf numFmtId="167" fontId="3" fillId="0" borderId="31" xfId="0" applyNumberFormat="1" applyFont="1" applyBorder="1" applyAlignment="1">
      <alignment horizontal="center"/>
    </xf>
    <xf numFmtId="2" fontId="3" fillId="0" borderId="30" xfId="0" applyNumberFormat="1" applyFont="1" applyBorder="1" applyAlignment="1">
      <alignment horizontal="center"/>
    </xf>
    <xf numFmtId="1" fontId="3" fillId="0" borderId="30" xfId="0" applyNumberFormat="1" applyFont="1" applyBorder="1" applyAlignment="1">
      <alignment horizontal="center"/>
    </xf>
    <xf numFmtId="168" fontId="3" fillId="0" borderId="30" xfId="0" applyNumberFormat="1" applyFont="1" applyBorder="1" applyAlignment="1">
      <alignment horizontal="center"/>
    </xf>
    <xf numFmtId="166" fontId="2" fillId="0" borderId="30" xfId="0" applyNumberFormat="1" applyFont="1" applyBorder="1" applyAlignment="1">
      <alignment horizontal="center"/>
    </xf>
    <xf numFmtId="0" fontId="2" fillId="11" borderId="30" xfId="0" applyFont="1" applyFill="1" applyBorder="1" applyAlignment="1">
      <alignment horizontal="center"/>
    </xf>
    <xf numFmtId="164" fontId="2" fillId="11" borderId="30" xfId="0" applyNumberFormat="1" applyFont="1" applyFill="1" applyBorder="1" applyAlignment="1">
      <alignment horizontal="center"/>
    </xf>
    <xf numFmtId="165" fontId="2" fillId="11" borderId="30" xfId="0" applyNumberFormat="1" applyFont="1" applyFill="1" applyBorder="1" applyAlignment="1">
      <alignment horizontal="center"/>
    </xf>
    <xf numFmtId="2" fontId="2" fillId="11" borderId="30" xfId="0" applyNumberFormat="1" applyFont="1" applyFill="1" applyBorder="1" applyAlignment="1">
      <alignment horizontal="center"/>
    </xf>
    <xf numFmtId="2" fontId="2" fillId="2" borderId="1" xfId="0" applyNumberFormat="1" applyFont="1" applyFill="1" applyBorder="1" applyAlignment="1">
      <alignment horizontal="center"/>
    </xf>
    <xf numFmtId="2" fontId="3" fillId="4" borderId="1" xfId="0" applyNumberFormat="1" applyFont="1" applyFill="1" applyBorder="1" applyAlignment="1">
      <alignment horizontal="center"/>
    </xf>
    <xf numFmtId="2" fontId="3" fillId="5" borderId="1" xfId="0" applyNumberFormat="1" applyFont="1" applyFill="1" applyBorder="1" applyAlignment="1">
      <alignment horizontal="center"/>
    </xf>
    <xf numFmtId="2" fontId="3" fillId="6" borderId="1" xfId="0" applyNumberFormat="1" applyFont="1" applyFill="1" applyBorder="1" applyAlignment="1">
      <alignment horizontal="center"/>
    </xf>
    <xf numFmtId="2" fontId="3" fillId="10" borderId="1" xfId="0" applyNumberFormat="1" applyFont="1" applyFill="1" applyBorder="1" applyAlignment="1">
      <alignment horizontal="center"/>
    </xf>
    <xf numFmtId="2" fontId="3" fillId="8" borderId="1" xfId="0" applyNumberFormat="1" applyFont="1" applyFill="1" applyBorder="1" applyAlignment="1">
      <alignment horizontal="center"/>
    </xf>
    <xf numFmtId="2" fontId="3" fillId="7" borderId="1" xfId="0" applyNumberFormat="1" applyFont="1" applyFill="1" applyBorder="1" applyAlignment="1">
      <alignment horizontal="center"/>
    </xf>
    <xf numFmtId="2" fontId="3" fillId="11" borderId="1" xfId="0" applyNumberFormat="1" applyFont="1" applyFill="1" applyBorder="1" applyAlignment="1">
      <alignment horizontal="center"/>
    </xf>
    <xf numFmtId="0" fontId="3" fillId="11" borderId="30" xfId="0" applyFont="1" applyFill="1" applyBorder="1" applyAlignment="1">
      <alignment horizontal="center"/>
    </xf>
    <xf numFmtId="164" fontId="3" fillId="11" borderId="30" xfId="0" applyNumberFormat="1" applyFont="1" applyFill="1" applyBorder="1" applyAlignment="1">
      <alignment horizontal="center"/>
    </xf>
    <xf numFmtId="167" fontId="3" fillId="11" borderId="30" xfId="0" applyNumberFormat="1" applyFont="1" applyFill="1" applyBorder="1" applyAlignment="1">
      <alignment horizontal="center"/>
    </xf>
    <xf numFmtId="0" fontId="8" fillId="11" borderId="30" xfId="0" applyFont="1" applyFill="1" applyBorder="1" applyAlignment="1">
      <alignment horizontal="center"/>
    </xf>
    <xf numFmtId="3" fontId="8" fillId="11" borderId="30" xfId="0" applyNumberFormat="1" applyFont="1" applyFill="1" applyBorder="1" applyAlignment="1">
      <alignment horizontal="center"/>
    </xf>
    <xf numFmtId="0" fontId="5" fillId="11" borderId="30" xfId="0" applyFont="1" applyFill="1" applyBorder="1" applyAlignment="1">
      <alignment horizontal="center"/>
    </xf>
    <xf numFmtId="2" fontId="3" fillId="11" borderId="30" xfId="0" applyNumberFormat="1" applyFont="1" applyFill="1" applyBorder="1" applyAlignment="1">
      <alignment horizontal="center"/>
    </xf>
    <xf numFmtId="2" fontId="3" fillId="11" borderId="31" xfId="0" applyNumberFormat="1" applyFont="1" applyFill="1" applyBorder="1" applyAlignment="1">
      <alignment horizontal="center"/>
    </xf>
    <xf numFmtId="165" fontId="3" fillId="11" borderId="30" xfId="0" applyNumberFormat="1" applyFont="1" applyFill="1" applyBorder="1" applyAlignment="1">
      <alignment horizontal="center"/>
    </xf>
    <xf numFmtId="0" fontId="2" fillId="7" borderId="30" xfId="0" applyFont="1" applyFill="1" applyBorder="1" applyAlignment="1">
      <alignment horizontal="center"/>
    </xf>
    <xf numFmtId="0" fontId="3" fillId="7" borderId="30" xfId="0" applyFont="1" applyFill="1" applyBorder="1" applyAlignment="1">
      <alignment horizontal="center"/>
    </xf>
    <xf numFmtId="1" fontId="3" fillId="0" borderId="31" xfId="0" applyNumberFormat="1" applyFont="1" applyBorder="1" applyAlignment="1">
      <alignment horizontal="center"/>
    </xf>
    <xf numFmtId="0" fontId="3" fillId="0" borderId="32" xfId="0" applyFont="1" applyBorder="1" applyAlignment="1">
      <alignment horizontal="center"/>
    </xf>
    <xf numFmtId="164" fontId="2" fillId="0" borderId="31" xfId="0" applyNumberFormat="1" applyFont="1" applyBorder="1" applyAlignment="1">
      <alignment horizontal="center"/>
    </xf>
    <xf numFmtId="166" fontId="2" fillId="3" borderId="0" xfId="0" applyNumberFormat="1" applyFont="1" applyFill="1" applyAlignment="1">
      <alignment horizontal="center"/>
    </xf>
    <xf numFmtId="166" fontId="3" fillId="4" borderId="0" xfId="0" applyNumberFormat="1" applyFont="1" applyFill="1" applyAlignment="1">
      <alignment horizontal="center"/>
    </xf>
    <xf numFmtId="166" fontId="3" fillId="5" borderId="0" xfId="0" applyNumberFormat="1" applyFont="1" applyFill="1" applyAlignment="1">
      <alignment horizontal="center"/>
    </xf>
    <xf numFmtId="166" fontId="3" fillId="6" borderId="0" xfId="0" applyNumberFormat="1" applyFont="1" applyFill="1" applyAlignment="1">
      <alignment horizontal="center"/>
    </xf>
    <xf numFmtId="166" fontId="3" fillId="10" borderId="0" xfId="0" applyNumberFormat="1" applyFont="1" applyFill="1" applyAlignment="1">
      <alignment horizontal="center"/>
    </xf>
    <xf numFmtId="166" fontId="1" fillId="8" borderId="0" xfId="0" applyNumberFormat="1" applyFont="1" applyFill="1" applyAlignment="1">
      <alignment horizontal="center"/>
    </xf>
    <xf numFmtId="166" fontId="3" fillId="7" borderId="0" xfId="0" applyNumberFormat="1" applyFont="1" applyFill="1" applyAlignment="1">
      <alignment horizontal="center"/>
    </xf>
    <xf numFmtId="166" fontId="3" fillId="11" borderId="0" xfId="0" applyNumberFormat="1" applyFont="1" applyFill="1" applyAlignment="1">
      <alignment horizontal="center"/>
    </xf>
    <xf numFmtId="166" fontId="3" fillId="8" borderId="0" xfId="0" applyNumberFormat="1" applyFont="1" applyFill="1" applyAlignment="1">
      <alignment horizontal="center"/>
    </xf>
    <xf numFmtId="166" fontId="3" fillId="11" borderId="30" xfId="0" applyNumberFormat="1" applyFont="1" applyFill="1" applyBorder="1" applyAlignment="1">
      <alignment horizontal="center"/>
    </xf>
    <xf numFmtId="2" fontId="2" fillId="0" borderId="1" xfId="0" applyNumberFormat="1" applyFont="1" applyBorder="1" applyAlignment="1">
      <alignment horizontal="center"/>
    </xf>
    <xf numFmtId="2" fontId="2" fillId="4" borderId="1" xfId="0" applyNumberFormat="1" applyFont="1" applyFill="1" applyBorder="1" applyAlignment="1">
      <alignment horizontal="center"/>
    </xf>
    <xf numFmtId="0" fontId="3" fillId="8" borderId="0" xfId="0" applyFont="1" applyFill="1" applyAlignment="1">
      <alignment horizontal="center"/>
    </xf>
    <xf numFmtId="167" fontId="3" fillId="8" borderId="0" xfId="0" applyNumberFormat="1" applyFont="1" applyFill="1" applyAlignment="1">
      <alignment horizontal="center"/>
    </xf>
    <xf numFmtId="0" fontId="10" fillId="8" borderId="0" xfId="0" applyFont="1" applyFill="1" applyAlignment="1">
      <alignment horizontal="center"/>
    </xf>
    <xf numFmtId="167" fontId="1" fillId="8" borderId="1" xfId="0" applyNumberFormat="1" applyFont="1" applyFill="1" applyBorder="1" applyAlignment="1">
      <alignment horizontal="center"/>
    </xf>
    <xf numFmtId="0" fontId="8" fillId="8" borderId="0" xfId="0" applyFont="1" applyFill="1" applyAlignment="1">
      <alignment horizontal="center"/>
    </xf>
    <xf numFmtId="3" fontId="8" fillId="8" borderId="0" xfId="0" applyNumberFormat="1" applyFont="1" applyFill="1" applyAlignment="1">
      <alignment horizontal="center"/>
    </xf>
    <xf numFmtId="165" fontId="3" fillId="8" borderId="0" xfId="0" applyNumberFormat="1" applyFont="1" applyFill="1" applyAlignment="1">
      <alignment horizontal="center"/>
    </xf>
    <xf numFmtId="165" fontId="3" fillId="5" borderId="0" xfId="0" applyNumberFormat="1" applyFont="1" applyFill="1" applyAlignment="1">
      <alignment horizontal="center"/>
    </xf>
    <xf numFmtId="165" fontId="3" fillId="6" borderId="0" xfId="0" applyNumberFormat="1" applyFont="1" applyFill="1" applyAlignment="1">
      <alignment horizontal="center"/>
    </xf>
    <xf numFmtId="45" fontId="1" fillId="8" borderId="0" xfId="0" applyNumberFormat="1" applyFont="1" applyFill="1" applyAlignment="1">
      <alignment horizontal="center"/>
    </xf>
    <xf numFmtId="0" fontId="2" fillId="2" borderId="1" xfId="0" applyFont="1" applyFill="1" applyBorder="1" applyAlignment="1">
      <alignment horizontal="center"/>
    </xf>
    <xf numFmtId="2" fontId="1" fillId="8" borderId="1" xfId="0" applyNumberFormat="1" applyFont="1" applyFill="1" applyBorder="1" applyAlignment="1">
      <alignment horizontal="center"/>
    </xf>
    <xf numFmtId="2" fontId="0" fillId="0" borderId="1" xfId="0" applyNumberFormat="1" applyBorder="1" applyAlignment="1">
      <alignment horizontal="center"/>
    </xf>
    <xf numFmtId="0" fontId="1" fillId="8" borderId="0" xfId="0" applyFont="1" applyFill="1"/>
    <xf numFmtId="0" fontId="0" fillId="14" borderId="12" xfId="0" applyFill="1" applyBorder="1"/>
    <xf numFmtId="0" fontId="0" fillId="14" borderId="25" xfId="0" applyFill="1" applyBorder="1" applyAlignment="1">
      <alignment horizontal="left"/>
    </xf>
    <xf numFmtId="0" fontId="0" fillId="4" borderId="14" xfId="0" applyFill="1" applyBorder="1"/>
    <xf numFmtId="0" fontId="0" fillId="14" borderId="15" xfId="0" applyFill="1" applyBorder="1"/>
    <xf numFmtId="0" fontId="0" fillId="10" borderId="1" xfId="0" applyFill="1" applyBorder="1"/>
    <xf numFmtId="0" fontId="0" fillId="14" borderId="20" xfId="0" applyFill="1" applyBorder="1"/>
    <xf numFmtId="0" fontId="0" fillId="10" borderId="14" xfId="0" applyFill="1" applyBorder="1"/>
    <xf numFmtId="0" fontId="0" fillId="14" borderId="20" xfId="0" applyFill="1" applyBorder="1" applyAlignment="1">
      <alignment horizontal="left"/>
    </xf>
    <xf numFmtId="0" fontId="0" fillId="11" borderId="11" xfId="0" applyFill="1" applyBorder="1"/>
    <xf numFmtId="0" fontId="0" fillId="14" borderId="24" xfId="0" applyFill="1" applyBorder="1" applyAlignment="1">
      <alignment horizontal="left"/>
    </xf>
    <xf numFmtId="0" fontId="0" fillId="15" borderId="11" xfId="0" applyFill="1" applyBorder="1"/>
    <xf numFmtId="0" fontId="0" fillId="5" borderId="3" xfId="0" applyFill="1" applyBorder="1"/>
    <xf numFmtId="0" fontId="0" fillId="14" borderId="21" xfId="0" applyFill="1" applyBorder="1"/>
    <xf numFmtId="0" fontId="17" fillId="0" borderId="0" xfId="0" applyFont="1" applyAlignment="1">
      <alignment horizontal="left"/>
    </xf>
    <xf numFmtId="0" fontId="17" fillId="0" borderId="0" xfId="0" applyFont="1"/>
    <xf numFmtId="164" fontId="3" fillId="15" borderId="0" xfId="0" applyNumberFormat="1" applyFont="1" applyFill="1" applyAlignment="1">
      <alignment horizontal="center"/>
    </xf>
    <xf numFmtId="167" fontId="3" fillId="15" borderId="0" xfId="0" applyNumberFormat="1" applyFont="1" applyFill="1" applyAlignment="1">
      <alignment horizontal="center"/>
    </xf>
    <xf numFmtId="2" fontId="2" fillId="11" borderId="1" xfId="0" applyNumberFormat="1" applyFont="1" applyFill="1" applyBorder="1" applyAlignment="1">
      <alignment horizontal="center"/>
    </xf>
    <xf numFmtId="0" fontId="2" fillId="8" borderId="0" xfId="0" applyFont="1" applyFill="1" applyAlignment="1">
      <alignment horizontal="center"/>
    </xf>
    <xf numFmtId="165" fontId="2" fillId="8" borderId="0" xfId="0" applyNumberFormat="1" applyFont="1" applyFill="1" applyAlignment="1">
      <alignment horizontal="center"/>
    </xf>
    <xf numFmtId="2" fontId="2" fillId="8" borderId="0" xfId="0" applyNumberFormat="1" applyFont="1" applyFill="1" applyAlignment="1">
      <alignment horizontal="center"/>
    </xf>
    <xf numFmtId="0" fontId="18" fillId="8" borderId="0" xfId="0" applyFont="1" applyFill="1" applyAlignment="1">
      <alignment horizontal="center"/>
    </xf>
    <xf numFmtId="164" fontId="18" fillId="8" borderId="0" xfId="0" applyNumberFormat="1" applyFont="1" applyFill="1" applyAlignment="1">
      <alignment horizontal="center"/>
    </xf>
    <xf numFmtId="167" fontId="2" fillId="5" borderId="0" xfId="0" applyNumberFormat="1" applyFont="1" applyFill="1" applyAlignment="1">
      <alignment horizontal="center"/>
    </xf>
    <xf numFmtId="0" fontId="2" fillId="17" borderId="0" xfId="0" applyFont="1" applyFill="1" applyAlignment="1">
      <alignment horizontal="center"/>
    </xf>
    <xf numFmtId="164" fontId="2" fillId="17" borderId="0" xfId="0" applyNumberFormat="1" applyFont="1" applyFill="1" applyAlignment="1">
      <alignment horizontal="center"/>
    </xf>
    <xf numFmtId="167" fontId="2" fillId="17" borderId="0" xfId="0" applyNumberFormat="1" applyFont="1" applyFill="1" applyAlignment="1">
      <alignment horizontal="center"/>
    </xf>
    <xf numFmtId="2" fontId="4" fillId="0" borderId="0" xfId="0" applyNumberFormat="1" applyFont="1"/>
    <xf numFmtId="0" fontId="2" fillId="18" borderId="0" xfId="0" applyFont="1" applyFill="1" applyAlignment="1">
      <alignment horizontal="center"/>
    </xf>
    <xf numFmtId="164" fontId="2" fillId="18" borderId="0" xfId="0" applyNumberFormat="1" applyFont="1" applyFill="1" applyAlignment="1">
      <alignment horizontal="center"/>
    </xf>
    <xf numFmtId="165" fontId="2" fillId="18" borderId="0" xfId="0" applyNumberFormat="1" applyFont="1" applyFill="1" applyAlignment="1">
      <alignment horizontal="center"/>
    </xf>
    <xf numFmtId="2" fontId="2" fillId="18" borderId="0" xfId="0" applyNumberFormat="1" applyFont="1" applyFill="1" applyAlignment="1">
      <alignment horizontal="center"/>
    </xf>
    <xf numFmtId="168" fontId="0" fillId="0" borderId="0" xfId="0" applyNumberFormat="1"/>
    <xf numFmtId="166" fontId="0" fillId="0" borderId="0" xfId="0" applyNumberFormat="1"/>
    <xf numFmtId="0" fontId="2" fillId="0" borderId="0" xfId="0" applyFont="1"/>
    <xf numFmtId="165" fontId="0" fillId="0" borderId="0" xfId="0" applyNumberFormat="1"/>
    <xf numFmtId="21" fontId="0" fillId="0" borderId="0" xfId="0" applyNumberFormat="1"/>
    <xf numFmtId="168" fontId="3" fillId="4" borderId="0" xfId="0" applyNumberFormat="1" applyFont="1" applyFill="1" applyAlignment="1">
      <alignment horizontal="center"/>
    </xf>
    <xf numFmtId="166" fontId="3" fillId="11" borderId="32" xfId="0" applyNumberFormat="1" applyFont="1" applyFill="1" applyBorder="1" applyAlignment="1">
      <alignment horizontal="center"/>
    </xf>
    <xf numFmtId="0" fontId="4" fillId="0" borderId="0" xfId="0" applyFont="1"/>
    <xf numFmtId="168" fontId="2" fillId="2" borderId="6" xfId="0" applyNumberFormat="1" applyFont="1" applyFill="1" applyBorder="1" applyAlignment="1">
      <alignment horizontal="center"/>
    </xf>
    <xf numFmtId="168" fontId="3" fillId="4" borderId="6" xfId="0" applyNumberFormat="1" applyFont="1" applyFill="1" applyBorder="1" applyAlignment="1">
      <alignment horizontal="center"/>
    </xf>
    <xf numFmtId="168" fontId="3" fillId="5" borderId="6" xfId="0" applyNumberFormat="1" applyFont="1" applyFill="1" applyBorder="1" applyAlignment="1">
      <alignment horizontal="center"/>
    </xf>
    <xf numFmtId="168" fontId="3" fillId="6" borderId="6" xfId="0" applyNumberFormat="1" applyFont="1" applyFill="1" applyBorder="1" applyAlignment="1">
      <alignment horizontal="center"/>
    </xf>
    <xf numFmtId="168" fontId="3" fillId="10" borderId="6" xfId="0" applyNumberFormat="1" applyFont="1" applyFill="1" applyBorder="1" applyAlignment="1">
      <alignment horizontal="center"/>
    </xf>
    <xf numFmtId="168" fontId="3" fillId="8" borderId="6" xfId="0" applyNumberFormat="1" applyFont="1" applyFill="1" applyBorder="1" applyAlignment="1">
      <alignment horizontal="center"/>
    </xf>
    <xf numFmtId="168" fontId="3" fillId="7" borderId="6" xfId="0" applyNumberFormat="1" applyFont="1" applyFill="1" applyBorder="1" applyAlignment="1">
      <alignment horizontal="center"/>
    </xf>
    <xf numFmtId="168" fontId="3" fillId="11" borderId="6" xfId="0" applyNumberFormat="1" applyFont="1" applyFill="1" applyBorder="1" applyAlignment="1">
      <alignment horizontal="center"/>
    </xf>
    <xf numFmtId="168" fontId="3" fillId="11" borderId="32" xfId="0" applyNumberFormat="1" applyFont="1" applyFill="1" applyBorder="1" applyAlignment="1">
      <alignment horizontal="center"/>
    </xf>
    <xf numFmtId="168" fontId="2" fillId="4" borderId="6" xfId="0" applyNumberFormat="1" applyFont="1" applyFill="1" applyBorder="1" applyAlignment="1">
      <alignment horizontal="center"/>
    </xf>
    <xf numFmtId="168" fontId="2" fillId="11" borderId="6" xfId="0" applyNumberFormat="1" applyFont="1" applyFill="1" applyBorder="1" applyAlignment="1">
      <alignment horizontal="center"/>
    </xf>
    <xf numFmtId="168" fontId="2" fillId="0" borderId="6" xfId="0" applyNumberFormat="1" applyFont="1" applyBorder="1" applyAlignment="1">
      <alignment horizontal="center"/>
    </xf>
    <xf numFmtId="0" fontId="0" fillId="0" borderId="0" xfId="0" applyAlignment="1">
      <alignment horizontal="left"/>
    </xf>
    <xf numFmtId="0" fontId="3" fillId="3" borderId="8" xfId="0" applyFont="1" applyFill="1" applyBorder="1" applyAlignment="1">
      <alignment horizontal="center"/>
    </xf>
    <xf numFmtId="0" fontId="3" fillId="3" borderId="10" xfId="0" applyFont="1" applyFill="1" applyBorder="1" applyAlignment="1">
      <alignment horizontal="center"/>
    </xf>
    <xf numFmtId="0" fontId="2" fillId="14" borderId="16" xfId="0" applyFont="1" applyFill="1" applyBorder="1" applyAlignment="1">
      <alignment horizontal="center" vertical="center"/>
    </xf>
    <xf numFmtId="0" fontId="2" fillId="14" borderId="18" xfId="0" applyFont="1" applyFill="1" applyBorder="1" applyAlignment="1">
      <alignment horizontal="center" vertical="center"/>
    </xf>
    <xf numFmtId="0" fontId="2" fillId="14" borderId="13" xfId="0" applyFont="1" applyFill="1" applyBorder="1" applyAlignment="1">
      <alignment horizontal="center" vertical="center"/>
    </xf>
    <xf numFmtId="0" fontId="2" fillId="3" borderId="9" xfId="0" applyFont="1" applyFill="1" applyBorder="1" applyAlignment="1">
      <alignment horizontal="center"/>
    </xf>
    <xf numFmtId="0" fontId="2" fillId="3" borderId="1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8BC89"/>
      <color rgb="FF99FF66"/>
      <color rgb="FFA6A6A6"/>
      <color rgb="FF4D4D4D"/>
      <color rgb="FF51E079"/>
      <color rgb="FF00BC00"/>
      <color rgb="FF7D83FF"/>
      <color rgb="FF2D37FF"/>
      <color rgb="FF1520FF"/>
      <color rgb="FF000B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800" baseline="0">
                <a:solidFill>
                  <a:sysClr val="windowText" lastClr="000000"/>
                </a:solidFill>
              </a:rPr>
              <a:t>Progress vs. Fatigue Chart</a:t>
            </a:r>
            <a:endParaRPr lang="en-US" sz="2800">
              <a:solidFill>
                <a:sysClr val="windowText" lastClr="000000"/>
              </a:solidFill>
            </a:endParaRPr>
          </a:p>
        </c:rich>
      </c:tx>
      <c:layout>
        <c:manualLayout>
          <c:xMode val="edge"/>
          <c:yMode val="edge"/>
          <c:x val="0.38795947467892478"/>
          <c:y val="5.4902281586298625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124170140497144E-2"/>
          <c:y val="0.13457633847188319"/>
          <c:w val="0.95704975297205497"/>
          <c:h val="0.78083473489126209"/>
        </c:manualLayout>
      </c:layout>
      <c:lineChart>
        <c:grouping val="standard"/>
        <c:varyColors val="0"/>
        <c:ser>
          <c:idx val="1"/>
          <c:order val="0"/>
          <c:tx>
            <c:v>Caution Line</c:v>
          </c:tx>
          <c:spPr>
            <a:ln w="50800" cap="rnd">
              <a:solidFill>
                <a:srgbClr val="FFC000"/>
              </a:solidFill>
              <a:prstDash val="dash"/>
              <a:round/>
            </a:ln>
            <a:effectLst/>
          </c:spPr>
          <c:marker>
            <c:symbol val="none"/>
          </c:marker>
          <c:cat>
            <c:numRef>
              <c:f>Progress!$AD$2:$AD$177</c:f>
              <c:numCache>
                <c:formatCode>mm/dd</c:formatCode>
                <c:ptCount val="176"/>
                <c:pt idx="0">
                  <c:v>45139</c:v>
                </c:pt>
                <c:pt idx="1">
                  <c:v>45142</c:v>
                </c:pt>
                <c:pt idx="2">
                  <c:v>45144</c:v>
                </c:pt>
                <c:pt idx="3">
                  <c:v>45146</c:v>
                </c:pt>
                <c:pt idx="4">
                  <c:v>45149</c:v>
                </c:pt>
                <c:pt idx="5">
                  <c:v>45151</c:v>
                </c:pt>
                <c:pt idx="6">
                  <c:v>45153</c:v>
                </c:pt>
                <c:pt idx="7">
                  <c:v>45156</c:v>
                </c:pt>
                <c:pt idx="8">
                  <c:v>45158</c:v>
                </c:pt>
                <c:pt idx="9">
                  <c:v>45160</c:v>
                </c:pt>
                <c:pt idx="10">
                  <c:v>45163</c:v>
                </c:pt>
                <c:pt idx="11">
                  <c:v>45165</c:v>
                </c:pt>
                <c:pt idx="12">
                  <c:v>45167</c:v>
                </c:pt>
                <c:pt idx="13">
                  <c:v>45170</c:v>
                </c:pt>
                <c:pt idx="14">
                  <c:v>45172</c:v>
                </c:pt>
                <c:pt idx="15">
                  <c:v>45174</c:v>
                </c:pt>
                <c:pt idx="16">
                  <c:v>45177</c:v>
                </c:pt>
                <c:pt idx="17">
                  <c:v>45179</c:v>
                </c:pt>
                <c:pt idx="18">
                  <c:v>45181</c:v>
                </c:pt>
                <c:pt idx="19">
                  <c:v>45184</c:v>
                </c:pt>
                <c:pt idx="20">
                  <c:v>45186</c:v>
                </c:pt>
                <c:pt idx="21">
                  <c:v>45188</c:v>
                </c:pt>
                <c:pt idx="22">
                  <c:v>45191</c:v>
                </c:pt>
                <c:pt idx="23">
                  <c:v>45193</c:v>
                </c:pt>
                <c:pt idx="24">
                  <c:v>45195</c:v>
                </c:pt>
                <c:pt idx="25">
                  <c:v>45198</c:v>
                </c:pt>
                <c:pt idx="26">
                  <c:v>45200</c:v>
                </c:pt>
                <c:pt idx="27">
                  <c:v>45202</c:v>
                </c:pt>
                <c:pt idx="28">
                  <c:v>45205</c:v>
                </c:pt>
                <c:pt idx="29">
                  <c:v>45207</c:v>
                </c:pt>
                <c:pt idx="30">
                  <c:v>45209</c:v>
                </c:pt>
                <c:pt idx="31">
                  <c:v>45211</c:v>
                </c:pt>
                <c:pt idx="32">
                  <c:v>45214</c:v>
                </c:pt>
                <c:pt idx="33">
                  <c:v>45216</c:v>
                </c:pt>
                <c:pt idx="34">
                  <c:v>45218</c:v>
                </c:pt>
                <c:pt idx="35">
                  <c:v>45220</c:v>
                </c:pt>
                <c:pt idx="36">
                  <c:v>45223</c:v>
                </c:pt>
                <c:pt idx="37">
                  <c:v>45226</c:v>
                </c:pt>
                <c:pt idx="38">
                  <c:v>45228</c:v>
                </c:pt>
                <c:pt idx="39">
                  <c:v>45230</c:v>
                </c:pt>
                <c:pt idx="40">
                  <c:v>45233</c:v>
                </c:pt>
                <c:pt idx="41">
                  <c:v>45235</c:v>
                </c:pt>
                <c:pt idx="42">
                  <c:v>45237</c:v>
                </c:pt>
                <c:pt idx="43">
                  <c:v>45240</c:v>
                </c:pt>
                <c:pt idx="44">
                  <c:v>45242</c:v>
                </c:pt>
                <c:pt idx="45">
                  <c:v>45244</c:v>
                </c:pt>
                <c:pt idx="46">
                  <c:v>45247</c:v>
                </c:pt>
                <c:pt idx="47">
                  <c:v>45249</c:v>
                </c:pt>
                <c:pt idx="48">
                  <c:v>45251</c:v>
                </c:pt>
                <c:pt idx="49">
                  <c:v>45254</c:v>
                </c:pt>
                <c:pt idx="50">
                  <c:v>45256</c:v>
                </c:pt>
                <c:pt idx="51">
                  <c:v>45258</c:v>
                </c:pt>
                <c:pt idx="52">
                  <c:v>45261</c:v>
                </c:pt>
                <c:pt idx="53">
                  <c:v>45263</c:v>
                </c:pt>
                <c:pt idx="54">
                  <c:v>45265</c:v>
                </c:pt>
                <c:pt idx="55">
                  <c:v>45268</c:v>
                </c:pt>
                <c:pt idx="56">
                  <c:v>45270</c:v>
                </c:pt>
                <c:pt idx="57">
                  <c:v>45272</c:v>
                </c:pt>
                <c:pt idx="58">
                  <c:v>45275</c:v>
                </c:pt>
                <c:pt idx="59">
                  <c:v>45277</c:v>
                </c:pt>
                <c:pt idx="60">
                  <c:v>45279</c:v>
                </c:pt>
                <c:pt idx="61">
                  <c:v>45282</c:v>
                </c:pt>
                <c:pt idx="62">
                  <c:v>45284</c:v>
                </c:pt>
                <c:pt idx="63">
                  <c:v>45286</c:v>
                </c:pt>
                <c:pt idx="64">
                  <c:v>45289</c:v>
                </c:pt>
                <c:pt idx="65">
                  <c:v>45291</c:v>
                </c:pt>
                <c:pt idx="66">
                  <c:v>45293</c:v>
                </c:pt>
                <c:pt idx="67">
                  <c:v>45296</c:v>
                </c:pt>
                <c:pt idx="68">
                  <c:v>45298</c:v>
                </c:pt>
                <c:pt idx="69">
                  <c:v>45300</c:v>
                </c:pt>
                <c:pt idx="70">
                  <c:v>45303</c:v>
                </c:pt>
                <c:pt idx="71">
                  <c:v>45305</c:v>
                </c:pt>
                <c:pt idx="72">
                  <c:v>45307</c:v>
                </c:pt>
                <c:pt idx="73">
                  <c:v>45310</c:v>
                </c:pt>
                <c:pt idx="74">
                  <c:v>45312</c:v>
                </c:pt>
                <c:pt idx="75">
                  <c:v>45314</c:v>
                </c:pt>
                <c:pt idx="76">
                  <c:v>45317</c:v>
                </c:pt>
                <c:pt idx="77">
                  <c:v>45319</c:v>
                </c:pt>
                <c:pt idx="78">
                  <c:v>45321</c:v>
                </c:pt>
                <c:pt idx="79">
                  <c:v>45324</c:v>
                </c:pt>
                <c:pt idx="80">
                  <c:v>45326</c:v>
                </c:pt>
                <c:pt idx="81">
                  <c:v>45328</c:v>
                </c:pt>
                <c:pt idx="82">
                  <c:v>45331</c:v>
                </c:pt>
                <c:pt idx="83">
                  <c:v>45333</c:v>
                </c:pt>
                <c:pt idx="84">
                  <c:v>45335</c:v>
                </c:pt>
                <c:pt idx="85">
                  <c:v>45338</c:v>
                </c:pt>
                <c:pt idx="86">
                  <c:v>45340</c:v>
                </c:pt>
                <c:pt idx="87">
                  <c:v>45342</c:v>
                </c:pt>
                <c:pt idx="88">
                  <c:v>45345</c:v>
                </c:pt>
                <c:pt idx="89">
                  <c:v>45347</c:v>
                </c:pt>
                <c:pt idx="90">
                  <c:v>45349</c:v>
                </c:pt>
                <c:pt idx="91">
                  <c:v>45352</c:v>
                </c:pt>
                <c:pt idx="92">
                  <c:v>45354</c:v>
                </c:pt>
                <c:pt idx="93">
                  <c:v>45356</c:v>
                </c:pt>
                <c:pt idx="94">
                  <c:v>45359</c:v>
                </c:pt>
                <c:pt idx="95">
                  <c:v>45361</c:v>
                </c:pt>
                <c:pt idx="96">
                  <c:v>45363</c:v>
                </c:pt>
                <c:pt idx="97">
                  <c:v>45366</c:v>
                </c:pt>
                <c:pt idx="98">
                  <c:v>45368</c:v>
                </c:pt>
                <c:pt idx="99">
                  <c:v>45370</c:v>
                </c:pt>
                <c:pt idx="100">
                  <c:v>45373</c:v>
                </c:pt>
                <c:pt idx="101">
                  <c:v>45375</c:v>
                </c:pt>
                <c:pt idx="102">
                  <c:v>45377</c:v>
                </c:pt>
                <c:pt idx="103">
                  <c:v>45380</c:v>
                </c:pt>
                <c:pt idx="104">
                  <c:v>45382</c:v>
                </c:pt>
                <c:pt idx="105">
                  <c:v>45384</c:v>
                </c:pt>
                <c:pt idx="106">
                  <c:v>45387</c:v>
                </c:pt>
                <c:pt idx="107">
                  <c:v>45389</c:v>
                </c:pt>
                <c:pt idx="108">
                  <c:v>45391</c:v>
                </c:pt>
                <c:pt idx="109">
                  <c:v>45394</c:v>
                </c:pt>
                <c:pt idx="110">
                  <c:v>45396</c:v>
                </c:pt>
                <c:pt idx="111">
                  <c:v>45398</c:v>
                </c:pt>
                <c:pt idx="112">
                  <c:v>45401</c:v>
                </c:pt>
                <c:pt idx="113">
                  <c:v>45403</c:v>
                </c:pt>
                <c:pt idx="114">
                  <c:v>45405</c:v>
                </c:pt>
                <c:pt idx="115">
                  <c:v>45408</c:v>
                </c:pt>
                <c:pt idx="116">
                  <c:v>45410</c:v>
                </c:pt>
                <c:pt idx="117">
                  <c:v>45412</c:v>
                </c:pt>
                <c:pt idx="118">
                  <c:v>45415</c:v>
                </c:pt>
                <c:pt idx="119">
                  <c:v>45417</c:v>
                </c:pt>
                <c:pt idx="120">
                  <c:v>45419</c:v>
                </c:pt>
                <c:pt idx="121">
                  <c:v>45422</c:v>
                </c:pt>
                <c:pt idx="122">
                  <c:v>45424</c:v>
                </c:pt>
                <c:pt idx="123">
                  <c:v>45426</c:v>
                </c:pt>
                <c:pt idx="124">
                  <c:v>45429</c:v>
                </c:pt>
                <c:pt idx="125">
                  <c:v>45431</c:v>
                </c:pt>
                <c:pt idx="126">
                  <c:v>45433</c:v>
                </c:pt>
                <c:pt idx="127">
                  <c:v>45436</c:v>
                </c:pt>
                <c:pt idx="128">
                  <c:v>45438</c:v>
                </c:pt>
                <c:pt idx="129">
                  <c:v>45440</c:v>
                </c:pt>
                <c:pt idx="130">
                  <c:v>45443</c:v>
                </c:pt>
                <c:pt idx="131">
                  <c:v>45445</c:v>
                </c:pt>
                <c:pt idx="132">
                  <c:v>45447</c:v>
                </c:pt>
                <c:pt idx="133">
                  <c:v>45450</c:v>
                </c:pt>
                <c:pt idx="134">
                  <c:v>45452</c:v>
                </c:pt>
                <c:pt idx="135">
                  <c:v>45454</c:v>
                </c:pt>
                <c:pt idx="136">
                  <c:v>45457</c:v>
                </c:pt>
                <c:pt idx="137">
                  <c:v>45459</c:v>
                </c:pt>
                <c:pt idx="138">
                  <c:v>45461</c:v>
                </c:pt>
                <c:pt idx="139">
                  <c:v>45464</c:v>
                </c:pt>
                <c:pt idx="140">
                  <c:v>45466</c:v>
                </c:pt>
                <c:pt idx="141">
                  <c:v>45468</c:v>
                </c:pt>
                <c:pt idx="142">
                  <c:v>45471</c:v>
                </c:pt>
                <c:pt idx="143">
                  <c:v>45473</c:v>
                </c:pt>
                <c:pt idx="144">
                  <c:v>45475</c:v>
                </c:pt>
                <c:pt idx="145">
                  <c:v>45478</c:v>
                </c:pt>
                <c:pt idx="146">
                  <c:v>45480</c:v>
                </c:pt>
                <c:pt idx="147">
                  <c:v>45482</c:v>
                </c:pt>
                <c:pt idx="148">
                  <c:v>45485</c:v>
                </c:pt>
                <c:pt idx="149">
                  <c:v>45487</c:v>
                </c:pt>
                <c:pt idx="150">
                  <c:v>45489</c:v>
                </c:pt>
                <c:pt idx="151">
                  <c:v>45491</c:v>
                </c:pt>
                <c:pt idx="152">
                  <c:v>45493</c:v>
                </c:pt>
                <c:pt idx="153">
                  <c:v>45496</c:v>
                </c:pt>
                <c:pt idx="154">
                  <c:v>45498</c:v>
                </c:pt>
                <c:pt idx="155">
                  <c:v>45500</c:v>
                </c:pt>
                <c:pt idx="156">
                  <c:v>45503</c:v>
                </c:pt>
                <c:pt idx="157">
                  <c:v>45505</c:v>
                </c:pt>
                <c:pt idx="158">
                  <c:v>45507</c:v>
                </c:pt>
                <c:pt idx="159">
                  <c:v>45510</c:v>
                </c:pt>
                <c:pt idx="160">
                  <c:v>45512</c:v>
                </c:pt>
                <c:pt idx="161">
                  <c:v>45514</c:v>
                </c:pt>
                <c:pt idx="162">
                  <c:v>45517</c:v>
                </c:pt>
                <c:pt idx="163">
                  <c:v>45519</c:v>
                </c:pt>
                <c:pt idx="164">
                  <c:v>45521</c:v>
                </c:pt>
                <c:pt idx="165">
                  <c:v>45524</c:v>
                </c:pt>
                <c:pt idx="166">
                  <c:v>45526</c:v>
                </c:pt>
                <c:pt idx="167">
                  <c:v>45528</c:v>
                </c:pt>
                <c:pt idx="168">
                  <c:v>45531</c:v>
                </c:pt>
                <c:pt idx="169">
                  <c:v>45533</c:v>
                </c:pt>
                <c:pt idx="170">
                  <c:v>45535</c:v>
                </c:pt>
                <c:pt idx="171">
                  <c:v>45537</c:v>
                </c:pt>
                <c:pt idx="172">
                  <c:v>45540</c:v>
                </c:pt>
                <c:pt idx="173">
                  <c:v>45542</c:v>
                </c:pt>
                <c:pt idx="174">
                  <c:v>45545</c:v>
                </c:pt>
                <c:pt idx="175">
                  <c:v>45547</c:v>
                </c:pt>
              </c:numCache>
            </c:numRef>
          </c:cat>
          <c:val>
            <c:numRef>
              <c:f>Progress!$AB$2:$AB$177</c:f>
              <c:numCache>
                <c:formatCode>0</c:formatCode>
                <c:ptCount val="17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numCache>
            </c:numRef>
          </c:val>
          <c:smooth val="0"/>
          <c:extLst>
            <c:ext xmlns:c16="http://schemas.microsoft.com/office/drawing/2014/chart" uri="{C3380CC4-5D6E-409C-BE32-E72D297353CC}">
              <c16:uniqueId val="{00000000-8DCF-49B7-9E9E-ADE3B0A154D2}"/>
            </c:ext>
          </c:extLst>
        </c:ser>
        <c:ser>
          <c:idx val="2"/>
          <c:order val="1"/>
          <c:tx>
            <c:v>Break Line</c:v>
          </c:tx>
          <c:spPr>
            <a:ln w="50800" cap="rnd">
              <a:solidFill>
                <a:srgbClr val="FF0000"/>
              </a:solidFill>
              <a:prstDash val="solid"/>
              <a:round/>
            </a:ln>
            <a:effectLst/>
          </c:spPr>
          <c:marker>
            <c:symbol val="none"/>
          </c:marker>
          <c:cat>
            <c:numRef>
              <c:f>Progress!$AD$2:$AD$177</c:f>
              <c:numCache>
                <c:formatCode>mm/dd</c:formatCode>
                <c:ptCount val="176"/>
                <c:pt idx="0">
                  <c:v>45139</c:v>
                </c:pt>
                <c:pt idx="1">
                  <c:v>45142</c:v>
                </c:pt>
                <c:pt idx="2">
                  <c:v>45144</c:v>
                </c:pt>
                <c:pt idx="3">
                  <c:v>45146</c:v>
                </c:pt>
                <c:pt idx="4">
                  <c:v>45149</c:v>
                </c:pt>
                <c:pt idx="5">
                  <c:v>45151</c:v>
                </c:pt>
                <c:pt idx="6">
                  <c:v>45153</c:v>
                </c:pt>
                <c:pt idx="7">
                  <c:v>45156</c:v>
                </c:pt>
                <c:pt idx="8">
                  <c:v>45158</c:v>
                </c:pt>
                <c:pt idx="9">
                  <c:v>45160</c:v>
                </c:pt>
                <c:pt idx="10">
                  <c:v>45163</c:v>
                </c:pt>
                <c:pt idx="11">
                  <c:v>45165</c:v>
                </c:pt>
                <c:pt idx="12">
                  <c:v>45167</c:v>
                </c:pt>
                <c:pt idx="13">
                  <c:v>45170</c:v>
                </c:pt>
                <c:pt idx="14">
                  <c:v>45172</c:v>
                </c:pt>
                <c:pt idx="15">
                  <c:v>45174</c:v>
                </c:pt>
                <c:pt idx="16">
                  <c:v>45177</c:v>
                </c:pt>
                <c:pt idx="17">
                  <c:v>45179</c:v>
                </c:pt>
                <c:pt idx="18">
                  <c:v>45181</c:v>
                </c:pt>
                <c:pt idx="19">
                  <c:v>45184</c:v>
                </c:pt>
                <c:pt idx="20">
                  <c:v>45186</c:v>
                </c:pt>
                <c:pt idx="21">
                  <c:v>45188</c:v>
                </c:pt>
                <c:pt idx="22">
                  <c:v>45191</c:v>
                </c:pt>
                <c:pt idx="23">
                  <c:v>45193</c:v>
                </c:pt>
                <c:pt idx="24">
                  <c:v>45195</c:v>
                </c:pt>
                <c:pt idx="25">
                  <c:v>45198</c:v>
                </c:pt>
                <c:pt idx="26">
                  <c:v>45200</c:v>
                </c:pt>
                <c:pt idx="27">
                  <c:v>45202</c:v>
                </c:pt>
                <c:pt idx="28">
                  <c:v>45205</c:v>
                </c:pt>
                <c:pt idx="29">
                  <c:v>45207</c:v>
                </c:pt>
                <c:pt idx="30">
                  <c:v>45209</c:v>
                </c:pt>
                <c:pt idx="31">
                  <c:v>45211</c:v>
                </c:pt>
                <c:pt idx="32">
                  <c:v>45214</c:v>
                </c:pt>
                <c:pt idx="33">
                  <c:v>45216</c:v>
                </c:pt>
                <c:pt idx="34">
                  <c:v>45218</c:v>
                </c:pt>
                <c:pt idx="35">
                  <c:v>45220</c:v>
                </c:pt>
                <c:pt idx="36">
                  <c:v>45223</c:v>
                </c:pt>
                <c:pt idx="37">
                  <c:v>45226</c:v>
                </c:pt>
                <c:pt idx="38">
                  <c:v>45228</c:v>
                </c:pt>
                <c:pt idx="39">
                  <c:v>45230</c:v>
                </c:pt>
                <c:pt idx="40">
                  <c:v>45233</c:v>
                </c:pt>
                <c:pt idx="41">
                  <c:v>45235</c:v>
                </c:pt>
                <c:pt idx="42">
                  <c:v>45237</c:v>
                </c:pt>
                <c:pt idx="43">
                  <c:v>45240</c:v>
                </c:pt>
                <c:pt idx="44">
                  <c:v>45242</c:v>
                </c:pt>
                <c:pt idx="45">
                  <c:v>45244</c:v>
                </c:pt>
                <c:pt idx="46">
                  <c:v>45247</c:v>
                </c:pt>
                <c:pt idx="47">
                  <c:v>45249</c:v>
                </c:pt>
                <c:pt idx="48">
                  <c:v>45251</c:v>
                </c:pt>
                <c:pt idx="49">
                  <c:v>45254</c:v>
                </c:pt>
                <c:pt idx="50">
                  <c:v>45256</c:v>
                </c:pt>
                <c:pt idx="51">
                  <c:v>45258</c:v>
                </c:pt>
                <c:pt idx="52">
                  <c:v>45261</c:v>
                </c:pt>
                <c:pt idx="53">
                  <c:v>45263</c:v>
                </c:pt>
                <c:pt idx="54">
                  <c:v>45265</c:v>
                </c:pt>
                <c:pt idx="55">
                  <c:v>45268</c:v>
                </c:pt>
                <c:pt idx="56">
                  <c:v>45270</c:v>
                </c:pt>
                <c:pt idx="57">
                  <c:v>45272</c:v>
                </c:pt>
                <c:pt idx="58">
                  <c:v>45275</c:v>
                </c:pt>
                <c:pt idx="59">
                  <c:v>45277</c:v>
                </c:pt>
                <c:pt idx="60">
                  <c:v>45279</c:v>
                </c:pt>
                <c:pt idx="61">
                  <c:v>45282</c:v>
                </c:pt>
                <c:pt idx="62">
                  <c:v>45284</c:v>
                </c:pt>
                <c:pt idx="63">
                  <c:v>45286</c:v>
                </c:pt>
                <c:pt idx="64">
                  <c:v>45289</c:v>
                </c:pt>
                <c:pt idx="65">
                  <c:v>45291</c:v>
                </c:pt>
                <c:pt idx="66">
                  <c:v>45293</c:v>
                </c:pt>
                <c:pt idx="67">
                  <c:v>45296</c:v>
                </c:pt>
                <c:pt idx="68">
                  <c:v>45298</c:v>
                </c:pt>
                <c:pt idx="69">
                  <c:v>45300</c:v>
                </c:pt>
                <c:pt idx="70">
                  <c:v>45303</c:v>
                </c:pt>
                <c:pt idx="71">
                  <c:v>45305</c:v>
                </c:pt>
                <c:pt idx="72">
                  <c:v>45307</c:v>
                </c:pt>
                <c:pt idx="73">
                  <c:v>45310</c:v>
                </c:pt>
                <c:pt idx="74">
                  <c:v>45312</c:v>
                </c:pt>
                <c:pt idx="75">
                  <c:v>45314</c:v>
                </c:pt>
                <c:pt idx="76">
                  <c:v>45317</c:v>
                </c:pt>
                <c:pt idx="77">
                  <c:v>45319</c:v>
                </c:pt>
                <c:pt idx="78">
                  <c:v>45321</c:v>
                </c:pt>
                <c:pt idx="79">
                  <c:v>45324</c:v>
                </c:pt>
                <c:pt idx="80">
                  <c:v>45326</c:v>
                </c:pt>
                <c:pt idx="81">
                  <c:v>45328</c:v>
                </c:pt>
                <c:pt idx="82">
                  <c:v>45331</c:v>
                </c:pt>
                <c:pt idx="83">
                  <c:v>45333</c:v>
                </c:pt>
                <c:pt idx="84">
                  <c:v>45335</c:v>
                </c:pt>
                <c:pt idx="85">
                  <c:v>45338</c:v>
                </c:pt>
                <c:pt idx="86">
                  <c:v>45340</c:v>
                </c:pt>
                <c:pt idx="87">
                  <c:v>45342</c:v>
                </c:pt>
                <c:pt idx="88">
                  <c:v>45345</c:v>
                </c:pt>
                <c:pt idx="89">
                  <c:v>45347</c:v>
                </c:pt>
                <c:pt idx="90">
                  <c:v>45349</c:v>
                </c:pt>
                <c:pt idx="91">
                  <c:v>45352</c:v>
                </c:pt>
                <c:pt idx="92">
                  <c:v>45354</c:v>
                </c:pt>
                <c:pt idx="93">
                  <c:v>45356</c:v>
                </c:pt>
                <c:pt idx="94">
                  <c:v>45359</c:v>
                </c:pt>
                <c:pt idx="95">
                  <c:v>45361</c:v>
                </c:pt>
                <c:pt idx="96">
                  <c:v>45363</c:v>
                </c:pt>
                <c:pt idx="97">
                  <c:v>45366</c:v>
                </c:pt>
                <c:pt idx="98">
                  <c:v>45368</c:v>
                </c:pt>
                <c:pt idx="99">
                  <c:v>45370</c:v>
                </c:pt>
                <c:pt idx="100">
                  <c:v>45373</c:v>
                </c:pt>
                <c:pt idx="101">
                  <c:v>45375</c:v>
                </c:pt>
                <c:pt idx="102">
                  <c:v>45377</c:v>
                </c:pt>
                <c:pt idx="103">
                  <c:v>45380</c:v>
                </c:pt>
                <c:pt idx="104">
                  <c:v>45382</c:v>
                </c:pt>
                <c:pt idx="105">
                  <c:v>45384</c:v>
                </c:pt>
                <c:pt idx="106">
                  <c:v>45387</c:v>
                </c:pt>
                <c:pt idx="107">
                  <c:v>45389</c:v>
                </c:pt>
                <c:pt idx="108">
                  <c:v>45391</c:v>
                </c:pt>
                <c:pt idx="109">
                  <c:v>45394</c:v>
                </c:pt>
                <c:pt idx="110">
                  <c:v>45396</c:v>
                </c:pt>
                <c:pt idx="111">
                  <c:v>45398</c:v>
                </c:pt>
                <c:pt idx="112">
                  <c:v>45401</c:v>
                </c:pt>
                <c:pt idx="113">
                  <c:v>45403</c:v>
                </c:pt>
                <c:pt idx="114">
                  <c:v>45405</c:v>
                </c:pt>
                <c:pt idx="115">
                  <c:v>45408</c:v>
                </c:pt>
                <c:pt idx="116">
                  <c:v>45410</c:v>
                </c:pt>
                <c:pt idx="117">
                  <c:v>45412</c:v>
                </c:pt>
                <c:pt idx="118">
                  <c:v>45415</c:v>
                </c:pt>
                <c:pt idx="119">
                  <c:v>45417</c:v>
                </c:pt>
                <c:pt idx="120">
                  <c:v>45419</c:v>
                </c:pt>
                <c:pt idx="121">
                  <c:v>45422</c:v>
                </c:pt>
                <c:pt idx="122">
                  <c:v>45424</c:v>
                </c:pt>
                <c:pt idx="123">
                  <c:v>45426</c:v>
                </c:pt>
                <c:pt idx="124">
                  <c:v>45429</c:v>
                </c:pt>
                <c:pt idx="125">
                  <c:v>45431</c:v>
                </c:pt>
                <c:pt idx="126">
                  <c:v>45433</c:v>
                </c:pt>
                <c:pt idx="127">
                  <c:v>45436</c:v>
                </c:pt>
                <c:pt idx="128">
                  <c:v>45438</c:v>
                </c:pt>
                <c:pt idx="129">
                  <c:v>45440</c:v>
                </c:pt>
                <c:pt idx="130">
                  <c:v>45443</c:v>
                </c:pt>
                <c:pt idx="131">
                  <c:v>45445</c:v>
                </c:pt>
                <c:pt idx="132">
                  <c:v>45447</c:v>
                </c:pt>
                <c:pt idx="133">
                  <c:v>45450</c:v>
                </c:pt>
                <c:pt idx="134">
                  <c:v>45452</c:v>
                </c:pt>
                <c:pt idx="135">
                  <c:v>45454</c:v>
                </c:pt>
                <c:pt idx="136">
                  <c:v>45457</c:v>
                </c:pt>
                <c:pt idx="137">
                  <c:v>45459</c:v>
                </c:pt>
                <c:pt idx="138">
                  <c:v>45461</c:v>
                </c:pt>
                <c:pt idx="139">
                  <c:v>45464</c:v>
                </c:pt>
                <c:pt idx="140">
                  <c:v>45466</c:v>
                </c:pt>
                <c:pt idx="141">
                  <c:v>45468</c:v>
                </c:pt>
                <c:pt idx="142">
                  <c:v>45471</c:v>
                </c:pt>
                <c:pt idx="143">
                  <c:v>45473</c:v>
                </c:pt>
                <c:pt idx="144">
                  <c:v>45475</c:v>
                </c:pt>
                <c:pt idx="145">
                  <c:v>45478</c:v>
                </c:pt>
                <c:pt idx="146">
                  <c:v>45480</c:v>
                </c:pt>
                <c:pt idx="147">
                  <c:v>45482</c:v>
                </c:pt>
                <c:pt idx="148">
                  <c:v>45485</c:v>
                </c:pt>
                <c:pt idx="149">
                  <c:v>45487</c:v>
                </c:pt>
                <c:pt idx="150">
                  <c:v>45489</c:v>
                </c:pt>
                <c:pt idx="151">
                  <c:v>45491</c:v>
                </c:pt>
                <c:pt idx="152">
                  <c:v>45493</c:v>
                </c:pt>
                <c:pt idx="153">
                  <c:v>45496</c:v>
                </c:pt>
                <c:pt idx="154">
                  <c:v>45498</c:v>
                </c:pt>
                <c:pt idx="155">
                  <c:v>45500</c:v>
                </c:pt>
                <c:pt idx="156">
                  <c:v>45503</c:v>
                </c:pt>
                <c:pt idx="157">
                  <c:v>45505</c:v>
                </c:pt>
                <c:pt idx="158">
                  <c:v>45507</c:v>
                </c:pt>
                <c:pt idx="159">
                  <c:v>45510</c:v>
                </c:pt>
                <c:pt idx="160">
                  <c:v>45512</c:v>
                </c:pt>
                <c:pt idx="161">
                  <c:v>45514</c:v>
                </c:pt>
                <c:pt idx="162">
                  <c:v>45517</c:v>
                </c:pt>
                <c:pt idx="163">
                  <c:v>45519</c:v>
                </c:pt>
                <c:pt idx="164">
                  <c:v>45521</c:v>
                </c:pt>
                <c:pt idx="165">
                  <c:v>45524</c:v>
                </c:pt>
                <c:pt idx="166">
                  <c:v>45526</c:v>
                </c:pt>
                <c:pt idx="167">
                  <c:v>45528</c:v>
                </c:pt>
                <c:pt idx="168">
                  <c:v>45531</c:v>
                </c:pt>
                <c:pt idx="169">
                  <c:v>45533</c:v>
                </c:pt>
                <c:pt idx="170">
                  <c:v>45535</c:v>
                </c:pt>
                <c:pt idx="171">
                  <c:v>45537</c:v>
                </c:pt>
                <c:pt idx="172">
                  <c:v>45540</c:v>
                </c:pt>
                <c:pt idx="173">
                  <c:v>45542</c:v>
                </c:pt>
                <c:pt idx="174">
                  <c:v>45545</c:v>
                </c:pt>
                <c:pt idx="175">
                  <c:v>45547</c:v>
                </c:pt>
              </c:numCache>
            </c:numRef>
          </c:cat>
          <c:val>
            <c:numRef>
              <c:f>Progress!$AC$2:$AC$177</c:f>
              <c:numCache>
                <c:formatCode>General</c:formatCode>
                <c:ptCount val="17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numCache>
            </c:numRef>
          </c:val>
          <c:smooth val="0"/>
          <c:extLst>
            <c:ext xmlns:c16="http://schemas.microsoft.com/office/drawing/2014/chart" uri="{C3380CC4-5D6E-409C-BE32-E72D297353CC}">
              <c16:uniqueId val="{00000001-8DCF-49B7-9E9E-ADE3B0A154D2}"/>
            </c:ext>
          </c:extLst>
        </c:ser>
        <c:ser>
          <c:idx val="0"/>
          <c:order val="2"/>
          <c:tx>
            <c:v>Lack of Progress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31"/>
            <c:marker>
              <c:symbol val="circle"/>
              <c:size val="10"/>
              <c:spPr>
                <a:solidFill>
                  <a:schemeClr val="accent1"/>
                </a:solidFill>
                <a:ln w="9525">
                  <a:solidFill>
                    <a:schemeClr val="accent1"/>
                  </a:solidFill>
                </a:ln>
                <a:effectLst/>
              </c:spPr>
            </c:marker>
            <c:bubble3D val="0"/>
            <c:spPr>
              <a:ln w="12700" cap="rnd">
                <a:solidFill>
                  <a:schemeClr val="accent1"/>
                </a:solidFill>
                <a:round/>
              </a:ln>
              <a:effectLst/>
            </c:spPr>
            <c:extLst>
              <c:ext xmlns:c16="http://schemas.microsoft.com/office/drawing/2014/chart" uri="{C3380CC4-5D6E-409C-BE32-E72D297353CC}">
                <c16:uniqueId val="{0000000B-8DCF-49B7-9E9E-ADE3B0A154D2}"/>
              </c:ext>
            </c:extLst>
          </c:dPt>
          <c:dPt>
            <c:idx val="32"/>
            <c:marker>
              <c:symbol val="circle"/>
              <c:size val="10"/>
              <c:spPr>
                <a:solidFill>
                  <a:schemeClr val="accent1"/>
                </a:solidFill>
                <a:ln w="9525">
                  <a:solidFill>
                    <a:schemeClr val="accent1"/>
                  </a:solidFill>
                </a:ln>
                <a:effectLst/>
              </c:spPr>
            </c:marker>
            <c:bubble3D val="0"/>
            <c:spPr>
              <a:ln w="12700" cap="rnd">
                <a:solidFill>
                  <a:schemeClr val="accent1"/>
                </a:solidFill>
                <a:prstDash val="solid"/>
                <a:round/>
              </a:ln>
              <a:effectLst/>
            </c:spPr>
            <c:extLst>
              <c:ext xmlns:c16="http://schemas.microsoft.com/office/drawing/2014/chart" uri="{C3380CC4-5D6E-409C-BE32-E72D297353CC}">
                <c16:uniqueId val="{0000000D-8DCF-49B7-9E9E-ADE3B0A154D2}"/>
              </c:ext>
            </c:extLst>
          </c:dPt>
          <c:dPt>
            <c:idx val="35"/>
            <c:marker>
              <c:symbol val="circle"/>
              <c:size val="10"/>
              <c:spPr>
                <a:solidFill>
                  <a:schemeClr val="accent1"/>
                </a:solidFill>
                <a:ln w="9525">
                  <a:solidFill>
                    <a:schemeClr val="accent1"/>
                  </a:solidFill>
                </a:ln>
                <a:effectLst/>
              </c:spPr>
            </c:marker>
            <c:bubble3D val="0"/>
            <c:spPr>
              <a:ln w="12700" cap="rnd">
                <a:solidFill>
                  <a:schemeClr val="accent1"/>
                </a:solidFill>
                <a:round/>
              </a:ln>
              <a:effectLst/>
            </c:spPr>
            <c:extLst>
              <c:ext xmlns:c16="http://schemas.microsoft.com/office/drawing/2014/chart" uri="{C3380CC4-5D6E-409C-BE32-E72D297353CC}">
                <c16:uniqueId val="{00000005-AEBC-4FBD-9B14-9BA276DD8827}"/>
              </c:ext>
            </c:extLst>
          </c:dPt>
          <c:dPt>
            <c:idx val="36"/>
            <c:marker>
              <c:symbol val="circle"/>
              <c:size val="10"/>
              <c:spPr>
                <a:solidFill>
                  <a:schemeClr val="accent1"/>
                </a:solidFill>
                <a:ln w="9525">
                  <a:solidFill>
                    <a:schemeClr val="accent1"/>
                  </a:solidFill>
                </a:ln>
                <a:effectLst/>
              </c:spPr>
            </c:marker>
            <c:bubble3D val="0"/>
            <c:spPr>
              <a:ln w="12700" cap="rnd">
                <a:solidFill>
                  <a:schemeClr val="accent1"/>
                </a:solidFill>
                <a:round/>
              </a:ln>
              <a:effectLst/>
            </c:spPr>
            <c:extLst>
              <c:ext xmlns:c16="http://schemas.microsoft.com/office/drawing/2014/chart" uri="{C3380CC4-5D6E-409C-BE32-E72D297353CC}">
                <c16:uniqueId val="{00000007-AEBC-4FBD-9B14-9BA276DD8827}"/>
              </c:ext>
            </c:extLst>
          </c:dPt>
          <c:dPt>
            <c:idx val="54"/>
            <c:marker>
              <c:symbol val="none"/>
            </c:marker>
            <c:bubble3D val="0"/>
            <c:spPr>
              <a:ln w="50800" cap="rnd">
                <a:noFill/>
                <a:round/>
              </a:ln>
              <a:effectLst/>
            </c:spPr>
            <c:extLst>
              <c:ext xmlns:c16="http://schemas.microsoft.com/office/drawing/2014/chart" uri="{C3380CC4-5D6E-409C-BE32-E72D297353CC}">
                <c16:uniqueId val="{00000009-AEBC-4FBD-9B14-9BA276DD8827}"/>
              </c:ext>
            </c:extLst>
          </c:dPt>
          <c:dPt>
            <c:idx val="55"/>
            <c:marker>
              <c:symbol val="circle"/>
              <c:size val="10"/>
              <c:spPr>
                <a:solidFill>
                  <a:schemeClr val="accent1"/>
                </a:solidFill>
                <a:ln w="9525">
                  <a:solidFill>
                    <a:schemeClr val="accent1"/>
                  </a:solidFill>
                </a:ln>
                <a:effectLst/>
              </c:spPr>
            </c:marker>
            <c:bubble3D val="0"/>
            <c:spPr>
              <a:ln w="50800" cap="rnd">
                <a:noFill/>
                <a:round/>
              </a:ln>
              <a:effectLst/>
            </c:spPr>
            <c:extLst>
              <c:ext xmlns:c16="http://schemas.microsoft.com/office/drawing/2014/chart" uri="{C3380CC4-5D6E-409C-BE32-E72D297353CC}">
                <c16:uniqueId val="{0000000B-AEBC-4FBD-9B14-9BA276DD8827}"/>
              </c:ext>
            </c:extLst>
          </c:dPt>
          <c:dPt>
            <c:idx val="64"/>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D-AEBC-4FBD-9B14-9BA276DD8827}"/>
              </c:ext>
            </c:extLst>
          </c:dPt>
          <c:dPt>
            <c:idx val="66"/>
            <c:marker>
              <c:symbol val="circle"/>
              <c:size val="10"/>
              <c:spPr>
                <a:solidFill>
                  <a:schemeClr val="accent1"/>
                </a:solidFill>
                <a:ln w="9525">
                  <a:solidFill>
                    <a:schemeClr val="accent1"/>
                  </a:solidFill>
                </a:ln>
                <a:effectLst/>
              </c:spPr>
            </c:marker>
            <c:bubble3D val="0"/>
            <c:spPr>
              <a:ln w="44450" cap="rnd">
                <a:solidFill>
                  <a:schemeClr val="accent1"/>
                </a:solidFill>
                <a:round/>
              </a:ln>
              <a:effectLst/>
            </c:spPr>
            <c:extLst>
              <c:ext xmlns:c16="http://schemas.microsoft.com/office/drawing/2014/chart" uri="{C3380CC4-5D6E-409C-BE32-E72D297353CC}">
                <c16:uniqueId val="{0000000F-AEBC-4FBD-9B14-9BA276DD8827}"/>
              </c:ext>
            </c:extLst>
          </c:dPt>
          <c:dPt>
            <c:idx val="150"/>
            <c:marker>
              <c:symbol val="circle"/>
              <c:size val="10"/>
              <c:spPr>
                <a:solidFill>
                  <a:schemeClr val="accent1"/>
                </a:solidFill>
                <a:ln w="9525">
                  <a:solidFill>
                    <a:schemeClr val="accent1"/>
                  </a:solidFill>
                </a:ln>
                <a:effectLst/>
              </c:spPr>
            </c:marker>
            <c:bubble3D val="0"/>
            <c:spPr>
              <a:ln w="50800" cap="rnd">
                <a:solidFill>
                  <a:schemeClr val="tx1">
                    <a:alpha val="0"/>
                  </a:schemeClr>
                </a:solidFill>
                <a:round/>
              </a:ln>
              <a:effectLst/>
            </c:spPr>
            <c:extLst>
              <c:ext xmlns:c16="http://schemas.microsoft.com/office/drawing/2014/chart" uri="{C3380CC4-5D6E-409C-BE32-E72D297353CC}">
                <c16:uniqueId val="{00000011-0384-48CA-A6AF-42FF2A0DB50F}"/>
              </c:ext>
            </c:extLst>
          </c:dPt>
          <c:cat>
            <c:numRef>
              <c:f>Progress!$AD$2:$AD$177</c:f>
              <c:numCache>
                <c:formatCode>mm/dd</c:formatCode>
                <c:ptCount val="176"/>
                <c:pt idx="0">
                  <c:v>45139</c:v>
                </c:pt>
                <c:pt idx="1">
                  <c:v>45142</c:v>
                </c:pt>
                <c:pt idx="2">
                  <c:v>45144</c:v>
                </c:pt>
                <c:pt idx="3">
                  <c:v>45146</c:v>
                </c:pt>
                <c:pt idx="4">
                  <c:v>45149</c:v>
                </c:pt>
                <c:pt idx="5">
                  <c:v>45151</c:v>
                </c:pt>
                <c:pt idx="6">
                  <c:v>45153</c:v>
                </c:pt>
                <c:pt idx="7">
                  <c:v>45156</c:v>
                </c:pt>
                <c:pt idx="8">
                  <c:v>45158</c:v>
                </c:pt>
                <c:pt idx="9">
                  <c:v>45160</c:v>
                </c:pt>
                <c:pt idx="10">
                  <c:v>45163</c:v>
                </c:pt>
                <c:pt idx="11">
                  <c:v>45165</c:v>
                </c:pt>
                <c:pt idx="12">
                  <c:v>45167</c:v>
                </c:pt>
                <c:pt idx="13">
                  <c:v>45170</c:v>
                </c:pt>
                <c:pt idx="14">
                  <c:v>45172</c:v>
                </c:pt>
                <c:pt idx="15">
                  <c:v>45174</c:v>
                </c:pt>
                <c:pt idx="16">
                  <c:v>45177</c:v>
                </c:pt>
                <c:pt idx="17">
                  <c:v>45179</c:v>
                </c:pt>
                <c:pt idx="18">
                  <c:v>45181</c:v>
                </c:pt>
                <c:pt idx="19">
                  <c:v>45184</c:v>
                </c:pt>
                <c:pt idx="20">
                  <c:v>45186</c:v>
                </c:pt>
                <c:pt idx="21">
                  <c:v>45188</c:v>
                </c:pt>
                <c:pt idx="22">
                  <c:v>45191</c:v>
                </c:pt>
                <c:pt idx="23">
                  <c:v>45193</c:v>
                </c:pt>
                <c:pt idx="24">
                  <c:v>45195</c:v>
                </c:pt>
                <c:pt idx="25">
                  <c:v>45198</c:v>
                </c:pt>
                <c:pt idx="26">
                  <c:v>45200</c:v>
                </c:pt>
                <c:pt idx="27">
                  <c:v>45202</c:v>
                </c:pt>
                <c:pt idx="28">
                  <c:v>45205</c:v>
                </c:pt>
                <c:pt idx="29">
                  <c:v>45207</c:v>
                </c:pt>
                <c:pt idx="30">
                  <c:v>45209</c:v>
                </c:pt>
                <c:pt idx="31">
                  <c:v>45211</c:v>
                </c:pt>
                <c:pt idx="32">
                  <c:v>45214</c:v>
                </c:pt>
                <c:pt idx="33">
                  <c:v>45216</c:v>
                </c:pt>
                <c:pt idx="34">
                  <c:v>45218</c:v>
                </c:pt>
                <c:pt idx="35">
                  <c:v>45220</c:v>
                </c:pt>
                <c:pt idx="36">
                  <c:v>45223</c:v>
                </c:pt>
                <c:pt idx="37">
                  <c:v>45226</c:v>
                </c:pt>
                <c:pt idx="38">
                  <c:v>45228</c:v>
                </c:pt>
                <c:pt idx="39">
                  <c:v>45230</c:v>
                </c:pt>
                <c:pt idx="40">
                  <c:v>45233</c:v>
                </c:pt>
                <c:pt idx="41">
                  <c:v>45235</c:v>
                </c:pt>
                <c:pt idx="42">
                  <c:v>45237</c:v>
                </c:pt>
                <c:pt idx="43">
                  <c:v>45240</c:v>
                </c:pt>
                <c:pt idx="44">
                  <c:v>45242</c:v>
                </c:pt>
                <c:pt idx="45">
                  <c:v>45244</c:v>
                </c:pt>
                <c:pt idx="46">
                  <c:v>45247</c:v>
                </c:pt>
                <c:pt idx="47">
                  <c:v>45249</c:v>
                </c:pt>
                <c:pt idx="48">
                  <c:v>45251</c:v>
                </c:pt>
                <c:pt idx="49">
                  <c:v>45254</c:v>
                </c:pt>
                <c:pt idx="50">
                  <c:v>45256</c:v>
                </c:pt>
                <c:pt idx="51">
                  <c:v>45258</c:v>
                </c:pt>
                <c:pt idx="52">
                  <c:v>45261</c:v>
                </c:pt>
                <c:pt idx="53">
                  <c:v>45263</c:v>
                </c:pt>
                <c:pt idx="54">
                  <c:v>45265</c:v>
                </c:pt>
                <c:pt idx="55">
                  <c:v>45268</c:v>
                </c:pt>
                <c:pt idx="56">
                  <c:v>45270</c:v>
                </c:pt>
                <c:pt idx="57">
                  <c:v>45272</c:v>
                </c:pt>
                <c:pt idx="58">
                  <c:v>45275</c:v>
                </c:pt>
                <c:pt idx="59">
                  <c:v>45277</c:v>
                </c:pt>
                <c:pt idx="60">
                  <c:v>45279</c:v>
                </c:pt>
                <c:pt idx="61">
                  <c:v>45282</c:v>
                </c:pt>
                <c:pt idx="62">
                  <c:v>45284</c:v>
                </c:pt>
                <c:pt idx="63">
                  <c:v>45286</c:v>
                </c:pt>
                <c:pt idx="64">
                  <c:v>45289</c:v>
                </c:pt>
                <c:pt idx="65">
                  <c:v>45291</c:v>
                </c:pt>
                <c:pt idx="66">
                  <c:v>45293</c:v>
                </c:pt>
                <c:pt idx="67">
                  <c:v>45296</c:v>
                </c:pt>
                <c:pt idx="68">
                  <c:v>45298</c:v>
                </c:pt>
                <c:pt idx="69">
                  <c:v>45300</c:v>
                </c:pt>
                <c:pt idx="70">
                  <c:v>45303</c:v>
                </c:pt>
                <c:pt idx="71">
                  <c:v>45305</c:v>
                </c:pt>
                <c:pt idx="72">
                  <c:v>45307</c:v>
                </c:pt>
                <c:pt idx="73">
                  <c:v>45310</c:v>
                </c:pt>
                <c:pt idx="74">
                  <c:v>45312</c:v>
                </c:pt>
                <c:pt idx="75">
                  <c:v>45314</c:v>
                </c:pt>
                <c:pt idx="76">
                  <c:v>45317</c:v>
                </c:pt>
                <c:pt idx="77">
                  <c:v>45319</c:v>
                </c:pt>
                <c:pt idx="78">
                  <c:v>45321</c:v>
                </c:pt>
                <c:pt idx="79">
                  <c:v>45324</c:v>
                </c:pt>
                <c:pt idx="80">
                  <c:v>45326</c:v>
                </c:pt>
                <c:pt idx="81">
                  <c:v>45328</c:v>
                </c:pt>
                <c:pt idx="82">
                  <c:v>45331</c:v>
                </c:pt>
                <c:pt idx="83">
                  <c:v>45333</c:v>
                </c:pt>
                <c:pt idx="84">
                  <c:v>45335</c:v>
                </c:pt>
                <c:pt idx="85">
                  <c:v>45338</c:v>
                </c:pt>
                <c:pt idx="86">
                  <c:v>45340</c:v>
                </c:pt>
                <c:pt idx="87">
                  <c:v>45342</c:v>
                </c:pt>
                <c:pt idx="88">
                  <c:v>45345</c:v>
                </c:pt>
                <c:pt idx="89">
                  <c:v>45347</c:v>
                </c:pt>
                <c:pt idx="90">
                  <c:v>45349</c:v>
                </c:pt>
                <c:pt idx="91">
                  <c:v>45352</c:v>
                </c:pt>
                <c:pt idx="92">
                  <c:v>45354</c:v>
                </c:pt>
                <c:pt idx="93">
                  <c:v>45356</c:v>
                </c:pt>
                <c:pt idx="94">
                  <c:v>45359</c:v>
                </c:pt>
                <c:pt idx="95">
                  <c:v>45361</c:v>
                </c:pt>
                <c:pt idx="96">
                  <c:v>45363</c:v>
                </c:pt>
                <c:pt idx="97">
                  <c:v>45366</c:v>
                </c:pt>
                <c:pt idx="98">
                  <c:v>45368</c:v>
                </c:pt>
                <c:pt idx="99">
                  <c:v>45370</c:v>
                </c:pt>
                <c:pt idx="100">
                  <c:v>45373</c:v>
                </c:pt>
                <c:pt idx="101">
                  <c:v>45375</c:v>
                </c:pt>
                <c:pt idx="102">
                  <c:v>45377</c:v>
                </c:pt>
                <c:pt idx="103">
                  <c:v>45380</c:v>
                </c:pt>
                <c:pt idx="104">
                  <c:v>45382</c:v>
                </c:pt>
                <c:pt idx="105">
                  <c:v>45384</c:v>
                </c:pt>
                <c:pt idx="106">
                  <c:v>45387</c:v>
                </c:pt>
                <c:pt idx="107">
                  <c:v>45389</c:v>
                </c:pt>
                <c:pt idx="108">
                  <c:v>45391</c:v>
                </c:pt>
                <c:pt idx="109">
                  <c:v>45394</c:v>
                </c:pt>
                <c:pt idx="110">
                  <c:v>45396</c:v>
                </c:pt>
                <c:pt idx="111">
                  <c:v>45398</c:v>
                </c:pt>
                <c:pt idx="112">
                  <c:v>45401</c:v>
                </c:pt>
                <c:pt idx="113">
                  <c:v>45403</c:v>
                </c:pt>
                <c:pt idx="114">
                  <c:v>45405</c:v>
                </c:pt>
                <c:pt idx="115">
                  <c:v>45408</c:v>
                </c:pt>
                <c:pt idx="116">
                  <c:v>45410</c:v>
                </c:pt>
                <c:pt idx="117">
                  <c:v>45412</c:v>
                </c:pt>
                <c:pt idx="118">
                  <c:v>45415</c:v>
                </c:pt>
                <c:pt idx="119">
                  <c:v>45417</c:v>
                </c:pt>
                <c:pt idx="120">
                  <c:v>45419</c:v>
                </c:pt>
                <c:pt idx="121">
                  <c:v>45422</c:v>
                </c:pt>
                <c:pt idx="122">
                  <c:v>45424</c:v>
                </c:pt>
                <c:pt idx="123">
                  <c:v>45426</c:v>
                </c:pt>
                <c:pt idx="124">
                  <c:v>45429</c:v>
                </c:pt>
                <c:pt idx="125">
                  <c:v>45431</c:v>
                </c:pt>
                <c:pt idx="126">
                  <c:v>45433</c:v>
                </c:pt>
                <c:pt idx="127">
                  <c:v>45436</c:v>
                </c:pt>
                <c:pt idx="128">
                  <c:v>45438</c:v>
                </c:pt>
                <c:pt idx="129">
                  <c:v>45440</c:v>
                </c:pt>
                <c:pt idx="130">
                  <c:v>45443</c:v>
                </c:pt>
                <c:pt idx="131">
                  <c:v>45445</c:v>
                </c:pt>
                <c:pt idx="132">
                  <c:v>45447</c:v>
                </c:pt>
                <c:pt idx="133">
                  <c:v>45450</c:v>
                </c:pt>
                <c:pt idx="134">
                  <c:v>45452</c:v>
                </c:pt>
                <c:pt idx="135">
                  <c:v>45454</c:v>
                </c:pt>
                <c:pt idx="136">
                  <c:v>45457</c:v>
                </c:pt>
                <c:pt idx="137">
                  <c:v>45459</c:v>
                </c:pt>
                <c:pt idx="138">
                  <c:v>45461</c:v>
                </c:pt>
                <c:pt idx="139">
                  <c:v>45464</c:v>
                </c:pt>
                <c:pt idx="140">
                  <c:v>45466</c:v>
                </c:pt>
                <c:pt idx="141">
                  <c:v>45468</c:v>
                </c:pt>
                <c:pt idx="142">
                  <c:v>45471</c:v>
                </c:pt>
                <c:pt idx="143">
                  <c:v>45473</c:v>
                </c:pt>
                <c:pt idx="144">
                  <c:v>45475</c:v>
                </c:pt>
                <c:pt idx="145">
                  <c:v>45478</c:v>
                </c:pt>
                <c:pt idx="146">
                  <c:v>45480</c:v>
                </c:pt>
                <c:pt idx="147">
                  <c:v>45482</c:v>
                </c:pt>
                <c:pt idx="148">
                  <c:v>45485</c:v>
                </c:pt>
                <c:pt idx="149">
                  <c:v>45487</c:v>
                </c:pt>
                <c:pt idx="150">
                  <c:v>45489</c:v>
                </c:pt>
                <c:pt idx="151">
                  <c:v>45491</c:v>
                </c:pt>
                <c:pt idx="152">
                  <c:v>45493</c:v>
                </c:pt>
                <c:pt idx="153">
                  <c:v>45496</c:v>
                </c:pt>
                <c:pt idx="154">
                  <c:v>45498</c:v>
                </c:pt>
                <c:pt idx="155">
                  <c:v>45500</c:v>
                </c:pt>
                <c:pt idx="156">
                  <c:v>45503</c:v>
                </c:pt>
                <c:pt idx="157">
                  <c:v>45505</c:v>
                </c:pt>
                <c:pt idx="158">
                  <c:v>45507</c:v>
                </c:pt>
                <c:pt idx="159">
                  <c:v>45510</c:v>
                </c:pt>
                <c:pt idx="160">
                  <c:v>45512</c:v>
                </c:pt>
                <c:pt idx="161">
                  <c:v>45514</c:v>
                </c:pt>
                <c:pt idx="162">
                  <c:v>45517</c:v>
                </c:pt>
                <c:pt idx="163">
                  <c:v>45519</c:v>
                </c:pt>
                <c:pt idx="164">
                  <c:v>45521</c:v>
                </c:pt>
                <c:pt idx="165">
                  <c:v>45524</c:v>
                </c:pt>
                <c:pt idx="166">
                  <c:v>45526</c:v>
                </c:pt>
                <c:pt idx="167">
                  <c:v>45528</c:v>
                </c:pt>
                <c:pt idx="168">
                  <c:v>45531</c:v>
                </c:pt>
                <c:pt idx="169">
                  <c:v>45533</c:v>
                </c:pt>
                <c:pt idx="170">
                  <c:v>45535</c:v>
                </c:pt>
                <c:pt idx="171">
                  <c:v>45537</c:v>
                </c:pt>
                <c:pt idx="172">
                  <c:v>45540</c:v>
                </c:pt>
                <c:pt idx="173">
                  <c:v>45542</c:v>
                </c:pt>
                <c:pt idx="174">
                  <c:v>45545</c:v>
                </c:pt>
                <c:pt idx="175">
                  <c:v>45547</c:v>
                </c:pt>
              </c:numCache>
            </c:numRef>
          </c:cat>
          <c:val>
            <c:numRef>
              <c:f>Progress!$AA$2:$AA$177</c:f>
              <c:numCache>
                <c:formatCode>General</c:formatCode>
                <c:ptCount val="176"/>
                <c:pt idx="0">
                  <c:v>0</c:v>
                </c:pt>
                <c:pt idx="1">
                  <c:v>0</c:v>
                </c:pt>
                <c:pt idx="2">
                  <c:v>1</c:v>
                </c:pt>
                <c:pt idx="3">
                  <c:v>1</c:v>
                </c:pt>
                <c:pt idx="4">
                  <c:v>1</c:v>
                </c:pt>
                <c:pt idx="5">
                  <c:v>0</c:v>
                </c:pt>
                <c:pt idx="6">
                  <c:v>1</c:v>
                </c:pt>
                <c:pt idx="7">
                  <c:v>0</c:v>
                </c:pt>
                <c:pt idx="8">
                  <c:v>1</c:v>
                </c:pt>
                <c:pt idx="9">
                  <c:v>3</c:v>
                </c:pt>
                <c:pt idx="11">
                  <c:v>1</c:v>
                </c:pt>
                <c:pt idx="12">
                  <c:v>0</c:v>
                </c:pt>
                <c:pt idx="13">
                  <c:v>0</c:v>
                </c:pt>
                <c:pt idx="14">
                  <c:v>0</c:v>
                </c:pt>
                <c:pt idx="15">
                  <c:v>9</c:v>
                </c:pt>
                <c:pt idx="17">
                  <c:v>1</c:v>
                </c:pt>
                <c:pt idx="18">
                  <c:v>0</c:v>
                </c:pt>
                <c:pt idx="19">
                  <c:v>0</c:v>
                </c:pt>
                <c:pt idx="20">
                  <c:v>0</c:v>
                </c:pt>
                <c:pt idx="21">
                  <c:v>0</c:v>
                </c:pt>
                <c:pt idx="22">
                  <c:v>0</c:v>
                </c:pt>
                <c:pt idx="23">
                  <c:v>0</c:v>
                </c:pt>
                <c:pt idx="24">
                  <c:v>0</c:v>
                </c:pt>
                <c:pt idx="25">
                  <c:v>0</c:v>
                </c:pt>
                <c:pt idx="26">
                  <c:v>1</c:v>
                </c:pt>
                <c:pt idx="28">
                  <c:v>0</c:v>
                </c:pt>
                <c:pt idx="29">
                  <c:v>0</c:v>
                </c:pt>
                <c:pt idx="30">
                  <c:v>1</c:v>
                </c:pt>
                <c:pt idx="31">
                  <c:v>4</c:v>
                </c:pt>
                <c:pt idx="32">
                  <c:v>0</c:v>
                </c:pt>
                <c:pt idx="33">
                  <c:v>0</c:v>
                </c:pt>
                <c:pt idx="34">
                  <c:v>0</c:v>
                </c:pt>
                <c:pt idx="35">
                  <c:v>5</c:v>
                </c:pt>
                <c:pt idx="36">
                  <c:v>0</c:v>
                </c:pt>
                <c:pt idx="37">
                  <c:v>0</c:v>
                </c:pt>
                <c:pt idx="38">
                  <c:v>0</c:v>
                </c:pt>
                <c:pt idx="39">
                  <c:v>0</c:v>
                </c:pt>
                <c:pt idx="40">
                  <c:v>0</c:v>
                </c:pt>
                <c:pt idx="41">
                  <c:v>0</c:v>
                </c:pt>
                <c:pt idx="42">
                  <c:v>2</c:v>
                </c:pt>
                <c:pt idx="44">
                  <c:v>1</c:v>
                </c:pt>
                <c:pt idx="45">
                  <c:v>0</c:v>
                </c:pt>
                <c:pt idx="46">
                  <c:v>0</c:v>
                </c:pt>
                <c:pt idx="47">
                  <c:v>0</c:v>
                </c:pt>
                <c:pt idx="48">
                  <c:v>0</c:v>
                </c:pt>
                <c:pt idx="49">
                  <c:v>1</c:v>
                </c:pt>
                <c:pt idx="50">
                  <c:v>0</c:v>
                </c:pt>
                <c:pt idx="51">
                  <c:v>0</c:v>
                </c:pt>
                <c:pt idx="52">
                  <c:v>0</c:v>
                </c:pt>
                <c:pt idx="53">
                  <c:v>0</c:v>
                </c:pt>
                <c:pt idx="55">
                  <c:v>0</c:v>
                </c:pt>
                <c:pt idx="56">
                  <c:v>1</c:v>
                </c:pt>
                <c:pt idx="57">
                  <c:v>1</c:v>
                </c:pt>
                <c:pt idx="58">
                  <c:v>0</c:v>
                </c:pt>
                <c:pt idx="59">
                  <c:v>1</c:v>
                </c:pt>
                <c:pt idx="60">
                  <c:v>0</c:v>
                </c:pt>
                <c:pt idx="61">
                  <c:v>2</c:v>
                </c:pt>
                <c:pt idx="63">
                  <c:v>2</c:v>
                </c:pt>
                <c:pt idx="64">
                  <c:v>1</c:v>
                </c:pt>
                <c:pt idx="66">
                  <c:v>0</c:v>
                </c:pt>
                <c:pt idx="67">
                  <c:v>0</c:v>
                </c:pt>
                <c:pt idx="68">
                  <c:v>0</c:v>
                </c:pt>
                <c:pt idx="69">
                  <c:v>1</c:v>
                </c:pt>
                <c:pt idx="70">
                  <c:v>0</c:v>
                </c:pt>
                <c:pt idx="71">
                  <c:v>1</c:v>
                </c:pt>
                <c:pt idx="73">
                  <c:v>0</c:v>
                </c:pt>
                <c:pt idx="74">
                  <c:v>0</c:v>
                </c:pt>
                <c:pt idx="75">
                  <c:v>0</c:v>
                </c:pt>
                <c:pt idx="76">
                  <c:v>0</c:v>
                </c:pt>
                <c:pt idx="77">
                  <c:v>1</c:v>
                </c:pt>
                <c:pt idx="78">
                  <c:v>0</c:v>
                </c:pt>
                <c:pt idx="79">
                  <c:v>0</c:v>
                </c:pt>
                <c:pt idx="80">
                  <c:v>0</c:v>
                </c:pt>
                <c:pt idx="81">
                  <c:v>0</c:v>
                </c:pt>
                <c:pt idx="82">
                  <c:v>0</c:v>
                </c:pt>
                <c:pt idx="83">
                  <c:v>1</c:v>
                </c:pt>
                <c:pt idx="84">
                  <c:v>0</c:v>
                </c:pt>
                <c:pt idx="85">
                  <c:v>0</c:v>
                </c:pt>
                <c:pt idx="86">
                  <c:v>3</c:v>
                </c:pt>
                <c:pt idx="88">
                  <c:v>0</c:v>
                </c:pt>
                <c:pt idx="89">
                  <c:v>0</c:v>
                </c:pt>
                <c:pt idx="90">
                  <c:v>0</c:v>
                </c:pt>
                <c:pt idx="91">
                  <c:v>0</c:v>
                </c:pt>
                <c:pt idx="92">
                  <c:v>1</c:v>
                </c:pt>
                <c:pt idx="93">
                  <c:v>1</c:v>
                </c:pt>
                <c:pt idx="94">
                  <c:v>0</c:v>
                </c:pt>
                <c:pt idx="96">
                  <c:v>0</c:v>
                </c:pt>
                <c:pt idx="97">
                  <c:v>1</c:v>
                </c:pt>
                <c:pt idx="98">
                  <c:v>0</c:v>
                </c:pt>
                <c:pt idx="99">
                  <c:v>0</c:v>
                </c:pt>
                <c:pt idx="100">
                  <c:v>0</c:v>
                </c:pt>
                <c:pt idx="101">
                  <c:v>0</c:v>
                </c:pt>
                <c:pt idx="102">
                  <c:v>0</c:v>
                </c:pt>
                <c:pt idx="103">
                  <c:v>1</c:v>
                </c:pt>
                <c:pt idx="105">
                  <c:v>2</c:v>
                </c:pt>
                <c:pt idx="106">
                  <c:v>0</c:v>
                </c:pt>
                <c:pt idx="107">
                  <c:v>0</c:v>
                </c:pt>
                <c:pt idx="108">
                  <c:v>0</c:v>
                </c:pt>
                <c:pt idx="109">
                  <c:v>0</c:v>
                </c:pt>
                <c:pt idx="110">
                  <c:v>0</c:v>
                </c:pt>
                <c:pt idx="111">
                  <c:v>0</c:v>
                </c:pt>
                <c:pt idx="112">
                  <c:v>0</c:v>
                </c:pt>
                <c:pt idx="113">
                  <c:v>0</c:v>
                </c:pt>
                <c:pt idx="114">
                  <c:v>0</c:v>
                </c:pt>
                <c:pt idx="115">
                  <c:v>0</c:v>
                </c:pt>
                <c:pt idx="116">
                  <c:v>0</c:v>
                </c:pt>
                <c:pt idx="118">
                  <c:v>0</c:v>
                </c:pt>
                <c:pt idx="119">
                  <c:v>0</c:v>
                </c:pt>
                <c:pt idx="120">
                  <c:v>0</c:v>
                </c:pt>
                <c:pt idx="121">
                  <c:v>1</c:v>
                </c:pt>
                <c:pt idx="124">
                  <c:v>0</c:v>
                </c:pt>
                <c:pt idx="125">
                  <c:v>1</c:v>
                </c:pt>
                <c:pt idx="126">
                  <c:v>0</c:v>
                </c:pt>
                <c:pt idx="127">
                  <c:v>0</c:v>
                </c:pt>
                <c:pt idx="128">
                  <c:v>0</c:v>
                </c:pt>
                <c:pt idx="129">
                  <c:v>0</c:v>
                </c:pt>
                <c:pt idx="131">
                  <c:v>0</c:v>
                </c:pt>
                <c:pt idx="132">
                  <c:v>0</c:v>
                </c:pt>
                <c:pt idx="133">
                  <c:v>0</c:v>
                </c:pt>
                <c:pt idx="134">
                  <c:v>0</c:v>
                </c:pt>
                <c:pt idx="135">
                  <c:v>0</c:v>
                </c:pt>
                <c:pt idx="136">
                  <c:v>0</c:v>
                </c:pt>
                <c:pt idx="150">
                  <c:v>0</c:v>
                </c:pt>
                <c:pt idx="151">
                  <c:v>0</c:v>
                </c:pt>
                <c:pt idx="152">
                  <c:v>1</c:v>
                </c:pt>
                <c:pt idx="153">
                  <c:v>1</c:v>
                </c:pt>
                <c:pt idx="154">
                  <c:v>0</c:v>
                </c:pt>
                <c:pt idx="155">
                  <c:v>0</c:v>
                </c:pt>
                <c:pt idx="156">
                  <c:v>0</c:v>
                </c:pt>
                <c:pt idx="157">
                  <c:v>0</c:v>
                </c:pt>
                <c:pt idx="158">
                  <c:v>1</c:v>
                </c:pt>
                <c:pt idx="159">
                  <c:v>0</c:v>
                </c:pt>
                <c:pt idx="160">
                  <c:v>0</c:v>
                </c:pt>
                <c:pt idx="161">
                  <c:v>0</c:v>
                </c:pt>
                <c:pt idx="162">
                  <c:v>0</c:v>
                </c:pt>
                <c:pt idx="163">
                  <c:v>0</c:v>
                </c:pt>
                <c:pt idx="164">
                  <c:v>0</c:v>
                </c:pt>
                <c:pt idx="165">
                  <c:v>2</c:v>
                </c:pt>
                <c:pt idx="166">
                  <c:v>0</c:v>
                </c:pt>
                <c:pt idx="167">
                  <c:v>0</c:v>
                </c:pt>
                <c:pt idx="168">
                  <c:v>1</c:v>
                </c:pt>
                <c:pt idx="169">
                  <c:v>0</c:v>
                </c:pt>
                <c:pt idx="170">
                  <c:v>0</c:v>
                </c:pt>
                <c:pt idx="171">
                  <c:v>0</c:v>
                </c:pt>
                <c:pt idx="172">
                  <c:v>0</c:v>
                </c:pt>
                <c:pt idx="173">
                  <c:v>1</c:v>
                </c:pt>
                <c:pt idx="174">
                  <c:v>1</c:v>
                </c:pt>
                <c:pt idx="175">
                  <c:v>0</c:v>
                </c:pt>
              </c:numCache>
            </c:numRef>
          </c:val>
          <c:smooth val="0"/>
          <c:extLst>
            <c:ext xmlns:c16="http://schemas.microsoft.com/office/drawing/2014/chart" uri="{C3380CC4-5D6E-409C-BE32-E72D297353CC}">
              <c16:uniqueId val="{00000012-8DCF-49B7-9E9E-ADE3B0A154D2}"/>
            </c:ext>
          </c:extLst>
        </c:ser>
        <c:dLbls>
          <c:showLegendKey val="0"/>
          <c:showVal val="0"/>
          <c:showCatName val="0"/>
          <c:showSerName val="0"/>
          <c:showPercent val="0"/>
          <c:showBubbleSize val="0"/>
        </c:dLbls>
        <c:smooth val="0"/>
        <c:axId val="1545637056"/>
        <c:axId val="1481407200"/>
      </c:lineChart>
      <c:dateAx>
        <c:axId val="1545637056"/>
        <c:scaling>
          <c:orientation val="minMax"/>
          <c:max val="45547"/>
          <c:min val="45293"/>
        </c:scaling>
        <c:delete val="0"/>
        <c:axPos val="t"/>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481407200"/>
        <c:crosses val="autoZero"/>
        <c:auto val="1"/>
        <c:lblOffset val="100"/>
        <c:baseTimeUnit val="days"/>
      </c:dateAx>
      <c:valAx>
        <c:axId val="1481407200"/>
        <c:scaling>
          <c:orientation val="maxMin"/>
          <c:max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45637056"/>
        <c:crosses val="autoZero"/>
        <c:crossBetween val="between"/>
        <c:majorUnit val="1"/>
      </c:valAx>
      <c:spPr>
        <a:noFill/>
        <a:ln>
          <a:noFill/>
        </a:ln>
        <a:effectLst/>
      </c:spPr>
    </c:plotArea>
    <c:legend>
      <c:legendPos val="b"/>
      <c:legendEntry>
        <c:idx val="0"/>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9758425364199526"/>
          <c:y val="0.92070277805287082"/>
          <c:w val="0.40379776045309745"/>
          <c:h val="7.7543490036997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Dumbbell</a:t>
            </a:r>
            <a:r>
              <a:rPr lang="en-US" baseline="0">
                <a:solidFill>
                  <a:sysClr val="windowText" lastClr="000000"/>
                </a:solidFill>
              </a:rPr>
              <a:t> Reverse Curls Metric</a:t>
            </a:r>
            <a:endParaRPr lang="en-US">
              <a:solidFill>
                <a:sysClr val="windowText" lastClr="000000"/>
              </a:solidFill>
            </a:endParaRPr>
          </a:p>
        </c:rich>
      </c:tx>
      <c:layout>
        <c:manualLayout>
          <c:xMode val="edge"/>
          <c:yMode val="edge"/>
          <c:x val="0.36715197256509208"/>
          <c:y val="1.1316901153254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46330146231718E-2"/>
          <c:y val="0.10029210080299503"/>
          <c:w val="0.94458462223472062"/>
          <c:h val="0.77439594183647464"/>
        </c:manualLayout>
      </c:layout>
      <c:lineChart>
        <c:grouping val="standard"/>
        <c:varyColors val="0"/>
        <c:ser>
          <c:idx val="0"/>
          <c:order val="0"/>
          <c:tx>
            <c:v>Dumbbell Reverse Curls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2"/>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7-10A4-4592-996D-9D48427C793F}"/>
              </c:ext>
            </c:extLst>
          </c:dPt>
          <c:dPt>
            <c:idx val="1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10A4-4592-996D-9D48427C793F}"/>
              </c:ext>
            </c:extLst>
          </c:dPt>
          <c:dPt>
            <c:idx val="1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10A4-4592-996D-9D48427C793F}"/>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10A4-4592-996D-9D48427C793F}"/>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10A4-4592-996D-9D48427C793F}"/>
              </c:ext>
            </c:extLst>
          </c:dPt>
          <c:dPt>
            <c:idx val="19"/>
            <c:marker>
              <c:symbol val="circle"/>
              <c:size val="10"/>
              <c:spPr>
                <a:solidFill>
                  <a:schemeClr val="accent1"/>
                </a:solidFill>
                <a:ln w="9525">
                  <a:solidFill>
                    <a:schemeClr val="accent1"/>
                  </a:solidFill>
                </a:ln>
                <a:effectLst/>
              </c:spPr>
            </c:marker>
            <c:bubble3D val="0"/>
            <c:spPr>
              <a:ln w="50800" cap="rnd">
                <a:solidFill>
                  <a:schemeClr val="accent1"/>
                </a:solidFill>
                <a:prstDash val="solid"/>
                <a:round/>
              </a:ln>
              <a:effectLst/>
            </c:spPr>
            <c:extLst>
              <c:ext xmlns:c16="http://schemas.microsoft.com/office/drawing/2014/chart" uri="{C3380CC4-5D6E-409C-BE32-E72D297353CC}">
                <c16:uniqueId val="{00000009-10A4-4592-996D-9D48427C793F}"/>
              </c:ext>
            </c:extLst>
          </c:dPt>
          <c:dPt>
            <c:idx val="2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B-10A4-4592-996D-9D48427C793F}"/>
              </c:ext>
            </c:extLst>
          </c:dPt>
          <c:dPt>
            <c:idx val="2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D-10A4-4592-996D-9D48427C793F}"/>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10A4-4592-996D-9D48427C793F}"/>
              </c:ext>
            </c:extLst>
          </c:dPt>
          <c:dPt>
            <c:idx val="2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10A4-4592-996D-9D48427C793F}"/>
              </c:ext>
            </c:extLst>
          </c:dPt>
          <c:dPt>
            <c:idx val="27"/>
            <c:marker>
              <c:symbol val="circle"/>
              <c:size val="11"/>
              <c:spPr>
                <a:solidFill>
                  <a:srgbClr val="51E079"/>
                </a:solidFill>
                <a:ln w="6350">
                  <a:solidFill>
                    <a:schemeClr val="tx1"/>
                  </a:solidFill>
                </a:ln>
                <a:effectLst/>
              </c:spPr>
            </c:marker>
            <c:bubble3D val="0"/>
            <c:spPr>
              <a:ln w="19050" cap="rnd">
                <a:solidFill>
                  <a:srgbClr val="FF0000"/>
                </a:solidFill>
                <a:round/>
              </a:ln>
              <a:effectLst/>
            </c:spPr>
            <c:extLst>
              <c:ext xmlns:c16="http://schemas.microsoft.com/office/drawing/2014/chart" uri="{C3380CC4-5D6E-409C-BE32-E72D297353CC}">
                <c16:uniqueId val="{00000013-10A4-4592-996D-9D48427C793F}"/>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119A-4527-9044-9CD76DF80B5F}"/>
              </c:ext>
            </c:extLst>
          </c:dPt>
          <c:dPt>
            <c:idx val="42"/>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8-9613-4BDB-9DDF-ED400B617A07}"/>
              </c:ext>
            </c:extLst>
          </c:dPt>
          <c:dPt>
            <c:idx val="44"/>
            <c:marker>
              <c:symbol val="circle"/>
              <c:size val="11"/>
              <c:spPr>
                <a:solidFill>
                  <a:srgbClr val="51E079"/>
                </a:solidFill>
                <a:ln w="6350">
                  <a:solidFill>
                    <a:schemeClr val="tx1"/>
                  </a:solidFill>
                </a:ln>
                <a:effectLst/>
              </c:spPr>
            </c:marker>
            <c:bubble3D val="0"/>
            <c:spPr>
              <a:ln w="50800" cap="rnd">
                <a:solidFill>
                  <a:schemeClr val="accent1"/>
                </a:solidFill>
                <a:round/>
              </a:ln>
              <a:effectLst/>
            </c:spPr>
            <c:extLst>
              <c:ext xmlns:c16="http://schemas.microsoft.com/office/drawing/2014/chart" uri="{C3380CC4-5D6E-409C-BE32-E72D297353CC}">
                <c16:uniqueId val="{0000001A-9613-4BDB-9DDF-ED400B617A07}"/>
              </c:ext>
            </c:extLst>
          </c:dPt>
          <c:dPt>
            <c:idx val="4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B-7CC3-44CC-9C81-BD6F1DA8CE11}"/>
              </c:ext>
            </c:extLst>
          </c:dPt>
          <c:dPt>
            <c:idx val="4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C-7CC3-44CC-9C81-BD6F1DA8CE11}"/>
              </c:ext>
            </c:extLst>
          </c:dPt>
          <c:dPt>
            <c:idx val="55"/>
            <c:marker>
              <c:symbol val="circle"/>
              <c:size val="10"/>
              <c:spPr>
                <a:solidFill>
                  <a:schemeClr val="accent1"/>
                </a:solidFill>
                <a:ln w="6350">
                  <a:solidFill>
                    <a:schemeClr val="accent1"/>
                  </a:solidFill>
                </a:ln>
                <a:effectLst/>
              </c:spPr>
            </c:marker>
            <c:bubble3D val="0"/>
            <c:extLst>
              <c:ext xmlns:c16="http://schemas.microsoft.com/office/drawing/2014/chart" uri="{C3380CC4-5D6E-409C-BE32-E72D297353CC}">
                <c16:uniqueId val="{0000001F-79C7-45FA-9B0B-D185C3A422A2}"/>
              </c:ext>
            </c:extLst>
          </c:dPt>
          <c:dPt>
            <c:idx val="56"/>
            <c:marker>
              <c:symbol val="circle"/>
              <c:size val="11"/>
              <c:spPr>
                <a:solidFill>
                  <a:srgbClr val="51E079"/>
                </a:solidFill>
                <a:ln w="9525">
                  <a:solidFill>
                    <a:schemeClr val="tx1"/>
                  </a:solidFill>
                </a:ln>
                <a:effectLst/>
              </c:spPr>
            </c:marker>
            <c:bubble3D val="0"/>
            <c:spPr>
              <a:ln w="50800" cap="rnd">
                <a:solidFill>
                  <a:schemeClr val="tx1"/>
                </a:solidFill>
                <a:round/>
              </a:ln>
              <a:effectLst/>
            </c:spPr>
            <c:extLst>
              <c:ext xmlns:c16="http://schemas.microsoft.com/office/drawing/2014/chart" uri="{C3380CC4-5D6E-409C-BE32-E72D297353CC}">
                <c16:uniqueId val="{00000020-79C7-45FA-9B0B-D185C3A422A2}"/>
              </c:ext>
            </c:extLst>
          </c:dPt>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Curls'!$I$2:$I$59</c:f>
              <c:numCache>
                <c:formatCode>0.000</c:formatCode>
                <c:ptCount val="58"/>
                <c:pt idx="0">
                  <c:v>1.0882040537906841</c:v>
                </c:pt>
                <c:pt idx="1">
                  <c:v>1.3289074532132357</c:v>
                </c:pt>
                <c:pt idx="2">
                  <c:v>1.2508380747347378</c:v>
                </c:pt>
                <c:pt idx="3">
                  <c:v>1.293881097182574</c:v>
                </c:pt>
                <c:pt idx="4">
                  <c:v>1.400890079502247</c:v>
                </c:pt>
                <c:pt idx="5">
                  <c:v>1.4260090628795663</c:v>
                </c:pt>
                <c:pt idx="6">
                  <c:v>1.3873301770275832</c:v>
                </c:pt>
                <c:pt idx="7">
                  <c:v>1.6007416081186572</c:v>
                </c:pt>
                <c:pt idx="8">
                  <c:v>1.7129852996607611</c:v>
                </c:pt>
                <c:pt idx="9">
                  <c:v>1.6588475963177631</c:v>
                </c:pt>
                <c:pt idx="10">
                  <c:v>1.6800321355536081</c:v>
                </c:pt>
                <c:pt idx="11">
                  <c:v>1.6760495914342066</c:v>
                </c:pt>
                <c:pt idx="12">
                  <c:v>1.5671551823547294</c:v>
                </c:pt>
                <c:pt idx="13">
                  <c:v>1.7879641032658273</c:v>
                </c:pt>
                <c:pt idx="14">
                  <c:v>1.1389148251893351</c:v>
                </c:pt>
                <c:pt idx="15">
                  <c:v>1.6303155646425156</c:v>
                </c:pt>
                <c:pt idx="16">
                  <c:v>1.6350574508961335</c:v>
                </c:pt>
                <c:pt idx="17">
                  <c:v>1.2125132801077132</c:v>
                </c:pt>
                <c:pt idx="18">
                  <c:v>1.4711928288153333</c:v>
                </c:pt>
                <c:pt idx="19">
                  <c:v>1.3500241080038571</c:v>
                </c:pt>
                <c:pt idx="20">
                  <c:v>1.5110607969759016</c:v>
                </c:pt>
                <c:pt idx="21">
                  <c:v>1.6722541277817662</c:v>
                </c:pt>
                <c:pt idx="22">
                  <c:v>1.6370912220309808</c:v>
                </c:pt>
                <c:pt idx="23">
                  <c:v>1.8060504726235063</c:v>
                </c:pt>
                <c:pt idx="24">
                  <c:v>1.4892857142857141</c:v>
                </c:pt>
                <c:pt idx="25">
                  <c:v>1.4470679975046787</c:v>
                </c:pt>
                <c:pt idx="26">
                  <c:v>0.93906178534500084</c:v>
                </c:pt>
                <c:pt idx="27">
                  <c:v>0.97075400946117452</c:v>
                </c:pt>
                <c:pt idx="28">
                  <c:v>1.1901973079173984</c:v>
                </c:pt>
                <c:pt idx="29">
                  <c:v>1.2567178695417038</c:v>
                </c:pt>
                <c:pt idx="30">
                  <c:v>1.2984447080532486</c:v>
                </c:pt>
                <c:pt idx="31">
                  <c:v>1.3138482858454259</c:v>
                </c:pt>
                <c:pt idx="38">
                  <c:v>1.1770417749023836</c:v>
                </c:pt>
                <c:pt idx="39">
                  <c:v>1.2040250731831488</c:v>
                </c:pt>
                <c:pt idx="40">
                  <c:v>1.3268518518518519</c:v>
                </c:pt>
                <c:pt idx="41">
                  <c:v>1.3435185185185186</c:v>
                </c:pt>
                <c:pt idx="42">
                  <c:v>1.3464180142583897</c:v>
                </c:pt>
                <c:pt idx="43">
                  <c:v>1.4058442800053539</c:v>
                </c:pt>
                <c:pt idx="44">
                  <c:v>1.3317004379128627</c:v>
                </c:pt>
                <c:pt idx="45">
                  <c:v>1.6090831386403783</c:v>
                </c:pt>
                <c:pt idx="46">
                  <c:v>1.3427007420718111</c:v>
                </c:pt>
                <c:pt idx="47">
                  <c:v>2.0386136050813852</c:v>
                </c:pt>
                <c:pt idx="48">
                  <c:v>1.4025313829235397</c:v>
                </c:pt>
                <c:pt idx="49">
                  <c:v>2.0666069295101552</c:v>
                </c:pt>
                <c:pt idx="50">
                  <c:v>2.178857506065373</c:v>
                </c:pt>
                <c:pt idx="51">
                  <c:v>2.1517022415170559</c:v>
                </c:pt>
                <c:pt idx="52">
                  <c:v>2.1819323887041091</c:v>
                </c:pt>
                <c:pt idx="53">
                  <c:v>2.3690978183388047</c:v>
                </c:pt>
                <c:pt idx="54">
                  <c:v>2.1592019496833501</c:v>
                </c:pt>
                <c:pt idx="55">
                  <c:v>2.3711795829442885</c:v>
                </c:pt>
                <c:pt idx="56">
                  <c:v>2.5154061624649859</c:v>
                </c:pt>
                <c:pt idx="57">
                  <c:v>2.2803809523809524</c:v>
                </c:pt>
              </c:numCache>
            </c:numRef>
          </c:val>
          <c:smooth val="0"/>
          <c:extLst>
            <c:ext xmlns:c16="http://schemas.microsoft.com/office/drawing/2014/chart" uri="{C3380CC4-5D6E-409C-BE32-E72D297353CC}">
              <c16:uniqueId val="{00000016-10A4-4592-996D-9D48427C793F}"/>
            </c:ext>
          </c:extLst>
        </c:ser>
        <c:dLbls>
          <c:showLegendKey val="0"/>
          <c:showVal val="0"/>
          <c:showCatName val="0"/>
          <c:showSerName val="0"/>
          <c:showPercent val="0"/>
          <c:showBubbleSize val="0"/>
        </c:dLbls>
        <c:marker val="1"/>
        <c:smooth val="0"/>
        <c:axId val="1175187375"/>
        <c:axId val="1210166159"/>
      </c:lineChart>
      <c:dateAx>
        <c:axId val="1175187375"/>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6159"/>
        <c:crosses val="autoZero"/>
        <c:auto val="0"/>
        <c:lblOffset val="100"/>
        <c:baseTimeUnit val="days"/>
      </c:dateAx>
      <c:valAx>
        <c:axId val="1210166159"/>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75187375"/>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Weight Moved (lbs.)</a:t>
            </a:r>
            <a:endParaRPr lang="en-US">
              <a:solidFill>
                <a:sysClr val="windowText" lastClr="000000"/>
              </a:solidFill>
            </a:endParaRPr>
          </a:p>
        </c:rich>
      </c:tx>
      <c:layout>
        <c:manualLayout>
          <c:xMode val="edge"/>
          <c:yMode val="edge"/>
          <c:x val="0.38740691727264182"/>
          <c:y val="7.271027382329164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454068241469814E-2"/>
          <c:y val="0.10467998510273942"/>
          <c:w val="0.94117688413948253"/>
          <c:h val="0.76966001814044416"/>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2"/>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7-1D6C-491D-9EC0-A5AE2E010403}"/>
              </c:ext>
            </c:extLst>
          </c:dPt>
          <c:dPt>
            <c:idx val="14"/>
            <c:marker>
              <c:symbol val="circle"/>
              <c:size val="10"/>
              <c:spPr>
                <a:solidFill>
                  <a:srgbClr val="FF0000"/>
                </a:solidFill>
                <a:ln w="19050">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1D6C-491D-9EC0-A5AE2E010403}"/>
              </c:ext>
            </c:extLst>
          </c:dPt>
          <c:dPt>
            <c:idx val="1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1D6C-491D-9EC0-A5AE2E010403}"/>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1D6C-491D-9EC0-A5AE2E010403}"/>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1D6C-491D-9EC0-A5AE2E010403}"/>
              </c:ext>
            </c:extLst>
          </c:dPt>
          <c:dPt>
            <c:idx val="19"/>
            <c:marker>
              <c:symbol val="circle"/>
              <c:size val="10"/>
              <c:spPr>
                <a:solidFill>
                  <a:schemeClr val="accent1"/>
                </a:solidFill>
                <a:ln w="9525">
                  <a:solidFill>
                    <a:schemeClr val="accent1"/>
                  </a:solidFill>
                </a:ln>
                <a:effectLst/>
              </c:spPr>
            </c:marker>
            <c:bubble3D val="0"/>
            <c:spPr>
              <a:ln w="50800" cap="rnd">
                <a:solidFill>
                  <a:schemeClr val="accent1"/>
                </a:solidFill>
                <a:prstDash val="solid"/>
                <a:round/>
              </a:ln>
              <a:effectLst/>
            </c:spPr>
            <c:extLst>
              <c:ext xmlns:c16="http://schemas.microsoft.com/office/drawing/2014/chart" uri="{C3380CC4-5D6E-409C-BE32-E72D297353CC}">
                <c16:uniqueId val="{00000009-1D6C-491D-9EC0-A5AE2E010403}"/>
              </c:ext>
            </c:extLst>
          </c:dPt>
          <c:dPt>
            <c:idx val="2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B-1D6C-491D-9EC0-A5AE2E010403}"/>
              </c:ext>
            </c:extLst>
          </c:dPt>
          <c:dPt>
            <c:idx val="2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D-1D6C-491D-9EC0-A5AE2E010403}"/>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1D6C-491D-9EC0-A5AE2E010403}"/>
              </c:ext>
            </c:extLst>
          </c:dPt>
          <c:dPt>
            <c:idx val="2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1D6C-491D-9EC0-A5AE2E010403}"/>
              </c:ext>
            </c:extLst>
          </c:dPt>
          <c:dPt>
            <c:idx val="27"/>
            <c:marker>
              <c:symbol val="circle"/>
              <c:size val="11"/>
              <c:spPr>
                <a:solidFill>
                  <a:srgbClr val="51E079"/>
                </a:solidFill>
                <a:ln w="6350">
                  <a:solidFill>
                    <a:schemeClr val="tx1"/>
                  </a:solidFill>
                </a:ln>
                <a:effectLst/>
              </c:spPr>
            </c:marker>
            <c:bubble3D val="0"/>
            <c:spPr>
              <a:ln w="19050" cap="rnd">
                <a:solidFill>
                  <a:srgbClr val="FF0000"/>
                </a:solidFill>
                <a:round/>
              </a:ln>
              <a:effectLst/>
            </c:spPr>
            <c:extLst>
              <c:ext xmlns:c16="http://schemas.microsoft.com/office/drawing/2014/chart" uri="{C3380CC4-5D6E-409C-BE32-E72D297353CC}">
                <c16:uniqueId val="{00000013-1D6C-491D-9EC0-A5AE2E010403}"/>
              </c:ext>
            </c:extLst>
          </c:dPt>
          <c:dPt>
            <c:idx val="38"/>
            <c:marker>
              <c:symbol val="circle"/>
              <c:size val="12"/>
              <c:spPr>
                <a:solidFill>
                  <a:srgbClr val="08BC89"/>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1BFE-474E-BEBB-D598A7E95C91}"/>
              </c:ext>
            </c:extLst>
          </c:dPt>
          <c:dPt>
            <c:idx val="42"/>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8-53A8-4501-AFD9-CBF5F6E42F8B}"/>
              </c:ext>
            </c:extLst>
          </c:dPt>
          <c:dPt>
            <c:idx val="44"/>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9-53A8-4501-AFD9-CBF5F6E42F8B}"/>
              </c:ext>
            </c:extLst>
          </c:dPt>
          <c:dPt>
            <c:idx val="4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A-7B3C-4284-A850-9F77377307F6}"/>
              </c:ext>
            </c:extLst>
          </c:dPt>
          <c:dPt>
            <c:idx val="4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B-7B3C-4284-A850-9F77377307F6}"/>
              </c:ext>
            </c:extLst>
          </c:dPt>
          <c:dPt>
            <c:idx val="56"/>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E-41C2-45B2-A1F2-5F5D7DB7A59D}"/>
              </c:ext>
            </c:extLst>
          </c:dPt>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Curls'!$F$2:$F$59</c:f>
              <c:numCache>
                <c:formatCode>General</c:formatCode>
                <c:ptCount val="58"/>
                <c:pt idx="0">
                  <c:v>405</c:v>
                </c:pt>
                <c:pt idx="1">
                  <c:v>405</c:v>
                </c:pt>
                <c:pt idx="2">
                  <c:v>405</c:v>
                </c:pt>
                <c:pt idx="3">
                  <c:v>405</c:v>
                </c:pt>
                <c:pt idx="4">
                  <c:v>405</c:v>
                </c:pt>
                <c:pt idx="5">
                  <c:v>405</c:v>
                </c:pt>
                <c:pt idx="6">
                  <c:v>405</c:v>
                </c:pt>
                <c:pt idx="7">
                  <c:v>405</c:v>
                </c:pt>
                <c:pt idx="8">
                  <c:v>405</c:v>
                </c:pt>
                <c:pt idx="9">
                  <c:v>405</c:v>
                </c:pt>
                <c:pt idx="10">
                  <c:v>405</c:v>
                </c:pt>
                <c:pt idx="11">
                  <c:v>405</c:v>
                </c:pt>
                <c:pt idx="12">
                  <c:v>450</c:v>
                </c:pt>
                <c:pt idx="13">
                  <c:v>495</c:v>
                </c:pt>
                <c:pt idx="14">
                  <c:v>495</c:v>
                </c:pt>
                <c:pt idx="15">
                  <c:v>495</c:v>
                </c:pt>
                <c:pt idx="16">
                  <c:v>495</c:v>
                </c:pt>
                <c:pt idx="17">
                  <c:v>450</c:v>
                </c:pt>
                <c:pt idx="18">
                  <c:v>495</c:v>
                </c:pt>
                <c:pt idx="19">
                  <c:v>405</c:v>
                </c:pt>
                <c:pt idx="20">
                  <c:v>405</c:v>
                </c:pt>
                <c:pt idx="21">
                  <c:v>405</c:v>
                </c:pt>
                <c:pt idx="22">
                  <c:v>405</c:v>
                </c:pt>
                <c:pt idx="23">
                  <c:v>405</c:v>
                </c:pt>
                <c:pt idx="24">
                  <c:v>405</c:v>
                </c:pt>
                <c:pt idx="25">
                  <c:v>405</c:v>
                </c:pt>
                <c:pt idx="26">
                  <c:v>360</c:v>
                </c:pt>
                <c:pt idx="27">
                  <c:v>315</c:v>
                </c:pt>
                <c:pt idx="28">
                  <c:v>315</c:v>
                </c:pt>
                <c:pt idx="29">
                  <c:v>315</c:v>
                </c:pt>
                <c:pt idx="30">
                  <c:v>315</c:v>
                </c:pt>
                <c:pt idx="31">
                  <c:v>315</c:v>
                </c:pt>
                <c:pt idx="38">
                  <c:v>315</c:v>
                </c:pt>
                <c:pt idx="39">
                  <c:v>315</c:v>
                </c:pt>
                <c:pt idx="40">
                  <c:v>315</c:v>
                </c:pt>
                <c:pt idx="41">
                  <c:v>315</c:v>
                </c:pt>
                <c:pt idx="42">
                  <c:v>315</c:v>
                </c:pt>
                <c:pt idx="43">
                  <c:v>315</c:v>
                </c:pt>
                <c:pt idx="44">
                  <c:v>360</c:v>
                </c:pt>
                <c:pt idx="45">
                  <c:v>405</c:v>
                </c:pt>
                <c:pt idx="46">
                  <c:v>450</c:v>
                </c:pt>
                <c:pt idx="47">
                  <c:v>495</c:v>
                </c:pt>
                <c:pt idx="48">
                  <c:v>495</c:v>
                </c:pt>
                <c:pt idx="49">
                  <c:v>495</c:v>
                </c:pt>
                <c:pt idx="50">
                  <c:v>495</c:v>
                </c:pt>
                <c:pt idx="51">
                  <c:v>495</c:v>
                </c:pt>
                <c:pt idx="52">
                  <c:v>495</c:v>
                </c:pt>
                <c:pt idx="53">
                  <c:v>495</c:v>
                </c:pt>
                <c:pt idx="54">
                  <c:v>495</c:v>
                </c:pt>
                <c:pt idx="55">
                  <c:v>495</c:v>
                </c:pt>
                <c:pt idx="56">
                  <c:v>540</c:v>
                </c:pt>
                <c:pt idx="57">
                  <c:v>540</c:v>
                </c:pt>
              </c:numCache>
            </c:numRef>
          </c:val>
          <c:smooth val="0"/>
          <c:extLst>
            <c:ext xmlns:c16="http://schemas.microsoft.com/office/drawing/2014/chart" uri="{C3380CC4-5D6E-409C-BE32-E72D297353CC}">
              <c16:uniqueId val="{00000016-1D6C-491D-9EC0-A5AE2E010403}"/>
            </c:ext>
          </c:extLst>
        </c:ser>
        <c:dLbls>
          <c:showLegendKey val="0"/>
          <c:showVal val="0"/>
          <c:showCatName val="0"/>
          <c:showSerName val="0"/>
          <c:showPercent val="0"/>
          <c:showBubbleSize val="0"/>
        </c:dLbls>
        <c:marker val="1"/>
        <c:smooth val="0"/>
        <c:axId val="1430033935"/>
        <c:axId val="921566575"/>
      </c:lineChart>
      <c:dateAx>
        <c:axId val="1430033935"/>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6575"/>
        <c:crosses val="autoZero"/>
        <c:auto val="0"/>
        <c:lblOffset val="100"/>
        <c:baseTimeUnit val="days"/>
      </c:dateAx>
      <c:valAx>
        <c:axId val="921566575"/>
        <c:scaling>
          <c:orientation val="minMax"/>
          <c:max val="1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0033935"/>
        <c:crosses val="autoZero"/>
        <c:crossBetween val="between"/>
        <c:majorUnit val="250"/>
        <c:minorUnit val="4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Dumbbell Reverse Curl</a:t>
            </a:r>
            <a:endParaRPr lang="en-US">
              <a:solidFill>
                <a:sysClr val="windowText" lastClr="000000"/>
              </a:solidFill>
            </a:endParaRPr>
          </a:p>
        </c:rich>
      </c:tx>
      <c:layout>
        <c:manualLayout>
          <c:xMode val="edge"/>
          <c:yMode val="edge"/>
          <c:x val="0.32340760521746215"/>
          <c:y val="1.4072119613016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69771734860937E-2"/>
          <c:y val="4.3705555555555546E-2"/>
          <c:w val="0.91395148177816188"/>
          <c:h val="0.82536840651376409"/>
        </c:manualLayout>
      </c:layout>
      <c:lineChart>
        <c:grouping val="standard"/>
        <c:varyColors val="0"/>
        <c:ser>
          <c:idx val="1"/>
          <c:order val="0"/>
          <c:tx>
            <c:v>Average Time per Dumbbell Reverse Curl</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2"/>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7-C86D-4B0E-86E2-224460C626CA}"/>
              </c:ext>
            </c:extLst>
          </c:dPt>
          <c:dPt>
            <c:idx val="1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C86D-4B0E-86E2-224460C626CA}"/>
              </c:ext>
            </c:extLst>
          </c:dPt>
          <c:dPt>
            <c:idx val="1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C86D-4B0E-86E2-224460C626CA}"/>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C86D-4B0E-86E2-224460C626CA}"/>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C86D-4B0E-86E2-224460C626CA}"/>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C86D-4B0E-86E2-224460C626CA}"/>
              </c:ext>
            </c:extLst>
          </c:dPt>
          <c:dPt>
            <c:idx val="2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C86D-4B0E-86E2-224460C626CA}"/>
              </c:ext>
            </c:extLst>
          </c:dPt>
          <c:dPt>
            <c:idx val="27"/>
            <c:marker>
              <c:symbol val="circle"/>
              <c:size val="11"/>
              <c:spPr>
                <a:solidFill>
                  <a:srgbClr val="51E079"/>
                </a:solidFill>
                <a:ln w="6350">
                  <a:solidFill>
                    <a:schemeClr val="tx1"/>
                  </a:solidFill>
                </a:ln>
                <a:effectLst/>
              </c:spPr>
            </c:marker>
            <c:bubble3D val="0"/>
            <c:spPr>
              <a:ln w="19050" cap="rnd">
                <a:solidFill>
                  <a:srgbClr val="FF0000"/>
                </a:solidFill>
                <a:round/>
              </a:ln>
              <a:effectLst/>
            </c:spPr>
            <c:extLst>
              <c:ext xmlns:c16="http://schemas.microsoft.com/office/drawing/2014/chart" uri="{C3380CC4-5D6E-409C-BE32-E72D297353CC}">
                <c16:uniqueId val="{00000013-C86D-4B0E-86E2-224460C626CA}"/>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8BA0-46A2-8B39-E872CCF7E344}"/>
              </c:ext>
            </c:extLst>
          </c:dPt>
          <c:dPt>
            <c:idx val="42"/>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2-A9F0-46B5-B122-3ED9CB2080B6}"/>
              </c:ext>
            </c:extLst>
          </c:dPt>
          <c:dPt>
            <c:idx val="44"/>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3-A9F0-46B5-B122-3ED9CB2080B6}"/>
              </c:ext>
            </c:extLst>
          </c:dPt>
          <c:dPt>
            <c:idx val="4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4-0F78-4C6F-8BC1-67EE99ACFB06}"/>
              </c:ext>
            </c:extLst>
          </c:dPt>
          <c:dPt>
            <c:idx val="4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5-0F78-4C6F-8BC1-67EE99ACFB06}"/>
              </c:ext>
            </c:extLst>
          </c:dPt>
          <c:dPt>
            <c:idx val="56"/>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8-0F09-4BE0-A199-1584F96D10F7}"/>
              </c:ext>
            </c:extLst>
          </c:dPt>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Curls'!$J$2:$J$59</c:f>
              <c:numCache>
                <c:formatCode>mm:ss.00</c:formatCode>
                <c:ptCount val="58"/>
                <c:pt idx="0">
                  <c:v>5.6558641975308636E-5</c:v>
                </c:pt>
                <c:pt idx="1">
                  <c:v>3.9364711934156374E-5</c:v>
                </c:pt>
                <c:pt idx="2">
                  <c:v>4.7788065843621398E-5</c:v>
                </c:pt>
                <c:pt idx="3">
                  <c:v>4.4405864197530864E-5</c:v>
                </c:pt>
                <c:pt idx="4">
                  <c:v>3.7204218106995889E-5</c:v>
                </c:pt>
                <c:pt idx="5">
                  <c:v>3.9326131687242798E-5</c:v>
                </c:pt>
                <c:pt idx="6">
                  <c:v>4.4624485596707821E-5</c:v>
                </c:pt>
                <c:pt idx="7">
                  <c:v>3.5300925925925922E-5</c:v>
                </c:pt>
                <c:pt idx="8">
                  <c:v>3.4117798353909469E-5</c:v>
                </c:pt>
                <c:pt idx="9">
                  <c:v>3.7718621399176947E-5</c:v>
                </c:pt>
                <c:pt idx="10">
                  <c:v>3.7731481481481477E-5</c:v>
                </c:pt>
                <c:pt idx="11">
                  <c:v>3.9120370370370378E-5</c:v>
                </c:pt>
                <c:pt idx="12">
                  <c:v>4.0891203703703704E-5</c:v>
                </c:pt>
                <c:pt idx="13">
                  <c:v>3.9057239057239054E-5</c:v>
                </c:pt>
                <c:pt idx="14">
                  <c:v>5.3661616161616162E-5</c:v>
                </c:pt>
                <c:pt idx="15">
                  <c:v>3.6268939393939392E-5</c:v>
                </c:pt>
                <c:pt idx="16">
                  <c:v>3.7699915824915822E-5</c:v>
                </c:pt>
                <c:pt idx="17">
                  <c:v>4.075231481481482E-5</c:v>
                </c:pt>
                <c:pt idx="18">
                  <c:v>4.6380471380471379E-5</c:v>
                </c:pt>
                <c:pt idx="19">
                  <c:v>4.0007716049382716E-5</c:v>
                </c:pt>
                <c:pt idx="20">
                  <c:v>3.4992283950617285E-5</c:v>
                </c:pt>
                <c:pt idx="21">
                  <c:v>3.0709876543209876E-5</c:v>
                </c:pt>
                <c:pt idx="22">
                  <c:v>3.4156378600823045E-5</c:v>
                </c:pt>
                <c:pt idx="23">
                  <c:v>3.0902777777777781E-5</c:v>
                </c:pt>
                <c:pt idx="24">
                  <c:v>4.5010288065843617E-5</c:v>
                </c:pt>
                <c:pt idx="25">
                  <c:v>4.4174382716049384E-5</c:v>
                </c:pt>
                <c:pt idx="26">
                  <c:v>4.3012152777777775E-5</c:v>
                </c:pt>
                <c:pt idx="27">
                  <c:v>5.3075396825396831E-5</c:v>
                </c:pt>
                <c:pt idx="28">
                  <c:v>3.6623677248677242E-5</c:v>
                </c:pt>
                <c:pt idx="29">
                  <c:v>3.5102513227513233E-5</c:v>
                </c:pt>
                <c:pt idx="30">
                  <c:v>3.7169312169312172E-5</c:v>
                </c:pt>
                <c:pt idx="31">
                  <c:v>3.4689153439153438E-5</c:v>
                </c:pt>
                <c:pt idx="38">
                  <c:v>3.7483465608465615E-5</c:v>
                </c:pt>
                <c:pt idx="39">
                  <c:v>3.8492063492063491E-5</c:v>
                </c:pt>
                <c:pt idx="40">
                  <c:v>3.3068783068783071E-5</c:v>
                </c:pt>
                <c:pt idx="41">
                  <c:v>3.3068783068783071E-5</c:v>
                </c:pt>
                <c:pt idx="42">
                  <c:v>3.5218253968253973E-5</c:v>
                </c:pt>
                <c:pt idx="43">
                  <c:v>3.2027116402116404E-5</c:v>
                </c:pt>
                <c:pt idx="44">
                  <c:v>3.6096643518518517E-5</c:v>
                </c:pt>
                <c:pt idx="45">
                  <c:v>3.2240226337448556E-5</c:v>
                </c:pt>
                <c:pt idx="46">
                  <c:v>4.6006944444444444E-5</c:v>
                </c:pt>
                <c:pt idx="47">
                  <c:v>3.0860690235690238E-5</c:v>
                </c:pt>
                <c:pt idx="48">
                  <c:v>3.7563131313131321E-5</c:v>
                </c:pt>
                <c:pt idx="49">
                  <c:v>2.8703703703703703E-5</c:v>
                </c:pt>
                <c:pt idx="50">
                  <c:v>2.7283249158249157E-5</c:v>
                </c:pt>
                <c:pt idx="51">
                  <c:v>2.9545454545454545E-5</c:v>
                </c:pt>
                <c:pt idx="52">
                  <c:v>3.0881734006734006E-5</c:v>
                </c:pt>
                <c:pt idx="53">
                  <c:v>2.7725168350168349E-5</c:v>
                </c:pt>
                <c:pt idx="54">
                  <c:v>3.365951178451178E-5</c:v>
                </c:pt>
                <c:pt idx="55">
                  <c:v>2.8619528619528618E-5</c:v>
                </c:pt>
                <c:pt idx="56">
                  <c:v>2.6234567901234566E-5</c:v>
                </c:pt>
                <c:pt idx="57">
                  <c:v>3.0140817901234566E-5</c:v>
                </c:pt>
              </c:numCache>
            </c:numRef>
          </c:val>
          <c:smooth val="0"/>
          <c:extLst>
            <c:ext xmlns:c16="http://schemas.microsoft.com/office/drawing/2014/chart" uri="{C3380CC4-5D6E-409C-BE32-E72D297353CC}">
              <c16:uniqueId val="{00000016-C86D-4B0E-86E2-224460C626CA}"/>
            </c:ext>
          </c:extLst>
        </c:ser>
        <c:dLbls>
          <c:showLegendKey val="0"/>
          <c:showVal val="0"/>
          <c:showCatName val="0"/>
          <c:showSerName val="0"/>
          <c:showPercent val="0"/>
          <c:showBubbleSize val="0"/>
        </c:dLbls>
        <c:marker val="1"/>
        <c:smooth val="0"/>
        <c:axId val="1251184623"/>
        <c:axId val="971651647"/>
        <c:extLst/>
      </c:lineChart>
      <c:dateAx>
        <c:axId val="1251184623"/>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1647"/>
        <c:crosses val="autoZero"/>
        <c:auto val="0"/>
        <c:lblOffset val="100"/>
        <c:baseTimeUnit val="days"/>
      </c:dateAx>
      <c:valAx>
        <c:axId val="971651647"/>
        <c:scaling>
          <c:orientation val="minMax"/>
          <c:max val="9.8000000000000051E-5"/>
          <c:min val="2.3100000000000006E-5"/>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51184623"/>
        <c:crosses val="autoZero"/>
        <c:crossBetween val="between"/>
        <c:majorUnit val="1.1590000000000006E-5"/>
        <c:minorUnit val="1.0000000000000004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Dumbbell Reverse Curls Hold Time</a:t>
            </a:r>
          </a:p>
        </c:rich>
      </c:tx>
      <c:layout>
        <c:manualLayout>
          <c:xMode val="edge"/>
          <c:yMode val="edge"/>
          <c:x val="0.34995535714285714"/>
          <c:y val="7.09219660127419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775496812898394E-2"/>
          <c:y val="3.1924214215310477E-2"/>
          <c:w val="0.91385545556805403"/>
          <c:h val="0.8349616710163773"/>
        </c:manualLayout>
      </c:layout>
      <c:lineChart>
        <c:grouping val="standard"/>
        <c:varyColors val="0"/>
        <c:ser>
          <c:idx val="1"/>
          <c:order val="0"/>
          <c:tx>
            <c:v>Floor Hold Time</c:v>
          </c:tx>
          <c:spPr>
            <a:ln w="50800" cap="rnd">
              <a:solidFill>
                <a:srgbClr val="FF647D"/>
              </a:solidFill>
              <a:prstDash val="dash"/>
              <a:round/>
            </a:ln>
            <a:effectLst/>
          </c:spPr>
          <c:marker>
            <c:symbol val="none"/>
          </c:marker>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Curls'!$N$2:$N$59</c:f>
              <c:numCache>
                <c:formatCode>mm:ss.00</c:formatCode>
                <c:ptCount val="58"/>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028E-4D9E-8874-522E6BDA8526}"/>
            </c:ext>
          </c:extLst>
        </c:ser>
        <c:ser>
          <c:idx val="2"/>
          <c:order val="1"/>
          <c:tx>
            <c:v>Goal Hold Time</c:v>
          </c:tx>
          <c:spPr>
            <a:ln w="38100" cap="rnd">
              <a:solidFill>
                <a:srgbClr val="7D91AB"/>
              </a:solidFill>
              <a:prstDash val="dash"/>
              <a:round/>
            </a:ln>
            <a:effectLst/>
          </c:spPr>
          <c:marker>
            <c:symbol val="none"/>
          </c:marker>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Curls'!$O$2:$O$59</c:f>
              <c:numCache>
                <c:formatCode>mm:ss.00</c:formatCode>
                <c:ptCount val="58"/>
                <c:pt idx="0">
                  <c:v>2.89351851851852E-4</c:v>
                </c:pt>
                <c:pt idx="1">
                  <c:v>2.89351851851852E-4</c:v>
                </c:pt>
                <c:pt idx="2">
                  <c:v>2.89351851851852E-4</c:v>
                </c:pt>
                <c:pt idx="3">
                  <c:v>2.89351851851852E-4</c:v>
                </c:pt>
                <c:pt idx="4">
                  <c:v>2.89351851851852E-4</c:v>
                </c:pt>
                <c:pt idx="5">
                  <c:v>2.89351851851852E-4</c:v>
                </c:pt>
                <c:pt idx="6">
                  <c:v>2.89351851851852E-4</c:v>
                </c:pt>
                <c:pt idx="7">
                  <c:v>2.89351851851852E-4</c:v>
                </c:pt>
                <c:pt idx="8">
                  <c:v>2.89351851851852E-4</c:v>
                </c:pt>
                <c:pt idx="9">
                  <c:v>2.89351851851852E-4</c:v>
                </c:pt>
                <c:pt idx="10">
                  <c:v>2.89351851851852E-4</c:v>
                </c:pt>
                <c:pt idx="11">
                  <c:v>2.89351851851852E-4</c:v>
                </c:pt>
                <c:pt idx="12">
                  <c:v>2.89351851851852E-4</c:v>
                </c:pt>
                <c:pt idx="13">
                  <c:v>2.89351851851852E-4</c:v>
                </c:pt>
                <c:pt idx="14">
                  <c:v>2.89351851851852E-4</c:v>
                </c:pt>
                <c:pt idx="15">
                  <c:v>2.89351851851852E-4</c:v>
                </c:pt>
                <c:pt idx="16">
                  <c:v>2.89351851851852E-4</c:v>
                </c:pt>
                <c:pt idx="17">
                  <c:v>2.89351851851852E-4</c:v>
                </c:pt>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pt idx="57">
                  <c:v>2.89351851851852E-4</c:v>
                </c:pt>
              </c:numCache>
            </c:numRef>
          </c:val>
          <c:smooth val="0"/>
          <c:extLst>
            <c:ext xmlns:c16="http://schemas.microsoft.com/office/drawing/2014/chart" uri="{C3380CC4-5D6E-409C-BE32-E72D297353CC}">
              <c16:uniqueId val="{00000001-028E-4D9E-8874-522E6BDA8526}"/>
            </c:ext>
          </c:extLst>
        </c:ser>
        <c:ser>
          <c:idx val="3"/>
          <c:order val="2"/>
          <c:tx>
            <c:v>Ceiling Hold Time</c:v>
          </c:tx>
          <c:spPr>
            <a:ln w="50800" cap="rnd">
              <a:solidFill>
                <a:schemeClr val="accent2"/>
              </a:solidFill>
              <a:prstDash val="dash"/>
              <a:round/>
            </a:ln>
            <a:effectLst/>
          </c:spPr>
          <c:marker>
            <c:symbol val="none"/>
          </c:marker>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Curls'!$P$2:$P$59</c:f>
              <c:numCache>
                <c:formatCode>mm:ss.00</c:formatCode>
                <c:ptCount val="58"/>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pt idx="57">
                  <c:v>4.6296296296296298E-4</c:v>
                </c:pt>
              </c:numCache>
            </c:numRef>
          </c:val>
          <c:smooth val="0"/>
          <c:extLst>
            <c:ext xmlns:c16="http://schemas.microsoft.com/office/drawing/2014/chart" uri="{C3380CC4-5D6E-409C-BE32-E72D297353CC}">
              <c16:uniqueId val="{00000002-028E-4D9E-8874-522E6BDA8526}"/>
            </c:ext>
          </c:extLst>
        </c:ser>
        <c:ser>
          <c:idx val="0"/>
          <c:order val="3"/>
          <c:tx>
            <c:v>DB Reverse Curls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2"/>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A-028E-4D9E-8874-522E6BDA8526}"/>
              </c:ext>
            </c:extLst>
          </c:dPt>
          <c:dPt>
            <c:idx val="1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4-028E-4D9E-8874-522E6BDA8526}"/>
              </c:ext>
            </c:extLst>
          </c:dPt>
          <c:dPt>
            <c:idx val="1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6-028E-4D9E-8874-522E6BDA8526}"/>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8-028E-4D9E-8874-522E6BDA8526}"/>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A-028E-4D9E-8874-522E6BDA8526}"/>
              </c:ext>
            </c:extLst>
          </c:dPt>
          <c:dPt>
            <c:idx val="19"/>
            <c:marker>
              <c:symbol val="circle"/>
              <c:size val="10"/>
              <c:spPr>
                <a:solidFill>
                  <a:schemeClr val="accent1"/>
                </a:solidFill>
                <a:ln w="9525">
                  <a:solidFill>
                    <a:schemeClr val="accent1"/>
                  </a:solidFill>
                </a:ln>
                <a:effectLst/>
              </c:spPr>
            </c:marker>
            <c:bubble3D val="0"/>
            <c:spPr>
              <a:ln w="50800" cap="rnd">
                <a:solidFill>
                  <a:schemeClr val="accent1"/>
                </a:solidFill>
                <a:prstDash val="solid"/>
                <a:round/>
              </a:ln>
              <a:effectLst/>
            </c:spPr>
            <c:extLst>
              <c:ext xmlns:c16="http://schemas.microsoft.com/office/drawing/2014/chart" uri="{C3380CC4-5D6E-409C-BE32-E72D297353CC}">
                <c16:uniqueId val="{0000000C-028E-4D9E-8874-522E6BDA8526}"/>
              </c:ext>
            </c:extLst>
          </c:dPt>
          <c:dPt>
            <c:idx val="2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E-028E-4D9E-8874-522E6BDA8526}"/>
              </c:ext>
            </c:extLst>
          </c:dPt>
          <c:dPt>
            <c:idx val="2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0-028E-4D9E-8874-522E6BDA8526}"/>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2-028E-4D9E-8874-522E6BDA8526}"/>
              </c:ext>
            </c:extLst>
          </c:dPt>
          <c:dPt>
            <c:idx val="26"/>
            <c:marker>
              <c:symbol val="circle"/>
              <c:size val="10"/>
              <c:spPr>
                <a:solidFill>
                  <a:srgbClr val="FF0000"/>
                </a:solidFill>
                <a:ln w="9525">
                  <a:solidFill>
                    <a:srgbClr val="FF0000"/>
                  </a:solidFill>
                </a:ln>
                <a:effectLst/>
              </c:spPr>
            </c:marker>
            <c:bubble3D val="0"/>
            <c:spPr>
              <a:ln w="15875" cap="rnd">
                <a:solidFill>
                  <a:srgbClr val="FF0000"/>
                </a:solidFill>
                <a:round/>
              </a:ln>
              <a:effectLst/>
            </c:spPr>
            <c:extLst>
              <c:ext xmlns:c16="http://schemas.microsoft.com/office/drawing/2014/chart" uri="{C3380CC4-5D6E-409C-BE32-E72D297353CC}">
                <c16:uniqueId val="{00000014-028E-4D9E-8874-522E6BDA8526}"/>
              </c:ext>
            </c:extLst>
          </c:dPt>
          <c:dPt>
            <c:idx val="27"/>
            <c:marker>
              <c:symbol val="circle"/>
              <c:size val="11"/>
              <c:spPr>
                <a:solidFill>
                  <a:srgbClr val="51E079"/>
                </a:solidFill>
                <a:ln w="6350">
                  <a:solidFill>
                    <a:schemeClr val="tx1"/>
                  </a:solidFill>
                </a:ln>
                <a:effectLst/>
              </c:spPr>
            </c:marker>
            <c:bubble3D val="0"/>
            <c:spPr>
              <a:ln w="19050" cap="rnd">
                <a:solidFill>
                  <a:srgbClr val="FF0000"/>
                </a:solidFill>
                <a:round/>
              </a:ln>
              <a:effectLst/>
            </c:spPr>
            <c:extLst>
              <c:ext xmlns:c16="http://schemas.microsoft.com/office/drawing/2014/chart" uri="{C3380CC4-5D6E-409C-BE32-E72D297353CC}">
                <c16:uniqueId val="{00000016-028E-4D9E-8874-522E6BDA8526}"/>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9DCE-43AC-87C6-C56B4C9E6CB6}"/>
              </c:ext>
            </c:extLst>
          </c:dPt>
          <c:dPt>
            <c:idx val="42"/>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8-1136-4E1C-8CC8-052350D185FF}"/>
              </c:ext>
            </c:extLst>
          </c:dPt>
          <c:dPt>
            <c:idx val="44"/>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9-1136-4E1C-8CC8-052350D185FF}"/>
              </c:ext>
            </c:extLst>
          </c:dPt>
          <c:dPt>
            <c:idx val="4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A-18ED-4422-B8EC-774769BBB222}"/>
              </c:ext>
            </c:extLst>
          </c:dPt>
          <c:dPt>
            <c:idx val="4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B-18ED-4422-B8EC-774769BBB222}"/>
              </c:ext>
            </c:extLst>
          </c:dPt>
          <c:dPt>
            <c:idx val="56"/>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E-BDC9-469B-BBD3-812A8C9B3EC9}"/>
              </c:ext>
            </c:extLst>
          </c:dPt>
          <c:cat>
            <c:numRef>
              <c:f>'A3-D.R. Curls'!$B$2:$B$59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'A3-D.R. Curls'!$C$2:$C$59</c:f>
              <c:numCache>
                <c:formatCode>mm:ss.00</c:formatCode>
                <c:ptCount val="58"/>
                <c:pt idx="0">
                  <c:v>1.9675925925925926E-4</c:v>
                </c:pt>
                <c:pt idx="1">
                  <c:v>2.3148148148148146E-4</c:v>
                </c:pt>
                <c:pt idx="2">
                  <c:v>2.7777777777777778E-4</c:v>
                </c:pt>
                <c:pt idx="3">
                  <c:v>2.7777777777777778E-4</c:v>
                </c:pt>
                <c:pt idx="4">
                  <c:v>2.6620370370370372E-4</c:v>
                </c:pt>
                <c:pt idx="5">
                  <c:v>3.3564814814814812E-4</c:v>
                </c:pt>
                <c:pt idx="6">
                  <c:v>3.8194444444444446E-4</c:v>
                </c:pt>
                <c:pt idx="7">
                  <c:v>4.3981481481481481E-4</c:v>
                </c:pt>
                <c:pt idx="8">
                  <c:v>5.3240740740740744E-4</c:v>
                </c:pt>
                <c:pt idx="9">
                  <c:v>5.5555555555555556E-4</c:v>
                </c:pt>
                <c:pt idx="10">
                  <c:v>5.7870370370370378E-4</c:v>
                </c:pt>
                <c:pt idx="11">
                  <c:v>6.018518518518519E-4</c:v>
                </c:pt>
                <c:pt idx="12">
                  <c:v>3.4722222222222224E-4</c:v>
                </c:pt>
                <c:pt idx="13">
                  <c:v>3.7037037037037035E-4</c:v>
                </c:pt>
                <c:pt idx="14">
                  <c:v>0</c:v>
                </c:pt>
                <c:pt idx="15">
                  <c:v>1.7361111111111112E-4</c:v>
                </c:pt>
                <c:pt idx="16">
                  <c:v>2.0833333333333335E-4</c:v>
                </c:pt>
                <c:pt idx="17">
                  <c:v>0</c:v>
                </c:pt>
                <c:pt idx="18">
                  <c:v>2.0833333333333335E-4</c:v>
                </c:pt>
                <c:pt idx="19">
                  <c:v>2.6620370370370372E-4</c:v>
                </c:pt>
                <c:pt idx="20">
                  <c:v>3.3564814814814812E-4</c:v>
                </c:pt>
                <c:pt idx="21">
                  <c:v>3.9351851851851852E-4</c:v>
                </c:pt>
                <c:pt idx="22">
                  <c:v>4.5138888888888887E-4</c:v>
                </c:pt>
                <c:pt idx="23">
                  <c:v>5.4398148148148144E-4</c:v>
                </c:pt>
                <c:pt idx="24">
                  <c:v>4.9768518518518521E-4</c:v>
                </c:pt>
                <c:pt idx="25">
                  <c:v>4.3981481481481481E-4</c:v>
                </c:pt>
                <c:pt idx="26">
                  <c:v>0</c:v>
                </c:pt>
                <c:pt idx="27">
                  <c:v>3.3564814814814812E-4</c:v>
                </c:pt>
                <c:pt idx="28">
                  <c:v>3.9351851851851852E-4</c:v>
                </c:pt>
                <c:pt idx="29">
                  <c:v>4.5138888888888887E-4</c:v>
                </c:pt>
                <c:pt idx="30">
                  <c:v>5.5555555555555556E-4</c:v>
                </c:pt>
                <c:pt idx="31">
                  <c:v>5.2083333333333333E-4</c:v>
                </c:pt>
                <c:pt idx="38">
                  <c:v>3.9351851851851852E-4</c:v>
                </c:pt>
                <c:pt idx="39">
                  <c:v>4.5138888888888887E-4</c:v>
                </c:pt>
                <c:pt idx="40">
                  <c:v>4.9768518518518521E-4</c:v>
                </c:pt>
                <c:pt idx="41">
                  <c:v>5.2083333333333333E-4</c:v>
                </c:pt>
                <c:pt idx="42">
                  <c:v>5.7870370370370367E-4</c:v>
                </c:pt>
                <c:pt idx="43">
                  <c:v>5.7870370370370367E-4</c:v>
                </c:pt>
                <c:pt idx="44">
                  <c:v>3.4722222222222224E-4</c:v>
                </c:pt>
                <c:pt idx="45">
                  <c:v>3.7037037037037035E-4</c:v>
                </c:pt>
                <c:pt idx="46">
                  <c:v>2.0833333333333335E-4</c:v>
                </c:pt>
                <c:pt idx="47">
                  <c:v>3.9351851851851852E-4</c:v>
                </c:pt>
                <c:pt idx="48">
                  <c:v>0</c:v>
                </c:pt>
                <c:pt idx="49">
                  <c:v>3.4722222222222224E-4</c:v>
                </c:pt>
                <c:pt idx="50">
                  <c:v>3.9351851851851852E-4</c:v>
                </c:pt>
                <c:pt idx="51">
                  <c:v>4.5138888888888887E-4</c:v>
                </c:pt>
                <c:pt idx="52">
                  <c:v>5.2083333333333333E-4</c:v>
                </c:pt>
                <c:pt idx="53">
                  <c:v>5.7870370370370367E-4</c:v>
                </c:pt>
                <c:pt idx="54">
                  <c:v>5.7870370370370367E-4</c:v>
                </c:pt>
                <c:pt idx="55">
                  <c:v>6.134259259259259E-4</c:v>
                </c:pt>
                <c:pt idx="56">
                  <c:v>4.6296296296296298E-4</c:v>
                </c:pt>
                <c:pt idx="57">
                  <c:v>4.1666666666666669E-4</c:v>
                </c:pt>
              </c:numCache>
            </c:numRef>
          </c:val>
          <c:smooth val="0"/>
          <c:extLst>
            <c:ext xmlns:c16="http://schemas.microsoft.com/office/drawing/2014/chart" uri="{C3380CC4-5D6E-409C-BE32-E72D297353CC}">
              <c16:uniqueId val="{00000019-028E-4D9E-8874-522E6BDA8526}"/>
            </c:ext>
          </c:extLst>
        </c:ser>
        <c:dLbls>
          <c:showLegendKey val="0"/>
          <c:showVal val="0"/>
          <c:showCatName val="0"/>
          <c:showSerName val="0"/>
          <c:showPercent val="0"/>
          <c:showBubbleSize val="0"/>
        </c:dLbls>
        <c:smooth val="0"/>
        <c:axId val="1430031535"/>
        <c:axId val="1554333055"/>
      </c:lineChart>
      <c:dateAx>
        <c:axId val="1430031535"/>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33055"/>
        <c:crosses val="autoZero"/>
        <c:auto val="0"/>
        <c:lblOffset val="100"/>
        <c:baseTimeUnit val="days"/>
      </c:dateAx>
      <c:valAx>
        <c:axId val="1554333055"/>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0031535"/>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Right Calf</a:t>
            </a:r>
            <a:r>
              <a:rPr lang="en-US" baseline="0">
                <a:solidFill>
                  <a:sysClr val="windowText" lastClr="000000"/>
                </a:solidFill>
              </a:rPr>
              <a:t> Leg </a:t>
            </a:r>
            <a:r>
              <a:rPr lang="en-US">
                <a:solidFill>
                  <a:sysClr val="windowText" lastClr="000000"/>
                </a:solidFill>
              </a:rPr>
              <a:t>Press Metric</a:t>
            </a:r>
          </a:p>
        </c:rich>
      </c:tx>
      <c:layout>
        <c:manualLayout>
          <c:xMode val="edge"/>
          <c:yMode val="edge"/>
          <c:x val="0.38621173388258445"/>
          <c:y val="1.509914012180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02804800229968E-2"/>
          <c:y val="0.10808428173568776"/>
          <c:w val="0.94464639432654129"/>
          <c:h val="0.76625550241794316"/>
        </c:manualLayout>
      </c:layout>
      <c:lineChart>
        <c:grouping val="standard"/>
        <c:varyColors val="0"/>
        <c:ser>
          <c:idx val="0"/>
          <c:order val="0"/>
          <c:tx>
            <c:v>Right Calf Leg Press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0CB4-42EF-85C8-BDB71C376A1B}"/>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0CB4-42EF-85C8-BDB71C376A1B}"/>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0CB4-42EF-85C8-BDB71C376A1B}"/>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F6B4-4ADE-8989-80AE581EC575}"/>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F6B4-4ADE-8989-80AE581EC575}"/>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3715-4238-AB46-4D17CC9B84A8}"/>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F6B4-4ADE-8989-80AE581EC575}"/>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324D-4CE6-9DF0-60551B22F5A9}"/>
              </c:ext>
            </c:extLst>
          </c:dPt>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Press'!$BC$2:$BC$58</c:f>
              <c:numCache>
                <c:formatCode>0.000</c:formatCode>
                <c:ptCount val="57"/>
                <c:pt idx="0">
                  <c:v>1.1289013461202266</c:v>
                </c:pt>
                <c:pt idx="1">
                  <c:v>1.2802665834373699</c:v>
                </c:pt>
                <c:pt idx="2">
                  <c:v>1.3793876149198845</c:v>
                </c:pt>
                <c:pt idx="3">
                  <c:v>1.396446062729396</c:v>
                </c:pt>
                <c:pt idx="4">
                  <c:v>1.4594007916313256</c:v>
                </c:pt>
                <c:pt idx="5">
                  <c:v>1.4892502575543223</c:v>
                </c:pt>
                <c:pt idx="6">
                  <c:v>1.2701806584362141</c:v>
                </c:pt>
                <c:pt idx="7">
                  <c:v>1.476062097092252</c:v>
                </c:pt>
                <c:pt idx="8">
                  <c:v>1.7105473118976622</c:v>
                </c:pt>
                <c:pt idx="9">
                  <c:v>1.6944211414413262</c:v>
                </c:pt>
                <c:pt idx="10">
                  <c:v>1.8407179177900763</c:v>
                </c:pt>
                <c:pt idx="12">
                  <c:v>1.8049432206520741</c:v>
                </c:pt>
                <c:pt idx="13">
                  <c:v>2.0276143445032333</c:v>
                </c:pt>
                <c:pt idx="14">
                  <c:v>2.1306778234854149</c:v>
                </c:pt>
                <c:pt idx="15">
                  <c:v>2.8233057437833264</c:v>
                </c:pt>
                <c:pt idx="16">
                  <c:v>3.0909514777521387</c:v>
                </c:pt>
                <c:pt idx="17">
                  <c:v>3.9282069792098837</c:v>
                </c:pt>
                <c:pt idx="18">
                  <c:v>2.89112629399586</c:v>
                </c:pt>
                <c:pt idx="19">
                  <c:v>3.667523809523809</c:v>
                </c:pt>
                <c:pt idx="20">
                  <c:v>3.5403222439660795</c:v>
                </c:pt>
                <c:pt idx="21">
                  <c:v>0</c:v>
                </c:pt>
                <c:pt idx="22">
                  <c:v>0</c:v>
                </c:pt>
                <c:pt idx="23">
                  <c:v>1.5930026610047143</c:v>
                </c:pt>
                <c:pt idx="24">
                  <c:v>1.8284272515822744</c:v>
                </c:pt>
                <c:pt idx="25">
                  <c:v>1.8325484298942358</c:v>
                </c:pt>
                <c:pt idx="26">
                  <c:v>1.8380468372859642</c:v>
                </c:pt>
                <c:pt idx="27">
                  <c:v>1.939741790748025</c:v>
                </c:pt>
                <c:pt idx="28">
                  <c:v>2.0712563466442595</c:v>
                </c:pt>
                <c:pt idx="29">
                  <c:v>1.8289034420584649</c:v>
                </c:pt>
                <c:pt idx="30">
                  <c:v>2.0479919334759158</c:v>
                </c:pt>
                <c:pt idx="31">
                  <c:v>1.9980944649368435</c:v>
                </c:pt>
                <c:pt idx="38">
                  <c:v>2.1182811949612743</c:v>
                </c:pt>
                <c:pt idx="39">
                  <c:v>2.2928074384470229</c:v>
                </c:pt>
                <c:pt idx="40">
                  <c:v>2.2926741051136892</c:v>
                </c:pt>
                <c:pt idx="41">
                  <c:v>1.8117147286101465</c:v>
                </c:pt>
                <c:pt idx="42">
                  <c:v>2.4752001801758925</c:v>
                </c:pt>
                <c:pt idx="43">
                  <c:v>2.231768010331312</c:v>
                </c:pt>
                <c:pt idx="44">
                  <c:v>2.0133402980615416</c:v>
                </c:pt>
                <c:pt idx="45">
                  <c:v>2.0236077708353348</c:v>
                </c:pt>
                <c:pt idx="46">
                  <c:v>2.1341252304885132</c:v>
                </c:pt>
                <c:pt idx="47">
                  <c:v>2.2374308279956314</c:v>
                </c:pt>
                <c:pt idx="48">
                  <c:v>3.011790694447507</c:v>
                </c:pt>
                <c:pt idx="49">
                  <c:v>3.2754781616383108</c:v>
                </c:pt>
                <c:pt idx="50">
                  <c:v>4.2657735365766607</c:v>
                </c:pt>
                <c:pt idx="51">
                  <c:v>4.5065574807430844</c:v>
                </c:pt>
                <c:pt idx="53">
                  <c:v>4.1967734555496161</c:v>
                </c:pt>
                <c:pt idx="54">
                  <c:v>4.2970848884190458</c:v>
                </c:pt>
                <c:pt idx="55">
                  <c:v>1.7046266941494255</c:v>
                </c:pt>
                <c:pt idx="56">
                  <c:v>2.6933317000123966</c:v>
                </c:pt>
              </c:numCache>
            </c:numRef>
          </c:val>
          <c:smooth val="0"/>
          <c:extLst>
            <c:ext xmlns:c16="http://schemas.microsoft.com/office/drawing/2014/chart" uri="{C3380CC4-5D6E-409C-BE32-E72D297353CC}">
              <c16:uniqueId val="{00000006-0CB4-42EF-85C8-BDB71C376A1B}"/>
            </c:ext>
          </c:extLst>
        </c:ser>
        <c:dLbls>
          <c:showLegendKey val="0"/>
          <c:showVal val="0"/>
          <c:showCatName val="0"/>
          <c:showSerName val="0"/>
          <c:showPercent val="0"/>
          <c:showBubbleSize val="0"/>
        </c:dLbls>
        <c:marker val="1"/>
        <c:smooth val="0"/>
        <c:axId val="1178660127"/>
        <c:axId val="1210176719"/>
      </c:lineChart>
      <c:dateAx>
        <c:axId val="1178660127"/>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76719"/>
        <c:crosses val="autoZero"/>
        <c:auto val="0"/>
        <c:lblOffset val="100"/>
        <c:baseTimeUnit val="days"/>
      </c:dateAx>
      <c:valAx>
        <c:axId val="1210176719"/>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78660127"/>
        <c:crossesAt val="1"/>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Right Calf Total</a:t>
            </a:r>
            <a:r>
              <a:rPr lang="en-US" baseline="0">
                <a:solidFill>
                  <a:sysClr val="windowText" lastClr="000000"/>
                </a:solidFill>
              </a:rPr>
              <a:t> Weight Moved (lbs.)</a:t>
            </a:r>
            <a:endParaRPr lang="en-US">
              <a:solidFill>
                <a:sysClr val="windowText" lastClr="000000"/>
              </a:solidFill>
            </a:endParaRPr>
          </a:p>
        </c:rich>
      </c:tx>
      <c:layout>
        <c:manualLayout>
          <c:xMode val="edge"/>
          <c:yMode val="edge"/>
          <c:x val="0.35057146358954544"/>
          <c:y val="1.9023241907932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942902388598061E-2"/>
          <c:y val="0.11583147145225525"/>
          <c:w val="0.92566976055367389"/>
          <c:h val="0.7544440989304444"/>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11FE-42A7-90EA-84BC892A3153}"/>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11FE-42A7-90EA-84BC892A3153}"/>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11FE-42A7-90EA-84BC892A3153}"/>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56AB-4131-9142-9F64307C67B0}"/>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56AB-4131-9142-9F64307C67B0}"/>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0F26-423F-BC83-0CE51EB64E4E}"/>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56AB-4131-9142-9F64307C67B0}"/>
              </c:ext>
            </c:extLst>
          </c:dPt>
          <c:dPt>
            <c:idx val="55"/>
            <c:marker>
              <c:symbol val="circle"/>
              <c:size val="12"/>
              <c:spPr>
                <a:solidFill>
                  <a:srgbClr val="08BC89"/>
                </a:solidFill>
                <a:ln w="19050">
                  <a:solidFill>
                    <a:schemeClr val="tx1">
                      <a:alpha val="92000"/>
                    </a:schemeClr>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63A4-4841-BE43-C9A53D2BB0EA}"/>
              </c:ext>
            </c:extLst>
          </c:dPt>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Press'!$BA$2:$BA$58</c:f>
              <c:numCache>
                <c:formatCode>#,##0</c:formatCode>
                <c:ptCount val="57"/>
                <c:pt idx="0">
                  <c:v>4669</c:v>
                </c:pt>
                <c:pt idx="1">
                  <c:v>4669</c:v>
                </c:pt>
                <c:pt idx="2">
                  <c:v>4669</c:v>
                </c:pt>
                <c:pt idx="3">
                  <c:v>4669</c:v>
                </c:pt>
                <c:pt idx="4">
                  <c:v>4669</c:v>
                </c:pt>
                <c:pt idx="5">
                  <c:v>4669</c:v>
                </c:pt>
                <c:pt idx="6">
                  <c:v>4669</c:v>
                </c:pt>
                <c:pt idx="7">
                  <c:v>4669</c:v>
                </c:pt>
                <c:pt idx="8">
                  <c:v>4669</c:v>
                </c:pt>
                <c:pt idx="9">
                  <c:v>4669</c:v>
                </c:pt>
                <c:pt idx="10">
                  <c:v>4669</c:v>
                </c:pt>
                <c:pt idx="12">
                  <c:v>4669</c:v>
                </c:pt>
                <c:pt idx="13">
                  <c:v>5336</c:v>
                </c:pt>
                <c:pt idx="14">
                  <c:v>6003</c:v>
                </c:pt>
                <c:pt idx="15">
                  <c:v>6670</c:v>
                </c:pt>
                <c:pt idx="16">
                  <c:v>7337</c:v>
                </c:pt>
                <c:pt idx="17">
                  <c:v>8004</c:v>
                </c:pt>
                <c:pt idx="18">
                  <c:v>8004</c:v>
                </c:pt>
                <c:pt idx="19">
                  <c:v>8004</c:v>
                </c:pt>
                <c:pt idx="20">
                  <c:v>8004</c:v>
                </c:pt>
                <c:pt idx="21">
                  <c:v>0</c:v>
                </c:pt>
                <c:pt idx="22">
                  <c:v>0</c:v>
                </c:pt>
                <c:pt idx="23">
                  <c:v>4809</c:v>
                </c:pt>
                <c:pt idx="24">
                  <c:v>5496</c:v>
                </c:pt>
                <c:pt idx="25">
                  <c:v>5496</c:v>
                </c:pt>
                <c:pt idx="26">
                  <c:v>5496</c:v>
                </c:pt>
                <c:pt idx="27">
                  <c:v>5496</c:v>
                </c:pt>
                <c:pt idx="28">
                  <c:v>5496</c:v>
                </c:pt>
                <c:pt idx="29">
                  <c:v>5496</c:v>
                </c:pt>
                <c:pt idx="30">
                  <c:v>5496</c:v>
                </c:pt>
                <c:pt idx="31">
                  <c:v>5496</c:v>
                </c:pt>
                <c:pt idx="38">
                  <c:v>5496</c:v>
                </c:pt>
                <c:pt idx="39">
                  <c:v>5496</c:v>
                </c:pt>
                <c:pt idx="40">
                  <c:v>5496</c:v>
                </c:pt>
                <c:pt idx="41">
                  <c:v>5496</c:v>
                </c:pt>
                <c:pt idx="42">
                  <c:v>5496</c:v>
                </c:pt>
                <c:pt idx="43">
                  <c:v>5496</c:v>
                </c:pt>
                <c:pt idx="44">
                  <c:v>5496</c:v>
                </c:pt>
                <c:pt idx="45">
                  <c:v>5496</c:v>
                </c:pt>
                <c:pt idx="46">
                  <c:v>5496</c:v>
                </c:pt>
                <c:pt idx="47">
                  <c:v>6183</c:v>
                </c:pt>
                <c:pt idx="48">
                  <c:v>6870</c:v>
                </c:pt>
                <c:pt idx="49">
                  <c:v>7557</c:v>
                </c:pt>
                <c:pt idx="50">
                  <c:v>8244</c:v>
                </c:pt>
                <c:pt idx="51">
                  <c:v>8244</c:v>
                </c:pt>
                <c:pt idx="53">
                  <c:v>8244</c:v>
                </c:pt>
                <c:pt idx="54">
                  <c:v>8244</c:v>
                </c:pt>
                <c:pt idx="55">
                  <c:v>4949</c:v>
                </c:pt>
                <c:pt idx="56">
                  <c:v>5656</c:v>
                </c:pt>
              </c:numCache>
            </c:numRef>
          </c:val>
          <c:smooth val="0"/>
          <c:extLst>
            <c:ext xmlns:c16="http://schemas.microsoft.com/office/drawing/2014/chart" uri="{C3380CC4-5D6E-409C-BE32-E72D297353CC}">
              <c16:uniqueId val="{00000006-11FE-42A7-90EA-84BC892A3153}"/>
            </c:ext>
          </c:extLst>
        </c:ser>
        <c:dLbls>
          <c:showLegendKey val="0"/>
          <c:showVal val="0"/>
          <c:showCatName val="0"/>
          <c:showSerName val="0"/>
          <c:showPercent val="0"/>
          <c:showBubbleSize val="0"/>
        </c:dLbls>
        <c:marker val="1"/>
        <c:smooth val="0"/>
        <c:axId val="1556216799"/>
        <c:axId val="1210161839"/>
      </c:lineChart>
      <c:dateAx>
        <c:axId val="1556216799"/>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1839"/>
        <c:crosses val="autoZero"/>
        <c:auto val="0"/>
        <c:lblOffset val="100"/>
        <c:baseTimeUnit val="days"/>
      </c:dateAx>
      <c:valAx>
        <c:axId val="1210161839"/>
        <c:scaling>
          <c:orientation val="minMax"/>
          <c:max val="15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56216799"/>
        <c:crosses val="autoZero"/>
        <c:crossBetween val="between"/>
        <c:majorUnit val="2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Left Calf Leg</a:t>
            </a:r>
            <a:r>
              <a:rPr lang="en-US" baseline="0">
                <a:solidFill>
                  <a:sysClr val="windowText" lastClr="000000"/>
                </a:solidFill>
              </a:rPr>
              <a:t> </a:t>
            </a:r>
            <a:r>
              <a:rPr lang="en-US">
                <a:solidFill>
                  <a:sysClr val="windowText" lastClr="000000"/>
                </a:solidFill>
              </a:rPr>
              <a:t>Press Metric</a:t>
            </a:r>
          </a:p>
        </c:rich>
      </c:tx>
      <c:layout>
        <c:manualLayout>
          <c:xMode val="edge"/>
          <c:yMode val="edge"/>
          <c:x val="0.39109952055357172"/>
          <c:y val="1.897873444668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8996191615266E-2"/>
          <c:y val="0.11945028650398752"/>
          <c:w val="0.94452269910382258"/>
          <c:h val="0.7515441644614359"/>
        </c:manualLayout>
      </c:layout>
      <c:lineChart>
        <c:grouping val="standard"/>
        <c:varyColors val="0"/>
        <c:ser>
          <c:idx val="0"/>
          <c:order val="0"/>
          <c:tx>
            <c:v>Left Calf Leg Press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27-6F33-40D3-83AC-780EF5EE7B3C}"/>
              </c:ext>
            </c:extLst>
          </c:dPt>
          <c:dPt>
            <c:idx val="22"/>
            <c:marker>
              <c:symbol val="circle"/>
              <c:size val="7"/>
              <c:spPr>
                <a:solidFill>
                  <a:srgbClr val="08BC89"/>
                </a:solidFill>
                <a:ln w="9525">
                  <a:solidFill>
                    <a:srgbClr val="08BC89"/>
                  </a:solidFill>
                </a:ln>
                <a:effectLst/>
              </c:spPr>
            </c:marker>
            <c:bubble3D val="0"/>
            <c:spPr>
              <a:ln w="15875" cap="rnd">
                <a:solidFill>
                  <a:srgbClr val="08BC89"/>
                </a:solidFill>
                <a:prstDash val="sysDash"/>
                <a:round/>
              </a:ln>
              <a:effectLst/>
            </c:spPr>
            <c:extLst>
              <c:ext xmlns:c16="http://schemas.microsoft.com/office/drawing/2014/chart" uri="{C3380CC4-5D6E-409C-BE32-E72D297353CC}">
                <c16:uniqueId val="{00000029-6F33-40D3-83AC-780EF5EE7B3C}"/>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2B-6F33-40D3-83AC-780EF5EE7B3C}"/>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635E-45B8-B427-4A0425C471BD}"/>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635E-45B8-B427-4A0425C471BD}"/>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A3B6-49BF-9B4E-2EE29F2E1773}"/>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635E-45B8-B427-4A0425C471BD}"/>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A6CE-42F8-A004-AAF9FBE2C8D2}"/>
              </c:ext>
            </c:extLst>
          </c:dPt>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Press'!$H$2:$H$58</c:f>
              <c:numCache>
                <c:formatCode>0.000</c:formatCode>
                <c:ptCount val="57"/>
                <c:pt idx="0">
                  <c:v>1.1251644046731293</c:v>
                </c:pt>
                <c:pt idx="1">
                  <c:v>1.2957108452661472</c:v>
                </c:pt>
                <c:pt idx="2">
                  <c:v>1.4158456846755012</c:v>
                </c:pt>
                <c:pt idx="3">
                  <c:v>1.5240593807228011</c:v>
                </c:pt>
                <c:pt idx="4">
                  <c:v>1.3368864197530865</c:v>
                </c:pt>
                <c:pt idx="5">
                  <c:v>1.3732045929189098</c:v>
                </c:pt>
                <c:pt idx="6">
                  <c:v>1.6161727858293078</c:v>
                </c:pt>
                <c:pt idx="7">
                  <c:v>1.441750121717962</c:v>
                </c:pt>
                <c:pt idx="8">
                  <c:v>1.9132394640289554</c:v>
                </c:pt>
                <c:pt idx="9">
                  <c:v>1.7362344981723696</c:v>
                </c:pt>
                <c:pt idx="10">
                  <c:v>1.7090263748597083</c:v>
                </c:pt>
                <c:pt idx="12">
                  <c:v>1.6418767142974466</c:v>
                </c:pt>
                <c:pt idx="13">
                  <c:v>1.8241649525394845</c:v>
                </c:pt>
                <c:pt idx="14">
                  <c:v>2.0170550255932995</c:v>
                </c:pt>
                <c:pt idx="15">
                  <c:v>2.5083769562208391</c:v>
                </c:pt>
                <c:pt idx="16">
                  <c:v>3.2777374076074448</c:v>
                </c:pt>
                <c:pt idx="17">
                  <c:v>3.7095406162464979</c:v>
                </c:pt>
                <c:pt idx="18">
                  <c:v>2.8410466217900772</c:v>
                </c:pt>
                <c:pt idx="19">
                  <c:v>3.372501115470421</c:v>
                </c:pt>
                <c:pt idx="20">
                  <c:v>3.2471828336272779</c:v>
                </c:pt>
                <c:pt idx="21">
                  <c:v>0</c:v>
                </c:pt>
                <c:pt idx="22">
                  <c:v>0</c:v>
                </c:pt>
                <c:pt idx="23">
                  <c:v>1.3280608035251527</c:v>
                </c:pt>
                <c:pt idx="24">
                  <c:v>1.7230273486718</c:v>
                </c:pt>
                <c:pt idx="25">
                  <c:v>1.8152637761290542</c:v>
                </c:pt>
                <c:pt idx="26">
                  <c:v>1.6984115426279329</c:v>
                </c:pt>
                <c:pt idx="27">
                  <c:v>1.7526523289833811</c:v>
                </c:pt>
                <c:pt idx="28">
                  <c:v>1.8602616607040394</c:v>
                </c:pt>
                <c:pt idx="29">
                  <c:v>1.8052127581067108</c:v>
                </c:pt>
                <c:pt idx="30">
                  <c:v>2.0183149011657191</c:v>
                </c:pt>
                <c:pt idx="31">
                  <c:v>2.0825649002844724</c:v>
                </c:pt>
                <c:pt idx="38">
                  <c:v>1.9731745354835812</c:v>
                </c:pt>
                <c:pt idx="39">
                  <c:v>2.2272189799280255</c:v>
                </c:pt>
                <c:pt idx="40">
                  <c:v>1.9570933243715747</c:v>
                </c:pt>
                <c:pt idx="41">
                  <c:v>1.9430257514211824</c:v>
                </c:pt>
                <c:pt idx="42">
                  <c:v>2.1439598489355611</c:v>
                </c:pt>
                <c:pt idx="43">
                  <c:v>2.2767213787758198</c:v>
                </c:pt>
                <c:pt idx="44">
                  <c:v>2.1889484652575106</c:v>
                </c:pt>
                <c:pt idx="45">
                  <c:v>2.2101055394435156</c:v>
                </c:pt>
                <c:pt idx="46">
                  <c:v>2.1341252304885132</c:v>
                </c:pt>
                <c:pt idx="47">
                  <c:v>2.2642806240404503</c:v>
                </c:pt>
                <c:pt idx="48">
                  <c:v>2.8146975654172053</c:v>
                </c:pt>
                <c:pt idx="49">
                  <c:v>3.0236460550459285</c:v>
                </c:pt>
                <c:pt idx="50">
                  <c:v>4.0287163005798687</c:v>
                </c:pt>
                <c:pt idx="51">
                  <c:v>3.835362576068841</c:v>
                </c:pt>
                <c:pt idx="53">
                  <c:v>3.9847840264840291</c:v>
                </c:pt>
                <c:pt idx="54">
                  <c:v>3.9947900108323608</c:v>
                </c:pt>
                <c:pt idx="55">
                  <c:v>1.6272880931504492</c:v>
                </c:pt>
                <c:pt idx="56">
                  <c:v>2.4501059714077278</c:v>
                </c:pt>
              </c:numCache>
            </c:numRef>
          </c:val>
          <c:smooth val="0"/>
          <c:extLst>
            <c:ext xmlns:c16="http://schemas.microsoft.com/office/drawing/2014/chart" uri="{C3380CC4-5D6E-409C-BE32-E72D297353CC}">
              <c16:uniqueId val="{00000034-6F33-40D3-83AC-780EF5EE7B3C}"/>
            </c:ext>
          </c:extLst>
        </c:ser>
        <c:dLbls>
          <c:showLegendKey val="0"/>
          <c:showVal val="0"/>
          <c:showCatName val="0"/>
          <c:showSerName val="0"/>
          <c:showPercent val="0"/>
          <c:showBubbleSize val="0"/>
        </c:dLbls>
        <c:marker val="1"/>
        <c:smooth val="0"/>
        <c:axId val="1390683407"/>
        <c:axId val="1141530927"/>
      </c:lineChart>
      <c:dateAx>
        <c:axId val="1390683407"/>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30927"/>
        <c:crosses val="autoZero"/>
        <c:auto val="0"/>
        <c:lblOffset val="100"/>
        <c:baseTimeUnit val="days"/>
      </c:dateAx>
      <c:valAx>
        <c:axId val="1141530927"/>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0683407"/>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Left Calf Total Weight </a:t>
            </a:r>
            <a:r>
              <a:rPr lang="en-US">
                <a:solidFill>
                  <a:sysClr val="windowText" lastClr="000000"/>
                </a:solidFill>
              </a:rPr>
              <a:t>Moved (lbs.)</a:t>
            </a:r>
          </a:p>
        </c:rich>
      </c:tx>
      <c:layout>
        <c:manualLayout>
          <c:xMode val="edge"/>
          <c:yMode val="edge"/>
          <c:x val="0.35566318100582039"/>
          <c:y val="2.28483153715190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443115338950648E-2"/>
          <c:y val="0.11577409312877394"/>
          <c:w val="0.92649262763293694"/>
          <c:h val="0.75856556956772303"/>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alpha val="94000"/>
                    </a:srgbClr>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478B-4748-924B-32ED5996027E}"/>
              </c:ext>
            </c:extLst>
          </c:dPt>
          <c:dPt>
            <c:idx val="22"/>
            <c:marker>
              <c:symbol val="circle"/>
              <c:size val="7"/>
              <c:spPr>
                <a:solidFill>
                  <a:srgbClr val="08BC89"/>
                </a:solidFill>
                <a:ln w="9525">
                  <a:solidFill>
                    <a:srgbClr val="08BC89"/>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478B-4748-924B-32ED5996027E}"/>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478B-4748-924B-32ED5996027E}"/>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A3BE-4DD3-9D6C-0B098D81F187}"/>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A3BE-4DD3-9D6C-0B098D81F187}"/>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D-7763-4399-BF76-E52E72E6E14F}"/>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A3BE-4DD3-9D6C-0B098D81F187}"/>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6B98-4AB8-8E32-7E19C3C72B8A}"/>
              </c:ext>
            </c:extLst>
          </c:dPt>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Press'!$F$2:$F$58</c:f>
              <c:numCache>
                <c:formatCode>#,##0</c:formatCode>
                <c:ptCount val="57"/>
                <c:pt idx="0">
                  <c:v>4669</c:v>
                </c:pt>
                <c:pt idx="1">
                  <c:v>4669</c:v>
                </c:pt>
                <c:pt idx="2">
                  <c:v>4669</c:v>
                </c:pt>
                <c:pt idx="3">
                  <c:v>4669</c:v>
                </c:pt>
                <c:pt idx="4">
                  <c:v>4669</c:v>
                </c:pt>
                <c:pt idx="5">
                  <c:v>4669</c:v>
                </c:pt>
                <c:pt idx="6">
                  <c:v>4669</c:v>
                </c:pt>
                <c:pt idx="7">
                  <c:v>4669</c:v>
                </c:pt>
                <c:pt idx="8">
                  <c:v>4669</c:v>
                </c:pt>
                <c:pt idx="9">
                  <c:v>4669</c:v>
                </c:pt>
                <c:pt idx="10">
                  <c:v>4669</c:v>
                </c:pt>
                <c:pt idx="12">
                  <c:v>4669</c:v>
                </c:pt>
                <c:pt idx="13">
                  <c:v>5336</c:v>
                </c:pt>
                <c:pt idx="14">
                  <c:v>6003</c:v>
                </c:pt>
                <c:pt idx="15">
                  <c:v>6670</c:v>
                </c:pt>
                <c:pt idx="16">
                  <c:v>7337</c:v>
                </c:pt>
                <c:pt idx="17">
                  <c:v>8004</c:v>
                </c:pt>
                <c:pt idx="18">
                  <c:v>8004</c:v>
                </c:pt>
                <c:pt idx="19">
                  <c:v>8004</c:v>
                </c:pt>
                <c:pt idx="20">
                  <c:v>8004</c:v>
                </c:pt>
                <c:pt idx="21">
                  <c:v>0</c:v>
                </c:pt>
                <c:pt idx="22">
                  <c:v>0</c:v>
                </c:pt>
                <c:pt idx="23">
                  <c:v>4809</c:v>
                </c:pt>
                <c:pt idx="24">
                  <c:v>5496</c:v>
                </c:pt>
                <c:pt idx="25">
                  <c:v>5496</c:v>
                </c:pt>
                <c:pt idx="26">
                  <c:v>5496</c:v>
                </c:pt>
                <c:pt idx="27">
                  <c:v>5496</c:v>
                </c:pt>
                <c:pt idx="28">
                  <c:v>5496</c:v>
                </c:pt>
                <c:pt idx="29">
                  <c:v>5496</c:v>
                </c:pt>
                <c:pt idx="30">
                  <c:v>5496</c:v>
                </c:pt>
                <c:pt idx="31">
                  <c:v>5496</c:v>
                </c:pt>
                <c:pt idx="38">
                  <c:v>5496</c:v>
                </c:pt>
                <c:pt idx="39">
                  <c:v>5496</c:v>
                </c:pt>
                <c:pt idx="40">
                  <c:v>5496</c:v>
                </c:pt>
                <c:pt idx="41">
                  <c:v>5496</c:v>
                </c:pt>
                <c:pt idx="42">
                  <c:v>5496</c:v>
                </c:pt>
                <c:pt idx="43">
                  <c:v>5496</c:v>
                </c:pt>
                <c:pt idx="44">
                  <c:v>5496</c:v>
                </c:pt>
                <c:pt idx="45">
                  <c:v>5496</c:v>
                </c:pt>
                <c:pt idx="46">
                  <c:v>5496</c:v>
                </c:pt>
                <c:pt idx="47">
                  <c:v>6183</c:v>
                </c:pt>
                <c:pt idx="48">
                  <c:v>6870</c:v>
                </c:pt>
                <c:pt idx="49">
                  <c:v>7557</c:v>
                </c:pt>
                <c:pt idx="50">
                  <c:v>8244</c:v>
                </c:pt>
                <c:pt idx="51">
                  <c:v>8244</c:v>
                </c:pt>
                <c:pt idx="53">
                  <c:v>8244</c:v>
                </c:pt>
                <c:pt idx="54">
                  <c:v>8244</c:v>
                </c:pt>
                <c:pt idx="55">
                  <c:v>4949</c:v>
                </c:pt>
                <c:pt idx="56">
                  <c:v>5656</c:v>
                </c:pt>
              </c:numCache>
            </c:numRef>
          </c:val>
          <c:smooth val="0"/>
          <c:extLst>
            <c:ext xmlns:c16="http://schemas.microsoft.com/office/drawing/2014/chart" uri="{C3380CC4-5D6E-409C-BE32-E72D297353CC}">
              <c16:uniqueId val="{00000006-478B-4748-924B-32ED5996027E}"/>
            </c:ext>
          </c:extLst>
        </c:ser>
        <c:dLbls>
          <c:showLegendKey val="0"/>
          <c:showVal val="0"/>
          <c:showCatName val="0"/>
          <c:showSerName val="0"/>
          <c:showPercent val="0"/>
          <c:showBubbleSize val="0"/>
        </c:dLbls>
        <c:marker val="1"/>
        <c:smooth val="0"/>
        <c:axId val="1390234623"/>
        <c:axId val="1210173839"/>
      </c:lineChart>
      <c:dateAx>
        <c:axId val="139023462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73839"/>
        <c:crosses val="autoZero"/>
        <c:auto val="0"/>
        <c:lblOffset val="100"/>
        <c:baseTimeUnit val="days"/>
      </c:dateAx>
      <c:valAx>
        <c:axId val="1210173839"/>
        <c:scaling>
          <c:orientation val="minMax"/>
          <c:max val="15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0234623"/>
        <c:crosses val="autoZero"/>
        <c:crossBetween val="between"/>
        <c:majorUnit val="2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 Time per Right Leg Press Lift</a:t>
            </a:r>
          </a:p>
        </c:rich>
      </c:tx>
      <c:layout>
        <c:manualLayout>
          <c:xMode val="edge"/>
          <c:yMode val="edge"/>
          <c:x val="0.3456987866685125"/>
          <c:y val="1.4830661867916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775496812898394E-2"/>
          <c:y val="4.1000065395044451E-2"/>
          <c:w val="0.91385545556805403"/>
          <c:h val="0.83710389142533659"/>
        </c:manualLayout>
      </c:layout>
      <c:lineChart>
        <c:grouping val="standard"/>
        <c:varyColors val="0"/>
        <c:ser>
          <c:idx val="1"/>
          <c:order val="0"/>
          <c:tx>
            <c:v>Average Time per Right Leg Press Lift</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3597-4C91-830A-2CA31349CBB6}"/>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3597-4C91-830A-2CA31349CBB6}"/>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3597-4C91-830A-2CA31349CBB6}"/>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A6E7-4522-A15C-D6C9AE93C3B6}"/>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A6E7-4522-A15C-D6C9AE93C3B6}"/>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171C-4A61-9020-E9A5A37F0903}"/>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A6E7-4522-A15C-D6C9AE93C3B6}"/>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4B4E-4705-8A28-86EE79EA3779}"/>
              </c:ext>
            </c:extLst>
          </c:dPt>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Press'!$BD$2:$BD$58</c:f>
              <c:numCache>
                <c:formatCode>mm:ss.00</c:formatCode>
                <c:ptCount val="57"/>
                <c:pt idx="0">
                  <c:v>2.4520502645502649E-5</c:v>
                </c:pt>
                <c:pt idx="1">
                  <c:v>2.0601851851851856E-5</c:v>
                </c:pt>
                <c:pt idx="2">
                  <c:v>1.865079365079365E-5</c:v>
                </c:pt>
                <c:pt idx="3">
                  <c:v>1.8353174603174606E-5</c:v>
                </c:pt>
                <c:pt idx="4">
                  <c:v>1.7328042328042331E-5</c:v>
                </c:pt>
                <c:pt idx="5">
                  <c:v>1.6881613756613756E-5</c:v>
                </c:pt>
                <c:pt idx="6">
                  <c:v>2.0833333333333336E-5</c:v>
                </c:pt>
                <c:pt idx="7">
                  <c:v>1.7080026455026455E-5</c:v>
                </c:pt>
                <c:pt idx="8">
                  <c:v>1.4169973544973544E-5</c:v>
                </c:pt>
                <c:pt idx="9">
                  <c:v>1.4335317460317459E-5</c:v>
                </c:pt>
                <c:pt idx="10">
                  <c:v>1.2946428571428572E-5</c:v>
                </c:pt>
                <c:pt idx="12">
                  <c:v>1.326058201058201E-5</c:v>
                </c:pt>
                <c:pt idx="13">
                  <c:v>1.3541666666666666E-5</c:v>
                </c:pt>
                <c:pt idx="14">
                  <c:v>1.4737654320987655E-5</c:v>
                </c:pt>
                <c:pt idx="15">
                  <c:v>1.1875000000000001E-5</c:v>
                </c:pt>
                <c:pt idx="16">
                  <c:v>1.1942340067340067E-5</c:v>
                </c:pt>
                <c:pt idx="17">
                  <c:v>9.9633487654320983E-6</c:v>
                </c:pt>
                <c:pt idx="18">
                  <c:v>1.4419367283950615E-5</c:v>
                </c:pt>
                <c:pt idx="19">
                  <c:v>1.0802469135802469E-5</c:v>
                </c:pt>
                <c:pt idx="20">
                  <c:v>1.1265432098765432E-5</c:v>
                </c:pt>
                <c:pt idx="21">
                  <c:v>0</c:v>
                </c:pt>
                <c:pt idx="22">
                  <c:v>0</c:v>
                </c:pt>
                <c:pt idx="23">
                  <c:v>1.5608465608465608E-5</c:v>
                </c:pt>
                <c:pt idx="24">
                  <c:v>1.5523726851851853E-5</c:v>
                </c:pt>
                <c:pt idx="25">
                  <c:v>1.5480324074074072E-5</c:v>
                </c:pt>
                <c:pt idx="26">
                  <c:v>1.5422453703703705E-5</c:v>
                </c:pt>
                <c:pt idx="27">
                  <c:v>1.4409722222222223E-5</c:v>
                </c:pt>
                <c:pt idx="28">
                  <c:v>1.3281249999999999E-5</c:v>
                </c:pt>
                <c:pt idx="29">
                  <c:v>1.5523726851851853E-5</c:v>
                </c:pt>
                <c:pt idx="30">
                  <c:v>1.3469328703703705E-5</c:v>
                </c:pt>
                <c:pt idx="31">
                  <c:v>1.3888888888888888E-5</c:v>
                </c:pt>
                <c:pt idx="38">
                  <c:v>1.2919560185185185E-5</c:v>
                </c:pt>
                <c:pt idx="39">
                  <c:v>1.1733217592592591E-5</c:v>
                </c:pt>
                <c:pt idx="40">
                  <c:v>1.1733217592592591E-5</c:v>
                </c:pt>
                <c:pt idx="41">
                  <c:v>1.5711805555555555E-5</c:v>
                </c:pt>
                <c:pt idx="42">
                  <c:v>1.070601851851852E-5</c:v>
                </c:pt>
                <c:pt idx="43">
                  <c:v>1.2123842592592594E-5</c:v>
                </c:pt>
                <c:pt idx="44">
                  <c:v>1.3758680555555555E-5</c:v>
                </c:pt>
                <c:pt idx="45">
                  <c:v>1.3671874999999999E-5</c:v>
                </c:pt>
                <c:pt idx="46">
                  <c:v>1.2803819444444443E-5</c:v>
                </c:pt>
                <c:pt idx="47">
                  <c:v>1.3966049382716049E-5</c:v>
                </c:pt>
                <c:pt idx="48">
                  <c:v>1.1053240740740742E-5</c:v>
                </c:pt>
                <c:pt idx="49">
                  <c:v>1.1205808080808082E-5</c:v>
                </c:pt>
                <c:pt idx="50">
                  <c:v>9.095293209876543E-6</c:v>
                </c:pt>
                <c:pt idx="51">
                  <c:v>8.5358796296296288E-6</c:v>
                </c:pt>
                <c:pt idx="53">
                  <c:v>9.268904320987653E-6</c:v>
                </c:pt>
                <c:pt idx="54">
                  <c:v>9.0181327160493818E-6</c:v>
                </c:pt>
                <c:pt idx="55">
                  <c:v>1.4434523809523809E-5</c:v>
                </c:pt>
                <c:pt idx="56">
                  <c:v>9.7366898148148152E-6</c:v>
                </c:pt>
              </c:numCache>
            </c:numRef>
          </c:val>
          <c:smooth val="0"/>
          <c:extLst>
            <c:ext xmlns:c16="http://schemas.microsoft.com/office/drawing/2014/chart" uri="{C3380CC4-5D6E-409C-BE32-E72D297353CC}">
              <c16:uniqueId val="{00000006-3597-4C91-830A-2CA31349CBB6}"/>
            </c:ext>
          </c:extLst>
        </c:ser>
        <c:dLbls>
          <c:showLegendKey val="0"/>
          <c:showVal val="0"/>
          <c:showCatName val="0"/>
          <c:showSerName val="0"/>
          <c:showPercent val="0"/>
          <c:showBubbleSize val="0"/>
        </c:dLbls>
        <c:marker val="1"/>
        <c:smooth val="0"/>
        <c:axId val="1556056719"/>
        <c:axId val="1141517487"/>
        <c:extLst/>
      </c:lineChart>
      <c:dateAx>
        <c:axId val="1556056719"/>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17487"/>
        <c:crosses val="autoZero"/>
        <c:auto val="0"/>
        <c:lblOffset val="100"/>
        <c:baseTimeUnit val="days"/>
      </c:dateAx>
      <c:valAx>
        <c:axId val="1141517487"/>
        <c:scaling>
          <c:orientation val="minMax"/>
          <c:max val="7.5000000000000034E-5"/>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56056719"/>
        <c:crosses val="autoZero"/>
        <c:crossBetween val="between"/>
        <c:majorUnit val="1.1579000000000004E-5"/>
        <c:minorUnit val="2.3050000000000004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Right</a:t>
            </a:r>
            <a:r>
              <a:rPr lang="en-US" baseline="0">
                <a:solidFill>
                  <a:sysClr val="windowText" lastClr="000000"/>
                </a:solidFill>
              </a:rPr>
              <a:t> Leg Press Hold Time</a:t>
            </a:r>
            <a:endParaRPr lang="en-US">
              <a:solidFill>
                <a:sysClr val="windowText" lastClr="000000"/>
              </a:solidFill>
            </a:endParaRPr>
          </a:p>
        </c:rich>
      </c:tx>
      <c:layout>
        <c:manualLayout>
          <c:xMode val="edge"/>
          <c:yMode val="edge"/>
          <c:x val="0.38940484392935565"/>
          <c:y val="1.5070642151755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66455926508E-2"/>
          <c:y val="4.6735603976750861E-2"/>
          <c:w val="0.91375919456404864"/>
          <c:h val="0.82627925629646382"/>
        </c:manualLayout>
      </c:layout>
      <c:lineChart>
        <c:grouping val="standard"/>
        <c:varyColors val="0"/>
        <c:ser>
          <c:idx val="0"/>
          <c:order val="0"/>
          <c:tx>
            <c:v>Floor Hold Time</c:v>
          </c:tx>
          <c:spPr>
            <a:ln w="50800" cap="rnd">
              <a:solidFill>
                <a:srgbClr val="FF647D"/>
              </a:solidFill>
              <a:prstDash val="dash"/>
              <a:round/>
            </a:ln>
            <a:effectLst/>
          </c:spPr>
          <c:marker>
            <c:symbol val="circle"/>
            <c:size val="5"/>
            <c:spPr>
              <a:noFill/>
              <a:ln w="9525">
                <a:noFill/>
              </a:ln>
              <a:effectLst/>
            </c:spPr>
          </c:marker>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Press'!$BH$2:$BH$58</c:f>
              <c:numCache>
                <c:formatCode>mm:ss.00</c:formatCode>
                <c:ptCount val="57"/>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numCache>
            </c:numRef>
          </c:val>
          <c:smooth val="0"/>
          <c:extLst>
            <c:ext xmlns:c16="http://schemas.microsoft.com/office/drawing/2014/chart" uri="{C3380CC4-5D6E-409C-BE32-E72D297353CC}">
              <c16:uniqueId val="{00000000-EAD2-445B-B72D-83BD3901B1C2}"/>
            </c:ext>
          </c:extLst>
        </c:ser>
        <c:ser>
          <c:idx val="2"/>
          <c:order val="1"/>
          <c:tx>
            <c:v>Goal Hold Time</c:v>
          </c:tx>
          <c:spPr>
            <a:ln w="38100" cap="rnd">
              <a:solidFill>
                <a:srgbClr val="7D91AB"/>
              </a:solidFill>
              <a:prstDash val="dash"/>
              <a:round/>
            </a:ln>
            <a:effectLst/>
          </c:spPr>
          <c:marker>
            <c:symbol val="circle"/>
            <c:size val="5"/>
            <c:spPr>
              <a:noFill/>
              <a:ln w="9525">
                <a:noFill/>
              </a:ln>
              <a:effectLst/>
            </c:spPr>
          </c:marker>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Press'!$BI$2:$BI$58</c:f>
              <c:numCache>
                <c:formatCode>mm:ss.00</c:formatCode>
                <c:ptCount val="57"/>
                <c:pt idx="0">
                  <c:v>2.89351851851852E-4</c:v>
                </c:pt>
                <c:pt idx="1">
                  <c:v>2.89351851851852E-4</c:v>
                </c:pt>
                <c:pt idx="2">
                  <c:v>2.89351851851852E-4</c:v>
                </c:pt>
                <c:pt idx="3">
                  <c:v>2.89351851851852E-4</c:v>
                </c:pt>
                <c:pt idx="4">
                  <c:v>2.89351851851852E-4</c:v>
                </c:pt>
                <c:pt idx="5">
                  <c:v>2.89351851851852E-4</c:v>
                </c:pt>
                <c:pt idx="6">
                  <c:v>2.89351851851852E-4</c:v>
                </c:pt>
                <c:pt idx="7">
                  <c:v>2.89351851851852E-4</c:v>
                </c:pt>
                <c:pt idx="8">
                  <c:v>2.89351851851852E-4</c:v>
                </c:pt>
                <c:pt idx="9">
                  <c:v>2.89351851851852E-4</c:v>
                </c:pt>
                <c:pt idx="10">
                  <c:v>2.89351851851852E-4</c:v>
                </c:pt>
                <c:pt idx="11">
                  <c:v>2.89351851851852E-4</c:v>
                </c:pt>
                <c:pt idx="12">
                  <c:v>2.89351851851852E-4</c:v>
                </c:pt>
                <c:pt idx="13">
                  <c:v>2.89351851851852E-4</c:v>
                </c:pt>
                <c:pt idx="14">
                  <c:v>2.89351851851852E-4</c:v>
                </c:pt>
                <c:pt idx="15">
                  <c:v>2.89351851851852E-4</c:v>
                </c:pt>
                <c:pt idx="16">
                  <c:v>2.89351851851852E-4</c:v>
                </c:pt>
                <c:pt idx="17">
                  <c:v>2.89351851851852E-4</c:v>
                </c:pt>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numCache>
            </c:numRef>
          </c:val>
          <c:smooth val="0"/>
          <c:extLst>
            <c:ext xmlns:c16="http://schemas.microsoft.com/office/drawing/2014/chart" uri="{C3380CC4-5D6E-409C-BE32-E72D297353CC}">
              <c16:uniqueId val="{00000001-EAD2-445B-B72D-83BD3901B1C2}"/>
            </c:ext>
          </c:extLst>
        </c:ser>
        <c:ser>
          <c:idx val="3"/>
          <c:order val="2"/>
          <c:tx>
            <c:v>Ceiling Hold Time</c:v>
          </c:tx>
          <c:spPr>
            <a:ln w="50800" cap="rnd">
              <a:solidFill>
                <a:schemeClr val="accent2"/>
              </a:solidFill>
              <a:prstDash val="dash"/>
              <a:round/>
            </a:ln>
            <a:effectLst/>
          </c:spPr>
          <c:marker>
            <c:symbol val="circle"/>
            <c:size val="5"/>
            <c:spPr>
              <a:noFill/>
              <a:ln w="9525">
                <a:noFill/>
              </a:ln>
              <a:effectLst/>
            </c:spPr>
          </c:marker>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Press'!$BJ$2:$BJ$58</c:f>
              <c:numCache>
                <c:formatCode>mm:ss.00</c:formatCode>
                <c:ptCount val="57"/>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numCache>
            </c:numRef>
          </c:val>
          <c:smooth val="0"/>
          <c:extLst>
            <c:ext xmlns:c16="http://schemas.microsoft.com/office/drawing/2014/chart" uri="{C3380CC4-5D6E-409C-BE32-E72D297353CC}">
              <c16:uniqueId val="{00000002-EAD2-445B-B72D-83BD3901B1C2}"/>
            </c:ext>
          </c:extLst>
        </c:ser>
        <c:ser>
          <c:idx val="1"/>
          <c:order val="3"/>
          <c:tx>
            <c:v>Right Leg Press Lifts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EAD2-445B-B72D-83BD3901B1C2}"/>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EAD2-445B-B72D-83BD3901B1C2}"/>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8-EAD2-445B-B72D-83BD3901B1C2}"/>
              </c:ext>
            </c:extLst>
          </c:dPt>
          <c:dPt>
            <c:idx val="38"/>
            <c:marker>
              <c:symbol val="circle"/>
              <c:size val="12"/>
              <c:spPr>
                <a:solidFill>
                  <a:srgbClr val="08BC89"/>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26FD-436F-8F9D-9CDB47BF33FE}"/>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26FD-436F-8F9D-9CDB47BF33FE}"/>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ED13-4D40-A6FB-91A20247C8A4}"/>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26FD-436F-8F9D-9CDB47BF33FE}"/>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16E6-4FE0-AB08-CEDA1606E826}"/>
              </c:ext>
            </c:extLst>
          </c:dPt>
          <c:cat>
            <c:numRef>
              <c:f>'A4-Leg Press'!$AW$2:$AW$58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Press'!$AX$2:$AX$58</c:f>
              <c:numCache>
                <c:formatCode>mm:ss.00</c:formatCode>
                <c:ptCount val="57"/>
                <c:pt idx="0">
                  <c:v>9.2592592592592588E-5</c:v>
                </c:pt>
                <c:pt idx="1">
                  <c:v>1.3888888888888889E-4</c:v>
                </c:pt>
                <c:pt idx="2">
                  <c:v>1.9675925925925926E-4</c:v>
                </c:pt>
                <c:pt idx="3">
                  <c:v>2.6620370370370372E-4</c:v>
                </c:pt>
                <c:pt idx="4">
                  <c:v>3.2407407407407406E-4</c:v>
                </c:pt>
                <c:pt idx="5">
                  <c:v>3.8194444444444446E-4</c:v>
                </c:pt>
                <c:pt idx="6">
                  <c:v>4.3981481481481481E-4</c:v>
                </c:pt>
                <c:pt idx="7">
                  <c:v>5.4398148148148144E-4</c:v>
                </c:pt>
                <c:pt idx="8">
                  <c:v>5.2083333333333333E-4</c:v>
                </c:pt>
                <c:pt idx="9">
                  <c:v>3.4722222222222224E-4</c:v>
                </c:pt>
                <c:pt idx="10">
                  <c:v>5.7870370370370378E-4</c:v>
                </c:pt>
                <c:pt idx="12">
                  <c:v>5.2083333333333333E-4</c:v>
                </c:pt>
                <c:pt idx="13">
                  <c:v>3.4722222222222224E-4</c:v>
                </c:pt>
                <c:pt idx="14">
                  <c:v>2.8935185185185184E-4</c:v>
                </c:pt>
                <c:pt idx="15">
                  <c:v>3.4722222222222224E-4</c:v>
                </c:pt>
                <c:pt idx="16">
                  <c:v>2.8935185185185184E-4</c:v>
                </c:pt>
                <c:pt idx="17">
                  <c:v>3.4722222222222224E-4</c:v>
                </c:pt>
                <c:pt idx="18">
                  <c:v>3.4722222222222224E-4</c:v>
                </c:pt>
                <c:pt idx="19">
                  <c:v>3.4722222222222224E-4</c:v>
                </c:pt>
                <c:pt idx="20">
                  <c:v>3.4722222222222224E-4</c:v>
                </c:pt>
                <c:pt idx="21">
                  <c:v>0</c:v>
                </c:pt>
                <c:pt idx="22">
                  <c:v>0</c:v>
                </c:pt>
                <c:pt idx="23">
                  <c:v>4.6296296296296294E-5</c:v>
                </c:pt>
                <c:pt idx="24">
                  <c:v>8.1018518518518516E-5</c:v>
                </c:pt>
                <c:pt idx="25">
                  <c:v>1.3888888888888889E-4</c:v>
                </c:pt>
                <c:pt idx="26">
                  <c:v>1.9675925925925926E-4</c:v>
                </c:pt>
                <c:pt idx="27">
                  <c:v>2.6620370370370372E-4</c:v>
                </c:pt>
                <c:pt idx="28">
                  <c:v>3.1250000000000001E-4</c:v>
                </c:pt>
                <c:pt idx="29">
                  <c:v>3.7037037037037035E-4</c:v>
                </c:pt>
                <c:pt idx="30">
                  <c:v>4.1666666666666669E-4</c:v>
                </c:pt>
                <c:pt idx="31">
                  <c:v>4.7453703703703704E-4</c:v>
                </c:pt>
                <c:pt idx="38">
                  <c:v>3.3564814814814812E-4</c:v>
                </c:pt>
                <c:pt idx="39">
                  <c:v>3.8194444444444446E-4</c:v>
                </c:pt>
                <c:pt idx="40">
                  <c:v>3.0092592592592595E-4</c:v>
                </c:pt>
                <c:pt idx="41">
                  <c:v>3.7037037037037035E-4</c:v>
                </c:pt>
                <c:pt idx="42">
                  <c:v>4.5138888888888887E-4</c:v>
                </c:pt>
                <c:pt idx="43">
                  <c:v>4.861111111111111E-4</c:v>
                </c:pt>
                <c:pt idx="44">
                  <c:v>5.0925925925925921E-4</c:v>
                </c:pt>
                <c:pt idx="45">
                  <c:v>4.9768518518518521E-4</c:v>
                </c:pt>
                <c:pt idx="46">
                  <c:v>4.861111111111111E-4</c:v>
                </c:pt>
                <c:pt idx="47">
                  <c:v>2.3148148148148149E-4</c:v>
                </c:pt>
                <c:pt idx="48">
                  <c:v>2.3148148148148149E-4</c:v>
                </c:pt>
                <c:pt idx="49">
                  <c:v>3.4722222222222224E-4</c:v>
                </c:pt>
                <c:pt idx="50">
                  <c:v>4.0509259259259258E-4</c:v>
                </c:pt>
                <c:pt idx="51">
                  <c:v>3.4722222222222224E-4</c:v>
                </c:pt>
                <c:pt idx="53">
                  <c:v>3.4722222222222224E-4</c:v>
                </c:pt>
                <c:pt idx="54">
                  <c:v>3.4722222222222224E-4</c:v>
                </c:pt>
                <c:pt idx="55">
                  <c:v>4.6296296296296294E-5</c:v>
                </c:pt>
                <c:pt idx="56">
                  <c:v>1.0416666666666667E-4</c:v>
                </c:pt>
              </c:numCache>
            </c:numRef>
          </c:val>
          <c:smooth val="0"/>
          <c:extLst>
            <c:ext xmlns:c16="http://schemas.microsoft.com/office/drawing/2014/chart" uri="{C3380CC4-5D6E-409C-BE32-E72D297353CC}">
              <c16:uniqueId val="{00000009-EAD2-445B-B72D-83BD3901B1C2}"/>
            </c:ext>
          </c:extLst>
        </c:ser>
        <c:dLbls>
          <c:showLegendKey val="0"/>
          <c:showVal val="0"/>
          <c:showCatName val="0"/>
          <c:showSerName val="0"/>
          <c:showPercent val="0"/>
          <c:showBubbleSize val="0"/>
        </c:dLbls>
        <c:marker val="1"/>
        <c:smooth val="0"/>
        <c:axId val="1298460367"/>
        <c:axId val="1141532367"/>
        <c:extLst/>
      </c:lineChart>
      <c:dateAx>
        <c:axId val="1298460367"/>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32367"/>
        <c:crosses val="autoZero"/>
        <c:auto val="0"/>
        <c:lblOffset val="100"/>
        <c:baseTimeUnit val="days"/>
      </c:dateAx>
      <c:valAx>
        <c:axId val="1141532367"/>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8460367"/>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Push Ups Metric</a:t>
            </a:r>
            <a:endParaRPr lang="en-US">
              <a:solidFill>
                <a:sysClr val="windowText" lastClr="000000"/>
              </a:solidFill>
            </a:endParaRPr>
          </a:p>
        </c:rich>
      </c:tx>
      <c:layout>
        <c:manualLayout>
          <c:xMode val="edge"/>
          <c:yMode val="edge"/>
          <c:x val="0.4021431490650984"/>
          <c:y val="2.2790570805099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46330146231718E-2"/>
          <c:y val="0.11191815254010183"/>
          <c:w val="0.94458462223472062"/>
          <c:h val="0.76242175835534631"/>
        </c:manualLayout>
      </c:layout>
      <c:lineChart>
        <c:grouping val="standard"/>
        <c:varyColors val="0"/>
        <c:ser>
          <c:idx val="0"/>
          <c:order val="0"/>
          <c:tx>
            <c:v>2 Arm Push Ups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0"/>
              <c:spPr>
                <a:solidFill>
                  <a:schemeClr val="accent1"/>
                </a:solidFill>
                <a:ln w="9525">
                  <a:solidFill>
                    <a:schemeClr val="accent1"/>
                  </a:solidFill>
                </a:ln>
                <a:effectLst/>
              </c:spPr>
            </c:marker>
            <c:bubble3D val="0"/>
            <c:spPr>
              <a:ln w="50800" cap="rnd">
                <a:noFill/>
                <a:round/>
              </a:ln>
              <a:effectLst/>
            </c:spPr>
            <c:extLst>
              <c:ext xmlns:c16="http://schemas.microsoft.com/office/drawing/2014/chart" uri="{C3380CC4-5D6E-409C-BE32-E72D297353CC}">
                <c16:uniqueId val="{00000001-D11D-4D92-B1BA-EF0FD116FB27}"/>
              </c:ext>
            </c:extLst>
          </c:dPt>
          <c:dPt>
            <c:idx val="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D11D-4D92-B1BA-EF0FD116FB27}"/>
              </c:ext>
            </c:extLst>
          </c:dPt>
          <c:dPt>
            <c:idx val="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5-D11D-4D92-B1BA-EF0FD116FB27}"/>
              </c:ext>
            </c:extLst>
          </c:dPt>
          <c:dPt>
            <c:idx val="15"/>
            <c:marker>
              <c:symbol val="circle"/>
              <c:size val="12"/>
              <c:spPr>
                <a:solidFill>
                  <a:srgbClr val="08BC89"/>
                </a:solidFill>
                <a:ln w="19050">
                  <a:solidFill>
                    <a:schemeClr val="tx1">
                      <a:alpha val="97000"/>
                    </a:schemeClr>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D11D-4D92-B1BA-EF0FD116FB27}"/>
              </c:ext>
            </c:extLst>
          </c:dPt>
          <c:dPt>
            <c:idx val="18"/>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9-D11D-4D92-B1BA-EF0FD116FB27}"/>
              </c:ext>
            </c:extLst>
          </c:dPt>
          <c:dPt>
            <c:idx val="19"/>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B-D11D-4D92-B1BA-EF0FD116FB27}"/>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D-D11D-4D92-B1BA-EF0FD116FB27}"/>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F-D11D-4D92-B1BA-EF0FD116FB27}"/>
              </c:ext>
            </c:extLst>
          </c:dPt>
          <c:dPt>
            <c:idx val="31"/>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0-8248-4BAE-8D60-A85B10740A92}"/>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2-FF5B-4995-88B8-D802D588A313}"/>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4-FF5B-4995-88B8-D802D588A313}"/>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5-F544-4179-A426-02F0B37B9F9D}"/>
              </c:ext>
            </c:extLst>
          </c:dPt>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Ups'!$H$2:$H$59</c:f>
              <c:numCache>
                <c:formatCode>0.000</c:formatCode>
                <c:ptCount val="58"/>
                <c:pt idx="0">
                  <c:v>2.1703880905511812</c:v>
                </c:pt>
                <c:pt idx="1">
                  <c:v>2.3122590536851684</c:v>
                </c:pt>
                <c:pt idx="2">
                  <c:v>2.3149250791798632</c:v>
                </c:pt>
                <c:pt idx="3">
                  <c:v>2.1875132007233278</c:v>
                </c:pt>
                <c:pt idx="4">
                  <c:v>2.4562959410906098</c:v>
                </c:pt>
                <c:pt idx="5">
                  <c:v>1.2365853658536585</c:v>
                </c:pt>
                <c:pt idx="6">
                  <c:v>2.5807908755760369</c:v>
                </c:pt>
                <c:pt idx="7">
                  <c:v>2.6367549701381927</c:v>
                </c:pt>
                <c:pt idx="8">
                  <c:v>2.7344172151898731</c:v>
                </c:pt>
                <c:pt idx="9">
                  <c:v>2.6481529153714809</c:v>
                </c:pt>
                <c:pt idx="10">
                  <c:v>2.5505028099173548</c:v>
                </c:pt>
                <c:pt idx="11">
                  <c:v>2.4960529586531321</c:v>
                </c:pt>
                <c:pt idx="12">
                  <c:v>3.0555655162659123</c:v>
                </c:pt>
                <c:pt idx="13">
                  <c:v>2.7857283780049742</c:v>
                </c:pt>
                <c:pt idx="14">
                  <c:v>2.8396890333787148</c:v>
                </c:pt>
                <c:pt idx="15">
                  <c:v>3.1046171357615897</c:v>
                </c:pt>
                <c:pt idx="16">
                  <c:v>2.9166507327745586</c:v>
                </c:pt>
                <c:pt idx="17">
                  <c:v>2.9446024434571889</c:v>
                </c:pt>
                <c:pt idx="18">
                  <c:v>0.90751322751322749</c:v>
                </c:pt>
                <c:pt idx="19">
                  <c:v>1.0923809523809522</c:v>
                </c:pt>
                <c:pt idx="20">
                  <c:v>1.2313227513227512</c:v>
                </c:pt>
                <c:pt idx="21">
                  <c:v>0.92613756613756604</c:v>
                </c:pt>
                <c:pt idx="22">
                  <c:v>0.88191590086326921</c:v>
                </c:pt>
                <c:pt idx="23">
                  <c:v>0.87992945326278649</c:v>
                </c:pt>
                <c:pt idx="24">
                  <c:v>0.89833242109104161</c:v>
                </c:pt>
                <c:pt idx="25">
                  <c:v>0.92812947401182688</c:v>
                </c:pt>
                <c:pt idx="26">
                  <c:v>0.95714842662211075</c:v>
                </c:pt>
                <c:pt idx="27">
                  <c:v>0.99779008244124512</c:v>
                </c:pt>
                <c:pt idx="28">
                  <c:v>1.0150734861845974</c:v>
                </c:pt>
                <c:pt idx="29">
                  <c:v>1.0150734861845974</c:v>
                </c:pt>
                <c:pt idx="30">
                  <c:v>0.99779008244124512</c:v>
                </c:pt>
                <c:pt idx="31">
                  <c:v>0.98904761904761906</c:v>
                </c:pt>
                <c:pt idx="38">
                  <c:v>1.2099029982363314</c:v>
                </c:pt>
                <c:pt idx="39">
                  <c:v>1.3553439153439151</c:v>
                </c:pt>
                <c:pt idx="40">
                  <c:v>1.3553439153439151</c:v>
                </c:pt>
                <c:pt idx="41">
                  <c:v>1.3822607022607023</c:v>
                </c:pt>
                <c:pt idx="42">
                  <c:v>1.3727777777777777</c:v>
                </c:pt>
                <c:pt idx="43">
                  <c:v>1.6085185185185187</c:v>
                </c:pt>
                <c:pt idx="44">
                  <c:v>1.1464785420340977</c:v>
                </c:pt>
                <c:pt idx="45">
                  <c:v>1.1133333333333333</c:v>
                </c:pt>
                <c:pt idx="46">
                  <c:v>1.181759955444166</c:v>
                </c:pt>
                <c:pt idx="47">
                  <c:v>1.2972045855379186</c:v>
                </c:pt>
                <c:pt idx="48">
                  <c:v>1.4505820105820106</c:v>
                </c:pt>
                <c:pt idx="49">
                  <c:v>1.468015873015873</c:v>
                </c:pt>
                <c:pt idx="50">
                  <c:v>1.4505820105820106</c:v>
                </c:pt>
                <c:pt idx="51">
                  <c:v>1.4505820105820106</c:v>
                </c:pt>
                <c:pt idx="52">
                  <c:v>1.6640740740740743</c:v>
                </c:pt>
                <c:pt idx="53">
                  <c:v>1.2099706055261612</c:v>
                </c:pt>
                <c:pt idx="54">
                  <c:v>1.1847619047619047</c:v>
                </c:pt>
                <c:pt idx="55">
                  <c:v>1.2611250348092453</c:v>
                </c:pt>
                <c:pt idx="56">
                  <c:v>1.3845061728395061</c:v>
                </c:pt>
                <c:pt idx="57">
                  <c:v>1.5243503821281597</c:v>
                </c:pt>
              </c:numCache>
            </c:numRef>
          </c:val>
          <c:smooth val="0"/>
          <c:extLst>
            <c:ext xmlns:c16="http://schemas.microsoft.com/office/drawing/2014/chart" uri="{C3380CC4-5D6E-409C-BE32-E72D297353CC}">
              <c16:uniqueId val="{00000010-D11D-4D92-B1BA-EF0FD116FB27}"/>
            </c:ext>
          </c:extLst>
        </c:ser>
        <c:dLbls>
          <c:showLegendKey val="0"/>
          <c:showVal val="0"/>
          <c:showCatName val="0"/>
          <c:showSerName val="0"/>
          <c:showPercent val="0"/>
          <c:showBubbleSize val="0"/>
        </c:dLbls>
        <c:marker val="1"/>
        <c:smooth val="0"/>
        <c:axId val="989939743"/>
        <c:axId val="1487459119"/>
      </c:lineChart>
      <c:dateAx>
        <c:axId val="989939743"/>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59119"/>
        <c:crosses val="autoZero"/>
        <c:auto val="0"/>
        <c:lblOffset val="100"/>
        <c:baseTimeUnit val="days"/>
        <c:majorUnit val="4"/>
        <c:majorTimeUnit val="days"/>
        <c:minorUnit val="1"/>
        <c:minorTimeUnit val="days"/>
      </c:dateAx>
      <c:valAx>
        <c:axId val="1487459119"/>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89939743"/>
        <c:crossesAt val="45293"/>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Average Time per Left Leg Press Lift</a:t>
            </a:r>
          </a:p>
        </c:rich>
      </c:tx>
      <c:layout>
        <c:manualLayout>
          <c:xMode val="edge"/>
          <c:yMode val="edge"/>
          <c:x val="0.35188161819655173"/>
          <c:y val="1.134252981284230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6.9853466455926508E-2"/>
          <c:y val="3.9670572446464589E-2"/>
          <c:w val="0.91375919456404864"/>
          <c:h val="0.8185609327569382"/>
        </c:manualLayout>
      </c:layout>
      <c:lineChart>
        <c:grouping val="standard"/>
        <c:varyColors val="0"/>
        <c:ser>
          <c:idx val="1"/>
          <c:order val="0"/>
          <c:tx>
            <c:v>Average Time per Left Leg Press Lift</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8817-4B1E-A767-8654D54FFE3B}"/>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8817-4B1E-A767-8654D54FFE3B}"/>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8817-4B1E-A767-8654D54FFE3B}"/>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DB85-433E-B3FA-C671FF853BE2}"/>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DB85-433E-B3FA-C671FF853BE2}"/>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C842-4C5F-80A3-EBAA7E3A8D85}"/>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DB85-433E-B3FA-C671FF853BE2}"/>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F2FA-4D7C-A3B0-6DC54E060622}"/>
              </c:ext>
            </c:extLst>
          </c:dPt>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Press'!$I$2:$I$58</c:f>
              <c:numCache>
                <c:formatCode>mm:ss.00</c:formatCode>
                <c:ptCount val="57"/>
                <c:pt idx="0">
                  <c:v>2.4636243386243389E-5</c:v>
                </c:pt>
                <c:pt idx="1">
                  <c:v>2.0271164021164021E-5</c:v>
                </c:pt>
                <c:pt idx="2">
                  <c:v>1.8022486772486771E-5</c:v>
                </c:pt>
                <c:pt idx="3">
                  <c:v>1.6385582010582012E-5</c:v>
                </c:pt>
                <c:pt idx="4">
                  <c:v>1.9444444444444445E-5</c:v>
                </c:pt>
                <c:pt idx="5">
                  <c:v>1.876653439153439E-5</c:v>
                </c:pt>
                <c:pt idx="6">
                  <c:v>1.5211640211640211E-5</c:v>
                </c:pt>
                <c:pt idx="7">
                  <c:v>1.7609126984126986E-5</c:v>
                </c:pt>
                <c:pt idx="8">
                  <c:v>1.2351190476190477E-5</c:v>
                </c:pt>
                <c:pt idx="9">
                  <c:v>1.390542328042328E-5</c:v>
                </c:pt>
                <c:pt idx="10">
                  <c:v>1.4186507936507936E-5</c:v>
                </c:pt>
                <c:pt idx="12">
                  <c:v>1.4914021164021161E-5</c:v>
                </c:pt>
                <c:pt idx="13">
                  <c:v>1.5451388888888887E-5</c:v>
                </c:pt>
                <c:pt idx="14">
                  <c:v>1.5792181069958846E-5</c:v>
                </c:pt>
                <c:pt idx="15">
                  <c:v>1.3715277777777776E-5</c:v>
                </c:pt>
                <c:pt idx="16">
                  <c:v>1.1132154882154881E-5</c:v>
                </c:pt>
                <c:pt idx="17">
                  <c:v>1.0657793209876544E-5</c:v>
                </c:pt>
                <c:pt idx="18">
                  <c:v>1.4737654320987654E-5</c:v>
                </c:pt>
                <c:pt idx="19">
                  <c:v>1.1940586419753086E-5</c:v>
                </c:pt>
                <c:pt idx="20">
                  <c:v>1.2500000000000001E-5</c:v>
                </c:pt>
                <c:pt idx="21">
                  <c:v>0</c:v>
                </c:pt>
                <c:pt idx="22">
                  <c:v>0</c:v>
                </c:pt>
                <c:pt idx="23">
                  <c:v>1.9808201058201057E-5</c:v>
                </c:pt>
                <c:pt idx="24">
                  <c:v>1.6753472222222222E-5</c:v>
                </c:pt>
                <c:pt idx="25">
                  <c:v>1.5668402777777778E-5</c:v>
                </c:pt>
                <c:pt idx="26">
                  <c:v>1.7071759259259261E-5</c:v>
                </c:pt>
                <c:pt idx="27">
                  <c:v>1.6391782407407406E-5</c:v>
                </c:pt>
                <c:pt idx="28">
                  <c:v>1.5190972222222222E-5</c:v>
                </c:pt>
                <c:pt idx="29">
                  <c:v>1.5784143518518518E-5</c:v>
                </c:pt>
                <c:pt idx="30">
                  <c:v>1.3715277777777778E-5</c:v>
                </c:pt>
                <c:pt idx="31">
                  <c:v>1.3194444444444443E-5</c:v>
                </c:pt>
                <c:pt idx="38">
                  <c:v>1.4105902777777777E-5</c:v>
                </c:pt>
                <c:pt idx="39">
                  <c:v>1.2152777777777779E-5</c:v>
                </c:pt>
                <c:pt idx="40">
                  <c:v>1.4250578703703704E-5</c:v>
                </c:pt>
                <c:pt idx="41">
                  <c:v>1.4380787037037036E-5</c:v>
                </c:pt>
                <c:pt idx="42">
                  <c:v>1.2731481481481482E-5</c:v>
                </c:pt>
                <c:pt idx="43">
                  <c:v>1.183449074074074E-5</c:v>
                </c:pt>
                <c:pt idx="44">
                  <c:v>1.2413194444444444E-5</c:v>
                </c:pt>
                <c:pt idx="45">
                  <c:v>1.2268518518518519E-5</c:v>
                </c:pt>
                <c:pt idx="46">
                  <c:v>1.2803819444444443E-5</c:v>
                </c:pt>
                <c:pt idx="47">
                  <c:v>1.376028806584362E-5</c:v>
                </c:pt>
                <c:pt idx="48">
                  <c:v>1.1990740740740741E-5</c:v>
                </c:pt>
                <c:pt idx="49">
                  <c:v>1.2342171717171716E-5</c:v>
                </c:pt>
                <c:pt idx="50">
                  <c:v>9.7222222222222227E-6</c:v>
                </c:pt>
                <c:pt idx="51">
                  <c:v>1.0300925925925925E-5</c:v>
                </c:pt>
                <c:pt idx="53">
                  <c:v>9.8476080246913583E-6</c:v>
                </c:pt>
                <c:pt idx="54">
                  <c:v>9.8186728395061716E-6</c:v>
                </c:pt>
                <c:pt idx="55">
                  <c:v>1.5310846560846561E-5</c:v>
                </c:pt>
                <c:pt idx="56">
                  <c:v>1.0894097222222222E-5</c:v>
                </c:pt>
              </c:numCache>
            </c:numRef>
          </c:val>
          <c:smooth val="0"/>
          <c:extLst>
            <c:ext xmlns:c16="http://schemas.microsoft.com/office/drawing/2014/chart" uri="{C3380CC4-5D6E-409C-BE32-E72D297353CC}">
              <c16:uniqueId val="{00000006-8817-4B1E-A767-8654D54FFE3B}"/>
            </c:ext>
          </c:extLst>
        </c:ser>
        <c:dLbls>
          <c:showLegendKey val="0"/>
          <c:showVal val="0"/>
          <c:showCatName val="0"/>
          <c:showSerName val="0"/>
          <c:showPercent val="0"/>
          <c:showBubbleSize val="0"/>
        </c:dLbls>
        <c:marker val="1"/>
        <c:smooth val="0"/>
        <c:axId val="1298380095"/>
        <c:axId val="1210163279"/>
        <c:extLst/>
      </c:lineChart>
      <c:dateAx>
        <c:axId val="1298380095"/>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3279"/>
        <c:crosses val="autoZero"/>
        <c:auto val="0"/>
        <c:lblOffset val="100"/>
        <c:baseTimeUnit val="days"/>
      </c:dateAx>
      <c:valAx>
        <c:axId val="1210163279"/>
        <c:scaling>
          <c:orientation val="minMax"/>
          <c:max val="7.5000000000000034E-5"/>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8380095"/>
        <c:crosses val="autoZero"/>
        <c:crossBetween val="between"/>
        <c:majorUnit val="1.1579000000000004E-5"/>
        <c:minorUnit val="2.3050000000000004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Left Leg Press Hold Time</a:t>
            </a:r>
            <a:endParaRPr lang="en-US">
              <a:solidFill>
                <a:sysClr val="windowText" lastClr="000000"/>
              </a:solidFill>
            </a:endParaRPr>
          </a:p>
        </c:rich>
      </c:tx>
      <c:layout>
        <c:manualLayout>
          <c:xMode val="edge"/>
          <c:yMode val="edge"/>
          <c:x val="0.39417167070044162"/>
          <c:y val="1.4775727435529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66455926508E-2"/>
          <c:y val="3.8758652744518646E-2"/>
          <c:w val="0.91375919456404864"/>
          <c:h val="0.8317619253647438"/>
        </c:manualLayout>
      </c:layout>
      <c:lineChart>
        <c:grouping val="standard"/>
        <c:varyColors val="0"/>
        <c:ser>
          <c:idx val="0"/>
          <c:order val="0"/>
          <c:tx>
            <c:v>Floor Hold Time</c:v>
          </c:tx>
          <c:spPr>
            <a:ln w="50800" cap="rnd">
              <a:solidFill>
                <a:srgbClr val="FF647D"/>
              </a:solidFill>
              <a:prstDash val="dash"/>
              <a:round/>
            </a:ln>
            <a:effectLst/>
          </c:spPr>
          <c:marker>
            <c:symbol val="circle"/>
            <c:size val="5"/>
            <c:spPr>
              <a:noFill/>
              <a:ln w="9525">
                <a:noFill/>
              </a:ln>
              <a:effectLst/>
            </c:spPr>
          </c:marker>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Press'!$M$2:$M$58</c:f>
              <c:numCache>
                <c:formatCode>mm:ss.00</c:formatCode>
                <c:ptCount val="57"/>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numCache>
            </c:numRef>
          </c:val>
          <c:smooth val="0"/>
          <c:extLst>
            <c:ext xmlns:c16="http://schemas.microsoft.com/office/drawing/2014/chart" uri="{C3380CC4-5D6E-409C-BE32-E72D297353CC}">
              <c16:uniqueId val="{00000000-5965-407A-A45C-A02330658D0E}"/>
            </c:ext>
          </c:extLst>
        </c:ser>
        <c:ser>
          <c:idx val="1"/>
          <c:order val="1"/>
          <c:tx>
            <c:v>Goal Hold Time</c:v>
          </c:tx>
          <c:spPr>
            <a:ln w="38100" cap="rnd">
              <a:solidFill>
                <a:srgbClr val="7D91AB"/>
              </a:solidFill>
              <a:prstDash val="dash"/>
              <a:round/>
            </a:ln>
            <a:effectLst/>
          </c:spPr>
          <c:marker>
            <c:symbol val="none"/>
          </c:marker>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Press'!$N$2:$N$58</c:f>
              <c:numCache>
                <c:formatCode>mm:ss.00</c:formatCode>
                <c:ptCount val="57"/>
                <c:pt idx="0">
                  <c:v>2.89351851851852E-4</c:v>
                </c:pt>
                <c:pt idx="1">
                  <c:v>2.89351851851852E-4</c:v>
                </c:pt>
                <c:pt idx="2">
                  <c:v>2.89351851851852E-4</c:v>
                </c:pt>
                <c:pt idx="3">
                  <c:v>2.89351851851852E-4</c:v>
                </c:pt>
                <c:pt idx="4">
                  <c:v>2.89351851851852E-4</c:v>
                </c:pt>
                <c:pt idx="5">
                  <c:v>2.89351851851852E-4</c:v>
                </c:pt>
                <c:pt idx="6">
                  <c:v>2.89351851851852E-4</c:v>
                </c:pt>
                <c:pt idx="7">
                  <c:v>2.89351851851852E-4</c:v>
                </c:pt>
                <c:pt idx="8">
                  <c:v>2.89351851851852E-4</c:v>
                </c:pt>
                <c:pt idx="9">
                  <c:v>2.89351851851852E-4</c:v>
                </c:pt>
                <c:pt idx="10">
                  <c:v>2.89351851851852E-4</c:v>
                </c:pt>
                <c:pt idx="11">
                  <c:v>2.89351851851852E-4</c:v>
                </c:pt>
                <c:pt idx="12">
                  <c:v>2.89351851851852E-4</c:v>
                </c:pt>
                <c:pt idx="13">
                  <c:v>2.89351851851852E-4</c:v>
                </c:pt>
                <c:pt idx="14">
                  <c:v>2.89351851851852E-4</c:v>
                </c:pt>
                <c:pt idx="15">
                  <c:v>2.89351851851852E-4</c:v>
                </c:pt>
                <c:pt idx="16">
                  <c:v>2.89351851851852E-4</c:v>
                </c:pt>
                <c:pt idx="17">
                  <c:v>2.89351851851852E-4</c:v>
                </c:pt>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numCache>
            </c:numRef>
          </c:val>
          <c:smooth val="0"/>
          <c:extLst>
            <c:ext xmlns:c16="http://schemas.microsoft.com/office/drawing/2014/chart" uri="{C3380CC4-5D6E-409C-BE32-E72D297353CC}">
              <c16:uniqueId val="{00000001-5965-407A-A45C-A02330658D0E}"/>
            </c:ext>
          </c:extLst>
        </c:ser>
        <c:ser>
          <c:idx val="3"/>
          <c:order val="2"/>
          <c:tx>
            <c:v>Ceiling Hold Time</c:v>
          </c:tx>
          <c:spPr>
            <a:ln w="50800" cap="rnd">
              <a:solidFill>
                <a:schemeClr val="accent2"/>
              </a:solidFill>
              <a:prstDash val="dash"/>
              <a:round/>
            </a:ln>
            <a:effectLst/>
          </c:spPr>
          <c:marker>
            <c:symbol val="none"/>
          </c:marker>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Press'!$O$2:$O$58</c:f>
              <c:numCache>
                <c:formatCode>mm:ss.00</c:formatCode>
                <c:ptCount val="57"/>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numCache>
            </c:numRef>
          </c:val>
          <c:smooth val="0"/>
          <c:extLst>
            <c:ext xmlns:c16="http://schemas.microsoft.com/office/drawing/2014/chart" uri="{C3380CC4-5D6E-409C-BE32-E72D297353CC}">
              <c16:uniqueId val="{00000002-5965-407A-A45C-A02330658D0E}"/>
            </c:ext>
          </c:extLst>
        </c:ser>
        <c:ser>
          <c:idx val="2"/>
          <c:order val="3"/>
          <c:tx>
            <c:v>Left Leg Press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21"/>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5965-407A-A45C-A02330658D0E}"/>
              </c:ext>
            </c:extLst>
          </c:dPt>
          <c:dPt>
            <c:idx val="22"/>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5965-407A-A45C-A02330658D0E}"/>
              </c:ext>
            </c:extLst>
          </c:dPt>
          <c:dPt>
            <c:idx val="2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8-5965-407A-A45C-A02330658D0E}"/>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7B90-4D5D-BC37-FD1CB351BB7D}"/>
              </c:ext>
            </c:extLst>
          </c:dPt>
          <c:dPt>
            <c:idx val="4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7B90-4D5D-BC37-FD1CB351BB7D}"/>
              </c:ext>
            </c:extLst>
          </c:dPt>
          <c:dPt>
            <c:idx val="4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E19A-4747-8FDA-13968416A39D}"/>
              </c:ext>
            </c:extLst>
          </c:dPt>
          <c:dPt>
            <c:idx val="4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C-7B90-4D5D-BC37-FD1CB351BB7D}"/>
              </c:ext>
            </c:extLst>
          </c:dPt>
          <c:dPt>
            <c:idx val="5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5104-4989-A069-04A60896CF3D}"/>
              </c:ext>
            </c:extLst>
          </c:dPt>
          <c:cat>
            <c:numRef>
              <c:f>'A4-Leg Press'!$B$2:$B$58</c:f>
              <c:numCache>
                <c:formatCode>mm/dd</c:formatCode>
                <c:ptCount val="57"/>
                <c:pt idx="0">
                  <c:v>45296</c:v>
                </c:pt>
                <c:pt idx="1">
                  <c:v>45300</c:v>
                </c:pt>
                <c:pt idx="2">
                  <c:v>45305</c:v>
                </c:pt>
                <c:pt idx="3">
                  <c:v>45312</c:v>
                </c:pt>
                <c:pt idx="4">
                  <c:v>45317</c:v>
                </c:pt>
                <c:pt idx="5">
                  <c:v>45321</c:v>
                </c:pt>
                <c:pt idx="6">
                  <c:v>45326</c:v>
                </c:pt>
                <c:pt idx="7">
                  <c:v>45331</c:v>
                </c:pt>
                <c:pt idx="8">
                  <c:v>45335</c:v>
                </c:pt>
                <c:pt idx="9">
                  <c:v>45340</c:v>
                </c:pt>
                <c:pt idx="10">
                  <c:v>45347</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'A4-Leg Press'!$C$2:$C$58</c:f>
              <c:numCache>
                <c:formatCode>mm:ss.00</c:formatCode>
                <c:ptCount val="57"/>
                <c:pt idx="0">
                  <c:v>9.2592592592592588E-5</c:v>
                </c:pt>
                <c:pt idx="1">
                  <c:v>1.3888888888888889E-4</c:v>
                </c:pt>
                <c:pt idx="2">
                  <c:v>1.9675925925925926E-4</c:v>
                </c:pt>
                <c:pt idx="3">
                  <c:v>2.6620370370370372E-4</c:v>
                </c:pt>
                <c:pt idx="4">
                  <c:v>3.2407407407407406E-4</c:v>
                </c:pt>
                <c:pt idx="5">
                  <c:v>3.8194444444444446E-4</c:v>
                </c:pt>
                <c:pt idx="6">
                  <c:v>4.3981481481481481E-4</c:v>
                </c:pt>
                <c:pt idx="7">
                  <c:v>5.4398148148148144E-4</c:v>
                </c:pt>
                <c:pt idx="8">
                  <c:v>5.2083333333333333E-4</c:v>
                </c:pt>
                <c:pt idx="9">
                  <c:v>1.7361111111111112E-4</c:v>
                </c:pt>
                <c:pt idx="10">
                  <c:v>5.7870370370370378E-4</c:v>
                </c:pt>
                <c:pt idx="12">
                  <c:v>5.2083333333333333E-4</c:v>
                </c:pt>
                <c:pt idx="13">
                  <c:v>3.4722222222222224E-4</c:v>
                </c:pt>
                <c:pt idx="14">
                  <c:v>2.8935185185185184E-4</c:v>
                </c:pt>
                <c:pt idx="15">
                  <c:v>3.0092592592592595E-4</c:v>
                </c:pt>
                <c:pt idx="16">
                  <c:v>2.8935185185185184E-4</c:v>
                </c:pt>
                <c:pt idx="17">
                  <c:v>3.4722222222222224E-4</c:v>
                </c:pt>
                <c:pt idx="18">
                  <c:v>3.4722222222222224E-4</c:v>
                </c:pt>
                <c:pt idx="19">
                  <c:v>3.4722222222222224E-4</c:v>
                </c:pt>
                <c:pt idx="20">
                  <c:v>3.4722222222222224E-4</c:v>
                </c:pt>
                <c:pt idx="21">
                  <c:v>0</c:v>
                </c:pt>
                <c:pt idx="22">
                  <c:v>0</c:v>
                </c:pt>
                <c:pt idx="23">
                  <c:v>4.6296296296296294E-5</c:v>
                </c:pt>
                <c:pt idx="24">
                  <c:v>8.1018518518518516E-5</c:v>
                </c:pt>
                <c:pt idx="25">
                  <c:v>1.3888888888888889E-4</c:v>
                </c:pt>
                <c:pt idx="26">
                  <c:v>1.9675925925925926E-4</c:v>
                </c:pt>
                <c:pt idx="27">
                  <c:v>2.4305555555555555E-4</c:v>
                </c:pt>
                <c:pt idx="28">
                  <c:v>3.1250000000000001E-4</c:v>
                </c:pt>
                <c:pt idx="29">
                  <c:v>3.7037037037037035E-4</c:v>
                </c:pt>
                <c:pt idx="30">
                  <c:v>4.1666666666666669E-4</c:v>
                </c:pt>
                <c:pt idx="31">
                  <c:v>4.7453703703703704E-4</c:v>
                </c:pt>
                <c:pt idx="38">
                  <c:v>3.3564814814814812E-4</c:v>
                </c:pt>
                <c:pt idx="39">
                  <c:v>3.8194444444444446E-4</c:v>
                </c:pt>
                <c:pt idx="40">
                  <c:v>3.1250000000000001E-4</c:v>
                </c:pt>
                <c:pt idx="41">
                  <c:v>3.7037037037037035E-4</c:v>
                </c:pt>
                <c:pt idx="42">
                  <c:v>4.5138888888888887E-4</c:v>
                </c:pt>
                <c:pt idx="43">
                  <c:v>4.861111111111111E-4</c:v>
                </c:pt>
                <c:pt idx="44">
                  <c:v>5.0925925925925921E-4</c:v>
                </c:pt>
                <c:pt idx="45">
                  <c:v>4.9768518518518521E-4</c:v>
                </c:pt>
                <c:pt idx="46">
                  <c:v>4.861111111111111E-4</c:v>
                </c:pt>
                <c:pt idx="47">
                  <c:v>2.3148148148148149E-4</c:v>
                </c:pt>
                <c:pt idx="48">
                  <c:v>2.3148148148148149E-4</c:v>
                </c:pt>
                <c:pt idx="49">
                  <c:v>3.4722222222222224E-4</c:v>
                </c:pt>
                <c:pt idx="50">
                  <c:v>4.0509259259259258E-4</c:v>
                </c:pt>
                <c:pt idx="51">
                  <c:v>3.4722222222222224E-4</c:v>
                </c:pt>
                <c:pt idx="53">
                  <c:v>3.4722222222222224E-4</c:v>
                </c:pt>
                <c:pt idx="54">
                  <c:v>3.4722222222222224E-4</c:v>
                </c:pt>
                <c:pt idx="55">
                  <c:v>4.6296296296296294E-5</c:v>
                </c:pt>
                <c:pt idx="56">
                  <c:v>1.0416666666666667E-4</c:v>
                </c:pt>
              </c:numCache>
            </c:numRef>
          </c:val>
          <c:smooth val="0"/>
          <c:extLst>
            <c:ext xmlns:c16="http://schemas.microsoft.com/office/drawing/2014/chart" uri="{C3380CC4-5D6E-409C-BE32-E72D297353CC}">
              <c16:uniqueId val="{00000009-5965-407A-A45C-A02330658D0E}"/>
            </c:ext>
          </c:extLst>
        </c:ser>
        <c:dLbls>
          <c:showLegendKey val="0"/>
          <c:showVal val="0"/>
          <c:showCatName val="0"/>
          <c:showSerName val="0"/>
          <c:showPercent val="0"/>
          <c:showBubbleSize val="0"/>
        </c:dLbls>
        <c:marker val="1"/>
        <c:smooth val="0"/>
        <c:axId val="1438799055"/>
        <c:axId val="971653087"/>
        <c:extLst/>
      </c:lineChart>
      <c:dateAx>
        <c:axId val="1438799055"/>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3087"/>
        <c:crosses val="autoZero"/>
        <c:auto val="0"/>
        <c:lblOffset val="100"/>
        <c:baseTimeUnit val="days"/>
      </c:dateAx>
      <c:valAx>
        <c:axId val="971653087"/>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8799055"/>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Pull</a:t>
            </a:r>
            <a:r>
              <a:rPr lang="en-US" baseline="0">
                <a:solidFill>
                  <a:sysClr val="windowText" lastClr="000000"/>
                </a:solidFill>
              </a:rPr>
              <a:t> Ups Metric</a:t>
            </a:r>
            <a:endParaRPr lang="en-US">
              <a:solidFill>
                <a:sysClr val="windowText" lastClr="000000"/>
              </a:solidFill>
            </a:endParaRPr>
          </a:p>
        </c:rich>
      </c:tx>
      <c:layout>
        <c:manualLayout>
          <c:xMode val="edge"/>
          <c:yMode val="edge"/>
          <c:x val="0.431922786726951"/>
          <c:y val="1.519379566737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02804800229968E-2"/>
          <c:y val="0.10432125905122522"/>
          <c:w val="0.94464639432654129"/>
          <c:h val="0.77001857351793201"/>
        </c:manualLayout>
      </c:layout>
      <c:lineChart>
        <c:grouping val="standard"/>
        <c:varyColors val="0"/>
        <c:ser>
          <c:idx val="0"/>
          <c:order val="0"/>
          <c:tx>
            <c:v>Pull Ups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9768-467A-907A-A10513E59676}"/>
              </c:ext>
            </c:extLst>
          </c:dPt>
          <c:dPt>
            <c:idx val="7"/>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3-9768-467A-907A-A10513E59676}"/>
              </c:ext>
            </c:extLst>
          </c:dPt>
          <c:dPt>
            <c:idx val="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9768-467A-907A-A10513E59676}"/>
              </c:ext>
            </c:extLst>
          </c:dPt>
          <c:dPt>
            <c:idx val="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9768-467A-907A-A10513E59676}"/>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9768-467A-907A-A10513E59676}"/>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B-9768-467A-907A-A10513E59676}"/>
              </c:ext>
            </c:extLst>
          </c:dPt>
          <c:dPt>
            <c:idx val="19"/>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9768-467A-907A-A10513E59676}"/>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9768-467A-907A-A10513E59676}"/>
              </c:ext>
            </c:extLst>
          </c:dPt>
          <c:dPt>
            <c:idx val="2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1-9768-467A-907A-A10513E59676}"/>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AAEA-48E3-BB4B-A3F5FFE6FF2E}"/>
              </c:ext>
            </c:extLst>
          </c:dPt>
          <c:dPt>
            <c:idx val="3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5-AAEA-48E3-BB4B-A3F5FFE6FF2E}"/>
              </c:ext>
            </c:extLst>
          </c:dPt>
          <c:dPt>
            <c:idx val="4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9-744C-4CD8-A09D-C0147D6673EF}"/>
              </c:ext>
            </c:extLst>
          </c:dPt>
          <c:dPt>
            <c:idx val="4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AAEA-48E3-BB4B-A3F5FFE6FF2E}"/>
              </c:ext>
            </c:extLst>
          </c:dPt>
          <c:dPt>
            <c:idx val="47"/>
            <c:marker>
              <c:symbol val="circle"/>
              <c:size val="10"/>
              <c:spPr>
                <a:solidFill>
                  <a:schemeClr val="accent1"/>
                </a:solidFill>
                <a:ln w="9525">
                  <a:solidFill>
                    <a:schemeClr val="accent1"/>
                  </a:solidFill>
                </a:ln>
                <a:effectLst/>
              </c:spPr>
            </c:marker>
            <c:bubble3D val="0"/>
            <c:spPr>
              <a:ln w="50800" cap="rnd">
                <a:solidFill>
                  <a:schemeClr val="accent1"/>
                </a:solidFill>
                <a:prstDash val="solid"/>
                <a:round/>
              </a:ln>
              <a:effectLst/>
            </c:spPr>
            <c:extLst>
              <c:ext xmlns:c16="http://schemas.microsoft.com/office/drawing/2014/chart" uri="{C3380CC4-5D6E-409C-BE32-E72D297353CC}">
                <c16:uniqueId val="{0000001B-AAEA-48E3-BB4B-A3F5FFE6FF2E}"/>
              </c:ext>
            </c:extLst>
          </c:dPt>
          <c:dPt>
            <c:idx val="5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C-5C54-49A5-A6E4-400FC3A5FF7F}"/>
              </c:ext>
            </c:extLst>
          </c:dPt>
          <c:dPt>
            <c:idx val="5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E-2783-444E-85BE-B757ABE360AB}"/>
              </c:ext>
            </c:extLst>
          </c:dPt>
          <c:dPt>
            <c:idx val="5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28DD-461D-A34B-75EF8142E895}"/>
              </c:ext>
            </c:extLst>
          </c:dPt>
          <c:dPt>
            <c:idx val="5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2-8045-4620-95A8-14ADD53BBD9D}"/>
              </c:ext>
            </c:extLst>
          </c:dPt>
          <c:dPt>
            <c:idx val="5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4-0D33-4D5B-BB0C-47497959485E}"/>
              </c:ext>
            </c:extLst>
          </c:dPt>
          <c:dPt>
            <c:idx val="5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6-1259-4331-97EC-CE96E09023EC}"/>
              </c:ext>
            </c:extLst>
          </c:dPt>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Ups'!$F$2:$F$58</c:f>
              <c:numCache>
                <c:formatCode>0.000</c:formatCode>
                <c:ptCount val="57"/>
                <c:pt idx="0">
                  <c:v>1.2417789092932667</c:v>
                </c:pt>
                <c:pt idx="1">
                  <c:v>1.3724562115621153</c:v>
                </c:pt>
                <c:pt idx="2">
                  <c:v>1.4750291253580081</c:v>
                </c:pt>
                <c:pt idx="3">
                  <c:v>1.5079855855855857</c:v>
                </c:pt>
                <c:pt idx="4">
                  <c:v>1.4998198924731183</c:v>
                </c:pt>
                <c:pt idx="5">
                  <c:v>1.7152484499103255</c:v>
                </c:pt>
                <c:pt idx="6">
                  <c:v>1.5400644316923386</c:v>
                </c:pt>
                <c:pt idx="7">
                  <c:v>1.812213653913654</c:v>
                </c:pt>
                <c:pt idx="8">
                  <c:v>1.123043281328636</c:v>
                </c:pt>
                <c:pt idx="9">
                  <c:v>1.0950000000000002</c:v>
                </c:pt>
                <c:pt idx="10">
                  <c:v>1.2034346104811113</c:v>
                </c:pt>
                <c:pt idx="11">
                  <c:v>1.4536643154019711</c:v>
                </c:pt>
                <c:pt idx="12">
                  <c:v>1.0982282152230973</c:v>
                </c:pt>
                <c:pt idx="13">
                  <c:v>1.3199834368530019</c:v>
                </c:pt>
                <c:pt idx="14">
                  <c:v>1.5405596697875765</c:v>
                </c:pt>
                <c:pt idx="15">
                  <c:v>1.6194920634920635</c:v>
                </c:pt>
                <c:pt idx="16">
                  <c:v>1.4481209282520757</c:v>
                </c:pt>
                <c:pt idx="17">
                  <c:v>1.9327106732348114</c:v>
                </c:pt>
                <c:pt idx="18">
                  <c:v>1.7750851110724435</c:v>
                </c:pt>
                <c:pt idx="19">
                  <c:v>1.8530386216798276</c:v>
                </c:pt>
                <c:pt idx="20">
                  <c:v>1.8232135936727634</c:v>
                </c:pt>
                <c:pt idx="21">
                  <c:v>2.626695380979859</c:v>
                </c:pt>
                <c:pt idx="22">
                  <c:v>2.1501118657298983</c:v>
                </c:pt>
                <c:pt idx="23">
                  <c:v>2.3166998718410832</c:v>
                </c:pt>
                <c:pt idx="24">
                  <c:v>2.3851142857142857</c:v>
                </c:pt>
                <c:pt idx="25">
                  <c:v>1.4075251897860594</c:v>
                </c:pt>
                <c:pt idx="26">
                  <c:v>1.8359723286097285</c:v>
                </c:pt>
                <c:pt idx="27">
                  <c:v>2.0930492610837437</c:v>
                </c:pt>
                <c:pt idx="28">
                  <c:v>1.9693740319657276</c:v>
                </c:pt>
                <c:pt idx="29">
                  <c:v>2.1051312991215902</c:v>
                </c:pt>
                <c:pt idx="30">
                  <c:v>2.2576350072006988</c:v>
                </c:pt>
                <c:pt idx="31">
                  <c:v>2.2043233301064862</c:v>
                </c:pt>
                <c:pt idx="38">
                  <c:v>2.1680000000000001</c:v>
                </c:pt>
                <c:pt idx="39">
                  <c:v>1.2776504297994269</c:v>
                </c:pt>
                <c:pt idx="40">
                  <c:v>2.2484850088183421</c:v>
                </c:pt>
                <c:pt idx="41">
                  <c:v>2.1034737710326623</c:v>
                </c:pt>
                <c:pt idx="42">
                  <c:v>2.1113159811908075</c:v>
                </c:pt>
                <c:pt idx="43">
                  <c:v>1.9829874370296661</c:v>
                </c:pt>
                <c:pt idx="44">
                  <c:v>2.1006132489896325</c:v>
                </c:pt>
                <c:pt idx="45">
                  <c:v>2.0720636942675155</c:v>
                </c:pt>
                <c:pt idx="46">
                  <c:v>2.2533620508326035</c:v>
                </c:pt>
                <c:pt idx="47">
                  <c:v>2.5320154440154443</c:v>
                </c:pt>
                <c:pt idx="48">
                  <c:v>2.4162060006316453</c:v>
                </c:pt>
                <c:pt idx="49">
                  <c:v>2.6712962467267967</c:v>
                </c:pt>
                <c:pt idx="50">
                  <c:v>1.9866419845425081</c:v>
                </c:pt>
                <c:pt idx="51">
                  <c:v>2.6024000000000007</c:v>
                </c:pt>
                <c:pt idx="52">
                  <c:v>2.5498339035769835</c:v>
                </c:pt>
                <c:pt idx="53">
                  <c:v>2.210740616583577</c:v>
                </c:pt>
                <c:pt idx="54">
                  <c:v>2.4595572607437575</c:v>
                </c:pt>
                <c:pt idx="55">
                  <c:v>2.5459354037267077</c:v>
                </c:pt>
                <c:pt idx="56">
                  <c:v>2.6176831479897347</c:v>
                </c:pt>
              </c:numCache>
            </c:numRef>
          </c:val>
          <c:smooth val="0"/>
          <c:extLst>
            <c:ext xmlns:c16="http://schemas.microsoft.com/office/drawing/2014/chart" uri="{C3380CC4-5D6E-409C-BE32-E72D297353CC}">
              <c16:uniqueId val="{00000012-9768-467A-907A-A10513E59676}"/>
            </c:ext>
          </c:extLst>
        </c:ser>
        <c:dLbls>
          <c:showLegendKey val="0"/>
          <c:showVal val="0"/>
          <c:showCatName val="0"/>
          <c:showSerName val="0"/>
          <c:showPercent val="0"/>
          <c:showBubbleSize val="0"/>
        </c:dLbls>
        <c:marker val="1"/>
        <c:smooth val="0"/>
        <c:axId val="779275823"/>
        <c:axId val="925165231"/>
      </c:lineChart>
      <c:dateAx>
        <c:axId val="77927582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5231"/>
        <c:crosses val="autoZero"/>
        <c:auto val="0"/>
        <c:lblOffset val="100"/>
        <c:baseTimeUnit val="days"/>
      </c:dateAx>
      <c:valAx>
        <c:axId val="92516523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9275823"/>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Numbe</a:t>
            </a:r>
            <a:r>
              <a:rPr lang="en-US" baseline="0">
                <a:solidFill>
                  <a:sysClr val="windowText" lastClr="000000"/>
                </a:solidFill>
              </a:rPr>
              <a:t>r of Pull Ups</a:t>
            </a:r>
            <a:endParaRPr lang="en-US">
              <a:solidFill>
                <a:sysClr val="windowText" lastClr="000000"/>
              </a:solidFill>
            </a:endParaRPr>
          </a:p>
        </c:rich>
      </c:tx>
      <c:layout>
        <c:manualLayout>
          <c:xMode val="edge"/>
          <c:yMode val="edge"/>
          <c:x val="0.41589240813724054"/>
          <c:y val="1.572832842235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628589904522806E-2"/>
          <c:y val="9.6600730500355905E-2"/>
          <c:w val="0.94802061113598257"/>
          <c:h val="0.77808721853490626"/>
        </c:manualLayout>
      </c:layout>
      <c:lineChart>
        <c:grouping val="standard"/>
        <c:varyColors val="0"/>
        <c:ser>
          <c:idx val="0"/>
          <c:order val="0"/>
          <c:tx>
            <c:v>Number of Pull Ups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D82F-4AD4-ACFA-2FB7990F6E58}"/>
              </c:ext>
            </c:extLst>
          </c:dPt>
          <c:dPt>
            <c:idx val="7"/>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3-D82F-4AD4-ACFA-2FB7990F6E58}"/>
              </c:ext>
            </c:extLst>
          </c:dPt>
          <c:dPt>
            <c:idx val="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D82F-4AD4-ACFA-2FB7990F6E58}"/>
              </c:ext>
            </c:extLst>
          </c:dPt>
          <c:dPt>
            <c:idx val="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D82F-4AD4-ACFA-2FB7990F6E58}"/>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D82F-4AD4-ACFA-2FB7990F6E58}"/>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B-D82F-4AD4-ACFA-2FB7990F6E58}"/>
              </c:ext>
            </c:extLst>
          </c:dPt>
          <c:dPt>
            <c:idx val="19"/>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D82F-4AD4-ACFA-2FB7990F6E58}"/>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D82F-4AD4-ACFA-2FB7990F6E58}"/>
              </c:ext>
            </c:extLst>
          </c:dPt>
          <c:dPt>
            <c:idx val="2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1-D82F-4AD4-ACFA-2FB7990F6E58}"/>
              </c:ext>
            </c:extLst>
          </c:dPt>
          <c:dPt>
            <c:idx val="38"/>
            <c:marker>
              <c:symbol val="circle"/>
              <c:size val="12"/>
              <c:spPr>
                <a:solidFill>
                  <a:srgbClr val="08BC89"/>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DFE9-4790-849C-164DDF163BD9}"/>
              </c:ext>
            </c:extLst>
          </c:dPt>
          <c:dPt>
            <c:idx val="39"/>
            <c:marker>
              <c:symbol val="circle"/>
              <c:size val="10"/>
              <c:spPr>
                <a:solidFill>
                  <a:srgbClr val="FF0000">
                    <a:alpha val="95000"/>
                  </a:srgbClr>
                </a:solidFill>
                <a:ln w="9525">
                  <a:solidFill>
                    <a:srgbClr val="FF0000">
                      <a:alpha val="92000"/>
                    </a:srgbClr>
                  </a:solidFill>
                </a:ln>
                <a:effectLst/>
              </c:spPr>
            </c:marker>
            <c:bubble3D val="0"/>
            <c:spPr>
              <a:ln w="19050" cap="rnd">
                <a:solidFill>
                  <a:srgbClr val="FF0000"/>
                </a:solidFill>
                <a:round/>
              </a:ln>
              <a:effectLst/>
            </c:spPr>
            <c:extLst>
              <c:ext xmlns:c16="http://schemas.microsoft.com/office/drawing/2014/chart" uri="{C3380CC4-5D6E-409C-BE32-E72D297353CC}">
                <c16:uniqueId val="{00000015-DFE9-4790-849C-164DDF163BD9}"/>
              </c:ext>
            </c:extLst>
          </c:dPt>
          <c:dPt>
            <c:idx val="4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8-6861-48BD-BC30-B6CB207A7D08}"/>
              </c:ext>
            </c:extLst>
          </c:dPt>
          <c:dPt>
            <c:idx val="4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DFE9-4790-849C-164DDF163BD9}"/>
              </c:ext>
            </c:extLst>
          </c:dPt>
          <c:dPt>
            <c:idx val="5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A-6B12-406E-B28B-572BB1051137}"/>
              </c:ext>
            </c:extLst>
          </c:dPt>
          <c:dPt>
            <c:idx val="5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C-2029-4A9E-A9B6-954ED7F6510A}"/>
              </c:ext>
            </c:extLst>
          </c:dPt>
          <c:dPt>
            <c:idx val="5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E-8375-49BB-B903-BB685A3E9717}"/>
              </c:ext>
            </c:extLst>
          </c:dPt>
          <c:dPt>
            <c:idx val="5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C274-41AE-AD88-9D174E5CAEEA}"/>
              </c:ext>
            </c:extLst>
          </c:dPt>
          <c:dPt>
            <c:idx val="5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2-C543-4414-A604-02C3D0F5F0A8}"/>
              </c:ext>
            </c:extLst>
          </c:dPt>
          <c:dPt>
            <c:idx val="5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4-F454-47A8-B3AD-4D8F81E82FB2}"/>
              </c:ext>
            </c:extLst>
          </c:dPt>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Ups'!$E$2:$E$58</c:f>
              <c:numCache>
                <c:formatCode>General</c:formatCode>
                <c:ptCount val="57"/>
                <c:pt idx="0">
                  <c:v>7</c:v>
                </c:pt>
                <c:pt idx="1">
                  <c:v>7</c:v>
                </c:pt>
                <c:pt idx="2">
                  <c:v>7</c:v>
                </c:pt>
                <c:pt idx="3">
                  <c:v>7</c:v>
                </c:pt>
                <c:pt idx="4">
                  <c:v>7</c:v>
                </c:pt>
                <c:pt idx="5">
                  <c:v>7</c:v>
                </c:pt>
                <c:pt idx="6">
                  <c:v>8</c:v>
                </c:pt>
                <c:pt idx="7">
                  <c:v>9</c:v>
                </c:pt>
                <c:pt idx="8">
                  <c:v>7</c:v>
                </c:pt>
                <c:pt idx="9">
                  <c:v>7.5</c:v>
                </c:pt>
                <c:pt idx="10">
                  <c:v>7.5</c:v>
                </c:pt>
                <c:pt idx="11">
                  <c:v>8</c:v>
                </c:pt>
                <c:pt idx="12">
                  <c:v>7</c:v>
                </c:pt>
                <c:pt idx="13">
                  <c:v>8</c:v>
                </c:pt>
                <c:pt idx="14">
                  <c:v>8</c:v>
                </c:pt>
                <c:pt idx="15">
                  <c:v>8</c:v>
                </c:pt>
                <c:pt idx="16">
                  <c:v>8</c:v>
                </c:pt>
                <c:pt idx="17">
                  <c:v>8</c:v>
                </c:pt>
                <c:pt idx="18">
                  <c:v>8</c:v>
                </c:pt>
                <c:pt idx="19">
                  <c:v>9</c:v>
                </c:pt>
                <c:pt idx="20">
                  <c:v>9</c:v>
                </c:pt>
                <c:pt idx="21">
                  <c:v>10</c:v>
                </c:pt>
                <c:pt idx="22">
                  <c:v>11</c:v>
                </c:pt>
                <c:pt idx="23">
                  <c:v>11</c:v>
                </c:pt>
                <c:pt idx="24">
                  <c:v>11</c:v>
                </c:pt>
                <c:pt idx="25">
                  <c:v>8</c:v>
                </c:pt>
                <c:pt idx="26">
                  <c:v>9.5</c:v>
                </c:pt>
                <c:pt idx="27">
                  <c:v>10</c:v>
                </c:pt>
                <c:pt idx="28">
                  <c:v>10</c:v>
                </c:pt>
                <c:pt idx="29">
                  <c:v>10</c:v>
                </c:pt>
                <c:pt idx="30">
                  <c:v>10</c:v>
                </c:pt>
                <c:pt idx="31">
                  <c:v>10</c:v>
                </c:pt>
                <c:pt idx="38">
                  <c:v>10</c:v>
                </c:pt>
                <c:pt idx="39">
                  <c:v>7</c:v>
                </c:pt>
                <c:pt idx="40">
                  <c:v>10</c:v>
                </c:pt>
                <c:pt idx="41">
                  <c:v>10</c:v>
                </c:pt>
                <c:pt idx="42">
                  <c:v>10</c:v>
                </c:pt>
                <c:pt idx="43">
                  <c:v>10</c:v>
                </c:pt>
                <c:pt idx="44">
                  <c:v>10</c:v>
                </c:pt>
                <c:pt idx="45">
                  <c:v>10</c:v>
                </c:pt>
                <c:pt idx="46">
                  <c:v>11</c:v>
                </c:pt>
                <c:pt idx="47">
                  <c:v>12</c:v>
                </c:pt>
                <c:pt idx="48">
                  <c:v>12</c:v>
                </c:pt>
                <c:pt idx="49">
                  <c:v>12</c:v>
                </c:pt>
                <c:pt idx="50">
                  <c:v>10</c:v>
                </c:pt>
                <c:pt idx="51">
                  <c:v>12</c:v>
                </c:pt>
                <c:pt idx="52">
                  <c:v>12</c:v>
                </c:pt>
                <c:pt idx="53">
                  <c:v>11</c:v>
                </c:pt>
                <c:pt idx="54">
                  <c:v>12</c:v>
                </c:pt>
                <c:pt idx="55">
                  <c:v>12</c:v>
                </c:pt>
                <c:pt idx="56">
                  <c:v>12</c:v>
                </c:pt>
              </c:numCache>
            </c:numRef>
          </c:val>
          <c:smooth val="0"/>
          <c:extLst>
            <c:ext xmlns:c16="http://schemas.microsoft.com/office/drawing/2014/chart" uri="{C3380CC4-5D6E-409C-BE32-E72D297353CC}">
              <c16:uniqueId val="{00000012-D82F-4AD4-ACFA-2FB7990F6E58}"/>
            </c:ext>
          </c:extLst>
        </c:ser>
        <c:dLbls>
          <c:showLegendKey val="0"/>
          <c:showVal val="0"/>
          <c:showCatName val="0"/>
          <c:showSerName val="0"/>
          <c:showPercent val="0"/>
          <c:showBubbleSize val="0"/>
        </c:dLbls>
        <c:marker val="1"/>
        <c:smooth val="0"/>
        <c:axId val="776877647"/>
        <c:axId val="1511309503"/>
      </c:lineChart>
      <c:dateAx>
        <c:axId val="776877647"/>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09503"/>
        <c:crosses val="autoZero"/>
        <c:auto val="0"/>
        <c:lblOffset val="100"/>
        <c:baseTimeUnit val="days"/>
      </c:dateAx>
      <c:valAx>
        <c:axId val="1511309503"/>
        <c:scaling>
          <c:orientation val="minMax"/>
          <c:max val="18"/>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6877647"/>
        <c:crosses val="autoZero"/>
        <c:crossBetween val="between"/>
        <c:majorUnit val="3"/>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Pull Up</a:t>
            </a:r>
            <a:endParaRPr lang="en-US">
              <a:solidFill>
                <a:sysClr val="windowText" lastClr="000000"/>
              </a:solidFill>
            </a:endParaRPr>
          </a:p>
        </c:rich>
      </c:tx>
      <c:layout>
        <c:manualLayout>
          <c:xMode val="edge"/>
          <c:yMode val="edge"/>
          <c:x val="0.39367017375926699"/>
          <c:y val="1.9607849191863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50067778114E-2"/>
          <c:y val="4.0515374560869094E-2"/>
          <c:w val="0.91375921479679001"/>
          <c:h val="0.83321810505422422"/>
        </c:manualLayout>
      </c:layout>
      <c:lineChart>
        <c:grouping val="standard"/>
        <c:varyColors val="0"/>
        <c:ser>
          <c:idx val="1"/>
          <c:order val="0"/>
          <c:tx>
            <c:v>Average Time per Pull Up</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1-9B71-44A1-BE6F-4BA655C3504F}"/>
              </c:ext>
            </c:extLst>
          </c:dPt>
          <c:dPt>
            <c:idx val="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9B71-44A1-BE6F-4BA655C3504F}"/>
              </c:ext>
            </c:extLst>
          </c:dPt>
          <c:dPt>
            <c:idx val="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9B71-44A1-BE6F-4BA655C3504F}"/>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9B71-44A1-BE6F-4BA655C3504F}"/>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B-9B71-44A1-BE6F-4BA655C3504F}"/>
              </c:ext>
            </c:extLst>
          </c:dPt>
          <c:dPt>
            <c:idx val="19"/>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9B71-44A1-BE6F-4BA655C3504F}"/>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F-9B71-44A1-BE6F-4BA655C3504F}"/>
              </c:ext>
            </c:extLst>
          </c:dPt>
          <c:dPt>
            <c:idx val="2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1-9B71-44A1-BE6F-4BA655C3504F}"/>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1-E4E2-4729-9D72-EBEC043BF1EB}"/>
              </c:ext>
            </c:extLst>
          </c:dPt>
          <c:dPt>
            <c:idx val="39"/>
            <c:marker>
              <c:symbol val="circle"/>
              <c:size val="10"/>
              <c:spPr>
                <a:solidFill>
                  <a:srgbClr val="FF0000">
                    <a:alpha val="93000"/>
                  </a:srgbClr>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3-E4E2-4729-9D72-EBEC043BF1EB}"/>
              </c:ext>
            </c:extLst>
          </c:dPt>
          <c:dPt>
            <c:idx val="4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6-A637-4E5D-AA9F-E298CDDC8AAB}"/>
              </c:ext>
            </c:extLst>
          </c:dPt>
          <c:dPt>
            <c:idx val="4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7-E4E2-4729-9D72-EBEC043BF1EB}"/>
              </c:ext>
            </c:extLst>
          </c:dPt>
          <c:dPt>
            <c:idx val="5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8-C222-4504-BE96-AD5F416CE76F}"/>
              </c:ext>
            </c:extLst>
          </c:dPt>
          <c:dPt>
            <c:idx val="5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A-285E-4092-A9BF-8B745E2CDBF1}"/>
              </c:ext>
            </c:extLst>
          </c:dPt>
          <c:dPt>
            <c:idx val="5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C-8CE1-4C20-9B50-7AABAB167608}"/>
              </c:ext>
            </c:extLst>
          </c:dPt>
          <c:dPt>
            <c:idx val="5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E-4E0D-422A-8552-DF1DC32280B0}"/>
              </c:ext>
            </c:extLst>
          </c:dPt>
          <c:dPt>
            <c:idx val="5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0-76A1-4D44-8BAC-36881D77212A}"/>
              </c:ext>
            </c:extLst>
          </c:dPt>
          <c:dPt>
            <c:idx val="5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2-296B-42B4-BC3F-B9B32FE2E477}"/>
              </c:ext>
            </c:extLst>
          </c:dPt>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Ups'!$G$2:$G$58</c:f>
              <c:numCache>
                <c:formatCode>mm:ss.00</c:formatCode>
                <c:ptCount val="57"/>
                <c:pt idx="0">
                  <c:v>2.971230158730159E-5</c:v>
                </c:pt>
                <c:pt idx="1">
                  <c:v>2.6884920634920639E-5</c:v>
                </c:pt>
                <c:pt idx="2">
                  <c:v>2.5016534391534397E-5</c:v>
                </c:pt>
                <c:pt idx="3">
                  <c:v>2.4470899470899473E-5</c:v>
                </c:pt>
                <c:pt idx="4">
                  <c:v>2.4603174603174605E-5</c:v>
                </c:pt>
                <c:pt idx="5">
                  <c:v>2.1511243386243384E-5</c:v>
                </c:pt>
                <c:pt idx="6">
                  <c:v>2.7372685185185186E-5</c:v>
                </c:pt>
                <c:pt idx="7">
                  <c:v>2.6170267489711935E-5</c:v>
                </c:pt>
                <c:pt idx="8">
                  <c:v>3.2853835978835979E-5</c:v>
                </c:pt>
                <c:pt idx="9">
                  <c:v>3.6111111111111109E-5</c:v>
                </c:pt>
                <c:pt idx="10">
                  <c:v>3.2854938271604936E-5</c:v>
                </c:pt>
                <c:pt idx="11">
                  <c:v>2.9007523148148149E-5</c:v>
                </c:pt>
                <c:pt idx="12">
                  <c:v>3.3597883597883599E-5</c:v>
                </c:pt>
                <c:pt idx="13">
                  <c:v>3.1944444444444448E-5</c:v>
                </c:pt>
                <c:pt idx="14">
                  <c:v>2.7372685185185189E-5</c:v>
                </c:pt>
                <c:pt idx="15">
                  <c:v>2.6041666666666668E-5</c:v>
                </c:pt>
                <c:pt idx="16">
                  <c:v>2.9123263888888889E-5</c:v>
                </c:pt>
                <c:pt idx="17">
                  <c:v>2.181712962962963E-5</c:v>
                </c:pt>
                <c:pt idx="18">
                  <c:v>2.3755787037037039E-5</c:v>
                </c:pt>
                <c:pt idx="19">
                  <c:v>2.5591563786008228E-5</c:v>
                </c:pt>
                <c:pt idx="20">
                  <c:v>2.6015946502057612E-5</c:v>
                </c:pt>
                <c:pt idx="21">
                  <c:v>2.0057870370370368E-5</c:v>
                </c:pt>
                <c:pt idx="22">
                  <c:v>2.6957070707070708E-5</c:v>
                </c:pt>
                <c:pt idx="23">
                  <c:v>2.5021043771043772E-5</c:v>
                </c:pt>
                <c:pt idx="24">
                  <c:v>2.4305555555555558E-5</c:v>
                </c:pt>
                <c:pt idx="25">
                  <c:v>2.9947916666666665E-5</c:v>
                </c:pt>
                <c:pt idx="26">
                  <c:v>2.726608187134503E-5</c:v>
                </c:pt>
                <c:pt idx="27">
                  <c:v>2.5173611111111111E-5</c:v>
                </c:pt>
                <c:pt idx="28">
                  <c:v>2.6759259259259259E-5</c:v>
                </c:pt>
                <c:pt idx="29">
                  <c:v>2.5034722222222224E-5</c:v>
                </c:pt>
                <c:pt idx="30">
                  <c:v>2.3344907407407411E-5</c:v>
                </c:pt>
                <c:pt idx="31">
                  <c:v>2.3912037037037036E-5</c:v>
                </c:pt>
                <c:pt idx="38">
                  <c:v>2.4305555555555554E-5</c:v>
                </c:pt>
                <c:pt idx="39">
                  <c:v>2.8852513227513227E-5</c:v>
                </c:pt>
                <c:pt idx="40">
                  <c:v>2.34375E-5</c:v>
                </c:pt>
                <c:pt idx="41">
                  <c:v>2.5057870370370371E-5</c:v>
                </c:pt>
                <c:pt idx="42">
                  <c:v>2.4965277777777779E-5</c:v>
                </c:pt>
                <c:pt idx="43">
                  <c:v>2.6585648148148146E-5</c:v>
                </c:pt>
                <c:pt idx="44">
                  <c:v>2.5092592592592594E-5</c:v>
                </c:pt>
                <c:pt idx="45">
                  <c:v>2.5439814814814814E-5</c:v>
                </c:pt>
                <c:pt idx="46">
                  <c:v>2.5726010101010097E-5</c:v>
                </c:pt>
                <c:pt idx="47">
                  <c:v>2.4980709876543207E-5</c:v>
                </c:pt>
                <c:pt idx="48">
                  <c:v>2.6176697530864196E-5</c:v>
                </c:pt>
                <c:pt idx="49">
                  <c:v>2.3678626543209878E-5</c:v>
                </c:pt>
                <c:pt idx="50">
                  <c:v>2.6527777777777779E-5</c:v>
                </c:pt>
                <c:pt idx="51">
                  <c:v>2.4305555555555554E-5</c:v>
                </c:pt>
                <c:pt idx="52">
                  <c:v>2.4807098765432097E-5</c:v>
                </c:pt>
                <c:pt idx="53">
                  <c:v>2.6231060606060606E-5</c:v>
                </c:pt>
                <c:pt idx="54">
                  <c:v>2.5713734567901233E-5</c:v>
                </c:pt>
                <c:pt idx="55">
                  <c:v>2.4845679012345682E-5</c:v>
                </c:pt>
                <c:pt idx="56">
                  <c:v>2.4160879629629633E-5</c:v>
                </c:pt>
              </c:numCache>
            </c:numRef>
          </c:val>
          <c:smooth val="0"/>
          <c:extLst>
            <c:ext xmlns:c16="http://schemas.microsoft.com/office/drawing/2014/chart" uri="{C3380CC4-5D6E-409C-BE32-E72D297353CC}">
              <c16:uniqueId val="{00000012-9B71-44A1-BE6F-4BA655C3504F}"/>
            </c:ext>
          </c:extLst>
        </c:ser>
        <c:dLbls>
          <c:showLegendKey val="0"/>
          <c:showVal val="0"/>
          <c:showCatName val="0"/>
          <c:showSerName val="0"/>
          <c:showPercent val="0"/>
          <c:showBubbleSize val="0"/>
        </c:dLbls>
        <c:marker val="1"/>
        <c:smooth val="0"/>
        <c:axId val="2051157407"/>
        <c:axId val="2040605391"/>
      </c:lineChart>
      <c:dateAx>
        <c:axId val="2051157407"/>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05391"/>
        <c:crosses val="autoZero"/>
        <c:auto val="0"/>
        <c:lblOffset val="100"/>
        <c:baseTimeUnit val="days"/>
      </c:dateAx>
      <c:valAx>
        <c:axId val="2040605391"/>
        <c:scaling>
          <c:orientation val="minMax"/>
          <c:max val="8.7880000000000019E-5"/>
          <c:min val="1.1600000000000006E-5"/>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51157407"/>
        <c:crosses val="autoZero"/>
        <c:crossBetween val="between"/>
        <c:majorUnit val="1.1570000000000004E-5"/>
        <c:minorUnit val="2.7000000000000013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Pull</a:t>
            </a:r>
            <a:r>
              <a:rPr lang="en-US" baseline="0">
                <a:solidFill>
                  <a:sysClr val="windowText" lastClr="000000"/>
                </a:solidFill>
              </a:rPr>
              <a:t> Ups Hold Time</a:t>
            </a:r>
            <a:endParaRPr lang="en-US">
              <a:solidFill>
                <a:sysClr val="windowText" lastClr="000000"/>
              </a:solidFill>
            </a:endParaRPr>
          </a:p>
        </c:rich>
      </c:tx>
      <c:layout>
        <c:manualLayout>
          <c:xMode val="edge"/>
          <c:yMode val="edge"/>
          <c:x val="0.41763388154389053"/>
          <c:y val="1.1782941517024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69771734860937E-2"/>
          <c:y val="4.4515396376915588E-2"/>
          <c:w val="0.91395148177816188"/>
          <c:h val="0.80894439688658193"/>
        </c:manualLayout>
      </c:layout>
      <c:lineChart>
        <c:grouping val="standard"/>
        <c:varyColors val="0"/>
        <c:ser>
          <c:idx val="1"/>
          <c:order val="0"/>
          <c:tx>
            <c:v>Floor Hold Time</c:v>
          </c:tx>
          <c:spPr>
            <a:ln w="50800" cap="rnd">
              <a:solidFill>
                <a:srgbClr val="FF647D"/>
              </a:solidFill>
              <a:prstDash val="dash"/>
              <a:round/>
            </a:ln>
            <a:effectLst/>
          </c:spPr>
          <c:marker>
            <c:symbol val="none"/>
          </c:marker>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Ups'!$K$2:$K$58</c:f>
              <c:numCache>
                <c:formatCode>mm:ss.00</c:formatCode>
                <c:ptCount val="57"/>
                <c:pt idx="0">
                  <c:v>1.7361111111111101E-4</c:v>
                </c:pt>
                <c:pt idx="1">
                  <c:v>1.7361111111111101E-4</c:v>
                </c:pt>
                <c:pt idx="2">
                  <c:v>1.7361111111111101E-4</c:v>
                </c:pt>
                <c:pt idx="3">
                  <c:v>1.7361111111111101E-4</c:v>
                </c:pt>
                <c:pt idx="4">
                  <c:v>1.7361111111111101E-4</c:v>
                </c:pt>
                <c:pt idx="5">
                  <c:v>1.7361111111111101E-4</c:v>
                </c:pt>
                <c:pt idx="6">
                  <c:v>1.7361111111111101E-4</c:v>
                </c:pt>
                <c:pt idx="7">
                  <c:v>1.7361111111111101E-4</c:v>
                </c:pt>
                <c:pt idx="8">
                  <c:v>1.7361111111111101E-4</c:v>
                </c:pt>
                <c:pt idx="9">
                  <c:v>1.7361111111111101E-4</c:v>
                </c:pt>
                <c:pt idx="10">
                  <c:v>1.7361111111111101E-4</c:v>
                </c:pt>
                <c:pt idx="11">
                  <c:v>1.7361111111111101E-4</c:v>
                </c:pt>
                <c:pt idx="12">
                  <c:v>1.7361111111111101E-4</c:v>
                </c:pt>
                <c:pt idx="13">
                  <c:v>1.7361111111111101E-4</c:v>
                </c:pt>
                <c:pt idx="14">
                  <c:v>1.7361111111111101E-4</c:v>
                </c:pt>
                <c:pt idx="15">
                  <c:v>1.7361111111111101E-4</c:v>
                </c:pt>
                <c:pt idx="16">
                  <c:v>1.7361111111111101E-4</c:v>
                </c:pt>
                <c:pt idx="17">
                  <c:v>1.7361111111111101E-4</c:v>
                </c:pt>
                <c:pt idx="18">
                  <c:v>1.7361111111111101E-4</c:v>
                </c:pt>
                <c:pt idx="19">
                  <c:v>1.7361111111111101E-4</c:v>
                </c:pt>
                <c:pt idx="20">
                  <c:v>1.7361111111111101E-4</c:v>
                </c:pt>
                <c:pt idx="21">
                  <c:v>1.7361111111111101E-4</c:v>
                </c:pt>
                <c:pt idx="22">
                  <c:v>1.7361111111111101E-4</c:v>
                </c:pt>
                <c:pt idx="23">
                  <c:v>1.7361111111111101E-4</c:v>
                </c:pt>
                <c:pt idx="24">
                  <c:v>1.7361111111111101E-4</c:v>
                </c:pt>
                <c:pt idx="25">
                  <c:v>1.7361111111111101E-4</c:v>
                </c:pt>
                <c:pt idx="26">
                  <c:v>1.7361111111111101E-4</c:v>
                </c:pt>
                <c:pt idx="27">
                  <c:v>1.7361111111111101E-4</c:v>
                </c:pt>
                <c:pt idx="28">
                  <c:v>1.7361111111111101E-4</c:v>
                </c:pt>
                <c:pt idx="29">
                  <c:v>1.7361111111111101E-4</c:v>
                </c:pt>
                <c:pt idx="30">
                  <c:v>1.7361111111111101E-4</c:v>
                </c:pt>
                <c:pt idx="31">
                  <c:v>1.7361111111111101E-4</c:v>
                </c:pt>
                <c:pt idx="32">
                  <c:v>1.7361111111111101E-4</c:v>
                </c:pt>
                <c:pt idx="33">
                  <c:v>1.7361111111111101E-4</c:v>
                </c:pt>
                <c:pt idx="34">
                  <c:v>1.7361111111111101E-4</c:v>
                </c:pt>
                <c:pt idx="35">
                  <c:v>1.7361111111111101E-4</c:v>
                </c:pt>
                <c:pt idx="36">
                  <c:v>1.7361111111111101E-4</c:v>
                </c:pt>
                <c:pt idx="37">
                  <c:v>1.7361111111111101E-4</c:v>
                </c:pt>
                <c:pt idx="38">
                  <c:v>1.7361111111111101E-4</c:v>
                </c:pt>
                <c:pt idx="39">
                  <c:v>1.7361111111111101E-4</c:v>
                </c:pt>
                <c:pt idx="40">
                  <c:v>1.7361111111111101E-4</c:v>
                </c:pt>
                <c:pt idx="41">
                  <c:v>1.7361111111111101E-4</c:v>
                </c:pt>
                <c:pt idx="42">
                  <c:v>1.7361111111111101E-4</c:v>
                </c:pt>
                <c:pt idx="43">
                  <c:v>1.7361111111111101E-4</c:v>
                </c:pt>
                <c:pt idx="44">
                  <c:v>1.7361111111111101E-4</c:v>
                </c:pt>
                <c:pt idx="45">
                  <c:v>1.7361111111111101E-4</c:v>
                </c:pt>
                <c:pt idx="46">
                  <c:v>1.7361111111111101E-4</c:v>
                </c:pt>
                <c:pt idx="47">
                  <c:v>1.7361111111111101E-4</c:v>
                </c:pt>
                <c:pt idx="48">
                  <c:v>1.7361111111111101E-4</c:v>
                </c:pt>
                <c:pt idx="49">
                  <c:v>1.7361111111111101E-4</c:v>
                </c:pt>
                <c:pt idx="50">
                  <c:v>1.7361111111111101E-4</c:v>
                </c:pt>
                <c:pt idx="51">
                  <c:v>1.7361111111111101E-4</c:v>
                </c:pt>
                <c:pt idx="52">
                  <c:v>1.7361111111111101E-4</c:v>
                </c:pt>
                <c:pt idx="53">
                  <c:v>1.7361111111111101E-4</c:v>
                </c:pt>
                <c:pt idx="54">
                  <c:v>1.7361111111111101E-4</c:v>
                </c:pt>
                <c:pt idx="55">
                  <c:v>1.7361111111111101E-4</c:v>
                </c:pt>
                <c:pt idx="56">
                  <c:v>1.7361111111111101E-4</c:v>
                </c:pt>
              </c:numCache>
            </c:numRef>
          </c:val>
          <c:smooth val="0"/>
          <c:extLst>
            <c:ext xmlns:c16="http://schemas.microsoft.com/office/drawing/2014/chart" uri="{C3380CC4-5D6E-409C-BE32-E72D297353CC}">
              <c16:uniqueId val="{00000000-9B94-4421-87F4-321DDBA31221}"/>
            </c:ext>
          </c:extLst>
        </c:ser>
        <c:ser>
          <c:idx val="2"/>
          <c:order val="1"/>
          <c:tx>
            <c:v>Ceiling Hold Time</c:v>
          </c:tx>
          <c:spPr>
            <a:ln w="50800" cap="rnd">
              <a:solidFill>
                <a:schemeClr val="accent2"/>
              </a:solidFill>
              <a:prstDash val="dash"/>
              <a:round/>
            </a:ln>
            <a:effectLst/>
          </c:spPr>
          <c:marker>
            <c:symbol val="none"/>
          </c:marker>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Ups'!$L$2:$L$58</c:f>
              <c:numCache>
                <c:formatCode>mm:ss.00</c:formatCode>
                <c:ptCount val="57"/>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numCache>
            </c:numRef>
          </c:val>
          <c:smooth val="0"/>
          <c:extLst>
            <c:ext xmlns:c16="http://schemas.microsoft.com/office/drawing/2014/chart" uri="{C3380CC4-5D6E-409C-BE32-E72D297353CC}">
              <c16:uniqueId val="{00000001-9B94-4421-87F4-321DDBA31221}"/>
            </c:ext>
          </c:extLst>
        </c:ser>
        <c:ser>
          <c:idx val="0"/>
          <c:order val="2"/>
          <c:tx>
            <c:v>Pull Ups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6"/>
            <c:marker>
              <c:symbol val="circle"/>
              <c:size val="12"/>
              <c:spPr>
                <a:solidFill>
                  <a:srgbClr val="00CC9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3-9B94-4421-87F4-321DDBA31221}"/>
              </c:ext>
            </c:extLst>
          </c:dPt>
          <c:dPt>
            <c:idx val="7"/>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5-9B94-4421-87F4-321DDBA31221}"/>
              </c:ext>
            </c:extLst>
          </c:dPt>
          <c:dPt>
            <c:idx val="8"/>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7-9B94-4421-87F4-321DDBA31221}"/>
              </c:ext>
            </c:extLst>
          </c:dPt>
          <c:dPt>
            <c:idx val="9"/>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9-9B94-4421-87F4-321DDBA31221}"/>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B-9B94-4421-87F4-321DDBA31221}"/>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D-9B94-4421-87F4-321DDBA31221}"/>
              </c:ext>
            </c:extLst>
          </c:dPt>
          <c:dPt>
            <c:idx val="19"/>
            <c:marker>
              <c:symbol val="circle"/>
              <c:size val="12"/>
              <c:spPr>
                <a:solidFill>
                  <a:srgbClr val="08DEA1"/>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F-9B94-4421-87F4-321DDBA31221}"/>
              </c:ext>
            </c:extLst>
          </c:dPt>
          <c:dPt>
            <c:idx val="25"/>
            <c:marker>
              <c:symbol val="circle"/>
              <c:size val="10"/>
              <c:spPr>
                <a:solidFill>
                  <a:srgbClr val="FF0000"/>
                </a:solidFill>
                <a:ln w="9525">
                  <a:solidFill>
                    <a:srgbClr val="FF0000"/>
                  </a:solidFill>
                </a:ln>
                <a:effectLst/>
              </c:spPr>
            </c:marker>
            <c:bubble3D val="0"/>
            <c:spPr>
              <a:ln w="19050" cap="rnd">
                <a:solidFill>
                  <a:srgbClr val="FF0000"/>
                </a:solidFill>
                <a:prstDash val="solid"/>
                <a:round/>
              </a:ln>
              <a:effectLst/>
            </c:spPr>
            <c:extLst>
              <c:ext xmlns:c16="http://schemas.microsoft.com/office/drawing/2014/chart" uri="{C3380CC4-5D6E-409C-BE32-E72D297353CC}">
                <c16:uniqueId val="{00000011-9B94-4421-87F4-321DDBA31221}"/>
              </c:ext>
            </c:extLst>
          </c:dPt>
          <c:dPt>
            <c:idx val="2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3-9B94-4421-87F4-321DDBA31221}"/>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A206-4161-AE6B-466892C6E41D}"/>
              </c:ext>
            </c:extLst>
          </c:dPt>
          <c:dPt>
            <c:idx val="3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5-A206-4161-AE6B-466892C6E41D}"/>
              </c:ext>
            </c:extLst>
          </c:dPt>
          <c:dPt>
            <c:idx val="4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8-1F68-4F14-AA90-53DB4AF3D699}"/>
              </c:ext>
            </c:extLst>
          </c:dPt>
          <c:dPt>
            <c:idx val="46"/>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A206-4161-AE6B-466892C6E41D}"/>
              </c:ext>
            </c:extLst>
          </c:dPt>
          <c:dPt>
            <c:idx val="50"/>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A-8521-4256-8856-872B79E5597A}"/>
              </c:ext>
            </c:extLst>
          </c:dPt>
          <c:dPt>
            <c:idx val="51"/>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C-981D-4E8B-AF78-5003C3A8E651}"/>
              </c:ext>
            </c:extLst>
          </c:dPt>
          <c:dPt>
            <c:idx val="5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E-6BB2-4D7C-86AF-4870F21FBFC4}"/>
              </c:ext>
            </c:extLst>
          </c:dPt>
          <c:dPt>
            <c:idx val="54"/>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56CA-46D4-815D-47487171E565}"/>
              </c:ext>
            </c:extLst>
          </c:dPt>
          <c:dPt>
            <c:idx val="55"/>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2-3FD5-44E1-9721-649200B6F263}"/>
              </c:ext>
            </c:extLst>
          </c:dPt>
          <c:dPt>
            <c:idx val="56"/>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4-52E4-44B1-84A8-CAEA8CD7968E}"/>
              </c:ext>
            </c:extLst>
          </c:dPt>
          <c:cat>
            <c:numRef>
              <c:f>'A5-Pull Ups'!$B$2:$B$58</c:f>
              <c:numCache>
                <c:formatCode>mm/dd</c:formatCode>
                <c:ptCount val="57"/>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numCache>
            </c:numRef>
          </c:cat>
          <c:val>
            <c:numRef>
              <c:f>'A5-Pull Ups'!$C$2:$C$58</c:f>
              <c:numCache>
                <c:formatCode>mm:ss.00</c:formatCode>
                <c:ptCount val="57"/>
                <c:pt idx="0">
                  <c:v>3.8194444444444446E-4</c:v>
                </c:pt>
                <c:pt idx="1">
                  <c:v>4.5138888888888892E-4</c:v>
                </c:pt>
                <c:pt idx="2">
                  <c:v>5.0925925925925921E-4</c:v>
                </c:pt>
                <c:pt idx="3">
                  <c:v>5.4398148148148144E-4</c:v>
                </c:pt>
                <c:pt idx="4">
                  <c:v>5.2083333333333333E-4</c:v>
                </c:pt>
                <c:pt idx="5">
                  <c:v>5.4398148148148144E-4</c:v>
                </c:pt>
                <c:pt idx="6">
                  <c:v>2.8935185185185189E-4</c:v>
                </c:pt>
                <c:pt idx="7">
                  <c:v>3.1250000000000001E-4</c:v>
                </c:pt>
                <c:pt idx="8">
                  <c:v>3.4722222222222224E-4</c:v>
                </c:pt>
                <c:pt idx="9">
                  <c:v>4.0509259259259258E-4</c:v>
                </c:pt>
                <c:pt idx="10">
                  <c:v>4.1666666666666669E-4</c:v>
                </c:pt>
                <c:pt idx="11">
                  <c:v>3.9351851851851852E-4</c:v>
                </c:pt>
                <c:pt idx="12">
                  <c:v>3.5879629629629635E-4</c:v>
                </c:pt>
                <c:pt idx="13">
                  <c:v>3.4722222222222224E-4</c:v>
                </c:pt>
                <c:pt idx="14">
                  <c:v>4.3981481481481481E-4</c:v>
                </c:pt>
                <c:pt idx="15">
                  <c:v>5.2083333333333333E-4</c:v>
                </c:pt>
                <c:pt idx="16">
                  <c:v>4.6296296296296298E-4</c:v>
                </c:pt>
                <c:pt idx="17">
                  <c:v>5.0925925925925921E-4</c:v>
                </c:pt>
                <c:pt idx="18">
                  <c:v>4.9768518518518521E-4</c:v>
                </c:pt>
                <c:pt idx="19">
                  <c:v>2.7777777777777778E-4</c:v>
                </c:pt>
                <c:pt idx="20">
                  <c:v>3.8194444444444446E-4</c:v>
                </c:pt>
                <c:pt idx="21">
                  <c:v>2.8935185185185184E-4</c:v>
                </c:pt>
                <c:pt idx="22">
                  <c:v>2.6620370370370372E-4</c:v>
                </c:pt>
                <c:pt idx="23">
                  <c:v>3.3564814814814812E-4</c:v>
                </c:pt>
                <c:pt idx="24">
                  <c:v>3.9351851851851852E-4</c:v>
                </c:pt>
                <c:pt idx="25">
                  <c:v>2.3148148148148149E-4</c:v>
                </c:pt>
                <c:pt idx="26">
                  <c:v>2.8935185185185184E-4</c:v>
                </c:pt>
                <c:pt idx="27">
                  <c:v>2.6620370370370372E-4</c:v>
                </c:pt>
                <c:pt idx="28">
                  <c:v>3.3564814814814812E-4</c:v>
                </c:pt>
                <c:pt idx="29">
                  <c:v>3.8194444444444446E-4</c:v>
                </c:pt>
                <c:pt idx="30">
                  <c:v>4.3981481481481481E-4</c:v>
                </c:pt>
                <c:pt idx="31">
                  <c:v>4.861111111111111E-4</c:v>
                </c:pt>
                <c:pt idx="38">
                  <c:v>3.2407407407407406E-4</c:v>
                </c:pt>
                <c:pt idx="39">
                  <c:v>0</c:v>
                </c:pt>
                <c:pt idx="40">
                  <c:v>3.8194444444444446E-4</c:v>
                </c:pt>
                <c:pt idx="41">
                  <c:v>4.5138888888888887E-4</c:v>
                </c:pt>
                <c:pt idx="42">
                  <c:v>4.6296296296296298E-4</c:v>
                </c:pt>
                <c:pt idx="43">
                  <c:v>5.2083333333333333E-4</c:v>
                </c:pt>
                <c:pt idx="44">
                  <c:v>4.6296296296296298E-4</c:v>
                </c:pt>
                <c:pt idx="45">
                  <c:v>4.861111111111111E-4</c:v>
                </c:pt>
                <c:pt idx="46">
                  <c:v>3.5879629629629629E-4</c:v>
                </c:pt>
                <c:pt idx="47">
                  <c:v>4.6296296296296298E-4</c:v>
                </c:pt>
                <c:pt idx="48">
                  <c:v>4.1666666666666669E-4</c:v>
                </c:pt>
                <c:pt idx="49">
                  <c:v>4.9768518518518521E-4</c:v>
                </c:pt>
                <c:pt idx="50">
                  <c:v>3.5879629629629629E-4</c:v>
                </c:pt>
                <c:pt idx="51">
                  <c:v>4.861111111111111E-4</c:v>
                </c:pt>
                <c:pt idx="52">
                  <c:v>4.861111111111111E-4</c:v>
                </c:pt>
                <c:pt idx="53">
                  <c:v>5.2083333333333333E-4</c:v>
                </c:pt>
                <c:pt idx="54">
                  <c:v>3.9351851851851852E-4</c:v>
                </c:pt>
                <c:pt idx="55">
                  <c:v>4.9768518518518521E-4</c:v>
                </c:pt>
                <c:pt idx="56">
                  <c:v>4.2824074074074075E-4</c:v>
                </c:pt>
              </c:numCache>
            </c:numRef>
          </c:val>
          <c:smooth val="0"/>
          <c:extLst>
            <c:ext xmlns:c16="http://schemas.microsoft.com/office/drawing/2014/chart" uri="{C3380CC4-5D6E-409C-BE32-E72D297353CC}">
              <c16:uniqueId val="{00000014-9B94-4421-87F4-321DDBA31221}"/>
            </c:ext>
          </c:extLst>
        </c:ser>
        <c:dLbls>
          <c:showLegendKey val="0"/>
          <c:showVal val="0"/>
          <c:showCatName val="0"/>
          <c:showSerName val="0"/>
          <c:showPercent val="0"/>
          <c:showBubbleSize val="0"/>
        </c:dLbls>
        <c:smooth val="0"/>
        <c:axId val="951890863"/>
        <c:axId val="2036028863"/>
      </c:lineChart>
      <c:dateAx>
        <c:axId val="95189086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8863"/>
        <c:crosses val="autoZero"/>
        <c:auto val="0"/>
        <c:lblOffset val="100"/>
        <c:baseTimeUnit val="days"/>
      </c:dateAx>
      <c:valAx>
        <c:axId val="2036028863"/>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51890863"/>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Lateral</a:t>
            </a:r>
            <a:r>
              <a:rPr lang="en-US" baseline="0">
                <a:solidFill>
                  <a:sysClr val="windowText" lastClr="000000"/>
                </a:solidFill>
              </a:rPr>
              <a:t> </a:t>
            </a:r>
            <a:r>
              <a:rPr lang="en-US">
                <a:solidFill>
                  <a:sysClr val="windowText" lastClr="000000"/>
                </a:solidFill>
              </a:rPr>
              <a:t>Pulldowns Metric</a:t>
            </a:r>
          </a:p>
        </c:rich>
      </c:tx>
      <c:layout>
        <c:manualLayout>
          <c:xMode val="edge"/>
          <c:yMode val="edge"/>
          <c:x val="0.39366587339295062"/>
          <c:y val="1.903875000262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988311825063474E-2"/>
          <c:y val="0.10815689009364365"/>
          <c:w val="0.94466696306349518"/>
          <c:h val="0.76618286254652124"/>
        </c:manualLayout>
      </c:layout>
      <c:lineChart>
        <c:grouping val="standard"/>
        <c:varyColors val="0"/>
        <c:ser>
          <c:idx val="0"/>
          <c:order val="0"/>
          <c:tx>
            <c:v>Lateral Pulldowns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2"/>
              <c:spPr>
                <a:solidFill>
                  <a:srgbClr val="08BC89"/>
                </a:solidFill>
                <a:ln w="19050">
                  <a:solidFill>
                    <a:schemeClr val="tx1"/>
                  </a:solidFill>
                </a:ln>
                <a:effectLst/>
              </c:spPr>
            </c:marker>
            <c:bubble3D val="0"/>
            <c:spPr>
              <a:ln w="12700" cap="rnd">
                <a:solidFill>
                  <a:schemeClr val="accent1"/>
                </a:solidFill>
                <a:round/>
              </a:ln>
              <a:effectLst/>
            </c:spPr>
            <c:extLst>
              <c:ext xmlns:c16="http://schemas.microsoft.com/office/drawing/2014/chart" uri="{C3380CC4-5D6E-409C-BE32-E72D297353CC}">
                <c16:uniqueId val="{00000001-2DAB-448E-B393-7A3FA8BC6AF5}"/>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2DAB-448E-B393-7A3FA8BC6AF5}"/>
              </c:ext>
            </c:extLst>
          </c:dPt>
          <c:dPt>
            <c:idx val="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2DAB-448E-B393-7A3FA8BC6AF5}"/>
              </c:ext>
            </c:extLst>
          </c:dPt>
          <c:dPt>
            <c:idx val="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2DAB-448E-B393-7A3FA8BC6AF5}"/>
              </c:ext>
            </c:extLst>
          </c:dPt>
          <c:dPt>
            <c:idx val="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2DAB-448E-B393-7A3FA8BC6AF5}"/>
              </c:ext>
            </c:extLst>
          </c:dPt>
          <c:dPt>
            <c:idx val="9"/>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B-2DAB-448E-B393-7A3FA8BC6AF5}"/>
              </c:ext>
            </c:extLst>
          </c:dPt>
          <c:dPt>
            <c:idx val="1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D-2DAB-448E-B393-7A3FA8BC6AF5}"/>
              </c:ext>
            </c:extLst>
          </c:dPt>
          <c:dPt>
            <c:idx val="1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F-2DAB-448E-B393-7A3FA8BC6AF5}"/>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2DAB-448E-B393-7A3FA8BC6AF5}"/>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3-2DAB-448E-B393-7A3FA8BC6AF5}"/>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5-2DAB-448E-B393-7A3FA8BC6AF5}"/>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prstDash val="solid"/>
                <a:round/>
              </a:ln>
              <a:effectLst/>
            </c:spPr>
            <c:extLst>
              <c:ext xmlns:c16="http://schemas.microsoft.com/office/drawing/2014/chart" uri="{C3380CC4-5D6E-409C-BE32-E72D297353CC}">
                <c16:uniqueId val="{00000017-2DAB-448E-B393-7A3FA8BC6AF5}"/>
              </c:ext>
            </c:extLst>
          </c:dPt>
          <c:dPt>
            <c:idx val="25"/>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8-0EB2-44EE-8030-E2F603F2CFFC}"/>
              </c:ext>
            </c:extLst>
          </c:dPt>
          <c:dPt>
            <c:idx val="30"/>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539A-426E-8A68-089EC2B2BC4F}"/>
              </c:ext>
            </c:extLst>
          </c:dPt>
          <c:dPt>
            <c:idx val="38"/>
            <c:marker>
              <c:symbol val="circle"/>
              <c:size val="12"/>
              <c:spPr>
                <a:solidFill>
                  <a:srgbClr val="08BC89"/>
                </a:solidFill>
                <a:ln w="19050">
                  <a:solidFill>
                    <a:schemeClr val="tx1">
                      <a:alpha val="96000"/>
                    </a:schemeClr>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C-DE17-4FF0-8AD7-B54BE679DFE5}"/>
              </c:ext>
            </c:extLst>
          </c:dPt>
          <c:dPt>
            <c:idx val="4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E-DE17-4FF0-8AD7-B54BE679DFE5}"/>
              </c:ext>
            </c:extLst>
          </c:dPt>
          <c:dPt>
            <c:idx val="4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DE17-4FF0-8AD7-B54BE679DFE5}"/>
              </c:ext>
            </c:extLst>
          </c:dPt>
          <c:dPt>
            <c:idx val="44"/>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2-DE17-4FF0-8AD7-B54BE679DFE5}"/>
              </c:ext>
            </c:extLst>
          </c:dPt>
          <c:dPt>
            <c:idx val="51"/>
            <c:marker>
              <c:symbol val="circle"/>
              <c:size val="10"/>
              <c:spPr>
                <a:solidFill>
                  <a:srgbClr val="51E079"/>
                </a:solidFill>
                <a:ln w="6350">
                  <a:solidFill>
                    <a:schemeClr val="tx1"/>
                  </a:solidFill>
                </a:ln>
                <a:effectLst/>
              </c:spPr>
            </c:marker>
            <c:bubble3D val="0"/>
            <c:extLst>
              <c:ext xmlns:c16="http://schemas.microsoft.com/office/drawing/2014/chart" uri="{C3380CC4-5D6E-409C-BE32-E72D297353CC}">
                <c16:uniqueId val="{00000023-654D-43CC-8ECA-48876D5A3FF9}"/>
              </c:ext>
            </c:extLst>
          </c:dPt>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Pulldowns'!$H$2:$H$59</c:f>
              <c:numCache>
                <c:formatCode>#,##0.000</c:formatCode>
                <c:ptCount val="58"/>
                <c:pt idx="0">
                  <c:v>0.65306846096336646</c:v>
                </c:pt>
                <c:pt idx="1">
                  <c:v>0.57774436090225567</c:v>
                </c:pt>
                <c:pt idx="3">
                  <c:v>1.119059829059829</c:v>
                </c:pt>
                <c:pt idx="4">
                  <c:v>1.7413216647605789</c:v>
                </c:pt>
                <c:pt idx="5">
                  <c:v>1.8703095520533246</c:v>
                </c:pt>
                <c:pt idx="6">
                  <c:v>2.167432216905901</c:v>
                </c:pt>
                <c:pt idx="7">
                  <c:v>2.4286261930840243</c:v>
                </c:pt>
                <c:pt idx="8">
                  <c:v>0.75260196905766541</c:v>
                </c:pt>
                <c:pt idx="9">
                  <c:v>0.99143027515120552</c:v>
                </c:pt>
                <c:pt idx="10">
                  <c:v>1.217982017982018</c:v>
                </c:pt>
                <c:pt idx="11">
                  <c:v>1.3595644642415243</c:v>
                </c:pt>
                <c:pt idx="12">
                  <c:v>1.3581446411417595</c:v>
                </c:pt>
                <c:pt idx="13">
                  <c:v>1.7152473416551091</c:v>
                </c:pt>
                <c:pt idx="14">
                  <c:v>1.8891393017628759</c:v>
                </c:pt>
                <c:pt idx="15">
                  <c:v>2.0825203789380922</c:v>
                </c:pt>
                <c:pt idx="16">
                  <c:v>2.3033333333333332</c:v>
                </c:pt>
                <c:pt idx="17">
                  <c:v>1.2273641851106643</c:v>
                </c:pt>
                <c:pt idx="18">
                  <c:v>1.4544390317586198</c:v>
                </c:pt>
                <c:pt idx="19">
                  <c:v>1.6212347851591147</c:v>
                </c:pt>
                <c:pt idx="20">
                  <c:v>1.7114166721755801</c:v>
                </c:pt>
                <c:pt idx="21">
                  <c:v>1.7161184748813616</c:v>
                </c:pt>
                <c:pt idx="22">
                  <c:v>1.6940501359106011</c:v>
                </c:pt>
                <c:pt idx="23">
                  <c:v>1.7206127206127209</c:v>
                </c:pt>
                <c:pt idx="24">
                  <c:v>1.6507416081186574</c:v>
                </c:pt>
                <c:pt idx="25">
                  <c:v>1.4743650045629313</c:v>
                </c:pt>
                <c:pt idx="26">
                  <c:v>2.0416211259856962</c:v>
                </c:pt>
                <c:pt idx="27">
                  <c:v>2.2641164272518193</c:v>
                </c:pt>
                <c:pt idx="28">
                  <c:v>2.550324927863505</c:v>
                </c:pt>
                <c:pt idx="29">
                  <c:v>2.8756240042485399</c:v>
                </c:pt>
                <c:pt idx="30">
                  <c:v>0.53701689361587834</c:v>
                </c:pt>
                <c:pt idx="38">
                  <c:v>2.1333556990970242</c:v>
                </c:pt>
                <c:pt idx="39">
                  <c:v>2.4393079584775088</c:v>
                </c:pt>
                <c:pt idx="40">
                  <c:v>2.9281372445197502</c:v>
                </c:pt>
                <c:pt idx="41">
                  <c:v>0.5569582558546905</c:v>
                </c:pt>
                <c:pt idx="42">
                  <c:v>0.61504688832054566</c:v>
                </c:pt>
                <c:pt idx="43">
                  <c:v>0</c:v>
                </c:pt>
                <c:pt idx="44">
                  <c:v>0.62871996235183392</c:v>
                </c:pt>
                <c:pt idx="45">
                  <c:v>0.69431871758604435</c:v>
                </c:pt>
                <c:pt idx="46">
                  <c:v>0.68533515316954807</c:v>
                </c:pt>
                <c:pt idx="47">
                  <c:v>0.7198762324312985</c:v>
                </c:pt>
                <c:pt idx="48">
                  <c:v>0.77643733078515698</c:v>
                </c:pt>
                <c:pt idx="49">
                  <c:v>0.79551728464771942</c:v>
                </c:pt>
                <c:pt idx="50">
                  <c:v>0.81769220719837998</c:v>
                </c:pt>
                <c:pt idx="51">
                  <c:v>0.80163984440546099</c:v>
                </c:pt>
                <c:pt idx="52">
                  <c:v>1.0911935208866155</c:v>
                </c:pt>
                <c:pt idx="53">
                  <c:v>1.1533350309820898</c:v>
                </c:pt>
                <c:pt idx="54">
                  <c:v>1.4391522333637194</c:v>
                </c:pt>
                <c:pt idx="55">
                  <c:v>1.5036630036630036</c:v>
                </c:pt>
                <c:pt idx="56">
                  <c:v>1.8340779853777418</c:v>
                </c:pt>
                <c:pt idx="57">
                  <c:v>1.9767441860465116</c:v>
                </c:pt>
              </c:numCache>
            </c:numRef>
          </c:val>
          <c:smooth val="0"/>
          <c:extLst>
            <c:ext xmlns:c16="http://schemas.microsoft.com/office/drawing/2014/chart" uri="{C3380CC4-5D6E-409C-BE32-E72D297353CC}">
              <c16:uniqueId val="{00000018-2DAB-448E-B393-7A3FA8BC6AF5}"/>
            </c:ext>
          </c:extLst>
        </c:ser>
        <c:dLbls>
          <c:showLegendKey val="0"/>
          <c:showVal val="0"/>
          <c:showCatName val="0"/>
          <c:showSerName val="0"/>
          <c:showPercent val="0"/>
          <c:showBubbleSize val="0"/>
        </c:dLbls>
        <c:marker val="1"/>
        <c:smooth val="0"/>
        <c:axId val="1438640831"/>
        <c:axId val="924107791"/>
      </c:lineChart>
      <c:dateAx>
        <c:axId val="1438640831"/>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07791"/>
        <c:crosses val="autoZero"/>
        <c:auto val="0"/>
        <c:lblOffset val="100"/>
        <c:baseTimeUnit val="days"/>
      </c:dateAx>
      <c:valAx>
        <c:axId val="92410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8640831"/>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Weight Moved</a:t>
            </a:r>
            <a:r>
              <a:rPr lang="en-US">
                <a:solidFill>
                  <a:sysClr val="windowText" lastClr="000000"/>
                </a:solidFill>
              </a:rPr>
              <a:t> (lbs.)</a:t>
            </a:r>
          </a:p>
        </c:rich>
      </c:tx>
      <c:layout>
        <c:manualLayout>
          <c:xMode val="edge"/>
          <c:yMode val="edge"/>
          <c:x val="0.39277621361202286"/>
          <c:y val="1.4992490474013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239782527184105E-2"/>
          <c:y val="0.10814307676007559"/>
          <c:w val="0.93439116985376824"/>
          <c:h val="0.76584651644466661"/>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2"/>
              <c:spPr>
                <a:solidFill>
                  <a:srgbClr val="08BC89"/>
                </a:solidFill>
                <a:ln w="19050">
                  <a:solidFill>
                    <a:schemeClr val="tx1"/>
                  </a:solidFill>
                </a:ln>
                <a:effectLst/>
              </c:spPr>
            </c:marker>
            <c:bubble3D val="0"/>
            <c:spPr>
              <a:ln w="12700" cap="rnd">
                <a:solidFill>
                  <a:schemeClr val="accent1"/>
                </a:solidFill>
                <a:round/>
              </a:ln>
              <a:effectLst/>
            </c:spPr>
            <c:extLst>
              <c:ext xmlns:c16="http://schemas.microsoft.com/office/drawing/2014/chart" uri="{C3380CC4-5D6E-409C-BE32-E72D297353CC}">
                <c16:uniqueId val="{00000001-FB74-4552-9C25-ECAE3C76C404}"/>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FB74-4552-9C25-ECAE3C76C404}"/>
              </c:ext>
            </c:extLst>
          </c:dPt>
          <c:dPt>
            <c:idx val="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FB74-4552-9C25-ECAE3C76C404}"/>
              </c:ext>
            </c:extLst>
          </c:dPt>
          <c:dPt>
            <c:idx val="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FB74-4552-9C25-ECAE3C76C404}"/>
              </c:ext>
            </c:extLst>
          </c:dPt>
          <c:dPt>
            <c:idx val="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FB74-4552-9C25-ECAE3C76C404}"/>
              </c:ext>
            </c:extLst>
          </c:dPt>
          <c:dPt>
            <c:idx val="9"/>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B-FB74-4552-9C25-ECAE3C76C404}"/>
              </c:ext>
            </c:extLst>
          </c:dPt>
          <c:dPt>
            <c:idx val="1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D-FB74-4552-9C25-ECAE3C76C404}"/>
              </c:ext>
            </c:extLst>
          </c:dPt>
          <c:dPt>
            <c:idx val="1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F-FB74-4552-9C25-ECAE3C76C404}"/>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FB74-4552-9C25-ECAE3C76C404}"/>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3-FB74-4552-9C25-ECAE3C76C404}"/>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5-FB74-4552-9C25-ECAE3C76C404}"/>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7-FB74-4552-9C25-ECAE3C76C404}"/>
              </c:ext>
            </c:extLst>
          </c:dPt>
          <c:dPt>
            <c:idx val="25"/>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9-FB74-4552-9C25-ECAE3C76C404}"/>
              </c:ext>
            </c:extLst>
          </c:dPt>
          <c:dPt>
            <c:idx val="30"/>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7168-44E2-9D7E-EA62AAF62A23}"/>
              </c:ext>
            </c:extLst>
          </c:dPt>
          <c:dPt>
            <c:idx val="38"/>
            <c:marker>
              <c:symbol val="circle"/>
              <c:size val="12"/>
              <c:spPr>
                <a:solidFill>
                  <a:srgbClr val="08BC89">
                    <a:alpha val="99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C-E7D8-482E-936F-FD0E368B893C}"/>
              </c:ext>
            </c:extLst>
          </c:dPt>
          <c:dPt>
            <c:idx val="4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E-E7D8-482E-936F-FD0E368B893C}"/>
              </c:ext>
            </c:extLst>
          </c:dPt>
          <c:dPt>
            <c:idx val="4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E7D8-482E-936F-FD0E368B893C}"/>
              </c:ext>
            </c:extLst>
          </c:dPt>
          <c:dPt>
            <c:idx val="44"/>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2-E7D8-482E-936F-FD0E368B893C}"/>
              </c:ext>
            </c:extLst>
          </c:dPt>
          <c:dPt>
            <c:idx val="51"/>
            <c:marker>
              <c:symbol val="circle"/>
              <c:size val="10"/>
              <c:spPr>
                <a:solidFill>
                  <a:srgbClr val="51E079">
                    <a:alpha val="99000"/>
                  </a:srgbClr>
                </a:solidFill>
                <a:ln w="6350">
                  <a:solidFill>
                    <a:schemeClr val="tx1"/>
                  </a:solidFill>
                </a:ln>
                <a:effectLst/>
              </c:spPr>
            </c:marker>
            <c:bubble3D val="0"/>
            <c:extLst>
              <c:ext xmlns:c16="http://schemas.microsoft.com/office/drawing/2014/chart" uri="{C3380CC4-5D6E-409C-BE32-E72D297353CC}">
                <c16:uniqueId val="{00000023-5DEA-4E0F-828C-C20307AA8A52}"/>
              </c:ext>
            </c:extLst>
          </c:dPt>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Pulldowns'!$F$2:$F$59</c:f>
              <c:numCache>
                <c:formatCode>#,##0</c:formatCode>
                <c:ptCount val="58"/>
                <c:pt idx="0">
                  <c:v>700</c:v>
                </c:pt>
                <c:pt idx="1">
                  <c:v>600</c:v>
                </c:pt>
                <c:pt idx="3">
                  <c:v>595</c:v>
                </c:pt>
                <c:pt idx="4">
                  <c:v>1020</c:v>
                </c:pt>
                <c:pt idx="5">
                  <c:v>1105</c:v>
                </c:pt>
                <c:pt idx="6">
                  <c:v>1190</c:v>
                </c:pt>
                <c:pt idx="7">
                  <c:v>1275</c:v>
                </c:pt>
                <c:pt idx="8">
                  <c:v>700</c:v>
                </c:pt>
                <c:pt idx="9">
                  <c:v>800</c:v>
                </c:pt>
                <c:pt idx="10">
                  <c:v>900</c:v>
                </c:pt>
                <c:pt idx="11">
                  <c:v>1000</c:v>
                </c:pt>
                <c:pt idx="12">
                  <c:v>1000</c:v>
                </c:pt>
                <c:pt idx="13">
                  <c:v>1100</c:v>
                </c:pt>
                <c:pt idx="14">
                  <c:v>1200</c:v>
                </c:pt>
                <c:pt idx="15">
                  <c:v>1300</c:v>
                </c:pt>
                <c:pt idx="16">
                  <c:v>1400</c:v>
                </c:pt>
                <c:pt idx="17">
                  <c:v>1000</c:v>
                </c:pt>
                <c:pt idx="18">
                  <c:v>1000</c:v>
                </c:pt>
                <c:pt idx="19">
                  <c:v>1000</c:v>
                </c:pt>
                <c:pt idx="20">
                  <c:v>1000</c:v>
                </c:pt>
                <c:pt idx="21">
                  <c:v>1000</c:v>
                </c:pt>
                <c:pt idx="22">
                  <c:v>1000</c:v>
                </c:pt>
                <c:pt idx="23">
                  <c:v>1000</c:v>
                </c:pt>
                <c:pt idx="24">
                  <c:v>1000</c:v>
                </c:pt>
                <c:pt idx="25">
                  <c:v>1100</c:v>
                </c:pt>
                <c:pt idx="26">
                  <c:v>1200</c:v>
                </c:pt>
                <c:pt idx="27">
                  <c:v>1300</c:v>
                </c:pt>
                <c:pt idx="28">
                  <c:v>1400</c:v>
                </c:pt>
                <c:pt idx="29">
                  <c:v>1500</c:v>
                </c:pt>
                <c:pt idx="30">
                  <c:v>575</c:v>
                </c:pt>
                <c:pt idx="38">
                  <c:v>1300</c:v>
                </c:pt>
                <c:pt idx="39">
                  <c:v>1400</c:v>
                </c:pt>
                <c:pt idx="40">
                  <c:v>1500</c:v>
                </c:pt>
                <c:pt idx="41">
                  <c:v>575</c:v>
                </c:pt>
                <c:pt idx="42">
                  <c:v>575</c:v>
                </c:pt>
                <c:pt idx="43">
                  <c:v>0</c:v>
                </c:pt>
                <c:pt idx="44">
                  <c:v>575</c:v>
                </c:pt>
                <c:pt idx="45">
                  <c:v>575</c:v>
                </c:pt>
                <c:pt idx="46">
                  <c:v>575</c:v>
                </c:pt>
                <c:pt idx="47">
                  <c:v>575</c:v>
                </c:pt>
                <c:pt idx="48">
                  <c:v>575</c:v>
                </c:pt>
                <c:pt idx="49">
                  <c:v>575</c:v>
                </c:pt>
                <c:pt idx="50">
                  <c:v>575</c:v>
                </c:pt>
                <c:pt idx="51">
                  <c:v>690</c:v>
                </c:pt>
                <c:pt idx="52">
                  <c:v>805</c:v>
                </c:pt>
                <c:pt idx="53">
                  <c:v>920</c:v>
                </c:pt>
                <c:pt idx="54">
                  <c:v>1035</c:v>
                </c:pt>
                <c:pt idx="55">
                  <c:v>1150</c:v>
                </c:pt>
                <c:pt idx="56">
                  <c:v>1265</c:v>
                </c:pt>
                <c:pt idx="57">
                  <c:v>1380</c:v>
                </c:pt>
              </c:numCache>
            </c:numRef>
          </c:val>
          <c:smooth val="0"/>
          <c:extLst>
            <c:ext xmlns:c16="http://schemas.microsoft.com/office/drawing/2014/chart" uri="{C3380CC4-5D6E-409C-BE32-E72D297353CC}">
              <c16:uniqueId val="{00000018-FB74-4552-9C25-ECAE3C76C404}"/>
            </c:ext>
          </c:extLst>
        </c:ser>
        <c:dLbls>
          <c:showLegendKey val="0"/>
          <c:showVal val="0"/>
          <c:showCatName val="0"/>
          <c:showSerName val="0"/>
          <c:showPercent val="0"/>
          <c:showBubbleSize val="0"/>
        </c:dLbls>
        <c:marker val="1"/>
        <c:smooth val="0"/>
        <c:axId val="1298474751"/>
        <c:axId val="1141532367"/>
      </c:lineChart>
      <c:dateAx>
        <c:axId val="1298474751"/>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32367"/>
        <c:crosses val="autoZero"/>
        <c:auto val="0"/>
        <c:lblOffset val="100"/>
        <c:baseTimeUnit val="days"/>
      </c:dateAx>
      <c:valAx>
        <c:axId val="1141532367"/>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8474751"/>
        <c:crosses val="autoZero"/>
        <c:crossBetween val="between"/>
        <c:majorUnit val="500"/>
        <c:minorUnit val="1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Lateral Pulldown</a:t>
            </a:r>
            <a:endParaRPr lang="en-US">
              <a:solidFill>
                <a:sysClr val="windowText" lastClr="000000"/>
              </a:solidFill>
            </a:endParaRPr>
          </a:p>
        </c:rich>
      </c:tx>
      <c:layout>
        <c:manualLayout>
          <c:xMode val="edge"/>
          <c:yMode val="edge"/>
          <c:x val="0.35425229870665786"/>
          <c:y val="1.4206638918975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697676153530536E-2"/>
          <c:y val="9.3078677173256241E-2"/>
          <c:w val="0.91395148177816188"/>
          <c:h val="0.78180136110995768"/>
        </c:manualLayout>
      </c:layout>
      <c:lineChart>
        <c:grouping val="standard"/>
        <c:varyColors val="0"/>
        <c:ser>
          <c:idx val="1"/>
          <c:order val="0"/>
          <c:tx>
            <c:v>Average Time Per Lateral Pulldown</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2"/>
              <c:spPr>
                <a:solidFill>
                  <a:srgbClr val="08BC89"/>
                </a:solidFill>
                <a:ln w="19050">
                  <a:solidFill>
                    <a:schemeClr val="tx1"/>
                  </a:solidFill>
                </a:ln>
                <a:effectLst/>
              </c:spPr>
            </c:marker>
            <c:bubble3D val="0"/>
            <c:extLst>
              <c:ext xmlns:c16="http://schemas.microsoft.com/office/drawing/2014/chart" uri="{C3380CC4-5D6E-409C-BE32-E72D297353CC}">
                <c16:uniqueId val="{00000001-18F8-4D03-A50B-08913C322573}"/>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18F8-4D03-A50B-08913C322573}"/>
              </c:ext>
            </c:extLst>
          </c:dPt>
          <c:dPt>
            <c:idx val="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18F8-4D03-A50B-08913C322573}"/>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1-18F8-4D03-A50B-08913C322573}"/>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3-18F8-4D03-A50B-08913C322573}"/>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5-18F8-4D03-A50B-08913C322573}"/>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7-18F8-4D03-A50B-08913C322573}"/>
              </c:ext>
            </c:extLst>
          </c:dPt>
          <c:dPt>
            <c:idx val="25"/>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9-18F8-4D03-A50B-08913C322573}"/>
              </c:ext>
            </c:extLst>
          </c:dPt>
          <c:dPt>
            <c:idx val="30"/>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E-2265-4A1B-B41C-72C721FDE64F}"/>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1-0DC6-409F-8030-23384D5E3C9E}"/>
              </c:ext>
            </c:extLst>
          </c:dPt>
          <c:dPt>
            <c:idx val="4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0DC6-409F-8030-23384D5E3C9E}"/>
              </c:ext>
            </c:extLst>
          </c:dPt>
          <c:dPt>
            <c:idx val="4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5-0DC6-409F-8030-23384D5E3C9E}"/>
              </c:ext>
            </c:extLst>
          </c:dPt>
          <c:dPt>
            <c:idx val="44"/>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7-0DC6-409F-8030-23384D5E3C9E}"/>
              </c:ext>
            </c:extLst>
          </c:dPt>
          <c:dPt>
            <c:idx val="51"/>
            <c:marker>
              <c:symbol val="circle"/>
              <c:size val="10"/>
              <c:spPr>
                <a:solidFill>
                  <a:srgbClr val="51E079"/>
                </a:solidFill>
                <a:ln w="6350">
                  <a:solidFill>
                    <a:schemeClr val="tx1"/>
                  </a:solidFill>
                </a:ln>
                <a:effectLst/>
              </c:spPr>
            </c:marker>
            <c:bubble3D val="0"/>
            <c:extLst>
              <c:ext xmlns:c16="http://schemas.microsoft.com/office/drawing/2014/chart" uri="{C3380CC4-5D6E-409C-BE32-E72D297353CC}">
                <c16:uniqueId val="{00000018-229E-4437-BE46-C68CC2BA6546}"/>
              </c:ext>
            </c:extLst>
          </c:dPt>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Pulldowns'!$I$2:$I$59</c:f>
              <c:numCache>
                <c:formatCode>mm:ss.00</c:formatCode>
                <c:ptCount val="58"/>
                <c:pt idx="0">
                  <c:v>5.1603835978835981E-5</c:v>
                </c:pt>
                <c:pt idx="1">
                  <c:v>5.3877314814814814E-5</c:v>
                </c:pt>
                <c:pt idx="3">
                  <c:v>3.2242063492063495E-5</c:v>
                </c:pt>
                <c:pt idx="4">
                  <c:v>2.7710262345679012E-5</c:v>
                </c:pt>
                <c:pt idx="5">
                  <c:v>3.0021367521367519E-5</c:v>
                </c:pt>
                <c:pt idx="6">
                  <c:v>2.7645502645502647E-5</c:v>
                </c:pt>
                <c:pt idx="7">
                  <c:v>2.8179012345679016E-5</c:v>
                </c:pt>
                <c:pt idx="8">
                  <c:v>3.9186507936507932E-5</c:v>
                </c:pt>
                <c:pt idx="9">
                  <c:v>3.2349537037037038E-5</c:v>
                </c:pt>
                <c:pt idx="10">
                  <c:v>2.9423868312757199E-5</c:v>
                </c:pt>
                <c:pt idx="11">
                  <c:v>3.1180555555555555E-5</c:v>
                </c:pt>
                <c:pt idx="12">
                  <c:v>3.2129629629629633E-5</c:v>
                </c:pt>
                <c:pt idx="13">
                  <c:v>2.7093855218855216E-5</c:v>
                </c:pt>
                <c:pt idx="14">
                  <c:v>2.7903163580246913E-5</c:v>
                </c:pt>
                <c:pt idx="15">
                  <c:v>2.6940883190883189E-5</c:v>
                </c:pt>
                <c:pt idx="16">
                  <c:v>2.6455026455026453E-5</c:v>
                </c:pt>
                <c:pt idx="17">
                  <c:v>2.8761574074074073E-5</c:v>
                </c:pt>
                <c:pt idx="18">
                  <c:v>2.918981481481481E-5</c:v>
                </c:pt>
                <c:pt idx="19">
                  <c:v>2.6307870370370368E-5</c:v>
                </c:pt>
                <c:pt idx="20">
                  <c:v>2.5011574074074073E-5</c:v>
                </c:pt>
                <c:pt idx="21">
                  <c:v>2.6944444444444445E-5</c:v>
                </c:pt>
                <c:pt idx="22">
                  <c:v>2.7372685185185182E-5</c:v>
                </c:pt>
                <c:pt idx="23">
                  <c:v>2.6481481481481478E-5</c:v>
                </c:pt>
                <c:pt idx="24">
                  <c:v>2.8240740740740739E-5</c:v>
                </c:pt>
                <c:pt idx="25">
                  <c:v>3.3491161616161617E-5</c:v>
                </c:pt>
                <c:pt idx="26">
                  <c:v>2.2540509259259258E-5</c:v>
                </c:pt>
                <c:pt idx="27">
                  <c:v>2.2489316239316242E-5</c:v>
                </c:pt>
                <c:pt idx="28">
                  <c:v>2.1965939153439154E-5</c:v>
                </c:pt>
                <c:pt idx="29">
                  <c:v>2.0756172839506171E-5</c:v>
                </c:pt>
                <c:pt idx="30">
                  <c:v>4.104166666666667E-5</c:v>
                </c:pt>
                <c:pt idx="38">
                  <c:v>2.5400641025641026E-5</c:v>
                </c:pt>
                <c:pt idx="39">
                  <c:v>2.3892195767195766E-5</c:v>
                </c:pt>
                <c:pt idx="40">
                  <c:v>2.0817901234567901E-5</c:v>
                </c:pt>
                <c:pt idx="41">
                  <c:v>4.090277777777778E-5</c:v>
                </c:pt>
                <c:pt idx="42">
                  <c:v>3.6203703703703706E-5</c:v>
                </c:pt>
                <c:pt idx="43">
                  <c:v>0</c:v>
                </c:pt>
                <c:pt idx="44">
                  <c:v>3.7476851851851853E-5</c:v>
                </c:pt>
                <c:pt idx="45">
                  <c:v>3.2731481481481484E-5</c:v>
                </c:pt>
                <c:pt idx="46">
                  <c:v>3.634259259259259E-5</c:v>
                </c:pt>
                <c:pt idx="47">
                  <c:v>3.6782407407407406E-5</c:v>
                </c:pt>
                <c:pt idx="48">
                  <c:v>3.4606481481481475E-5</c:v>
                </c:pt>
                <c:pt idx="49">
                  <c:v>3.5138888888888888E-5</c:v>
                </c:pt>
                <c:pt idx="50">
                  <c:v>3.375E-5</c:v>
                </c:pt>
                <c:pt idx="51">
                  <c:v>3.6130401234567904E-5</c:v>
                </c:pt>
                <c:pt idx="52">
                  <c:v>3.2324735449735452E-5</c:v>
                </c:pt>
                <c:pt idx="53">
                  <c:v>3.2465277777777778E-5</c:v>
                </c:pt>
                <c:pt idx="54">
                  <c:v>2.821502057613169E-5</c:v>
                </c:pt>
                <c:pt idx="55">
                  <c:v>3.0092592592592593E-5</c:v>
                </c:pt>
                <c:pt idx="56">
                  <c:v>2.5904882154882157E-5</c:v>
                </c:pt>
                <c:pt idx="57">
                  <c:v>2.6543209876543207E-5</c:v>
                </c:pt>
              </c:numCache>
            </c:numRef>
          </c:val>
          <c:smooth val="0"/>
          <c:extLst>
            <c:ext xmlns:c16="http://schemas.microsoft.com/office/drawing/2014/chart" uri="{C3380CC4-5D6E-409C-BE32-E72D297353CC}">
              <c16:uniqueId val="{00000018-18F8-4D03-A50B-08913C322573}"/>
            </c:ext>
          </c:extLst>
        </c:ser>
        <c:dLbls>
          <c:showLegendKey val="0"/>
          <c:showVal val="0"/>
          <c:showCatName val="0"/>
          <c:showSerName val="0"/>
          <c:showPercent val="0"/>
          <c:showBubbleSize val="0"/>
        </c:dLbls>
        <c:marker val="1"/>
        <c:smooth val="0"/>
        <c:axId val="1390383567"/>
        <c:axId val="920618719"/>
        <c:extLst/>
      </c:lineChart>
      <c:dateAx>
        <c:axId val="1390383567"/>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18719"/>
        <c:crosses val="autoZero"/>
        <c:auto val="0"/>
        <c:lblOffset val="100"/>
        <c:baseTimeUnit val="days"/>
      </c:dateAx>
      <c:valAx>
        <c:axId val="920618719"/>
        <c:scaling>
          <c:orientation val="minMax"/>
          <c:max val="8.1020000000000034E-5"/>
          <c:min val="1.1600000000000006E-5"/>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0383567"/>
        <c:crosses val="autoZero"/>
        <c:crossBetween val="between"/>
        <c:majorUnit val="1.1570000000000004E-5"/>
        <c:minorUnit val="2.7000000000000013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Lateral</a:t>
            </a:r>
            <a:r>
              <a:rPr lang="en-US" baseline="0">
                <a:solidFill>
                  <a:sysClr val="windowText" lastClr="000000"/>
                </a:solidFill>
              </a:rPr>
              <a:t> Pulldowns Hold Time </a:t>
            </a:r>
            <a:endParaRPr lang="en-US">
              <a:solidFill>
                <a:sysClr val="windowText" lastClr="000000"/>
              </a:solidFill>
            </a:endParaRPr>
          </a:p>
        </c:rich>
      </c:tx>
      <c:layout>
        <c:manualLayout>
          <c:xMode val="edge"/>
          <c:yMode val="edge"/>
          <c:x val="0.37870300380013089"/>
          <c:y val="1.0656612081389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342603971039892E-2"/>
          <c:y val="3.2843528666416662E-2"/>
          <c:w val="0.91375920468042049"/>
          <c:h val="0.8394473942432582"/>
        </c:manualLayout>
      </c:layout>
      <c:lineChart>
        <c:grouping val="standard"/>
        <c:varyColors val="0"/>
        <c:ser>
          <c:idx val="3"/>
          <c:order val="0"/>
          <c:tx>
            <c:v>Floor Hold Time</c:v>
          </c:tx>
          <c:spPr>
            <a:ln w="50800" cap="rnd">
              <a:solidFill>
                <a:srgbClr val="FF647D"/>
              </a:solidFill>
              <a:prstDash val="dash"/>
              <a:round/>
            </a:ln>
            <a:effectLst/>
          </c:spPr>
          <c:marker>
            <c:symbol val="none"/>
          </c:marker>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Pulldowns'!$M$2:$M$59</c:f>
              <c:numCache>
                <c:formatCode>mm:ss.00</c:formatCode>
                <c:ptCount val="58"/>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6FFD-4F85-936D-1FBB80CB6C88}"/>
            </c:ext>
          </c:extLst>
        </c:ser>
        <c:ser>
          <c:idx val="0"/>
          <c:order val="1"/>
          <c:tx>
            <c:v>Rep Hold Time</c:v>
          </c:tx>
          <c:spPr>
            <a:ln w="50800" cap="rnd">
              <a:solidFill>
                <a:schemeClr val="accent2"/>
              </a:solidFill>
              <a:prstDash val="dash"/>
              <a:round/>
            </a:ln>
            <a:effectLst/>
          </c:spPr>
          <c:marker>
            <c:symbol val="none"/>
          </c:marker>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Pulldowns'!$N$2:$N$59</c:f>
              <c:numCache>
                <c:formatCode>mm:ss.00</c:formatCode>
                <c:ptCount val="58"/>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pt idx="57">
                  <c:v>4.6296296296296298E-4</c:v>
                </c:pt>
              </c:numCache>
            </c:numRef>
          </c:val>
          <c:smooth val="0"/>
          <c:extLst>
            <c:ext xmlns:c16="http://schemas.microsoft.com/office/drawing/2014/chart" uri="{C3380CC4-5D6E-409C-BE32-E72D297353CC}">
              <c16:uniqueId val="{00000001-6FFD-4F85-936D-1FBB80CB6C88}"/>
            </c:ext>
          </c:extLst>
        </c:ser>
        <c:ser>
          <c:idx val="2"/>
          <c:order val="2"/>
          <c:tx>
            <c:v>Con Hold Time</c:v>
          </c:tx>
          <c:spPr>
            <a:ln w="50800" cap="rnd">
              <a:solidFill>
                <a:srgbClr val="339933"/>
              </a:solidFill>
              <a:prstDash val="dash"/>
              <a:round/>
            </a:ln>
            <a:effectLst/>
          </c:spPr>
          <c:marker>
            <c:symbol val="none"/>
          </c:marker>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Pulldowns'!$O$2:$O$59</c:f>
              <c:numCache>
                <c:formatCode>mm:ss.00</c:formatCode>
                <c:ptCount val="58"/>
                <c:pt idx="0">
                  <c:v>4.7453703703703698E-4</c:v>
                </c:pt>
                <c:pt idx="1">
                  <c:v>4.7453703703703698E-4</c:v>
                </c:pt>
                <c:pt idx="2">
                  <c:v>4.7453703703703698E-4</c:v>
                </c:pt>
                <c:pt idx="3">
                  <c:v>4.7453703703703698E-4</c:v>
                </c:pt>
                <c:pt idx="4">
                  <c:v>4.7453703703703698E-4</c:v>
                </c:pt>
                <c:pt idx="5">
                  <c:v>4.7453703703703698E-4</c:v>
                </c:pt>
                <c:pt idx="6">
                  <c:v>4.7453703703703698E-4</c:v>
                </c:pt>
                <c:pt idx="7">
                  <c:v>4.7453703703703698E-4</c:v>
                </c:pt>
                <c:pt idx="8">
                  <c:v>4.7453703703703698E-4</c:v>
                </c:pt>
                <c:pt idx="9">
                  <c:v>4.7453703703703698E-4</c:v>
                </c:pt>
                <c:pt idx="10">
                  <c:v>4.7453703703703698E-4</c:v>
                </c:pt>
                <c:pt idx="11">
                  <c:v>4.7453703703703698E-4</c:v>
                </c:pt>
                <c:pt idx="12">
                  <c:v>4.7453703703703698E-4</c:v>
                </c:pt>
                <c:pt idx="13">
                  <c:v>4.7453703703703698E-4</c:v>
                </c:pt>
                <c:pt idx="14">
                  <c:v>4.7453703703703698E-4</c:v>
                </c:pt>
                <c:pt idx="15">
                  <c:v>4.7453703703703698E-4</c:v>
                </c:pt>
                <c:pt idx="16">
                  <c:v>4.7453703703703698E-4</c:v>
                </c:pt>
                <c:pt idx="17">
                  <c:v>4.7453703703703698E-4</c:v>
                </c:pt>
                <c:pt idx="18">
                  <c:v>4.7453703703703698E-4</c:v>
                </c:pt>
                <c:pt idx="19">
                  <c:v>4.7453703703703698E-4</c:v>
                </c:pt>
                <c:pt idx="20">
                  <c:v>4.7453703703703698E-4</c:v>
                </c:pt>
                <c:pt idx="21">
                  <c:v>4.7453703703703698E-4</c:v>
                </c:pt>
                <c:pt idx="22">
                  <c:v>4.7453703703703698E-4</c:v>
                </c:pt>
                <c:pt idx="23">
                  <c:v>4.7453703703703698E-4</c:v>
                </c:pt>
                <c:pt idx="24">
                  <c:v>4.7453703703703698E-4</c:v>
                </c:pt>
                <c:pt idx="25">
                  <c:v>4.7453703703703698E-4</c:v>
                </c:pt>
                <c:pt idx="26">
                  <c:v>4.7453703703703698E-4</c:v>
                </c:pt>
                <c:pt idx="27">
                  <c:v>4.7453703703703698E-4</c:v>
                </c:pt>
                <c:pt idx="28">
                  <c:v>4.7453703703703698E-4</c:v>
                </c:pt>
                <c:pt idx="29">
                  <c:v>4.7453703703703698E-4</c:v>
                </c:pt>
                <c:pt idx="30">
                  <c:v>4.7453703703703698E-4</c:v>
                </c:pt>
                <c:pt idx="31">
                  <c:v>4.7453703703703698E-4</c:v>
                </c:pt>
                <c:pt idx="32">
                  <c:v>4.7453703703703698E-4</c:v>
                </c:pt>
                <c:pt idx="33">
                  <c:v>4.7453703703703698E-4</c:v>
                </c:pt>
                <c:pt idx="34">
                  <c:v>4.7453703703703698E-4</c:v>
                </c:pt>
                <c:pt idx="35">
                  <c:v>4.7453703703703698E-4</c:v>
                </c:pt>
                <c:pt idx="36">
                  <c:v>4.7453703703703698E-4</c:v>
                </c:pt>
                <c:pt idx="37">
                  <c:v>4.7453703703703698E-4</c:v>
                </c:pt>
                <c:pt idx="38">
                  <c:v>4.7453703703703698E-4</c:v>
                </c:pt>
                <c:pt idx="39">
                  <c:v>4.7453703703703698E-4</c:v>
                </c:pt>
                <c:pt idx="40">
                  <c:v>4.7453703703703698E-4</c:v>
                </c:pt>
                <c:pt idx="41">
                  <c:v>4.7453703703703698E-4</c:v>
                </c:pt>
                <c:pt idx="42">
                  <c:v>4.7453703703703698E-4</c:v>
                </c:pt>
                <c:pt idx="43">
                  <c:v>4.7453703703703698E-4</c:v>
                </c:pt>
                <c:pt idx="44">
                  <c:v>4.7453703703703698E-4</c:v>
                </c:pt>
                <c:pt idx="45">
                  <c:v>4.7453703703703698E-4</c:v>
                </c:pt>
                <c:pt idx="46">
                  <c:v>4.7453703703703698E-4</c:v>
                </c:pt>
                <c:pt idx="47">
                  <c:v>4.7453703703703698E-4</c:v>
                </c:pt>
                <c:pt idx="48">
                  <c:v>4.7453703703703698E-4</c:v>
                </c:pt>
                <c:pt idx="49">
                  <c:v>4.7453703703703698E-4</c:v>
                </c:pt>
                <c:pt idx="50">
                  <c:v>4.7453703703703698E-4</c:v>
                </c:pt>
                <c:pt idx="51">
                  <c:v>4.7453703703703698E-4</c:v>
                </c:pt>
                <c:pt idx="52">
                  <c:v>4.7453703703703698E-4</c:v>
                </c:pt>
                <c:pt idx="53">
                  <c:v>4.7453703703703698E-4</c:v>
                </c:pt>
                <c:pt idx="54">
                  <c:v>4.7453703703703698E-4</c:v>
                </c:pt>
                <c:pt idx="55">
                  <c:v>4.7453703703703698E-4</c:v>
                </c:pt>
                <c:pt idx="56">
                  <c:v>4.7453703703703698E-4</c:v>
                </c:pt>
                <c:pt idx="57">
                  <c:v>4.7453703703703698E-4</c:v>
                </c:pt>
              </c:numCache>
            </c:numRef>
          </c:val>
          <c:smooth val="0"/>
          <c:extLst>
            <c:ext xmlns:c16="http://schemas.microsoft.com/office/drawing/2014/chart" uri="{C3380CC4-5D6E-409C-BE32-E72D297353CC}">
              <c16:uniqueId val="{00000002-6FFD-4F85-936D-1FBB80CB6C88}"/>
            </c:ext>
          </c:extLst>
        </c:ser>
        <c:ser>
          <c:idx val="1"/>
          <c:order val="3"/>
          <c:tx>
            <c:v>Lateral Pulldowns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2"/>
              <c:spPr>
                <a:solidFill>
                  <a:srgbClr val="08BC89"/>
                </a:solidFill>
                <a:ln w="19050">
                  <a:solidFill>
                    <a:schemeClr val="tx1"/>
                  </a:solidFill>
                </a:ln>
                <a:effectLst/>
              </c:spPr>
            </c:marker>
            <c:bubble3D val="0"/>
            <c:spPr>
              <a:ln w="12700" cap="rnd">
                <a:solidFill>
                  <a:schemeClr val="accent1"/>
                </a:solidFill>
                <a:round/>
              </a:ln>
              <a:effectLst/>
            </c:spPr>
            <c:extLst>
              <c:ext xmlns:c16="http://schemas.microsoft.com/office/drawing/2014/chart" uri="{C3380CC4-5D6E-409C-BE32-E72D297353CC}">
                <c16:uniqueId val="{00000004-6FFD-4F85-936D-1FBB80CB6C88}"/>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6-6FFD-4F85-936D-1FBB80CB6C88}"/>
              </c:ext>
            </c:extLst>
          </c:dPt>
          <c:dPt>
            <c:idx val="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8-6FFD-4F85-936D-1FBB80CB6C88}"/>
              </c:ext>
            </c:extLst>
          </c:dPt>
          <c:dPt>
            <c:idx val="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A-6FFD-4F85-936D-1FBB80CB6C88}"/>
              </c:ext>
            </c:extLst>
          </c:dPt>
          <c:dPt>
            <c:idx val="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C-6FFD-4F85-936D-1FBB80CB6C88}"/>
              </c:ext>
            </c:extLst>
          </c:dPt>
          <c:dPt>
            <c:idx val="9"/>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E-6FFD-4F85-936D-1FBB80CB6C88}"/>
              </c:ext>
            </c:extLst>
          </c:dPt>
          <c:dPt>
            <c:idx val="1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0-6FFD-4F85-936D-1FBB80CB6C88}"/>
              </c:ext>
            </c:extLst>
          </c:dPt>
          <c:dPt>
            <c:idx val="11"/>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12-6FFD-4F85-936D-1FBB80CB6C88}"/>
              </c:ext>
            </c:extLst>
          </c:dPt>
          <c:dPt>
            <c:idx val="12"/>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4-6FFD-4F85-936D-1FBB80CB6C88}"/>
              </c:ext>
            </c:extLst>
          </c:dPt>
          <c:dPt>
            <c:idx val="13"/>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6-6FFD-4F85-936D-1FBB80CB6C88}"/>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8-6FFD-4F85-936D-1FBB80CB6C88}"/>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A-6FFD-4F85-936D-1FBB80CB6C88}"/>
              </c:ext>
            </c:extLst>
          </c:dPt>
          <c:dPt>
            <c:idx val="25"/>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8-AE1F-497E-8B2F-A282BBE54246}"/>
              </c:ext>
            </c:extLst>
          </c:dPt>
          <c:dPt>
            <c:idx val="30"/>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2C3F-4A3F-87B6-E698B38DBED4}"/>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C-BD38-4BF0-BB2E-432ABEEBBFF9}"/>
              </c:ext>
            </c:extLst>
          </c:dPt>
          <c:dPt>
            <c:idx val="4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E-BD38-4BF0-BB2E-432ABEEBBFF9}"/>
              </c:ext>
            </c:extLst>
          </c:dPt>
          <c:dPt>
            <c:idx val="43"/>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20-BD38-4BF0-BB2E-432ABEEBBFF9}"/>
              </c:ext>
            </c:extLst>
          </c:dPt>
          <c:dPt>
            <c:idx val="44"/>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22-BD38-4BF0-BB2E-432ABEEBBFF9}"/>
              </c:ext>
            </c:extLst>
          </c:dPt>
          <c:dPt>
            <c:idx val="51"/>
            <c:marker>
              <c:symbol val="circle"/>
              <c:size val="10"/>
              <c:spPr>
                <a:solidFill>
                  <a:srgbClr val="51E079"/>
                </a:solidFill>
                <a:ln w="6350">
                  <a:solidFill>
                    <a:schemeClr val="tx1"/>
                  </a:solidFill>
                </a:ln>
                <a:effectLst/>
              </c:spPr>
            </c:marker>
            <c:bubble3D val="0"/>
            <c:extLst>
              <c:ext xmlns:c16="http://schemas.microsoft.com/office/drawing/2014/chart" uri="{C3380CC4-5D6E-409C-BE32-E72D297353CC}">
                <c16:uniqueId val="{00000023-9FC2-4121-AB58-F581A2D95C31}"/>
              </c:ext>
            </c:extLst>
          </c:dPt>
          <c:cat>
            <c:numRef>
              <c:f>'B1-Lateral Pulldowns'!$B$2:$B$59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'B1-Lateral Pulldowns'!$C$2:$C$59</c:f>
              <c:numCache>
                <c:formatCode>mm:ss.00</c:formatCode>
                <c:ptCount val="58"/>
                <c:pt idx="0">
                  <c:v>4.6296296296296294E-5</c:v>
                </c:pt>
                <c:pt idx="1">
                  <c:v>1.0416666666666667E-4</c:v>
                </c:pt>
                <c:pt idx="3">
                  <c:v>6.3657407407407402E-4</c:v>
                </c:pt>
                <c:pt idx="4">
                  <c:v>3.2407407407407406E-4</c:v>
                </c:pt>
                <c:pt idx="5">
                  <c:v>3.8194444444444446E-4</c:v>
                </c:pt>
                <c:pt idx="6">
                  <c:v>4.3981481481481481E-4</c:v>
                </c:pt>
                <c:pt idx="7">
                  <c:v>5.4398148148148144E-4</c:v>
                </c:pt>
                <c:pt idx="8">
                  <c:v>5.7870370370370366E-5</c:v>
                </c:pt>
                <c:pt idx="9">
                  <c:v>1.1574074074074073E-4</c:v>
                </c:pt>
                <c:pt idx="10">
                  <c:v>1.7361111111111112E-4</c:v>
                </c:pt>
                <c:pt idx="11">
                  <c:v>2.3148148148148146E-4</c:v>
                </c:pt>
                <c:pt idx="12">
                  <c:v>2.5462962962962961E-4</c:v>
                </c:pt>
                <c:pt idx="13">
                  <c:v>3.4722222222222224E-4</c:v>
                </c:pt>
                <c:pt idx="14">
                  <c:v>3.9351851851851852E-4</c:v>
                </c:pt>
                <c:pt idx="15">
                  <c:v>3.9351851851851852E-4</c:v>
                </c:pt>
                <c:pt idx="16">
                  <c:v>4.2824074074074075E-4</c:v>
                </c:pt>
                <c:pt idx="17">
                  <c:v>0</c:v>
                </c:pt>
                <c:pt idx="18">
                  <c:v>2.8935185185185184E-4</c:v>
                </c:pt>
                <c:pt idx="19">
                  <c:v>3.9351851851851852E-4</c:v>
                </c:pt>
                <c:pt idx="20">
                  <c:v>4.5138888888888887E-4</c:v>
                </c:pt>
                <c:pt idx="21">
                  <c:v>5.3240740740740744E-4</c:v>
                </c:pt>
                <c:pt idx="22">
                  <c:v>5.2083333333333333E-4</c:v>
                </c:pt>
                <c:pt idx="23">
                  <c:v>5.2083333333333333E-4</c:v>
                </c:pt>
                <c:pt idx="24">
                  <c:v>4.9768518518518521E-4</c:v>
                </c:pt>
                <c:pt idx="25">
                  <c:v>2.6620370370370372E-4</c:v>
                </c:pt>
                <c:pt idx="26">
                  <c:v>3.2407407407407406E-4</c:v>
                </c:pt>
                <c:pt idx="27">
                  <c:v>3.7037037037037035E-4</c:v>
                </c:pt>
                <c:pt idx="28">
                  <c:v>4.3981481481481481E-4</c:v>
                </c:pt>
                <c:pt idx="29">
                  <c:v>4.861111111111111E-4</c:v>
                </c:pt>
                <c:pt idx="30">
                  <c:v>0</c:v>
                </c:pt>
                <c:pt idx="38">
                  <c:v>3.8194444444444446E-4</c:v>
                </c:pt>
                <c:pt idx="39">
                  <c:v>4.3981481481481481E-4</c:v>
                </c:pt>
                <c:pt idx="40">
                  <c:v>5.3240740740740744E-4</c:v>
                </c:pt>
                <c:pt idx="41">
                  <c:v>4.6296296296296294E-5</c:v>
                </c:pt>
                <c:pt idx="42">
                  <c:v>1.0416666666666667E-4</c:v>
                </c:pt>
                <c:pt idx="43">
                  <c:v>0</c:v>
                </c:pt>
                <c:pt idx="44">
                  <c:v>1.6203703703703703E-4</c:v>
                </c:pt>
                <c:pt idx="45">
                  <c:v>2.199074074074074E-4</c:v>
                </c:pt>
                <c:pt idx="46">
                  <c:v>2.7777777777777778E-4</c:v>
                </c:pt>
                <c:pt idx="47">
                  <c:v>3.7037037037037035E-4</c:v>
                </c:pt>
                <c:pt idx="48">
                  <c:v>4.6296296296296298E-4</c:v>
                </c:pt>
                <c:pt idx="49">
                  <c:v>5.2083333333333333E-4</c:v>
                </c:pt>
                <c:pt idx="50">
                  <c:v>5.4398148148148144E-4</c:v>
                </c:pt>
                <c:pt idx="51">
                  <c:v>2.3148148148148149E-4</c:v>
                </c:pt>
                <c:pt idx="52">
                  <c:v>4.1666666666666669E-4</c:v>
                </c:pt>
                <c:pt idx="53">
                  <c:v>2.7777777777777778E-4</c:v>
                </c:pt>
                <c:pt idx="54">
                  <c:v>3.4722222222222224E-4</c:v>
                </c:pt>
                <c:pt idx="55">
                  <c:v>2.8935185185185184E-4</c:v>
                </c:pt>
                <c:pt idx="56">
                  <c:v>3.4722222222222224E-4</c:v>
                </c:pt>
                <c:pt idx="57">
                  <c:v>3.4722222222222224E-4</c:v>
                </c:pt>
              </c:numCache>
            </c:numRef>
          </c:val>
          <c:smooth val="0"/>
          <c:extLst>
            <c:ext xmlns:c16="http://schemas.microsoft.com/office/drawing/2014/chart" uri="{C3380CC4-5D6E-409C-BE32-E72D297353CC}">
              <c16:uniqueId val="{0000001B-6FFD-4F85-936D-1FBB80CB6C88}"/>
            </c:ext>
          </c:extLst>
        </c:ser>
        <c:dLbls>
          <c:showLegendKey val="0"/>
          <c:showVal val="0"/>
          <c:showCatName val="0"/>
          <c:showSerName val="0"/>
          <c:showPercent val="0"/>
          <c:showBubbleSize val="0"/>
        </c:dLbls>
        <c:smooth val="0"/>
        <c:axId val="1175155823"/>
        <c:axId val="1210183439"/>
        <c:extLst/>
      </c:lineChart>
      <c:dateAx>
        <c:axId val="1175155823"/>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83439"/>
        <c:crosses val="autoZero"/>
        <c:auto val="0"/>
        <c:lblOffset val="100"/>
        <c:baseTimeUnit val="days"/>
      </c:dateAx>
      <c:valAx>
        <c:axId val="1210183439"/>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75155823"/>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Total Extra Weight Moved (lbs.)</a:t>
            </a:r>
          </a:p>
        </c:rich>
      </c:tx>
      <c:layout>
        <c:manualLayout>
          <c:xMode val="edge"/>
          <c:yMode val="edge"/>
          <c:x val="0.37022315876841372"/>
          <c:y val="1.49104915560536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3.566835395575553E-2"/>
          <c:y val="8.5614105325012013E-2"/>
          <c:w val="0.94796259842519681"/>
          <c:h val="0.78767019753759693"/>
        </c:manualLayout>
      </c:layout>
      <c:lineChart>
        <c:grouping val="standard"/>
        <c:varyColors val="0"/>
        <c:ser>
          <c:idx val="0"/>
          <c:order val="0"/>
          <c:tx>
            <c:v>Number of 2 Arm Push Ups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E917-41A2-B9FC-DCB5D4C05091}"/>
              </c:ext>
            </c:extLst>
          </c:dPt>
          <c:dPt>
            <c:idx val="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E917-41A2-B9FC-DCB5D4C05091}"/>
              </c:ext>
            </c:extLst>
          </c:dPt>
          <c:dPt>
            <c:idx val="1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E917-41A2-B9FC-DCB5D4C05091}"/>
              </c:ext>
            </c:extLst>
          </c:dPt>
          <c:dPt>
            <c:idx val="18"/>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7-E917-41A2-B9FC-DCB5D4C05091}"/>
              </c:ext>
            </c:extLst>
          </c:dPt>
          <c:dPt>
            <c:idx val="19"/>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9-E917-41A2-B9FC-DCB5D4C05091}"/>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B-E917-41A2-B9FC-DCB5D4C05091}"/>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D-E917-41A2-B9FC-DCB5D4C05091}"/>
              </c:ext>
            </c:extLst>
          </c:dPt>
          <c:dPt>
            <c:idx val="31"/>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E-42DA-432E-9D2F-DA29457142B9}"/>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C489-4CCC-9BC3-4FD8F111A652}"/>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2-C489-4CCC-9BC3-4FD8F111A652}"/>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4D44-4188-96D8-67C708A624B3}"/>
              </c:ext>
            </c:extLst>
          </c:dPt>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Ups'!$F$2:$F$59</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128</c:v>
                </c:pt>
                <c:pt idx="19">
                  <c:v>180</c:v>
                </c:pt>
                <c:pt idx="20">
                  <c:v>192</c:v>
                </c:pt>
                <c:pt idx="21">
                  <c:v>192</c:v>
                </c:pt>
                <c:pt idx="22">
                  <c:v>192</c:v>
                </c:pt>
                <c:pt idx="23">
                  <c:v>192</c:v>
                </c:pt>
                <c:pt idx="24">
                  <c:v>192</c:v>
                </c:pt>
                <c:pt idx="25">
                  <c:v>192</c:v>
                </c:pt>
                <c:pt idx="26">
                  <c:v>192</c:v>
                </c:pt>
                <c:pt idx="27">
                  <c:v>192</c:v>
                </c:pt>
                <c:pt idx="28">
                  <c:v>192</c:v>
                </c:pt>
                <c:pt idx="29">
                  <c:v>192</c:v>
                </c:pt>
                <c:pt idx="30">
                  <c:v>192</c:v>
                </c:pt>
                <c:pt idx="31">
                  <c:v>216</c:v>
                </c:pt>
                <c:pt idx="38">
                  <c:v>264</c:v>
                </c:pt>
                <c:pt idx="39">
                  <c:v>288</c:v>
                </c:pt>
                <c:pt idx="40">
                  <c:v>288</c:v>
                </c:pt>
                <c:pt idx="41">
                  <c:v>288</c:v>
                </c:pt>
                <c:pt idx="42">
                  <c:v>288</c:v>
                </c:pt>
                <c:pt idx="43">
                  <c:v>196</c:v>
                </c:pt>
                <c:pt idx="44">
                  <c:v>224</c:v>
                </c:pt>
                <c:pt idx="45">
                  <c:v>252</c:v>
                </c:pt>
                <c:pt idx="46">
                  <c:v>280</c:v>
                </c:pt>
                <c:pt idx="47">
                  <c:v>308</c:v>
                </c:pt>
                <c:pt idx="48">
                  <c:v>336</c:v>
                </c:pt>
                <c:pt idx="49">
                  <c:v>336</c:v>
                </c:pt>
                <c:pt idx="50">
                  <c:v>336</c:v>
                </c:pt>
                <c:pt idx="51">
                  <c:v>336</c:v>
                </c:pt>
                <c:pt idx="52">
                  <c:v>224</c:v>
                </c:pt>
                <c:pt idx="53">
                  <c:v>256</c:v>
                </c:pt>
                <c:pt idx="54">
                  <c:v>288</c:v>
                </c:pt>
                <c:pt idx="55">
                  <c:v>320</c:v>
                </c:pt>
                <c:pt idx="56">
                  <c:v>352</c:v>
                </c:pt>
                <c:pt idx="57">
                  <c:v>384</c:v>
                </c:pt>
              </c:numCache>
            </c:numRef>
          </c:val>
          <c:smooth val="0"/>
          <c:extLst>
            <c:ext xmlns:c16="http://schemas.microsoft.com/office/drawing/2014/chart" uri="{C3380CC4-5D6E-409C-BE32-E72D297353CC}">
              <c16:uniqueId val="{0000000E-E917-41A2-B9FC-DCB5D4C05091}"/>
            </c:ext>
          </c:extLst>
        </c:ser>
        <c:dLbls>
          <c:showLegendKey val="0"/>
          <c:showVal val="0"/>
          <c:showCatName val="0"/>
          <c:showSerName val="0"/>
          <c:showPercent val="0"/>
          <c:showBubbleSize val="0"/>
        </c:dLbls>
        <c:marker val="1"/>
        <c:smooth val="0"/>
        <c:axId val="1140669903"/>
        <c:axId val="1210169519"/>
      </c:lineChart>
      <c:dateAx>
        <c:axId val="114066990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9519"/>
        <c:crosses val="autoZero"/>
        <c:auto val="0"/>
        <c:lblOffset val="100"/>
        <c:baseTimeUnit val="days"/>
        <c:majorUnit val="4"/>
        <c:majorTimeUnit val="days"/>
      </c:dateAx>
      <c:valAx>
        <c:axId val="1210169519"/>
        <c:scaling>
          <c:orientation val="minMax"/>
          <c:max val="5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0669903"/>
        <c:crosses val="autoZero"/>
        <c:crossBetween val="between"/>
        <c:majorUnit val="9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Barbell</a:t>
            </a:r>
            <a:r>
              <a:rPr lang="en-US" baseline="0">
                <a:solidFill>
                  <a:sysClr val="windowText" lastClr="000000"/>
                </a:solidFill>
              </a:rPr>
              <a:t> Squats Metric</a:t>
            </a:r>
            <a:endParaRPr lang="en-US">
              <a:solidFill>
                <a:sysClr val="windowText" lastClr="000000"/>
              </a:solidFill>
            </a:endParaRPr>
          </a:p>
        </c:rich>
      </c:tx>
      <c:layout>
        <c:manualLayout>
          <c:xMode val="edge"/>
          <c:yMode val="edge"/>
          <c:x val="0.40702744543220387"/>
          <c:y val="1.8933300813774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46330146231718E-2"/>
          <c:y val="0.10480491395187483"/>
          <c:w val="0.94458462223472062"/>
          <c:h val="0.76883274560590886"/>
        </c:manualLayout>
      </c:layout>
      <c:lineChart>
        <c:grouping val="standard"/>
        <c:varyColors val="0"/>
        <c:ser>
          <c:idx val="0"/>
          <c:order val="0"/>
          <c:tx>
            <c:v>Barbell Squats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7"/>
              <c:spPr>
                <a:solidFill>
                  <a:schemeClr val="tx1"/>
                </a:solidFill>
                <a:ln w="9525">
                  <a:solidFill>
                    <a:schemeClr val="tx1"/>
                  </a:solidFill>
                </a:ln>
                <a:effectLst/>
              </c:spPr>
            </c:marker>
            <c:bubble3D val="0"/>
            <c:spPr>
              <a:ln w="25400" cap="rnd">
                <a:solidFill>
                  <a:schemeClr val="tx1"/>
                </a:solidFill>
                <a:prstDash val="sysDash"/>
                <a:round/>
              </a:ln>
              <a:effectLst/>
            </c:spPr>
            <c:extLst>
              <c:ext xmlns:c16="http://schemas.microsoft.com/office/drawing/2014/chart" uri="{C3380CC4-5D6E-409C-BE32-E72D297353CC}">
                <c16:uniqueId val="{00000001-D16A-486D-88F2-D1474AA7C495}"/>
              </c:ext>
            </c:extLst>
          </c:dPt>
          <c:dPt>
            <c:idx val="19"/>
            <c:marker>
              <c:symbol val="circle"/>
              <c:size val="7"/>
              <c:spPr>
                <a:solidFill>
                  <a:schemeClr val="tx1"/>
                </a:solidFill>
                <a:ln w="9525">
                  <a:solidFill>
                    <a:schemeClr val="tx1"/>
                  </a:solidFill>
                </a:ln>
                <a:effectLst/>
              </c:spPr>
            </c:marker>
            <c:bubble3D val="0"/>
            <c:spPr>
              <a:ln w="25400" cap="rnd">
                <a:solidFill>
                  <a:schemeClr val="tx1"/>
                </a:solidFill>
                <a:prstDash val="sysDash"/>
                <a:round/>
              </a:ln>
              <a:effectLst/>
            </c:spPr>
            <c:extLst>
              <c:ext xmlns:c16="http://schemas.microsoft.com/office/drawing/2014/chart" uri="{C3380CC4-5D6E-409C-BE32-E72D297353CC}">
                <c16:uniqueId val="{00000003-D16A-486D-88F2-D1474AA7C495}"/>
              </c:ext>
            </c:extLst>
          </c:dPt>
          <c:dPt>
            <c:idx val="20"/>
            <c:marker>
              <c:symbol val="circle"/>
              <c:size val="7"/>
              <c:spPr>
                <a:solidFill>
                  <a:schemeClr val="tx1"/>
                </a:solidFill>
                <a:ln w="9525">
                  <a:solidFill>
                    <a:schemeClr val="tx1"/>
                  </a:solidFill>
                </a:ln>
                <a:effectLst/>
              </c:spPr>
            </c:marker>
            <c:bubble3D val="0"/>
            <c:spPr>
              <a:ln w="25400" cap="rnd">
                <a:solidFill>
                  <a:schemeClr val="tx1"/>
                </a:solidFill>
                <a:prstDash val="sysDash"/>
                <a:round/>
              </a:ln>
              <a:effectLst/>
            </c:spPr>
            <c:extLst>
              <c:ext xmlns:c16="http://schemas.microsoft.com/office/drawing/2014/chart" uri="{C3380CC4-5D6E-409C-BE32-E72D297353CC}">
                <c16:uniqueId val="{00000005-D16A-486D-88F2-D1474AA7C495}"/>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7-D16A-486D-88F2-D1474AA7C495}"/>
              </c:ext>
            </c:extLst>
          </c:dPt>
          <c:dPt>
            <c:idx val="38"/>
            <c:marker>
              <c:symbol val="circle"/>
              <c:size val="12"/>
              <c:spPr>
                <a:solidFill>
                  <a:srgbClr val="08BC89">
                    <a:alpha val="94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279B-46B4-B42A-927BCBC839C6}"/>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279B-46B4-B42A-927BCBC839C6}"/>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C-4A5E-4330-8239-D9DD081D38E5}"/>
              </c:ext>
            </c:extLst>
          </c:dPt>
          <c:dPt>
            <c:idx val="5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E-51B2-45F0-9AFC-06702B123E8E}"/>
              </c:ext>
            </c:extLst>
          </c:dPt>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Squats'!$H$2:$H$59</c:f>
              <c:numCache>
                <c:formatCode>0.000</c:formatCode>
                <c:ptCount val="58"/>
                <c:pt idx="0">
                  <c:v>1.0273339264410859</c:v>
                </c:pt>
                <c:pt idx="1">
                  <c:v>1.2867494588846879</c:v>
                </c:pt>
                <c:pt idx="2">
                  <c:v>1.3064405932650294</c:v>
                </c:pt>
                <c:pt idx="3">
                  <c:v>1.4585083333333335</c:v>
                </c:pt>
                <c:pt idx="4">
                  <c:v>1.4755898360655735</c:v>
                </c:pt>
                <c:pt idx="5">
                  <c:v>1.520592612061306</c:v>
                </c:pt>
                <c:pt idx="6">
                  <c:v>1.5811833978102192</c:v>
                </c:pt>
                <c:pt idx="7">
                  <c:v>1.5547154043336056</c:v>
                </c:pt>
                <c:pt idx="8">
                  <c:v>1.4546254545454547</c:v>
                </c:pt>
                <c:pt idx="9">
                  <c:v>1.5116642593745857</c:v>
                </c:pt>
                <c:pt idx="10">
                  <c:v>1.4641770400410679</c:v>
                </c:pt>
                <c:pt idx="11">
                  <c:v>1.5382450131117702</c:v>
                </c:pt>
                <c:pt idx="12">
                  <c:v>1.6131061629789341</c:v>
                </c:pt>
                <c:pt idx="13">
                  <c:v>1.5508858386230802</c:v>
                </c:pt>
                <c:pt idx="14">
                  <c:v>1.543185227008385</c:v>
                </c:pt>
                <c:pt idx="15">
                  <c:v>1.5246417370390162</c:v>
                </c:pt>
                <c:pt idx="16">
                  <c:v>1.6656892171532849</c:v>
                </c:pt>
                <c:pt idx="17">
                  <c:v>1.6209842235402754</c:v>
                </c:pt>
                <c:pt idx="18">
                  <c:v>0</c:v>
                </c:pt>
                <c:pt idx="19">
                  <c:v>0</c:v>
                </c:pt>
                <c:pt idx="20">
                  <c:v>0</c:v>
                </c:pt>
                <c:pt idx="21">
                  <c:v>0.68011680414038489</c:v>
                </c:pt>
                <c:pt idx="22">
                  <c:v>0.85614793184252103</c:v>
                </c:pt>
                <c:pt idx="23">
                  <c:v>1.5096528821410191</c:v>
                </c:pt>
                <c:pt idx="24">
                  <c:v>1.0915127456000322</c:v>
                </c:pt>
                <c:pt idx="25">
                  <c:v>1.1476793834764629</c:v>
                </c:pt>
                <c:pt idx="26">
                  <c:v>1.4616956919341479</c:v>
                </c:pt>
                <c:pt idx="27">
                  <c:v>1.4434848919264318</c:v>
                </c:pt>
                <c:pt idx="28">
                  <c:v>1.4077714712026259</c:v>
                </c:pt>
                <c:pt idx="29">
                  <c:v>1.5356408602150537</c:v>
                </c:pt>
                <c:pt idx="30">
                  <c:v>1.5608719935431801</c:v>
                </c:pt>
                <c:pt idx="38">
                  <c:v>1.4198882240770194</c:v>
                </c:pt>
                <c:pt idx="39">
                  <c:v>1.6481742829696719</c:v>
                </c:pt>
                <c:pt idx="40">
                  <c:v>1.5955632414369258</c:v>
                </c:pt>
                <c:pt idx="41">
                  <c:v>1.6035646935017098</c:v>
                </c:pt>
                <c:pt idx="42">
                  <c:v>1.6358277302943967</c:v>
                </c:pt>
                <c:pt idx="43">
                  <c:v>0.93065661439057079</c:v>
                </c:pt>
                <c:pt idx="44">
                  <c:v>1.1554723066445838</c:v>
                </c:pt>
                <c:pt idx="45">
                  <c:v>1.33194778666064</c:v>
                </c:pt>
                <c:pt idx="46">
                  <c:v>1.4599754855168028</c:v>
                </c:pt>
                <c:pt idx="47">
                  <c:v>1.5765346586739231</c:v>
                </c:pt>
                <c:pt idx="48">
                  <c:v>1.7630685840170344</c:v>
                </c:pt>
                <c:pt idx="49">
                  <c:v>1.8412118074214707</c:v>
                </c:pt>
                <c:pt idx="50">
                  <c:v>1.843542977523259</c:v>
                </c:pt>
                <c:pt idx="51">
                  <c:v>1.8769426316250026</c:v>
                </c:pt>
                <c:pt idx="52">
                  <c:v>1.068290661496166</c:v>
                </c:pt>
                <c:pt idx="53">
                  <c:v>1.2566813340488858</c:v>
                </c:pt>
                <c:pt idx="54">
                  <c:v>1.442766411457395</c:v>
                </c:pt>
                <c:pt idx="55">
                  <c:v>1.5930680382395102</c:v>
                </c:pt>
                <c:pt idx="56">
                  <c:v>1.8643193723952287</c:v>
                </c:pt>
                <c:pt idx="57">
                  <c:v>2.0850831523765656</c:v>
                </c:pt>
              </c:numCache>
            </c:numRef>
          </c:val>
          <c:smooth val="0"/>
          <c:extLst>
            <c:ext xmlns:c16="http://schemas.microsoft.com/office/drawing/2014/chart" uri="{C3380CC4-5D6E-409C-BE32-E72D297353CC}">
              <c16:uniqueId val="{00000008-D16A-486D-88F2-D1474AA7C495}"/>
            </c:ext>
          </c:extLst>
        </c:ser>
        <c:dLbls>
          <c:showLegendKey val="0"/>
          <c:showVal val="0"/>
          <c:showCatName val="0"/>
          <c:showSerName val="0"/>
          <c:showPercent val="0"/>
          <c:showBubbleSize val="0"/>
        </c:dLbls>
        <c:marker val="1"/>
        <c:smooth val="0"/>
        <c:axId val="1105087375"/>
        <c:axId val="971654047"/>
      </c:lineChart>
      <c:dateAx>
        <c:axId val="1105087375"/>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4047"/>
        <c:crosses val="autoZero"/>
        <c:auto val="0"/>
        <c:lblOffset val="100"/>
        <c:baseTimeUnit val="days"/>
      </c:dateAx>
      <c:valAx>
        <c:axId val="971654047"/>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5087375"/>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Weight Moved (lbs.) </a:t>
            </a:r>
          </a:p>
        </c:rich>
      </c:tx>
      <c:layout>
        <c:manualLayout>
          <c:xMode val="edge"/>
          <c:yMode val="edge"/>
          <c:x val="0.39380119375396166"/>
          <c:y val="1.5068603674366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708211053911178E-2"/>
          <c:y val="0.10461824953445067"/>
          <c:w val="0.94790444996606404"/>
          <c:h val="0.7690194870892535"/>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1-885C-47EA-B402-F2B4F5415DC3}"/>
              </c:ext>
            </c:extLst>
          </c:dPt>
          <c:dPt>
            <c:idx val="19"/>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3-885C-47EA-B402-F2B4F5415DC3}"/>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5-885C-47EA-B402-F2B4F5415DC3}"/>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7-885C-47EA-B402-F2B4F5415DC3}"/>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A1FE-4EFB-8BFF-EDAE455F4184}"/>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A1FE-4EFB-8BFF-EDAE455F4184}"/>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C-1BC8-4070-948D-446FAF0EAA37}"/>
              </c:ext>
            </c:extLst>
          </c:dPt>
          <c:dPt>
            <c:idx val="5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E-0C79-4DE0-A8BF-071F498668BD}"/>
              </c:ext>
            </c:extLst>
          </c:dPt>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Squats'!$F$2:$F$59</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455</c:v>
                </c:pt>
                <c:pt idx="22">
                  <c:v>520</c:v>
                </c:pt>
                <c:pt idx="23">
                  <c:v>585</c:v>
                </c:pt>
                <c:pt idx="24">
                  <c:v>650</c:v>
                </c:pt>
                <c:pt idx="25">
                  <c:v>715</c:v>
                </c:pt>
                <c:pt idx="26">
                  <c:v>780</c:v>
                </c:pt>
                <c:pt idx="27">
                  <c:v>780</c:v>
                </c:pt>
                <c:pt idx="28">
                  <c:v>780</c:v>
                </c:pt>
                <c:pt idx="29">
                  <c:v>780</c:v>
                </c:pt>
                <c:pt idx="30">
                  <c:v>780</c:v>
                </c:pt>
                <c:pt idx="38">
                  <c:v>715</c:v>
                </c:pt>
                <c:pt idx="39">
                  <c:v>780</c:v>
                </c:pt>
                <c:pt idx="40">
                  <c:v>780</c:v>
                </c:pt>
                <c:pt idx="41">
                  <c:v>780</c:v>
                </c:pt>
                <c:pt idx="42">
                  <c:v>780</c:v>
                </c:pt>
                <c:pt idx="43">
                  <c:v>595</c:v>
                </c:pt>
                <c:pt idx="44">
                  <c:v>680</c:v>
                </c:pt>
                <c:pt idx="45">
                  <c:v>765</c:v>
                </c:pt>
                <c:pt idx="46">
                  <c:v>850</c:v>
                </c:pt>
                <c:pt idx="47">
                  <c:v>935</c:v>
                </c:pt>
                <c:pt idx="48">
                  <c:v>1020</c:v>
                </c:pt>
                <c:pt idx="49">
                  <c:v>1020</c:v>
                </c:pt>
                <c:pt idx="50">
                  <c:v>1020</c:v>
                </c:pt>
                <c:pt idx="51">
                  <c:v>1020</c:v>
                </c:pt>
                <c:pt idx="52">
                  <c:v>735</c:v>
                </c:pt>
                <c:pt idx="53">
                  <c:v>880</c:v>
                </c:pt>
                <c:pt idx="54">
                  <c:v>990</c:v>
                </c:pt>
                <c:pt idx="55">
                  <c:v>1100</c:v>
                </c:pt>
                <c:pt idx="56">
                  <c:v>1210</c:v>
                </c:pt>
                <c:pt idx="57">
                  <c:v>1320</c:v>
                </c:pt>
              </c:numCache>
            </c:numRef>
          </c:val>
          <c:smooth val="0"/>
          <c:extLst>
            <c:ext xmlns:c16="http://schemas.microsoft.com/office/drawing/2014/chart" uri="{C3380CC4-5D6E-409C-BE32-E72D297353CC}">
              <c16:uniqueId val="{00000008-885C-47EA-B402-F2B4F5415DC3}"/>
            </c:ext>
          </c:extLst>
        </c:ser>
        <c:dLbls>
          <c:showLegendKey val="0"/>
          <c:showVal val="0"/>
          <c:showCatName val="0"/>
          <c:showSerName val="0"/>
          <c:showPercent val="0"/>
          <c:showBubbleSize val="0"/>
        </c:dLbls>
        <c:marker val="1"/>
        <c:smooth val="0"/>
        <c:axId val="1126281871"/>
        <c:axId val="971661727"/>
      </c:lineChart>
      <c:dateAx>
        <c:axId val="1126281871"/>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1727"/>
        <c:crosses val="autoZero"/>
        <c:auto val="0"/>
        <c:lblOffset val="100"/>
        <c:baseTimeUnit val="days"/>
      </c:dateAx>
      <c:valAx>
        <c:axId val="971661727"/>
        <c:scaling>
          <c:orientation val="minMax"/>
          <c:max val="18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26281871"/>
        <c:crosses val="autoZero"/>
        <c:crossBetween val="between"/>
        <c:majorUnit val="30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Barbell Squat</a:t>
            </a:r>
            <a:endParaRPr lang="en-US">
              <a:solidFill>
                <a:sysClr val="windowText" lastClr="000000"/>
              </a:solidFill>
            </a:endParaRPr>
          </a:p>
        </c:rich>
      </c:tx>
      <c:layout>
        <c:manualLayout>
          <c:xMode val="edge"/>
          <c:yMode val="edge"/>
          <c:x val="0.36758367894559751"/>
          <c:y val="1.4423962858863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66455926508E-2"/>
          <c:y val="9.5057606411508275E-2"/>
          <c:w val="0.91375919456404864"/>
          <c:h val="0.78558154550490544"/>
        </c:manualLayout>
      </c:layout>
      <c:lineChart>
        <c:grouping val="standard"/>
        <c:varyColors val="0"/>
        <c:ser>
          <c:idx val="1"/>
          <c:order val="0"/>
          <c:tx>
            <c:v>Average Time per Bodyweight Squat</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10"/>
              <c:spPr>
                <a:solidFill>
                  <a:schemeClr val="accent1"/>
                </a:solidFill>
                <a:ln w="9525">
                  <a:solidFill>
                    <a:schemeClr val="accent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1-7870-4308-8D24-A4D9DD69FBFF}"/>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3-7870-4308-8D24-A4D9DD69FBFF}"/>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61C5-4EA9-85A0-C2C9477CC594}"/>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61C5-4EA9-85A0-C2C9477CC594}"/>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8-F779-4750-8CBF-F61D739ABE14}"/>
              </c:ext>
            </c:extLst>
          </c:dPt>
          <c:dPt>
            <c:idx val="5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A-A271-4235-B2B1-92BD6319D100}"/>
              </c:ext>
            </c:extLst>
          </c:dPt>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Squats'!$I$2:$I$59</c:f>
              <c:numCache>
                <c:formatCode>mm:ss.00</c:formatCode>
                <c:ptCount val="58"/>
                <c:pt idx="0">
                  <c:v>2.7043547453703703E-5</c:v>
                </c:pt>
                <c:pt idx="1">
                  <c:v>2.2264309764309766E-5</c:v>
                </c:pt>
                <c:pt idx="2">
                  <c:v>2.2593273420479304E-5</c:v>
                </c:pt>
                <c:pt idx="3">
                  <c:v>2.0833333333333333E-5</c:v>
                </c:pt>
                <c:pt idx="4">
                  <c:v>2.1180555555555556E-5</c:v>
                </c:pt>
                <c:pt idx="5">
                  <c:v>2.1124249249249247E-5</c:v>
                </c:pt>
                <c:pt idx="6">
                  <c:v>2.0863791423001946E-5</c:v>
                </c:pt>
                <c:pt idx="7">
                  <c:v>2.1777065527065526E-5</c:v>
                </c:pt>
                <c:pt idx="8">
                  <c:v>2.3871527777777776E-5</c:v>
                </c:pt>
                <c:pt idx="9">
                  <c:v>2.2397317188983855E-5</c:v>
                </c:pt>
                <c:pt idx="10">
                  <c:v>2.3124406457739794E-5</c:v>
                </c:pt>
                <c:pt idx="11">
                  <c:v>2.2011514719848053E-5</c:v>
                </c:pt>
                <c:pt idx="12">
                  <c:v>2.0990622032288698E-5</c:v>
                </c:pt>
                <c:pt idx="13">
                  <c:v>2.1833452041785374E-5</c:v>
                </c:pt>
                <c:pt idx="14">
                  <c:v>2.1943257359924028E-5</c:v>
                </c:pt>
                <c:pt idx="15">
                  <c:v>2.2210351377018047E-5</c:v>
                </c:pt>
                <c:pt idx="16">
                  <c:v>2.0328822412155744E-5</c:v>
                </c:pt>
                <c:pt idx="17">
                  <c:v>2.0889719848053184E-5</c:v>
                </c:pt>
                <c:pt idx="18">
                  <c:v>0</c:v>
                </c:pt>
                <c:pt idx="19">
                  <c:v>0</c:v>
                </c:pt>
                <c:pt idx="20">
                  <c:v>0</c:v>
                </c:pt>
                <c:pt idx="21">
                  <c:v>6.0582010582010579E-5</c:v>
                </c:pt>
                <c:pt idx="22">
                  <c:v>5.0535300925925925E-5</c:v>
                </c:pt>
                <c:pt idx="23">
                  <c:v>2.4987139917695472E-5</c:v>
                </c:pt>
                <c:pt idx="24">
                  <c:v>4.8796296296296294E-5</c:v>
                </c:pt>
                <c:pt idx="25">
                  <c:v>5.2956649831649827E-5</c:v>
                </c:pt>
                <c:pt idx="26">
                  <c:v>4.0480324074074073E-5</c:v>
                </c:pt>
                <c:pt idx="27">
                  <c:v>4.1329089506172842E-5</c:v>
                </c:pt>
                <c:pt idx="28">
                  <c:v>4.3094135802469135E-5</c:v>
                </c:pt>
                <c:pt idx="29">
                  <c:v>3.7374614197530866E-5</c:v>
                </c:pt>
                <c:pt idx="30">
                  <c:v>3.6419753086419747E-5</c:v>
                </c:pt>
                <c:pt idx="38">
                  <c:v>3.6858164983164979E-5</c:v>
                </c:pt>
                <c:pt idx="39">
                  <c:v>3.3468364197530863E-5</c:v>
                </c:pt>
                <c:pt idx="40">
                  <c:v>3.5185185185185182E-5</c:v>
                </c:pt>
                <c:pt idx="41">
                  <c:v>3.4915123456790127E-5</c:v>
                </c:pt>
                <c:pt idx="42">
                  <c:v>3.3854166666666672E-5</c:v>
                </c:pt>
                <c:pt idx="43">
                  <c:v>4.2460317460317457E-5</c:v>
                </c:pt>
                <c:pt idx="44">
                  <c:v>3.6530671296296299E-5</c:v>
                </c:pt>
                <c:pt idx="45">
                  <c:v>3.5018004115226337E-5</c:v>
                </c:pt>
                <c:pt idx="46">
                  <c:v>3.5856481481481479E-5</c:v>
                </c:pt>
                <c:pt idx="47">
                  <c:v>3.7047558922558924E-5</c:v>
                </c:pt>
                <c:pt idx="48">
                  <c:v>3.5474537037037039E-5</c:v>
                </c:pt>
                <c:pt idx="49">
                  <c:v>3.2937885802469135E-5</c:v>
                </c:pt>
                <c:pt idx="50">
                  <c:v>3.2870370370370368E-5</c:v>
                </c:pt>
                <c:pt idx="51">
                  <c:v>3.1896219135802468E-5</c:v>
                </c:pt>
                <c:pt idx="52">
                  <c:v>3.9649470899470899E-5</c:v>
                </c:pt>
                <c:pt idx="53">
                  <c:v>3.9236111111111111E-5</c:v>
                </c:pt>
                <c:pt idx="54">
                  <c:v>3.7654320987654319E-5</c:v>
                </c:pt>
                <c:pt idx="55">
                  <c:v>3.8136574074074074E-5</c:v>
                </c:pt>
                <c:pt idx="56">
                  <c:v>3.3775252525252527E-5</c:v>
                </c:pt>
                <c:pt idx="57">
                  <c:v>3.2214506172839503E-5</c:v>
                </c:pt>
              </c:numCache>
            </c:numRef>
          </c:val>
          <c:smooth val="0"/>
          <c:extLst>
            <c:ext xmlns:c16="http://schemas.microsoft.com/office/drawing/2014/chart" uri="{C3380CC4-5D6E-409C-BE32-E72D297353CC}">
              <c16:uniqueId val="{00000004-7870-4308-8D24-A4D9DD69FBFF}"/>
            </c:ext>
          </c:extLst>
        </c:ser>
        <c:dLbls>
          <c:showLegendKey val="0"/>
          <c:showVal val="0"/>
          <c:showCatName val="0"/>
          <c:showSerName val="0"/>
          <c:showPercent val="0"/>
          <c:showBubbleSize val="0"/>
        </c:dLbls>
        <c:marker val="1"/>
        <c:smooth val="0"/>
        <c:axId val="378226863"/>
        <c:axId val="971655007"/>
        <c:extLst/>
      </c:lineChart>
      <c:dateAx>
        <c:axId val="378226863"/>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5007"/>
        <c:crosses val="autoZero"/>
        <c:auto val="0"/>
        <c:lblOffset val="100"/>
        <c:baseTimeUnit val="days"/>
      </c:dateAx>
      <c:valAx>
        <c:axId val="971655007"/>
        <c:scaling>
          <c:orientation val="minMax"/>
          <c:max val="8.1020000000000034E-5"/>
          <c:min val="1.1600000000000006E-5"/>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78226863"/>
        <c:crosses val="autoZero"/>
        <c:crossBetween val="between"/>
        <c:majorUnit val="1.1570000000000004E-5"/>
        <c:minorUnit val="2.7000000000000013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Barbell</a:t>
            </a:r>
            <a:r>
              <a:rPr lang="en-US" baseline="0">
                <a:solidFill>
                  <a:sysClr val="windowText" lastClr="000000"/>
                </a:solidFill>
              </a:rPr>
              <a:t> Squats Hold Time</a:t>
            </a:r>
            <a:endParaRPr lang="en-US">
              <a:solidFill>
                <a:sysClr val="windowText" lastClr="000000"/>
              </a:solidFill>
            </a:endParaRPr>
          </a:p>
        </c:rich>
      </c:tx>
      <c:layout>
        <c:manualLayout>
          <c:xMode val="edge"/>
          <c:yMode val="edge"/>
          <c:x val="0.39163353982117649"/>
          <c:y val="1.4493307686645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020483989308083E-2"/>
          <c:y val="2.0864967469947687E-2"/>
          <c:w val="0.91356606636439541"/>
          <c:h val="0.84558407744675845"/>
        </c:manualLayout>
      </c:layout>
      <c:lineChart>
        <c:grouping val="standard"/>
        <c:varyColors val="0"/>
        <c:ser>
          <c:idx val="1"/>
          <c:order val="0"/>
          <c:tx>
            <c:v>Floor Hold Time</c:v>
          </c:tx>
          <c:spPr>
            <a:ln w="50800" cap="rnd">
              <a:solidFill>
                <a:srgbClr val="FF647D"/>
              </a:solidFill>
              <a:prstDash val="dash"/>
              <a:round/>
            </a:ln>
            <a:effectLst/>
          </c:spPr>
          <c:marker>
            <c:symbol val="none"/>
          </c:marker>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Squats'!$M$2:$M$59</c:f>
              <c:numCache>
                <c:formatCode>mm:ss.00</c:formatCode>
                <c:ptCount val="58"/>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9615-4DAD-8B75-2566AE55E7A0}"/>
            </c:ext>
          </c:extLst>
        </c:ser>
        <c:ser>
          <c:idx val="2"/>
          <c:order val="1"/>
          <c:tx>
            <c:v>Ceiling Hold Time</c:v>
          </c:tx>
          <c:spPr>
            <a:ln w="50800" cap="rnd">
              <a:solidFill>
                <a:schemeClr val="accent2"/>
              </a:solidFill>
              <a:prstDash val="dash"/>
              <a:round/>
            </a:ln>
            <a:effectLst/>
          </c:spPr>
          <c:marker>
            <c:symbol val="none"/>
          </c:marker>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Squats'!$O$2:$O$59</c:f>
              <c:numCache>
                <c:formatCode>mm:ss.00</c:formatCode>
                <c:ptCount val="58"/>
                <c:pt idx="0">
                  <c:v>4.0509259259259301E-4</c:v>
                </c:pt>
                <c:pt idx="1">
                  <c:v>4.0509259259259301E-4</c:v>
                </c:pt>
                <c:pt idx="2">
                  <c:v>4.0509259259259301E-4</c:v>
                </c:pt>
                <c:pt idx="3">
                  <c:v>4.0509259259259301E-4</c:v>
                </c:pt>
                <c:pt idx="4">
                  <c:v>4.0509259259259301E-4</c:v>
                </c:pt>
                <c:pt idx="5">
                  <c:v>4.0509259259259301E-4</c:v>
                </c:pt>
                <c:pt idx="6">
                  <c:v>4.0509259259259301E-4</c:v>
                </c:pt>
                <c:pt idx="7">
                  <c:v>4.0509259259259301E-4</c:v>
                </c:pt>
                <c:pt idx="8">
                  <c:v>4.0509259259259301E-4</c:v>
                </c:pt>
                <c:pt idx="9">
                  <c:v>4.0509259259259301E-4</c:v>
                </c:pt>
                <c:pt idx="10">
                  <c:v>4.0509259259259301E-4</c:v>
                </c:pt>
                <c:pt idx="11">
                  <c:v>4.0509259259259301E-4</c:v>
                </c:pt>
                <c:pt idx="12">
                  <c:v>4.0509259259259301E-4</c:v>
                </c:pt>
                <c:pt idx="13">
                  <c:v>4.0509259259259301E-4</c:v>
                </c:pt>
                <c:pt idx="14">
                  <c:v>4.0509259259259301E-4</c:v>
                </c:pt>
                <c:pt idx="15">
                  <c:v>4.0509259259259301E-4</c:v>
                </c:pt>
                <c:pt idx="16">
                  <c:v>4.0509259259259301E-4</c:v>
                </c:pt>
                <c:pt idx="17">
                  <c:v>4.0509259259259301E-4</c:v>
                </c:pt>
                <c:pt idx="18">
                  <c:v>4.0509259259259301E-4</c:v>
                </c:pt>
                <c:pt idx="19">
                  <c:v>4.0509259259259301E-4</c:v>
                </c:pt>
                <c:pt idx="20">
                  <c:v>4.0509259259259301E-4</c:v>
                </c:pt>
                <c:pt idx="21">
                  <c:v>4.0509259259259301E-4</c:v>
                </c:pt>
                <c:pt idx="22">
                  <c:v>4.0509259259259301E-4</c:v>
                </c:pt>
                <c:pt idx="23">
                  <c:v>4.0509259259259301E-4</c:v>
                </c:pt>
                <c:pt idx="24">
                  <c:v>4.0509259259259301E-4</c:v>
                </c:pt>
                <c:pt idx="25">
                  <c:v>4.0509259259259301E-4</c:v>
                </c:pt>
                <c:pt idx="26">
                  <c:v>4.0509259259259301E-4</c:v>
                </c:pt>
                <c:pt idx="27">
                  <c:v>4.0509259259259301E-4</c:v>
                </c:pt>
                <c:pt idx="28">
                  <c:v>4.0509259259259301E-4</c:v>
                </c:pt>
                <c:pt idx="29">
                  <c:v>4.0509259259259301E-4</c:v>
                </c:pt>
                <c:pt idx="30">
                  <c:v>4.0509259259259301E-4</c:v>
                </c:pt>
                <c:pt idx="31">
                  <c:v>4.0509259259259301E-4</c:v>
                </c:pt>
                <c:pt idx="32">
                  <c:v>4.0509259259259301E-4</c:v>
                </c:pt>
                <c:pt idx="33">
                  <c:v>4.0509259259259301E-4</c:v>
                </c:pt>
                <c:pt idx="34">
                  <c:v>4.0509259259259301E-4</c:v>
                </c:pt>
                <c:pt idx="35">
                  <c:v>4.0509259259259301E-4</c:v>
                </c:pt>
                <c:pt idx="36">
                  <c:v>4.0509259259259301E-4</c:v>
                </c:pt>
                <c:pt idx="37">
                  <c:v>4.0509259259259301E-4</c:v>
                </c:pt>
                <c:pt idx="38">
                  <c:v>4.0509259259259301E-4</c:v>
                </c:pt>
                <c:pt idx="39">
                  <c:v>4.0509259259259301E-4</c:v>
                </c:pt>
                <c:pt idx="40">
                  <c:v>4.0509259259259301E-4</c:v>
                </c:pt>
                <c:pt idx="41">
                  <c:v>4.0509259259259301E-4</c:v>
                </c:pt>
                <c:pt idx="42">
                  <c:v>4.0509259259259301E-4</c:v>
                </c:pt>
                <c:pt idx="43">
                  <c:v>4.0509259259259301E-4</c:v>
                </c:pt>
                <c:pt idx="44">
                  <c:v>4.0509259259259301E-4</c:v>
                </c:pt>
                <c:pt idx="45">
                  <c:v>4.0509259259259301E-4</c:v>
                </c:pt>
                <c:pt idx="46">
                  <c:v>4.0509259259259301E-4</c:v>
                </c:pt>
                <c:pt idx="47">
                  <c:v>4.0509259259259301E-4</c:v>
                </c:pt>
                <c:pt idx="48">
                  <c:v>4.0509259259259301E-4</c:v>
                </c:pt>
                <c:pt idx="49">
                  <c:v>4.0509259259259301E-4</c:v>
                </c:pt>
                <c:pt idx="50">
                  <c:v>4.0509259259259301E-4</c:v>
                </c:pt>
                <c:pt idx="51">
                  <c:v>4.0509259259259301E-4</c:v>
                </c:pt>
                <c:pt idx="52">
                  <c:v>4.0509259259259301E-4</c:v>
                </c:pt>
                <c:pt idx="53">
                  <c:v>4.0509259259259301E-4</c:v>
                </c:pt>
                <c:pt idx="54">
                  <c:v>4.0509259259259301E-4</c:v>
                </c:pt>
                <c:pt idx="55">
                  <c:v>4.0509259259259301E-4</c:v>
                </c:pt>
                <c:pt idx="56">
                  <c:v>4.0509259259259301E-4</c:v>
                </c:pt>
                <c:pt idx="57">
                  <c:v>4.0509259259259301E-4</c:v>
                </c:pt>
              </c:numCache>
            </c:numRef>
          </c:val>
          <c:smooth val="0"/>
          <c:extLst>
            <c:ext xmlns:c16="http://schemas.microsoft.com/office/drawing/2014/chart" uri="{C3380CC4-5D6E-409C-BE32-E72D297353CC}">
              <c16:uniqueId val="{00000001-9615-4DAD-8B75-2566AE55E7A0}"/>
            </c:ext>
          </c:extLst>
        </c:ser>
        <c:ser>
          <c:idx val="3"/>
          <c:order val="2"/>
          <c:tx>
            <c:v>Goal Hold Time</c:v>
          </c:tx>
          <c:spPr>
            <a:ln w="38100" cap="rnd">
              <a:solidFill>
                <a:srgbClr val="7D91AB"/>
              </a:solidFill>
              <a:prstDash val="dash"/>
              <a:round/>
            </a:ln>
            <a:effectLst/>
          </c:spPr>
          <c:marker>
            <c:symbol val="none"/>
          </c:marker>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Squats'!$N$2:$N$59</c:f>
              <c:numCache>
                <c:formatCode>mm:ss.00</c:formatCode>
                <c:ptCount val="58"/>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pt idx="57">
                  <c:v>2.89351851851852E-4</c:v>
                </c:pt>
              </c:numCache>
            </c:numRef>
          </c:val>
          <c:smooth val="0"/>
          <c:extLst>
            <c:ext xmlns:c16="http://schemas.microsoft.com/office/drawing/2014/chart" uri="{C3380CC4-5D6E-409C-BE32-E72D297353CC}">
              <c16:uniqueId val="{00000002-9615-4DAD-8B75-2566AE55E7A0}"/>
            </c:ext>
          </c:extLst>
        </c:ser>
        <c:ser>
          <c:idx val="0"/>
          <c:order val="3"/>
          <c:tx>
            <c:v>Bodyweight Squats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4-9615-4DAD-8B75-2566AE55E7A0}"/>
              </c:ext>
            </c:extLst>
          </c:dPt>
          <c:dPt>
            <c:idx val="19"/>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6-9615-4DAD-8B75-2566AE55E7A0}"/>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8-9615-4DAD-8B75-2566AE55E7A0}"/>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A-9615-4DAD-8B75-2566AE55E7A0}"/>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A6BC-4873-80E2-16FFADE50FD2}"/>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A6BC-4873-80E2-16FFADE50FD2}"/>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C-603F-4012-B3F6-C81BFB1FC95A}"/>
              </c:ext>
            </c:extLst>
          </c:dPt>
          <c:dPt>
            <c:idx val="5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E-F0CE-4D98-8EC5-2FC4D2C147EA}"/>
              </c:ext>
            </c:extLst>
          </c:dPt>
          <c:cat>
            <c:numRef>
              <c:f>'B2-BB Squats'!$B$2:$B$59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'B2-BB Squats'!$C$2:$C$59</c:f>
              <c:numCache>
                <c:formatCode>mm:ss.00</c:formatCode>
                <c:ptCount val="58"/>
                <c:pt idx="0">
                  <c:v>2.6620370370370372E-4</c:v>
                </c:pt>
                <c:pt idx="1">
                  <c:v>1.7361111111111112E-4</c:v>
                </c:pt>
                <c:pt idx="2">
                  <c:v>1.7361111111111112E-4</c:v>
                </c:pt>
                <c:pt idx="3">
                  <c:v>2.3148148148148146E-4</c:v>
                </c:pt>
                <c:pt idx="4">
                  <c:v>2.3148148148148146E-4</c:v>
                </c:pt>
                <c:pt idx="5">
                  <c:v>1.9675925925925926E-4</c:v>
                </c:pt>
                <c:pt idx="6">
                  <c:v>1.9675925925925926E-4</c:v>
                </c:pt>
                <c:pt idx="7">
                  <c:v>1.6203703703703703E-4</c:v>
                </c:pt>
                <c:pt idx="8">
                  <c:v>9.2592592592592588E-5</c:v>
                </c:pt>
                <c:pt idx="9">
                  <c:v>1.6203703703703703E-4</c:v>
                </c:pt>
                <c:pt idx="10">
                  <c:v>2.0833333333333335E-4</c:v>
                </c:pt>
                <c:pt idx="11">
                  <c:v>2.6620370370370372E-4</c:v>
                </c:pt>
                <c:pt idx="12">
                  <c:v>3.3564814814814812E-4</c:v>
                </c:pt>
                <c:pt idx="13">
                  <c:v>3.8194444444444446E-4</c:v>
                </c:pt>
                <c:pt idx="14">
                  <c:v>4.5138888888888887E-4</c:v>
                </c:pt>
                <c:pt idx="15">
                  <c:v>4.6296296296296298E-4</c:v>
                </c:pt>
                <c:pt idx="16">
                  <c:v>4.2824074074074075E-4</c:v>
                </c:pt>
                <c:pt idx="17">
                  <c:v>4.3981481481481481E-4</c:v>
                </c:pt>
                <c:pt idx="18">
                  <c:v>0</c:v>
                </c:pt>
                <c:pt idx="19">
                  <c:v>0</c:v>
                </c:pt>
                <c:pt idx="20">
                  <c:v>0</c:v>
                </c:pt>
                <c:pt idx="21">
                  <c:v>4.6296296296296294E-5</c:v>
                </c:pt>
                <c:pt idx="22">
                  <c:v>1.0416666666666667E-4</c:v>
                </c:pt>
                <c:pt idx="23">
                  <c:v>1.5046296296296297E-4</c:v>
                </c:pt>
                <c:pt idx="24">
                  <c:v>1.8518518518518518E-4</c:v>
                </c:pt>
                <c:pt idx="25">
                  <c:v>2.5462962962962961E-4</c:v>
                </c:pt>
                <c:pt idx="26">
                  <c:v>3.0092592592592595E-4</c:v>
                </c:pt>
                <c:pt idx="27">
                  <c:v>3.2407407407407406E-4</c:v>
                </c:pt>
                <c:pt idx="28">
                  <c:v>3.1250000000000001E-4</c:v>
                </c:pt>
                <c:pt idx="29">
                  <c:v>3.1250000000000001E-4</c:v>
                </c:pt>
                <c:pt idx="30">
                  <c:v>3.0092592592592595E-4</c:v>
                </c:pt>
                <c:pt idx="38">
                  <c:v>2.4305555555555555E-4</c:v>
                </c:pt>
                <c:pt idx="39">
                  <c:v>3.4722222222222224E-4</c:v>
                </c:pt>
                <c:pt idx="40">
                  <c:v>3.0092592592592595E-4</c:v>
                </c:pt>
                <c:pt idx="41">
                  <c:v>3.3564814814814812E-4</c:v>
                </c:pt>
                <c:pt idx="42">
                  <c:v>3.1250000000000001E-4</c:v>
                </c:pt>
                <c:pt idx="43">
                  <c:v>4.6296296296296294E-5</c:v>
                </c:pt>
                <c:pt idx="44">
                  <c:v>1.0416666666666667E-4</c:v>
                </c:pt>
                <c:pt idx="45">
                  <c:v>1.6203703703703703E-4</c:v>
                </c:pt>
                <c:pt idx="46">
                  <c:v>1.9675925925925926E-4</c:v>
                </c:pt>
                <c:pt idx="47">
                  <c:v>2.6620370370370372E-4</c:v>
                </c:pt>
                <c:pt idx="48">
                  <c:v>3.1250000000000001E-4</c:v>
                </c:pt>
                <c:pt idx="49">
                  <c:v>3.0092592592592595E-4</c:v>
                </c:pt>
                <c:pt idx="50">
                  <c:v>3.3564814814814812E-4</c:v>
                </c:pt>
                <c:pt idx="51">
                  <c:v>3.1250000000000001E-4</c:v>
                </c:pt>
                <c:pt idx="52">
                  <c:v>4.6296296296296294E-5</c:v>
                </c:pt>
                <c:pt idx="53">
                  <c:v>1.0416666666666667E-4</c:v>
                </c:pt>
                <c:pt idx="54">
                  <c:v>1.5046296296296297E-4</c:v>
                </c:pt>
                <c:pt idx="55">
                  <c:v>1.8518518518518518E-4</c:v>
                </c:pt>
                <c:pt idx="56">
                  <c:v>2.6620370370370372E-4</c:v>
                </c:pt>
                <c:pt idx="57">
                  <c:v>1.1574074074074075E-4</c:v>
                </c:pt>
              </c:numCache>
            </c:numRef>
          </c:val>
          <c:smooth val="0"/>
          <c:extLst>
            <c:ext xmlns:c16="http://schemas.microsoft.com/office/drawing/2014/chart" uri="{C3380CC4-5D6E-409C-BE32-E72D297353CC}">
              <c16:uniqueId val="{0000000B-9615-4DAD-8B75-2566AE55E7A0}"/>
            </c:ext>
          </c:extLst>
        </c:ser>
        <c:dLbls>
          <c:showLegendKey val="0"/>
          <c:showVal val="0"/>
          <c:showCatName val="0"/>
          <c:showSerName val="0"/>
          <c:showPercent val="0"/>
          <c:showBubbleSize val="0"/>
        </c:dLbls>
        <c:smooth val="0"/>
        <c:axId val="1060531119"/>
        <c:axId val="1489650943"/>
      </c:lineChart>
      <c:dateAx>
        <c:axId val="1060531119"/>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50943"/>
        <c:crosses val="autoZero"/>
        <c:auto val="0"/>
        <c:lblOffset val="100"/>
        <c:baseTimeUnit val="days"/>
      </c:dateAx>
      <c:valAx>
        <c:axId val="1489650943"/>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60531119"/>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Bench</a:t>
            </a:r>
            <a:r>
              <a:rPr lang="en-US" baseline="0">
                <a:solidFill>
                  <a:sysClr val="windowText" lastClr="000000"/>
                </a:solidFill>
              </a:rPr>
              <a:t> Press </a:t>
            </a:r>
            <a:r>
              <a:rPr lang="en-US">
                <a:solidFill>
                  <a:sysClr val="windowText" lastClr="000000"/>
                </a:solidFill>
              </a:rPr>
              <a:t>Metric</a:t>
            </a:r>
          </a:p>
        </c:rich>
      </c:tx>
      <c:layout>
        <c:manualLayout>
          <c:xMode val="edge"/>
          <c:yMode val="edge"/>
          <c:x val="0.41664065325167687"/>
          <c:y val="1.1450381679389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46330146231718E-2"/>
          <c:y val="9.215796972096621E-2"/>
          <c:w val="0.94458462223472062"/>
          <c:h val="0.78322025790337391"/>
        </c:manualLayout>
      </c:layout>
      <c:lineChart>
        <c:grouping val="standard"/>
        <c:varyColors val="0"/>
        <c:ser>
          <c:idx val="0"/>
          <c:order val="0"/>
          <c:tx>
            <c:v>Bench Presses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1-B6D3-4CD3-A1F3-AEF5997CB454}"/>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prstDash val="solid"/>
                <a:round/>
              </a:ln>
              <a:effectLst/>
            </c:spPr>
            <c:extLst>
              <c:ext xmlns:c16="http://schemas.microsoft.com/office/drawing/2014/chart" uri="{C3380CC4-5D6E-409C-BE32-E72D297353CC}">
                <c16:uniqueId val="{00000003-B6D3-4CD3-A1F3-AEF5997CB454}"/>
              </c:ext>
            </c:extLst>
          </c:dPt>
          <c:dPt>
            <c:idx val="2"/>
            <c:marker>
              <c:symbol val="circle"/>
              <c:size val="12"/>
              <c:spPr>
                <a:solidFill>
                  <a:srgbClr val="08BC89"/>
                </a:solidFill>
                <a:ln w="19050">
                  <a:solidFill>
                    <a:schemeClr val="tx1"/>
                  </a:solidFill>
                </a:ln>
                <a:effectLst/>
              </c:spPr>
            </c:marker>
            <c:bubble3D val="0"/>
            <c:spPr>
              <a:ln w="19050" cap="rnd">
                <a:solidFill>
                  <a:srgbClr val="FF0000"/>
                </a:solidFill>
                <a:prstDash val="sysDash"/>
                <a:round/>
              </a:ln>
              <a:effectLst/>
            </c:spPr>
            <c:extLst>
              <c:ext xmlns:c16="http://schemas.microsoft.com/office/drawing/2014/chart" uri="{C3380CC4-5D6E-409C-BE32-E72D297353CC}">
                <c16:uniqueId val="{00000005-B6D3-4CD3-A1F3-AEF5997CB454}"/>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7-B6D3-4CD3-A1F3-AEF5997CB454}"/>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9-B6D3-4CD3-A1F3-AEF5997CB454}"/>
              </c:ext>
            </c:extLst>
          </c:dPt>
          <c:dPt>
            <c:idx val="1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B6D3-4CD3-A1F3-AEF5997CB454}"/>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D-B6D3-4CD3-A1F3-AEF5997CB454}"/>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F-B6D3-4CD3-A1F3-AEF5997CB454}"/>
              </c:ext>
            </c:extLst>
          </c:dPt>
          <c:dPt>
            <c:idx val="25"/>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1-B6D3-4CD3-A1F3-AEF5997CB454}"/>
              </c:ext>
            </c:extLst>
          </c:dPt>
          <c:dPt>
            <c:idx val="26"/>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3-B6D3-4CD3-A1F3-AEF5997CB454}"/>
              </c:ext>
            </c:extLst>
          </c:dPt>
          <c:dPt>
            <c:idx val="27"/>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4-E375-477A-82B1-FDB0150331D9}"/>
              </c:ext>
            </c:extLst>
          </c:dPt>
          <c:dPt>
            <c:idx val="38"/>
            <c:marker>
              <c:symbol val="circle"/>
              <c:size val="12"/>
              <c:spPr>
                <a:solidFill>
                  <a:schemeClr val="accent1"/>
                </a:solidFill>
                <a:ln w="9525">
                  <a:solidFill>
                    <a:schemeClr val="accent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1CDF-42B4-9367-C4E376CA87F0}"/>
              </c:ext>
            </c:extLst>
          </c:dPt>
          <c:dPt>
            <c:idx val="43"/>
            <c:marker>
              <c:symbol val="circle"/>
              <c:size val="10"/>
              <c:spPr>
                <a:solidFill>
                  <a:schemeClr val="accent1"/>
                </a:solidFill>
                <a:ln w="9525">
                  <a:solidFill>
                    <a:schemeClr val="accent1"/>
                  </a:solidFill>
                </a:ln>
                <a:effectLst/>
              </c:spPr>
            </c:marker>
            <c:bubble3D val="0"/>
            <c:extLst>
              <c:ext xmlns:c16="http://schemas.microsoft.com/office/drawing/2014/chart" uri="{C3380CC4-5D6E-409C-BE32-E72D297353CC}">
                <c16:uniqueId val="{00000021-997F-4F7D-9FE6-DC830CD48D65}"/>
              </c:ext>
            </c:extLst>
          </c:dPt>
          <c:dPt>
            <c:idx val="44"/>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22-997F-4F7D-9FE6-DC830CD48D65}"/>
              </c:ext>
            </c:extLst>
          </c:dPt>
          <c:dPt>
            <c:idx val="4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23-997F-4F7D-9FE6-DC830CD48D65}"/>
              </c:ext>
            </c:extLst>
          </c:dPt>
          <c:dPt>
            <c:idx val="5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D-C561-4B54-96DB-8B83BF17EFA8}"/>
              </c:ext>
            </c:extLst>
          </c:dPt>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Press'!$H$2:$H$59</c:f>
              <c:numCache>
                <c:formatCode>0.000</c:formatCode>
                <c:ptCount val="58"/>
                <c:pt idx="0">
                  <c:v>1.0964637505426567</c:v>
                </c:pt>
                <c:pt idx="1">
                  <c:v>0.53112712975098297</c:v>
                </c:pt>
                <c:pt idx="2">
                  <c:v>0.61060256805341551</c:v>
                </c:pt>
                <c:pt idx="3">
                  <c:v>0.87933267651888336</c:v>
                </c:pt>
                <c:pt idx="4">
                  <c:v>1.0247909281814365</c:v>
                </c:pt>
                <c:pt idx="5">
                  <c:v>1.2459010671540593</c:v>
                </c:pt>
                <c:pt idx="6">
                  <c:v>1.4408039517881841</c:v>
                </c:pt>
                <c:pt idx="7">
                  <c:v>1.5551655203376133</c:v>
                </c:pt>
                <c:pt idx="8">
                  <c:v>1.636538465708864</c:v>
                </c:pt>
                <c:pt idx="9">
                  <c:v>0.23697478991596635</c:v>
                </c:pt>
                <c:pt idx="10">
                  <c:v>1.6892107496463933</c:v>
                </c:pt>
                <c:pt idx="11">
                  <c:v>1.8096010373892371</c:v>
                </c:pt>
                <c:pt idx="12">
                  <c:v>1.8217819103972952</c:v>
                </c:pt>
                <c:pt idx="13">
                  <c:v>1.6918618591206449</c:v>
                </c:pt>
                <c:pt idx="14">
                  <c:v>0.67439250236838533</c:v>
                </c:pt>
                <c:pt idx="15">
                  <c:v>0.90055417336678056</c:v>
                </c:pt>
                <c:pt idx="16">
                  <c:v>1.1392393606393607</c:v>
                </c:pt>
                <c:pt idx="17">
                  <c:v>0.82938558232123294</c:v>
                </c:pt>
                <c:pt idx="18">
                  <c:v>1.1697354647241334</c:v>
                </c:pt>
                <c:pt idx="19">
                  <c:v>1.5884464022903668</c:v>
                </c:pt>
                <c:pt idx="20">
                  <c:v>1.4896735995711605</c:v>
                </c:pt>
                <c:pt idx="21">
                  <c:v>1.7255076545231274</c:v>
                </c:pt>
                <c:pt idx="22">
                  <c:v>1.7734485059814384</c:v>
                </c:pt>
                <c:pt idx="23">
                  <c:v>1.8015517217865666</c:v>
                </c:pt>
                <c:pt idx="24">
                  <c:v>1.6917236768802226</c:v>
                </c:pt>
                <c:pt idx="25">
                  <c:v>0.31887666037377449</c:v>
                </c:pt>
                <c:pt idx="26">
                  <c:v>0.75680354267310801</c:v>
                </c:pt>
                <c:pt idx="27">
                  <c:v>0.9739356939356939</c:v>
                </c:pt>
                <c:pt idx="28">
                  <c:v>1.2202097593287704</c:v>
                </c:pt>
                <c:pt idx="29">
                  <c:v>1.5561902839456334</c:v>
                </c:pt>
                <c:pt idx="30">
                  <c:v>1.7798166877370416</c:v>
                </c:pt>
                <c:pt idx="38">
                  <c:v>1.5175291730086251</c:v>
                </c:pt>
                <c:pt idx="39">
                  <c:v>1.8144219643285062</c:v>
                </c:pt>
                <c:pt idx="40">
                  <c:v>2.1727578304048891</c:v>
                </c:pt>
                <c:pt idx="41">
                  <c:v>2.2575405923915586</c:v>
                </c:pt>
                <c:pt idx="42">
                  <c:v>2.2444451191741308</c:v>
                </c:pt>
                <c:pt idx="43">
                  <c:v>2.204616568350859</c:v>
                </c:pt>
                <c:pt idx="44">
                  <c:v>0.29885416712520524</c:v>
                </c:pt>
                <c:pt idx="45">
                  <c:v>0.91411531522374412</c:v>
                </c:pt>
                <c:pt idx="46">
                  <c:v>1.1024756520332748</c:v>
                </c:pt>
                <c:pt idx="47">
                  <c:v>1.3165036899891913</c:v>
                </c:pt>
                <c:pt idx="48">
                  <c:v>1.6078722675909376</c:v>
                </c:pt>
                <c:pt idx="49">
                  <c:v>1.9629033444498163</c:v>
                </c:pt>
                <c:pt idx="50">
                  <c:v>2.2435228167947314</c:v>
                </c:pt>
                <c:pt idx="51">
                  <c:v>2.1333746864647178</c:v>
                </c:pt>
                <c:pt idx="52">
                  <c:v>2.2455486542443062</c:v>
                </c:pt>
                <c:pt idx="53">
                  <c:v>2.2725707130168531</c:v>
                </c:pt>
                <c:pt idx="54">
                  <c:v>0.8222775714320395</c:v>
                </c:pt>
                <c:pt idx="55">
                  <c:v>1.0511209470291352</c:v>
                </c:pt>
                <c:pt idx="56">
                  <c:v>1.3850853144856146</c:v>
                </c:pt>
                <c:pt idx="57">
                  <c:v>1.5147514607284454</c:v>
                </c:pt>
              </c:numCache>
            </c:numRef>
          </c:val>
          <c:smooth val="0"/>
          <c:extLst>
            <c:ext xmlns:c16="http://schemas.microsoft.com/office/drawing/2014/chart" uri="{C3380CC4-5D6E-409C-BE32-E72D297353CC}">
              <c16:uniqueId val="{00000014-B6D3-4CD3-A1F3-AEF5997CB454}"/>
            </c:ext>
          </c:extLst>
        </c:ser>
        <c:dLbls>
          <c:showLegendKey val="0"/>
          <c:showVal val="0"/>
          <c:showCatName val="0"/>
          <c:showSerName val="0"/>
          <c:showPercent val="0"/>
          <c:showBubbleSize val="0"/>
        </c:dLbls>
        <c:marker val="1"/>
        <c:smooth val="0"/>
        <c:axId val="1298355503"/>
        <c:axId val="1451767455"/>
      </c:lineChart>
      <c:dateAx>
        <c:axId val="129835550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67455"/>
        <c:crosses val="autoZero"/>
        <c:auto val="0"/>
        <c:lblOffset val="100"/>
        <c:baseTimeUnit val="days"/>
      </c:dateAx>
      <c:valAx>
        <c:axId val="1451767455"/>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8355503"/>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Weight Moved (lbs.)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184888678212885E-2"/>
          <c:y val="0.10768230505222114"/>
          <c:w val="0.93446431236229255"/>
          <c:h val="0.76735158623235322"/>
        </c:manualLayout>
      </c:layout>
      <c:lineChart>
        <c:grouping val="standard"/>
        <c:varyColors val="0"/>
        <c:ser>
          <c:idx val="0"/>
          <c:order val="0"/>
          <c:tx>
            <c:v>Total Weight Moved (lbs.)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0"/>
              <c:spPr>
                <a:solidFill>
                  <a:schemeClr val="accent1"/>
                </a:solidFill>
                <a:ln w="9525">
                  <a:solidFill>
                    <a:schemeClr val="accent1"/>
                  </a:solidFill>
                </a:ln>
                <a:effectLst/>
              </c:spPr>
            </c:marker>
            <c:bubble3D val="0"/>
            <c:spPr>
              <a:ln w="50800" cap="rnd">
                <a:solidFill>
                  <a:srgbClr val="110185"/>
                </a:solidFill>
                <a:round/>
              </a:ln>
              <a:effectLst/>
            </c:spPr>
            <c:extLst>
              <c:ext xmlns:c16="http://schemas.microsoft.com/office/drawing/2014/chart" uri="{C3380CC4-5D6E-409C-BE32-E72D297353CC}">
                <c16:uniqueId val="{00000001-6ADF-42E9-BAD4-A3BA5856868A}"/>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6ADF-42E9-BAD4-A3BA5856868A}"/>
              </c:ext>
            </c:extLst>
          </c:dPt>
          <c:dPt>
            <c:idx val="2"/>
            <c:marker>
              <c:symbol val="circle"/>
              <c:size val="12"/>
              <c:spPr>
                <a:solidFill>
                  <a:srgbClr val="08BC89"/>
                </a:solidFill>
                <a:ln w="19050">
                  <a:solidFill>
                    <a:schemeClr val="tx1"/>
                  </a:solidFill>
                </a:ln>
                <a:effectLst/>
              </c:spPr>
            </c:marker>
            <c:bubble3D val="0"/>
            <c:spPr>
              <a:ln w="19050" cap="rnd">
                <a:solidFill>
                  <a:srgbClr val="FF0000"/>
                </a:solidFill>
                <a:prstDash val="sysDash"/>
                <a:round/>
              </a:ln>
              <a:effectLst/>
            </c:spPr>
            <c:extLst>
              <c:ext xmlns:c16="http://schemas.microsoft.com/office/drawing/2014/chart" uri="{C3380CC4-5D6E-409C-BE32-E72D297353CC}">
                <c16:uniqueId val="{00000005-6ADF-42E9-BAD4-A3BA5856868A}"/>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prstDash val="solid"/>
                <a:round/>
              </a:ln>
              <a:effectLst/>
            </c:spPr>
            <c:extLst>
              <c:ext xmlns:c16="http://schemas.microsoft.com/office/drawing/2014/chart" uri="{C3380CC4-5D6E-409C-BE32-E72D297353CC}">
                <c16:uniqueId val="{00000007-6ADF-42E9-BAD4-A3BA5856868A}"/>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9-6ADF-42E9-BAD4-A3BA5856868A}"/>
              </c:ext>
            </c:extLst>
          </c:dPt>
          <c:dPt>
            <c:idx val="1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6ADF-42E9-BAD4-A3BA5856868A}"/>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D-6ADF-42E9-BAD4-A3BA5856868A}"/>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F-6ADF-42E9-BAD4-A3BA5856868A}"/>
              </c:ext>
            </c:extLst>
          </c:dPt>
          <c:dPt>
            <c:idx val="25"/>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1-6ADF-42E9-BAD4-A3BA5856868A}"/>
              </c:ext>
            </c:extLst>
          </c:dPt>
          <c:dPt>
            <c:idx val="26"/>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3-6ADF-42E9-BAD4-A3BA5856868A}"/>
              </c:ext>
            </c:extLst>
          </c:dPt>
          <c:dPt>
            <c:idx val="27"/>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5-6ADF-42E9-BAD4-A3BA5856868A}"/>
              </c:ext>
            </c:extLst>
          </c:dPt>
          <c:dPt>
            <c:idx val="38"/>
            <c:marker>
              <c:symbol val="circle"/>
              <c:size val="12"/>
              <c:spPr>
                <a:solidFill>
                  <a:srgbClr val="08BC89"/>
                </a:solidFill>
                <a:ln w="19050">
                  <a:solidFill>
                    <a:schemeClr val="tx1">
                      <a:alpha val="94000"/>
                    </a:schemeClr>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900F-4990-A215-8B181F01649F}"/>
              </c:ext>
            </c:extLst>
          </c:dPt>
          <c:dPt>
            <c:idx val="44"/>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EEF8-4E35-90B2-8394AACA7118}"/>
              </c:ext>
            </c:extLst>
          </c:dPt>
          <c:dPt>
            <c:idx val="4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B-EEF8-4E35-90B2-8394AACA7118}"/>
              </c:ext>
            </c:extLst>
          </c:dPt>
          <c:dPt>
            <c:idx val="5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C-F332-488E-AE28-BA926DFEBBAF}"/>
              </c:ext>
            </c:extLst>
          </c:dPt>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Press'!$F$2:$F$59</c:f>
              <c:numCache>
                <c:formatCode>#,##0</c:formatCode>
                <c:ptCount val="58"/>
                <c:pt idx="0">
                  <c:v>1485</c:v>
                </c:pt>
                <c:pt idx="1">
                  <c:v>810</c:v>
                </c:pt>
                <c:pt idx="2">
                  <c:v>840</c:v>
                </c:pt>
                <c:pt idx="3">
                  <c:v>960</c:v>
                </c:pt>
                <c:pt idx="4">
                  <c:v>1080</c:v>
                </c:pt>
                <c:pt idx="5">
                  <c:v>1200</c:v>
                </c:pt>
                <c:pt idx="6">
                  <c:v>1320</c:v>
                </c:pt>
                <c:pt idx="7">
                  <c:v>1440</c:v>
                </c:pt>
                <c:pt idx="8">
                  <c:v>1440</c:v>
                </c:pt>
                <c:pt idx="9">
                  <c:v>360</c:v>
                </c:pt>
                <c:pt idx="10">
                  <c:v>1440</c:v>
                </c:pt>
                <c:pt idx="11">
                  <c:v>1440</c:v>
                </c:pt>
                <c:pt idx="12">
                  <c:v>1440</c:v>
                </c:pt>
                <c:pt idx="13">
                  <c:v>1440</c:v>
                </c:pt>
                <c:pt idx="14">
                  <c:v>945</c:v>
                </c:pt>
                <c:pt idx="15">
                  <c:v>1080</c:v>
                </c:pt>
                <c:pt idx="16">
                  <c:v>1215</c:v>
                </c:pt>
                <c:pt idx="17">
                  <c:v>1080</c:v>
                </c:pt>
                <c:pt idx="18">
                  <c:v>1035</c:v>
                </c:pt>
                <c:pt idx="19">
                  <c:v>1485</c:v>
                </c:pt>
                <c:pt idx="20">
                  <c:v>1485</c:v>
                </c:pt>
                <c:pt idx="21">
                  <c:v>1620</c:v>
                </c:pt>
                <c:pt idx="22">
                  <c:v>1620</c:v>
                </c:pt>
                <c:pt idx="23">
                  <c:v>1620</c:v>
                </c:pt>
                <c:pt idx="24">
                  <c:v>1620</c:v>
                </c:pt>
                <c:pt idx="25" formatCode="General">
                  <c:v>440</c:v>
                </c:pt>
                <c:pt idx="26" formatCode="General">
                  <c:v>770</c:v>
                </c:pt>
                <c:pt idx="27" formatCode="General">
                  <c:v>920</c:v>
                </c:pt>
                <c:pt idx="28" formatCode="General">
                  <c:v>1035</c:v>
                </c:pt>
                <c:pt idx="29" formatCode="General">
                  <c:v>1150</c:v>
                </c:pt>
                <c:pt idx="30" formatCode="General">
                  <c:v>1265</c:v>
                </c:pt>
                <c:pt idx="38" formatCode="General">
                  <c:v>1150</c:v>
                </c:pt>
                <c:pt idx="39" formatCode="General">
                  <c:v>1265</c:v>
                </c:pt>
                <c:pt idx="40" formatCode="General">
                  <c:v>1380</c:v>
                </c:pt>
                <c:pt idx="41" formatCode="General">
                  <c:v>1380</c:v>
                </c:pt>
                <c:pt idx="42" formatCode="General">
                  <c:v>1380</c:v>
                </c:pt>
                <c:pt idx="43" formatCode="General">
                  <c:v>1380</c:v>
                </c:pt>
                <c:pt idx="44" formatCode="General">
                  <c:v>465</c:v>
                </c:pt>
                <c:pt idx="45" formatCode="General">
                  <c:v>910</c:v>
                </c:pt>
                <c:pt idx="46" formatCode="General">
                  <c:v>1040</c:v>
                </c:pt>
                <c:pt idx="47" formatCode="General">
                  <c:v>1170</c:v>
                </c:pt>
                <c:pt idx="48" formatCode="General">
                  <c:v>1300</c:v>
                </c:pt>
                <c:pt idx="49" formatCode="General">
                  <c:v>1430</c:v>
                </c:pt>
                <c:pt idx="50" formatCode="General">
                  <c:v>1560</c:v>
                </c:pt>
                <c:pt idx="51" formatCode="General">
                  <c:v>1560</c:v>
                </c:pt>
                <c:pt idx="52" formatCode="General">
                  <c:v>1560</c:v>
                </c:pt>
                <c:pt idx="53" formatCode="General">
                  <c:v>1560</c:v>
                </c:pt>
                <c:pt idx="54" formatCode="General">
                  <c:v>1015</c:v>
                </c:pt>
                <c:pt idx="55" formatCode="General">
                  <c:v>1160</c:v>
                </c:pt>
                <c:pt idx="56" formatCode="General">
                  <c:v>1305</c:v>
                </c:pt>
                <c:pt idx="57" formatCode="General">
                  <c:v>1450</c:v>
                </c:pt>
              </c:numCache>
            </c:numRef>
          </c:val>
          <c:smooth val="0"/>
          <c:extLst>
            <c:ext xmlns:c16="http://schemas.microsoft.com/office/drawing/2014/chart" uri="{C3380CC4-5D6E-409C-BE32-E72D297353CC}">
              <c16:uniqueId val="{00000014-6ADF-42E9-BAD4-A3BA5856868A}"/>
            </c:ext>
          </c:extLst>
        </c:ser>
        <c:dLbls>
          <c:showLegendKey val="0"/>
          <c:showVal val="0"/>
          <c:showCatName val="0"/>
          <c:showSerName val="0"/>
          <c:showPercent val="0"/>
          <c:showBubbleSize val="0"/>
        </c:dLbls>
        <c:marker val="1"/>
        <c:smooth val="0"/>
        <c:axId val="1178581247"/>
        <c:axId val="924119311"/>
      </c:lineChart>
      <c:dateAx>
        <c:axId val="1178581247"/>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19311"/>
        <c:crosses val="autoZero"/>
        <c:auto val="0"/>
        <c:lblOffset val="100"/>
        <c:baseTimeUnit val="days"/>
      </c:dateAx>
      <c:valAx>
        <c:axId val="924119311"/>
        <c:scaling>
          <c:orientation val="minMax"/>
          <c:max val="48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78581247"/>
        <c:crosses val="autoZero"/>
        <c:crossBetween val="between"/>
        <c:majorUnit val="8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Bench Press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69771734860937E-2"/>
          <c:y val="9.8913535408232792E-2"/>
          <c:w val="0.91395148177816188"/>
          <c:h val="0.78203983004909228"/>
        </c:manualLayout>
      </c:layout>
      <c:lineChart>
        <c:grouping val="standard"/>
        <c:varyColors val="0"/>
        <c:ser>
          <c:idx val="1"/>
          <c:order val="0"/>
          <c:tx>
            <c:v>Average Time per Bench Press</c:v>
          </c:tx>
          <c:spPr>
            <a:ln w="50800" cap="rnd">
              <a:solidFill>
                <a:srgbClr val="156082"/>
              </a:solidFill>
              <a:round/>
            </a:ln>
            <a:effectLst/>
          </c:spPr>
          <c:marker>
            <c:symbol val="circle"/>
            <c:size val="10"/>
            <c:spPr>
              <a:solidFill>
                <a:schemeClr val="accent1"/>
              </a:solidFill>
              <a:ln w="9525">
                <a:solidFill>
                  <a:schemeClr val="accent1"/>
                </a:solidFill>
              </a:ln>
              <a:effectLst/>
            </c:spPr>
          </c:marker>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79D2-46B3-9B46-91268B42FB02}"/>
              </c:ext>
            </c:extLst>
          </c:dPt>
          <c:dPt>
            <c:idx val="2"/>
            <c:marker>
              <c:symbol val="circle"/>
              <c:size val="12"/>
              <c:spPr>
                <a:solidFill>
                  <a:srgbClr val="08BC89"/>
                </a:solidFill>
                <a:ln w="19050">
                  <a:solidFill>
                    <a:schemeClr val="tx1"/>
                  </a:solidFill>
                </a:ln>
                <a:effectLst/>
              </c:spPr>
            </c:marker>
            <c:bubble3D val="0"/>
            <c:spPr>
              <a:ln w="19050" cap="rnd">
                <a:solidFill>
                  <a:srgbClr val="FF0000"/>
                </a:solidFill>
                <a:prstDash val="sysDash"/>
                <a:round/>
              </a:ln>
              <a:effectLst/>
            </c:spPr>
            <c:extLst>
              <c:ext xmlns:c16="http://schemas.microsoft.com/office/drawing/2014/chart" uri="{C3380CC4-5D6E-409C-BE32-E72D297353CC}">
                <c16:uniqueId val="{00000005-79D2-46B3-9B46-91268B42FB02}"/>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7-79D2-46B3-9B46-91268B42FB02}"/>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9-79D2-46B3-9B46-91268B42FB02}"/>
              </c:ext>
            </c:extLst>
          </c:dPt>
          <c:dPt>
            <c:idx val="1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79D2-46B3-9B46-91268B42FB02}"/>
              </c:ext>
            </c:extLst>
          </c:dPt>
          <c:dPt>
            <c:idx val="15"/>
            <c:marker>
              <c:symbol val="circle"/>
              <c:size val="10"/>
              <c:spPr>
                <a:solidFill>
                  <a:srgbClr val="156082"/>
                </a:solidFill>
                <a:ln w="9525">
                  <a:solidFill>
                    <a:schemeClr val="accent1"/>
                  </a:solidFill>
                </a:ln>
                <a:effectLst/>
              </c:spPr>
            </c:marker>
            <c:bubble3D val="0"/>
            <c:extLst>
              <c:ext xmlns:c16="http://schemas.microsoft.com/office/drawing/2014/chart" uri="{C3380CC4-5D6E-409C-BE32-E72D297353CC}">
                <c16:uniqueId val="{00000015-79D2-46B3-9B46-91268B42FB02}"/>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D-79D2-46B3-9B46-91268B42FB02}"/>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F-79D2-46B3-9B46-91268B42FB02}"/>
              </c:ext>
            </c:extLst>
          </c:dPt>
          <c:dPt>
            <c:idx val="25"/>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1-79D2-46B3-9B46-91268B42FB02}"/>
              </c:ext>
            </c:extLst>
          </c:dPt>
          <c:dPt>
            <c:idx val="26"/>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3-79D2-46B3-9B46-91268B42FB02}"/>
              </c:ext>
            </c:extLst>
          </c:dPt>
          <c:dPt>
            <c:idx val="27"/>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6-79D2-46B3-9B46-91268B42FB02}"/>
              </c:ext>
            </c:extLst>
          </c:dPt>
          <c:dPt>
            <c:idx val="38"/>
            <c:marker>
              <c:symbol val="circle"/>
              <c:size val="12"/>
              <c:spPr>
                <a:solidFill>
                  <a:srgbClr val="08BC89">
                    <a:alpha val="97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8-4629-47F4-869A-43AB4F5B2CB3}"/>
              </c:ext>
            </c:extLst>
          </c:dPt>
          <c:dPt>
            <c:idx val="44"/>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8-4AA5-4015-9201-915954D8F9DB}"/>
              </c:ext>
            </c:extLst>
          </c:dPt>
          <c:dPt>
            <c:idx val="4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A-4AA5-4015-9201-915954D8F9DB}"/>
              </c:ext>
            </c:extLst>
          </c:dPt>
          <c:dPt>
            <c:idx val="5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B-F6EB-406F-B567-8D46A7DF00E0}"/>
              </c:ext>
            </c:extLst>
          </c:dPt>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Press'!$I$2:$I$59</c:f>
              <c:numCache>
                <c:formatCode>mm:ss.00</c:formatCode>
                <c:ptCount val="58"/>
                <c:pt idx="0">
                  <c:v>3.3470117845117843E-5</c:v>
                </c:pt>
                <c:pt idx="1">
                  <c:v>4.415509259259259E-5</c:v>
                </c:pt>
                <c:pt idx="2">
                  <c:v>4.2923280423280424E-5</c:v>
                </c:pt>
                <c:pt idx="3">
                  <c:v>2.9369212962962961E-5</c:v>
                </c:pt>
                <c:pt idx="4">
                  <c:v>3.0619855967078188E-5</c:v>
                </c:pt>
                <c:pt idx="5">
                  <c:v>2.8043981481481478E-5</c:v>
                </c:pt>
                <c:pt idx="6">
                  <c:v>2.7893518518518523E-5</c:v>
                </c:pt>
                <c:pt idx="7">
                  <c:v>3.0690586419753088E-5</c:v>
                </c:pt>
                <c:pt idx="8">
                  <c:v>2.5414737654320992E-5</c:v>
                </c:pt>
                <c:pt idx="9">
                  <c:v>4.9189814814814815E-5</c:v>
                </c:pt>
                <c:pt idx="10">
                  <c:v>2.7276234567901233E-5</c:v>
                </c:pt>
                <c:pt idx="11">
                  <c:v>2.5501543209876547E-5</c:v>
                </c:pt>
                <c:pt idx="12">
                  <c:v>2.2820216049382715E-5</c:v>
                </c:pt>
                <c:pt idx="13">
                  <c:v>2.7170138888888891E-5</c:v>
                </c:pt>
                <c:pt idx="14">
                  <c:v>4.072420634920635E-5</c:v>
                </c:pt>
                <c:pt idx="15">
                  <c:v>3.213252314814815E-5</c:v>
                </c:pt>
                <c:pt idx="16">
                  <c:v>2.7584876543209878E-5</c:v>
                </c:pt>
                <c:pt idx="17">
                  <c:v>3.0801504629629626E-5</c:v>
                </c:pt>
                <c:pt idx="18">
                  <c:v>2.8599537037037038E-5</c:v>
                </c:pt>
                <c:pt idx="19">
                  <c:v>2.2401094276094274E-5</c:v>
                </c:pt>
                <c:pt idx="20">
                  <c:v>2.8040824915824914E-5</c:v>
                </c:pt>
                <c:pt idx="21">
                  <c:v>2.6929012345679013E-5</c:v>
                </c:pt>
                <c:pt idx="22">
                  <c:v>2.5684799382716048E-5</c:v>
                </c:pt>
                <c:pt idx="23">
                  <c:v>2.4247685185185188E-5</c:v>
                </c:pt>
                <c:pt idx="24">
                  <c:v>2.7700617283950618E-5</c:v>
                </c:pt>
                <c:pt idx="25">
                  <c:v>5.64525462962963E-5</c:v>
                </c:pt>
                <c:pt idx="26">
                  <c:v>3.7202380952380949E-5</c:v>
                </c:pt>
                <c:pt idx="27">
                  <c:v>3.3854166666666665E-5</c:v>
                </c:pt>
                <c:pt idx="28">
                  <c:v>3.3281893004115223E-5</c:v>
                </c:pt>
                <c:pt idx="29">
                  <c:v>2.866898148148148E-5</c:v>
                </c:pt>
                <c:pt idx="30">
                  <c:v>2.9724326599326595E-5</c:v>
                </c:pt>
                <c:pt idx="38">
                  <c:v>3.0416666666666666E-5</c:v>
                </c:pt>
                <c:pt idx="39">
                  <c:v>2.9271885521885522E-5</c:v>
                </c:pt>
                <c:pt idx="40">
                  <c:v>2.7054398148148147E-5</c:v>
                </c:pt>
                <c:pt idx="41">
                  <c:v>2.9446373456790126E-5</c:v>
                </c:pt>
                <c:pt idx="42">
                  <c:v>2.7228009259259261E-5</c:v>
                </c:pt>
                <c:pt idx="43">
                  <c:v>2.6861496913580246E-5</c:v>
                </c:pt>
                <c:pt idx="44">
                  <c:v>5.4436728395061727E-5</c:v>
                </c:pt>
                <c:pt idx="45">
                  <c:v>2.8290343915343915E-5</c:v>
                </c:pt>
                <c:pt idx="46">
                  <c:v>2.9817708333333332E-5</c:v>
                </c:pt>
                <c:pt idx="47">
                  <c:v>3.0889917695473251E-5</c:v>
                </c:pt>
                <c:pt idx="48">
                  <c:v>2.9120370370370372E-5</c:v>
                </c:pt>
                <c:pt idx="49">
                  <c:v>2.6357323232323237E-5</c:v>
                </c:pt>
                <c:pt idx="50">
                  <c:v>2.5626929012345678E-5</c:v>
                </c:pt>
                <c:pt idx="51">
                  <c:v>2.9185956790123458E-5</c:v>
                </c:pt>
                <c:pt idx="52">
                  <c:v>2.7951388888888893E-5</c:v>
                </c:pt>
                <c:pt idx="53">
                  <c:v>2.8800154320987652E-5</c:v>
                </c:pt>
                <c:pt idx="54">
                  <c:v>3.9484126984126986E-5</c:v>
                </c:pt>
                <c:pt idx="55">
                  <c:v>3.7051504629629629E-5</c:v>
                </c:pt>
                <c:pt idx="56">
                  <c:v>3.020833333333333E-5</c:v>
                </c:pt>
                <c:pt idx="57">
                  <c:v>3.2534722222222223E-5</c:v>
                </c:pt>
              </c:numCache>
            </c:numRef>
          </c:val>
          <c:smooth val="0"/>
          <c:extLst>
            <c:ext xmlns:c16="http://schemas.microsoft.com/office/drawing/2014/chart" uri="{C3380CC4-5D6E-409C-BE32-E72D297353CC}">
              <c16:uniqueId val="{00000014-79D2-46B3-9B46-91268B42FB02}"/>
            </c:ext>
          </c:extLst>
        </c:ser>
        <c:dLbls>
          <c:showLegendKey val="0"/>
          <c:showVal val="0"/>
          <c:showCatName val="0"/>
          <c:showSerName val="0"/>
          <c:showPercent val="0"/>
          <c:showBubbleSize val="0"/>
        </c:dLbls>
        <c:marker val="1"/>
        <c:smooth val="0"/>
        <c:axId val="1298379167"/>
        <c:axId val="1141536687"/>
      </c:lineChart>
      <c:dateAx>
        <c:axId val="1298379167"/>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36687"/>
        <c:crosses val="autoZero"/>
        <c:auto val="0"/>
        <c:lblOffset val="100"/>
        <c:baseTimeUnit val="days"/>
      </c:dateAx>
      <c:valAx>
        <c:axId val="1141536687"/>
        <c:scaling>
          <c:orientation val="minMax"/>
          <c:max val="8.1020000000000034E-5"/>
          <c:min val="1.1600000000000006E-5"/>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98379167"/>
        <c:crosses val="autoZero"/>
        <c:crossBetween val="between"/>
        <c:majorUnit val="1.1570000000000004E-5"/>
        <c:minorUnit val="2.7000000000000013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Bench</a:t>
            </a:r>
            <a:r>
              <a:rPr lang="en-US" baseline="0">
                <a:solidFill>
                  <a:sysClr val="windowText" lastClr="000000"/>
                </a:solidFill>
              </a:rPr>
              <a:t> Press Hold Time</a:t>
            </a:r>
            <a:endParaRPr lang="en-US">
              <a:solidFill>
                <a:sysClr val="windowText" lastClr="000000"/>
              </a:solidFill>
            </a:endParaRPr>
          </a:p>
        </c:rich>
      </c:tx>
      <c:layout>
        <c:manualLayout>
          <c:xMode val="edge"/>
          <c:yMode val="edge"/>
          <c:x val="0.40075687270917493"/>
          <c:y val="1.0854258644163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66455926508E-2"/>
          <c:y val="3.9515199238321627E-2"/>
          <c:w val="0.91375919456404864"/>
          <c:h val="0.84112413653802709"/>
        </c:manualLayout>
      </c:layout>
      <c:lineChart>
        <c:grouping val="standard"/>
        <c:varyColors val="0"/>
        <c:ser>
          <c:idx val="3"/>
          <c:order val="0"/>
          <c:tx>
            <c:v>Floor Hold TIme</c:v>
          </c:tx>
          <c:spPr>
            <a:ln w="50800" cap="rnd">
              <a:solidFill>
                <a:srgbClr val="FF647D"/>
              </a:solidFill>
              <a:prstDash val="dash"/>
              <a:round/>
            </a:ln>
            <a:effectLst/>
          </c:spPr>
          <c:marker>
            <c:symbol val="none"/>
          </c:marker>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Press'!$M$2:$M$59</c:f>
              <c:numCache>
                <c:formatCode>mm:ss.00</c:formatCode>
                <c:ptCount val="58"/>
                <c:pt idx="0">
                  <c:v>1.15740740740741E-4</c:v>
                </c:pt>
                <c:pt idx="1">
                  <c:v>1.15740740740741E-4</c:v>
                </c:pt>
                <c:pt idx="2">
                  <c:v>1.15740740740741E-4</c:v>
                </c:pt>
                <c:pt idx="3">
                  <c:v>1.15740740740741E-4</c:v>
                </c:pt>
                <c:pt idx="4">
                  <c:v>1.15740740740741E-4</c:v>
                </c:pt>
                <c:pt idx="5">
                  <c:v>1.15740740740741E-4</c:v>
                </c:pt>
                <c:pt idx="6">
                  <c:v>1.15740740740741E-4</c:v>
                </c:pt>
                <c:pt idx="7">
                  <c:v>1.15740740740741E-4</c:v>
                </c:pt>
                <c:pt idx="8">
                  <c:v>1.15740740740741E-4</c:v>
                </c:pt>
                <c:pt idx="9">
                  <c:v>1.15740740740741E-4</c:v>
                </c:pt>
                <c:pt idx="10">
                  <c:v>1.15740740740741E-4</c:v>
                </c:pt>
                <c:pt idx="11">
                  <c:v>1.15740740740741E-4</c:v>
                </c:pt>
                <c:pt idx="12">
                  <c:v>1.15740740740741E-4</c:v>
                </c:pt>
                <c:pt idx="13">
                  <c:v>1.15740740740741E-4</c:v>
                </c:pt>
                <c:pt idx="14">
                  <c:v>1.15740740740741E-4</c:v>
                </c:pt>
                <c:pt idx="15">
                  <c:v>1.15740740740741E-4</c:v>
                </c:pt>
                <c:pt idx="16">
                  <c:v>1.15740740740741E-4</c:v>
                </c:pt>
                <c:pt idx="17">
                  <c:v>1.15740740740741E-4</c:v>
                </c:pt>
                <c:pt idx="18">
                  <c:v>1.15740740740741E-4</c:v>
                </c:pt>
                <c:pt idx="19">
                  <c:v>1.15740740740741E-4</c:v>
                </c:pt>
                <c:pt idx="20">
                  <c:v>1.15740740740741E-4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0AAD-45F4-9FA5-1440798D22F3}"/>
            </c:ext>
          </c:extLst>
        </c:ser>
        <c:ser>
          <c:idx val="0"/>
          <c:order val="1"/>
          <c:tx>
            <c:v>Goal Hold TIme</c:v>
          </c:tx>
          <c:spPr>
            <a:ln w="38100" cap="rnd">
              <a:solidFill>
                <a:srgbClr val="7D91AB"/>
              </a:solidFill>
              <a:prstDash val="dash"/>
              <a:round/>
            </a:ln>
            <a:effectLst/>
          </c:spPr>
          <c:marker>
            <c:symbol val="none"/>
          </c:marker>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Press'!$N$2:$N$59</c:f>
              <c:numCache>
                <c:formatCode>mm:ss.00</c:formatCode>
                <c:ptCount val="58"/>
                <c:pt idx="0">
                  <c:v>2.89351851851852E-4</c:v>
                </c:pt>
                <c:pt idx="1">
                  <c:v>2.89351851851852E-4</c:v>
                </c:pt>
                <c:pt idx="2">
                  <c:v>2.89351851851852E-4</c:v>
                </c:pt>
                <c:pt idx="3">
                  <c:v>2.89351851851852E-4</c:v>
                </c:pt>
                <c:pt idx="4">
                  <c:v>2.89351851851852E-4</c:v>
                </c:pt>
                <c:pt idx="5">
                  <c:v>2.89351851851852E-4</c:v>
                </c:pt>
                <c:pt idx="6">
                  <c:v>2.89351851851852E-4</c:v>
                </c:pt>
                <c:pt idx="7">
                  <c:v>2.89351851851852E-4</c:v>
                </c:pt>
                <c:pt idx="8">
                  <c:v>2.89351851851852E-4</c:v>
                </c:pt>
                <c:pt idx="9">
                  <c:v>2.89351851851852E-4</c:v>
                </c:pt>
                <c:pt idx="10">
                  <c:v>2.89351851851852E-4</c:v>
                </c:pt>
                <c:pt idx="11">
                  <c:v>2.89351851851852E-4</c:v>
                </c:pt>
                <c:pt idx="12">
                  <c:v>2.89351851851852E-4</c:v>
                </c:pt>
                <c:pt idx="13">
                  <c:v>2.89351851851852E-4</c:v>
                </c:pt>
                <c:pt idx="14">
                  <c:v>2.89351851851852E-4</c:v>
                </c:pt>
                <c:pt idx="15">
                  <c:v>2.89351851851852E-4</c:v>
                </c:pt>
                <c:pt idx="16">
                  <c:v>2.89351851851852E-4</c:v>
                </c:pt>
                <c:pt idx="17">
                  <c:v>2.89351851851852E-4</c:v>
                </c:pt>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pt idx="57">
                  <c:v>2.89351851851852E-4</c:v>
                </c:pt>
              </c:numCache>
            </c:numRef>
          </c:val>
          <c:smooth val="0"/>
          <c:extLst>
            <c:ext xmlns:c16="http://schemas.microsoft.com/office/drawing/2014/chart" uri="{C3380CC4-5D6E-409C-BE32-E72D297353CC}">
              <c16:uniqueId val="{00000001-0AAD-45F4-9FA5-1440798D22F3}"/>
            </c:ext>
          </c:extLst>
        </c:ser>
        <c:ser>
          <c:idx val="2"/>
          <c:order val="2"/>
          <c:tx>
            <c:v>Ceiling Hold Time</c:v>
          </c:tx>
          <c:spPr>
            <a:ln w="50800" cap="rnd">
              <a:solidFill>
                <a:schemeClr val="accent2"/>
              </a:solidFill>
              <a:prstDash val="dash"/>
              <a:round/>
            </a:ln>
            <a:effectLst/>
          </c:spPr>
          <c:marker>
            <c:symbol val="none"/>
          </c:marker>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Press'!$O$2:$O$59</c:f>
              <c:numCache>
                <c:formatCode>mm:ss.00</c:formatCode>
                <c:ptCount val="58"/>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pt idx="57">
                  <c:v>4.6296296296296298E-4</c:v>
                </c:pt>
              </c:numCache>
            </c:numRef>
          </c:val>
          <c:smooth val="0"/>
          <c:extLst>
            <c:ext xmlns:c16="http://schemas.microsoft.com/office/drawing/2014/chart" uri="{C3380CC4-5D6E-409C-BE32-E72D297353CC}">
              <c16:uniqueId val="{00000002-0AAD-45F4-9FA5-1440798D22F3}"/>
            </c:ext>
          </c:extLst>
        </c:ser>
        <c:ser>
          <c:idx val="1"/>
          <c:order val="3"/>
          <c:tx>
            <c:v>Bench Press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0"/>
              <c:spPr>
                <a:solidFill>
                  <a:schemeClr val="accent1"/>
                </a:solidFill>
                <a:ln w="9525">
                  <a:solidFill>
                    <a:schemeClr val="accent1"/>
                  </a:solidFill>
                </a:ln>
                <a:effectLst/>
              </c:spPr>
            </c:marker>
            <c:bubble3D val="0"/>
            <c:spPr>
              <a:ln w="50800" cap="rnd">
                <a:solidFill>
                  <a:schemeClr val="accent1"/>
                </a:solidFill>
                <a:round/>
              </a:ln>
              <a:effectLst/>
            </c:spPr>
            <c:extLst>
              <c:ext xmlns:c16="http://schemas.microsoft.com/office/drawing/2014/chart" uri="{C3380CC4-5D6E-409C-BE32-E72D297353CC}">
                <c16:uniqueId val="{00000004-0AAD-45F4-9FA5-1440798D22F3}"/>
              </c:ext>
            </c:extLst>
          </c:dPt>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6-0AAD-45F4-9FA5-1440798D22F3}"/>
              </c:ext>
            </c:extLst>
          </c:dPt>
          <c:dPt>
            <c:idx val="2"/>
            <c:marker>
              <c:symbol val="circle"/>
              <c:size val="12"/>
              <c:spPr>
                <a:solidFill>
                  <a:srgbClr val="08BC89"/>
                </a:solidFill>
                <a:ln w="19050">
                  <a:solidFill>
                    <a:schemeClr val="tx1"/>
                  </a:solidFill>
                </a:ln>
                <a:effectLst/>
              </c:spPr>
            </c:marker>
            <c:bubble3D val="0"/>
            <c:spPr>
              <a:ln w="19050" cap="rnd">
                <a:solidFill>
                  <a:srgbClr val="FF0000"/>
                </a:solidFill>
                <a:prstDash val="sysDash"/>
                <a:round/>
              </a:ln>
              <a:effectLst/>
            </c:spPr>
            <c:extLst>
              <c:ext xmlns:c16="http://schemas.microsoft.com/office/drawing/2014/chart" uri="{C3380CC4-5D6E-409C-BE32-E72D297353CC}">
                <c16:uniqueId val="{00000008-0AAD-45F4-9FA5-1440798D22F3}"/>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A-0AAD-45F4-9FA5-1440798D22F3}"/>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C-0AAD-45F4-9FA5-1440798D22F3}"/>
              </c:ext>
            </c:extLst>
          </c:dPt>
          <c:dPt>
            <c:idx val="1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E-0AAD-45F4-9FA5-1440798D22F3}"/>
              </c:ext>
            </c:extLst>
          </c:dPt>
          <c:dPt>
            <c:idx val="17"/>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10-0AAD-45F4-9FA5-1440798D22F3}"/>
              </c:ext>
            </c:extLst>
          </c:dPt>
          <c:dPt>
            <c:idx val="18"/>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2-0AAD-45F4-9FA5-1440798D22F3}"/>
              </c:ext>
            </c:extLst>
          </c:dPt>
          <c:dPt>
            <c:idx val="25"/>
            <c:marker>
              <c:symbol val="circle"/>
              <c:size val="7"/>
              <c:spPr>
                <a:solidFill>
                  <a:schemeClr val="tx1"/>
                </a:solidFill>
                <a:ln w="9525">
                  <a:solidFill>
                    <a:schemeClr val="tx1"/>
                  </a:solidFill>
                  <a:prstDash val="sysDash"/>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4-0AAD-45F4-9FA5-1440798D22F3}"/>
              </c:ext>
            </c:extLst>
          </c:dPt>
          <c:dPt>
            <c:idx val="26"/>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6-0AAD-45F4-9FA5-1440798D22F3}"/>
              </c:ext>
            </c:extLst>
          </c:dPt>
          <c:dPt>
            <c:idx val="27"/>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8-0AAD-45F4-9FA5-1440798D22F3}"/>
              </c:ext>
            </c:extLst>
          </c:dPt>
          <c:dPt>
            <c:idx val="38"/>
            <c:marker>
              <c:symbol val="circle"/>
              <c:size val="12"/>
              <c:spPr>
                <a:solidFill>
                  <a:srgbClr val="08BC89">
                    <a:alpha val="93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B5F0-4405-9A2A-A1658EF57E11}"/>
              </c:ext>
            </c:extLst>
          </c:dPt>
          <c:dPt>
            <c:idx val="44"/>
            <c:marker>
              <c:symbol val="circle"/>
              <c:size val="7"/>
              <c:spPr>
                <a:solidFill>
                  <a:srgbClr val="08BC89"/>
                </a:solidFill>
                <a:ln w="9525">
                  <a:solidFill>
                    <a:srgbClr val="08BC89"/>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9-6232-41D5-B35C-D6B8649CC4F2}"/>
              </c:ext>
            </c:extLst>
          </c:dPt>
          <c:dPt>
            <c:idx val="4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B-6232-41D5-B35C-D6B8649CC4F2}"/>
              </c:ext>
            </c:extLst>
          </c:dPt>
          <c:dPt>
            <c:idx val="5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C-27F8-404F-BE27-CC7651D2C46B}"/>
              </c:ext>
            </c:extLst>
          </c:dPt>
          <c:cat>
            <c:numRef>
              <c:f>'B3-Bench Press'!$B$2:$B$59</c:f>
              <c:numCache>
                <c:formatCode>mm/dd</c:formatCode>
                <c:ptCount val="58"/>
                <c:pt idx="0">
                  <c:v>45296</c:v>
                </c:pt>
                <c:pt idx="1">
                  <c:v>45300</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45493</c:v>
                </c:pt>
                <c:pt idx="40">
                  <c:v>45498</c:v>
                </c:pt>
                <c:pt idx="41">
                  <c:v>45500</c:v>
                </c:pt>
                <c:pt idx="42">
                  <c:v>45505</c:v>
                </c:pt>
                <c:pt idx="43">
                  <c:v>45507</c:v>
                </c:pt>
                <c:pt idx="44">
                  <c:v>45512</c:v>
                </c:pt>
                <c:pt idx="45">
                  <c:v>45514</c:v>
                </c:pt>
                <c:pt idx="46">
                  <c:v>45519</c:v>
                </c:pt>
                <c:pt idx="47">
                  <c:v>45521</c:v>
                </c:pt>
                <c:pt idx="48">
                  <c:v>45526</c:v>
                </c:pt>
                <c:pt idx="49">
                  <c:v>45528</c:v>
                </c:pt>
                <c:pt idx="50">
                  <c:v>45533</c:v>
                </c:pt>
                <c:pt idx="51">
                  <c:v>45535</c:v>
                </c:pt>
                <c:pt idx="52">
                  <c:v>45540</c:v>
                </c:pt>
                <c:pt idx="53">
                  <c:v>45542</c:v>
                </c:pt>
                <c:pt idx="54">
                  <c:v>45547</c:v>
                </c:pt>
                <c:pt idx="55">
                  <c:v>45549</c:v>
                </c:pt>
                <c:pt idx="56">
                  <c:v>45554</c:v>
                </c:pt>
                <c:pt idx="57">
                  <c:v>45556</c:v>
                </c:pt>
              </c:numCache>
            </c:numRef>
          </c:cat>
          <c:val>
            <c:numRef>
              <c:f>'B3-Bench Press'!$C$2:$C$59</c:f>
              <c:numCache>
                <c:formatCode>mm:ss.00</c:formatCode>
                <c:ptCount val="58"/>
                <c:pt idx="0">
                  <c:v>0</c:v>
                </c:pt>
                <c:pt idx="1">
                  <c:v>0</c:v>
                </c:pt>
                <c:pt idx="2">
                  <c:v>3.4722222222222222E-5</c:v>
                </c:pt>
                <c:pt idx="3">
                  <c:v>9.2592592592592588E-5</c:v>
                </c:pt>
                <c:pt idx="4">
                  <c:v>1.5046296296296297E-4</c:v>
                </c:pt>
                <c:pt idx="5">
                  <c:v>2.0833333333333335E-4</c:v>
                </c:pt>
                <c:pt idx="6">
                  <c:v>2.6620370370370372E-4</c:v>
                </c:pt>
                <c:pt idx="7">
                  <c:v>3.0092592592592595E-4</c:v>
                </c:pt>
                <c:pt idx="8">
                  <c:v>2.6620370370370372E-4</c:v>
                </c:pt>
                <c:pt idx="9">
                  <c:v>0</c:v>
                </c:pt>
                <c:pt idx="10">
                  <c:v>3.4722222222222224E-4</c:v>
                </c:pt>
                <c:pt idx="11">
                  <c:v>4.0509259259259258E-4</c:v>
                </c:pt>
                <c:pt idx="12">
                  <c:v>3.4722222222222224E-4</c:v>
                </c:pt>
                <c:pt idx="13">
                  <c:v>3.4722222222222224E-4</c:v>
                </c:pt>
                <c:pt idx="14">
                  <c:v>4.6296296296296294E-5</c:v>
                </c:pt>
                <c:pt idx="15">
                  <c:v>1.0416666666666667E-4</c:v>
                </c:pt>
                <c:pt idx="16">
                  <c:v>1.6203703703703703E-4</c:v>
                </c:pt>
                <c:pt idx="17">
                  <c:v>0</c:v>
                </c:pt>
                <c:pt idx="18">
                  <c:v>2.0833333333333335E-4</c:v>
                </c:pt>
                <c:pt idx="19">
                  <c:v>2.0833333333333335E-4</c:v>
                </c:pt>
                <c:pt idx="20">
                  <c:v>2.5462962962962961E-4</c:v>
                </c:pt>
                <c:pt idx="21">
                  <c:v>3.1250000000000001E-4</c:v>
                </c:pt>
                <c:pt idx="22">
                  <c:v>3.2407407407407406E-4</c:v>
                </c:pt>
                <c:pt idx="23">
                  <c:v>3.1250000000000001E-4</c:v>
                </c:pt>
                <c:pt idx="24">
                  <c:v>3.0092592592592595E-4</c:v>
                </c:pt>
                <c:pt idx="25">
                  <c:v>0</c:v>
                </c:pt>
                <c:pt idx="26">
                  <c:v>5.7870370370370373E-5</c:v>
                </c:pt>
                <c:pt idx="27">
                  <c:v>9.2592592592592588E-5</c:v>
                </c:pt>
                <c:pt idx="28">
                  <c:v>1.6203703703703703E-4</c:v>
                </c:pt>
                <c:pt idx="29">
                  <c:v>2.199074074074074E-4</c:v>
                </c:pt>
                <c:pt idx="30">
                  <c:v>2.6620370370370372E-4</c:v>
                </c:pt>
                <c:pt idx="38">
                  <c:v>2.199074074074074E-4</c:v>
                </c:pt>
                <c:pt idx="39">
                  <c:v>2.7777777777777778E-4</c:v>
                </c:pt>
                <c:pt idx="40">
                  <c:v>3.3564814814814812E-4</c:v>
                </c:pt>
                <c:pt idx="41">
                  <c:v>4.0509259259259258E-4</c:v>
                </c:pt>
                <c:pt idx="42">
                  <c:v>3.7037037037037035E-4</c:v>
                </c:pt>
                <c:pt idx="43">
                  <c:v>3.4722222222222224E-4</c:v>
                </c:pt>
                <c:pt idx="44">
                  <c:v>0</c:v>
                </c:pt>
                <c:pt idx="45">
                  <c:v>4.6296296296296294E-5</c:v>
                </c:pt>
                <c:pt idx="46">
                  <c:v>1.0416666666666667E-4</c:v>
                </c:pt>
                <c:pt idx="47">
                  <c:v>1.6203703703703703E-4</c:v>
                </c:pt>
                <c:pt idx="48">
                  <c:v>2.199074074074074E-4</c:v>
                </c:pt>
                <c:pt idx="49">
                  <c:v>2.7777777777777778E-4</c:v>
                </c:pt>
                <c:pt idx="50">
                  <c:v>3.1250000000000001E-4</c:v>
                </c:pt>
                <c:pt idx="51">
                  <c:v>3.1250000000000001E-4</c:v>
                </c:pt>
                <c:pt idx="52">
                  <c:v>3.4722222222222224E-4</c:v>
                </c:pt>
                <c:pt idx="53">
                  <c:v>3.7037037037037035E-4</c:v>
                </c:pt>
                <c:pt idx="54">
                  <c:v>4.6296296296296294E-5</c:v>
                </c:pt>
                <c:pt idx="55">
                  <c:v>1.0416666666666667E-4</c:v>
                </c:pt>
                <c:pt idx="56">
                  <c:v>1.6203703703703703E-4</c:v>
                </c:pt>
                <c:pt idx="57">
                  <c:v>1.7361111111111112E-4</c:v>
                </c:pt>
              </c:numCache>
            </c:numRef>
          </c:val>
          <c:smooth val="0"/>
          <c:extLst>
            <c:ext xmlns:c16="http://schemas.microsoft.com/office/drawing/2014/chart" uri="{C3380CC4-5D6E-409C-BE32-E72D297353CC}">
              <c16:uniqueId val="{00000017-0AAD-45F4-9FA5-1440798D22F3}"/>
            </c:ext>
          </c:extLst>
        </c:ser>
        <c:dLbls>
          <c:showLegendKey val="0"/>
          <c:showVal val="0"/>
          <c:showCatName val="0"/>
          <c:showSerName val="0"/>
          <c:showPercent val="0"/>
          <c:showBubbleSize val="0"/>
        </c:dLbls>
        <c:smooth val="0"/>
        <c:axId val="1390186831"/>
        <c:axId val="1210187279"/>
        <c:extLst/>
      </c:lineChart>
      <c:dateAx>
        <c:axId val="1390186831"/>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87279"/>
        <c:crosses val="autoZero"/>
        <c:auto val="0"/>
        <c:lblOffset val="100"/>
        <c:baseTimeUnit val="days"/>
      </c:dateAx>
      <c:valAx>
        <c:axId val="1210187279"/>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0186831"/>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Sprinting </a:t>
            </a:r>
            <a:r>
              <a:rPr lang="en-US" sz="1400">
                <a:solidFill>
                  <a:sysClr val="windowText" lastClr="000000"/>
                </a:solidFill>
              </a:rPr>
              <a:t>Metric</a:t>
            </a:r>
            <a:r>
              <a:rPr lang="en-US" sz="1400" baseline="0">
                <a:solidFill>
                  <a:sysClr val="windowText" lastClr="000000"/>
                </a:solidFill>
              </a:rPr>
              <a:t> </a:t>
            </a:r>
            <a:r>
              <a:rPr lang="en-US" sz="1400" b="0" i="0" u="none" strike="noStrike" kern="1200" spc="0" baseline="0">
                <a:solidFill>
                  <a:sysClr val="windowText" lastClr="000000"/>
                </a:solidFill>
              </a:rPr>
              <a:t>[Elliptical] </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89957330752649E-2"/>
          <c:y val="0.11222463571363925"/>
          <c:w val="0.94452270561151919"/>
          <c:h val="0.76176516728512389"/>
        </c:manualLayout>
      </c:layout>
      <c:lineChart>
        <c:grouping val="standard"/>
        <c:varyColors val="0"/>
        <c:ser>
          <c:idx val="0"/>
          <c:order val="0"/>
          <c:tx>
            <c:v>Sprints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49D2-43E1-AFAD-A364C1D7B8BE}"/>
              </c:ext>
            </c:extLst>
          </c:dPt>
          <c:dPt>
            <c:idx val="2"/>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49D2-43E1-AFAD-A364C1D7B8BE}"/>
              </c:ext>
            </c:extLst>
          </c:dPt>
          <c:dPt>
            <c:idx val="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D-49D2-43E1-AFAD-A364C1D7B8BE}"/>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49D2-43E1-AFAD-A364C1D7B8BE}"/>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49D2-43E1-AFAD-A364C1D7B8BE}"/>
              </c:ext>
            </c:extLst>
          </c:dPt>
          <c:dPt>
            <c:idx val="1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49D2-43E1-AFAD-A364C1D7B8BE}"/>
              </c:ext>
            </c:extLst>
          </c:dPt>
          <c:dPt>
            <c:idx val="1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49D2-43E1-AFAD-A364C1D7B8BE}"/>
              </c:ext>
            </c:extLst>
          </c:dPt>
          <c:dPt>
            <c:idx val="2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CD03-4A96-8764-907B2F76CC06}"/>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4D33-4065-AE9C-29BC54F78CFB}"/>
              </c:ext>
            </c:extLst>
          </c:dPt>
          <c:dPt>
            <c:idx val="4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1-4962-4BEB-AC8D-D1CFA57B1A0A}"/>
              </c:ext>
            </c:extLst>
          </c:dPt>
          <c:cat>
            <c:numRef>
              <c:f>'B4|C-Sprinting'!$B$2:$B$49</c:f>
              <c:numCache>
                <c:formatCode>mm/dd</c:formatCode>
                <c:ptCount val="48"/>
                <c:pt idx="0">
                  <c:v>45296</c:v>
                </c:pt>
                <c:pt idx="1">
                  <c:v>45296</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45498</c:v>
                </c:pt>
                <c:pt idx="40">
                  <c:v>45505</c:v>
                </c:pt>
                <c:pt idx="41">
                  <c:v>45512</c:v>
                </c:pt>
                <c:pt idx="42">
                  <c:v>45519</c:v>
                </c:pt>
                <c:pt idx="43">
                  <c:v>45526</c:v>
                </c:pt>
                <c:pt idx="44">
                  <c:v>45533</c:v>
                </c:pt>
                <c:pt idx="45">
                  <c:v>45540</c:v>
                </c:pt>
                <c:pt idx="46">
                  <c:v>45547</c:v>
                </c:pt>
                <c:pt idx="47">
                  <c:v>45554</c:v>
                </c:pt>
              </c:numCache>
            </c:numRef>
          </c:cat>
          <c:val>
            <c:numRef>
              <c:f>'B4|C-Sprinting'!$M$2:$M$49</c:f>
              <c:numCache>
                <c:formatCode>0.000</c:formatCode>
                <c:ptCount val="48"/>
                <c:pt idx="0">
                  <c:v>1.3695958646616544</c:v>
                </c:pt>
                <c:pt idx="1">
                  <c:v>1.3727652464494569</c:v>
                </c:pt>
                <c:pt idx="2">
                  <c:v>1.3886173767752716</c:v>
                </c:pt>
                <c:pt idx="3">
                  <c:v>1.4044695071010862</c:v>
                </c:pt>
                <c:pt idx="4">
                  <c:v>1.4256056808688387</c:v>
                </c:pt>
                <c:pt idx="5">
                  <c:v>1.4044695071010862</c:v>
                </c:pt>
                <c:pt idx="6">
                  <c:v>1.39390142021721</c:v>
                </c:pt>
                <c:pt idx="7">
                  <c:v>1.4203216374269008</c:v>
                </c:pt>
                <c:pt idx="8">
                  <c:v>1.4446271929824561</c:v>
                </c:pt>
                <c:pt idx="10">
                  <c:v>1.5112050960735173</c:v>
                </c:pt>
                <c:pt idx="11">
                  <c:v>1.4879542606516292</c:v>
                </c:pt>
                <c:pt idx="12">
                  <c:v>1.5069757727652462</c:v>
                </c:pt>
                <c:pt idx="13">
                  <c:v>1.5259972848788639</c:v>
                </c:pt>
                <c:pt idx="14">
                  <c:v>1.5714390142021719</c:v>
                </c:pt>
                <c:pt idx="15">
                  <c:v>1.6010286131996656</c:v>
                </c:pt>
                <c:pt idx="16">
                  <c:v>1.6200501253132831</c:v>
                </c:pt>
                <c:pt idx="17">
                  <c:v>1.6602078111946534</c:v>
                </c:pt>
                <c:pt idx="18">
                  <c:v>1.6845133667502088</c:v>
                </c:pt>
                <c:pt idx="19">
                  <c:v>1.6929667919799496</c:v>
                </c:pt>
                <c:pt idx="20">
                  <c:v>1.7172723475355054</c:v>
                </c:pt>
                <c:pt idx="21">
                  <c:v>1.7415779030910608</c:v>
                </c:pt>
                <c:pt idx="22">
                  <c:v>1.7711675020885547</c:v>
                </c:pt>
                <c:pt idx="23">
                  <c:v>1.8166092314118629</c:v>
                </c:pt>
                <c:pt idx="26">
                  <c:v>1.7447472848788639</c:v>
                </c:pt>
                <c:pt idx="27">
                  <c:v>1.8460280429594274</c:v>
                </c:pt>
                <c:pt idx="28">
                  <c:v>1.8618552293396597</c:v>
                </c:pt>
                <c:pt idx="29">
                  <c:v>1.9139166649790742</c:v>
                </c:pt>
                <c:pt idx="30">
                  <c:v>1.9237730372588153</c:v>
                </c:pt>
                <c:pt idx="38">
                  <c:v>1.8009862287229492</c:v>
                </c:pt>
                <c:pt idx="39">
                  <c:v>1.8490732852417633</c:v>
                </c:pt>
                <c:pt idx="40">
                  <c:v>1.8166877792392164</c:v>
                </c:pt>
                <c:pt idx="41">
                  <c:v>1.8676005747126432</c:v>
                </c:pt>
                <c:pt idx="42">
                  <c:v>1.9524634971509973</c:v>
                </c:pt>
                <c:pt idx="43">
                  <c:v>1.8902582159624413</c:v>
                </c:pt>
                <c:pt idx="44">
                  <c:v>1.9750321848812469</c:v>
                </c:pt>
                <c:pt idx="45">
                  <c:v>1.9748952326028453</c:v>
                </c:pt>
                <c:pt idx="46">
                  <c:v>1.9853240740740743</c:v>
                </c:pt>
                <c:pt idx="47">
                  <c:v>2.0113607085346215</c:v>
                </c:pt>
              </c:numCache>
            </c:numRef>
          </c:val>
          <c:smooth val="0"/>
          <c:extLst>
            <c:ext xmlns:c16="http://schemas.microsoft.com/office/drawing/2014/chart" uri="{C3380CC4-5D6E-409C-BE32-E72D297353CC}">
              <c16:uniqueId val="{0000000C-49D2-43E1-AFAD-A364C1D7B8BE}"/>
            </c:ext>
          </c:extLst>
        </c:ser>
        <c:dLbls>
          <c:showLegendKey val="0"/>
          <c:showVal val="0"/>
          <c:showCatName val="0"/>
          <c:showSerName val="0"/>
          <c:showPercent val="0"/>
          <c:showBubbleSize val="0"/>
        </c:dLbls>
        <c:marker val="1"/>
        <c:smooth val="0"/>
        <c:axId val="1438594431"/>
        <c:axId val="971667487"/>
      </c:lineChart>
      <c:dateAx>
        <c:axId val="1438594431"/>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7487"/>
        <c:crosses val="autoZero"/>
        <c:auto val="0"/>
        <c:lblOffset val="100"/>
        <c:baseTimeUnit val="days"/>
      </c:dateAx>
      <c:valAx>
        <c:axId val="971667487"/>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8594431"/>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Sprinting</a:t>
            </a:r>
            <a:r>
              <a:rPr lang="en-US" baseline="0">
                <a:solidFill>
                  <a:sysClr val="windowText" lastClr="000000"/>
                </a:solidFill>
              </a:rPr>
              <a:t> </a:t>
            </a:r>
            <a:r>
              <a:rPr lang="en-US">
                <a:solidFill>
                  <a:sysClr val="windowText" lastClr="000000"/>
                </a:solidFill>
              </a:rPr>
              <a:t>Total</a:t>
            </a:r>
            <a:r>
              <a:rPr lang="en-US" baseline="0">
                <a:solidFill>
                  <a:sysClr val="windowText" lastClr="000000"/>
                </a:solidFill>
              </a:rPr>
              <a:t> </a:t>
            </a:r>
            <a:r>
              <a:rPr lang="en-US" sz="1400">
                <a:solidFill>
                  <a:sysClr val="windowText" lastClr="000000"/>
                </a:solidFill>
              </a:rPr>
              <a:t>Resistance </a:t>
            </a:r>
            <a:r>
              <a:rPr lang="en-US" sz="1400" b="0" i="0" u="none" strike="noStrike" kern="1200" spc="0" baseline="0">
                <a:solidFill>
                  <a:sysClr val="windowText" lastClr="000000"/>
                </a:solidFill>
              </a:rPr>
              <a:t>[Elliptical] </a:t>
            </a:r>
            <a:endParaRPr lang="en-US" sz="1400">
              <a:solidFill>
                <a:sysClr val="windowText" lastClr="000000"/>
              </a:solidFill>
            </a:endParaRPr>
          </a:p>
        </c:rich>
      </c:tx>
      <c:layout>
        <c:manualLayout>
          <c:xMode val="edge"/>
          <c:yMode val="edge"/>
          <c:x val="0.34627658221947227"/>
          <c:y val="1.555555691649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628585734473826E-2"/>
          <c:y val="9.7248564938632098E-2"/>
          <c:w val="0.94802061721976527"/>
          <c:h val="0.77674101283823382"/>
        </c:manualLayout>
      </c:layout>
      <c:lineChart>
        <c:grouping val="standard"/>
        <c:varyColors val="0"/>
        <c:ser>
          <c:idx val="0"/>
          <c:order val="0"/>
          <c:tx>
            <c:v>Sprints Total Resistance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6CD7-4338-8FB8-8F460F1FBCAC}"/>
              </c:ext>
            </c:extLst>
          </c:dPt>
          <c:dPt>
            <c:idx val="2"/>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2-6CD7-4338-8FB8-8F460F1FBCAC}"/>
              </c:ext>
            </c:extLst>
          </c:dPt>
          <c:dPt>
            <c:idx val="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A-CBB6-46E0-BB3F-B3CECE6692E8}"/>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6CD7-4338-8FB8-8F460F1FBCAC}"/>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4-6CD7-4338-8FB8-8F460F1FBCAC}"/>
              </c:ext>
            </c:extLst>
          </c:dPt>
          <c:dPt>
            <c:idx val="1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5-6CD7-4338-8FB8-8F460F1FBCAC}"/>
              </c:ext>
            </c:extLst>
          </c:dPt>
          <c:dPt>
            <c:idx val="17"/>
            <c:marker>
              <c:symbol val="circle"/>
              <c:size val="12"/>
              <c:spPr>
                <a:solidFill>
                  <a:srgbClr val="08BC89">
                    <a:alpha val="92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CBB6-46E0-BB3F-B3CECE6692E8}"/>
              </c:ext>
            </c:extLst>
          </c:dPt>
          <c:dPt>
            <c:idx val="2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158B-496E-966D-6EBA9C5A7969}"/>
              </c:ext>
            </c:extLst>
          </c:dPt>
          <c:dPt>
            <c:idx val="38"/>
            <c:marker>
              <c:symbol val="circle"/>
              <c:size val="12"/>
              <c:spPr>
                <a:solidFill>
                  <a:srgbClr val="08BC89">
                    <a:alpha val="95000"/>
                  </a:srgbClr>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286C-407C-A76B-52C56A493B0F}"/>
              </c:ext>
            </c:extLst>
          </c:dPt>
          <c:dPt>
            <c:idx val="44"/>
            <c:marker>
              <c:symbol val="circle"/>
              <c:size val="12"/>
              <c:spPr>
                <a:solidFill>
                  <a:srgbClr val="08BC89"/>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1-9367-4468-9EF5-4D05A9A9295C}"/>
              </c:ext>
            </c:extLst>
          </c:dPt>
          <c:cat>
            <c:numRef>
              <c:f>'B4|C-Sprinting'!$B$2:$B$49</c:f>
              <c:numCache>
                <c:formatCode>mm/dd</c:formatCode>
                <c:ptCount val="48"/>
                <c:pt idx="0">
                  <c:v>45296</c:v>
                </c:pt>
                <c:pt idx="1">
                  <c:v>45296</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45498</c:v>
                </c:pt>
                <c:pt idx="40">
                  <c:v>45505</c:v>
                </c:pt>
                <c:pt idx="41">
                  <c:v>45512</c:v>
                </c:pt>
                <c:pt idx="42">
                  <c:v>45519</c:v>
                </c:pt>
                <c:pt idx="43">
                  <c:v>45526</c:v>
                </c:pt>
                <c:pt idx="44">
                  <c:v>45533</c:v>
                </c:pt>
                <c:pt idx="45">
                  <c:v>45540</c:v>
                </c:pt>
                <c:pt idx="46">
                  <c:v>45547</c:v>
                </c:pt>
                <c:pt idx="47">
                  <c:v>45554</c:v>
                </c:pt>
              </c:numCache>
            </c:numRef>
          </c:cat>
          <c:val>
            <c:numRef>
              <c:f>'B4|C-Sprinting'!$H$2:$H$49</c:f>
              <c:numCache>
                <c:formatCode>0.00</c:formatCode>
                <c:ptCount val="48"/>
                <c:pt idx="0">
                  <c:v>67.5</c:v>
                </c:pt>
                <c:pt idx="1">
                  <c:v>70</c:v>
                </c:pt>
                <c:pt idx="2">
                  <c:v>70</c:v>
                </c:pt>
                <c:pt idx="3">
                  <c:v>70</c:v>
                </c:pt>
                <c:pt idx="4">
                  <c:v>70</c:v>
                </c:pt>
                <c:pt idx="5">
                  <c:v>70</c:v>
                </c:pt>
                <c:pt idx="6">
                  <c:v>70</c:v>
                </c:pt>
                <c:pt idx="7">
                  <c:v>70</c:v>
                </c:pt>
                <c:pt idx="8">
                  <c:v>72.5</c:v>
                </c:pt>
                <c:pt idx="10">
                  <c:v>75</c:v>
                </c:pt>
                <c:pt idx="11">
                  <c:v>77.5</c:v>
                </c:pt>
                <c:pt idx="12">
                  <c:v>80</c:v>
                </c:pt>
                <c:pt idx="13">
                  <c:v>82.5</c:v>
                </c:pt>
                <c:pt idx="14">
                  <c:v>85</c:v>
                </c:pt>
                <c:pt idx="15">
                  <c:v>87.5</c:v>
                </c:pt>
                <c:pt idx="16">
                  <c:v>90</c:v>
                </c:pt>
                <c:pt idx="17">
                  <c:v>92.5</c:v>
                </c:pt>
                <c:pt idx="18">
                  <c:v>95</c:v>
                </c:pt>
                <c:pt idx="19">
                  <c:v>97.5</c:v>
                </c:pt>
                <c:pt idx="20">
                  <c:v>100</c:v>
                </c:pt>
                <c:pt idx="21">
                  <c:v>102.5</c:v>
                </c:pt>
                <c:pt idx="22">
                  <c:v>105</c:v>
                </c:pt>
                <c:pt idx="23">
                  <c:v>107.5</c:v>
                </c:pt>
                <c:pt idx="26">
                  <c:v>105</c:v>
                </c:pt>
                <c:pt idx="27">
                  <c:v>99.18</c:v>
                </c:pt>
                <c:pt idx="28">
                  <c:v>102.4</c:v>
                </c:pt>
                <c:pt idx="29">
                  <c:v>102.76400000000001</c:v>
                </c:pt>
                <c:pt idx="30">
                  <c:v>106.28</c:v>
                </c:pt>
                <c:pt idx="38">
                  <c:v>102.96666666666665</c:v>
                </c:pt>
                <c:pt idx="39">
                  <c:v>103.46666666666667</c:v>
                </c:pt>
                <c:pt idx="40">
                  <c:v>110.76666666666667</c:v>
                </c:pt>
                <c:pt idx="41">
                  <c:v>111.00000000000003</c:v>
                </c:pt>
                <c:pt idx="42">
                  <c:v>108.43333333333334</c:v>
                </c:pt>
                <c:pt idx="43">
                  <c:v>113.6</c:v>
                </c:pt>
                <c:pt idx="44">
                  <c:v>115.44999999999999</c:v>
                </c:pt>
                <c:pt idx="45">
                  <c:v>120.05000000000001</c:v>
                </c:pt>
                <c:pt idx="46">
                  <c:v>123.74999999999997</c:v>
                </c:pt>
                <c:pt idx="47">
                  <c:v>126.10000000000002</c:v>
                </c:pt>
              </c:numCache>
            </c:numRef>
          </c:val>
          <c:smooth val="0"/>
          <c:extLst>
            <c:ext xmlns:c16="http://schemas.microsoft.com/office/drawing/2014/chart" uri="{C3380CC4-5D6E-409C-BE32-E72D297353CC}">
              <c16:uniqueId val="{00000000-6CD7-4338-8FB8-8F460F1FBCAC}"/>
            </c:ext>
          </c:extLst>
        </c:ser>
        <c:dLbls>
          <c:showLegendKey val="0"/>
          <c:showVal val="0"/>
          <c:showCatName val="0"/>
          <c:showSerName val="0"/>
          <c:showPercent val="0"/>
          <c:showBubbleSize val="0"/>
        </c:dLbls>
        <c:marker val="1"/>
        <c:smooth val="0"/>
        <c:axId val="1438834783"/>
        <c:axId val="971669407"/>
      </c:lineChart>
      <c:dateAx>
        <c:axId val="143883478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1669407"/>
        <c:crosses val="autoZero"/>
        <c:auto val="0"/>
        <c:lblOffset val="100"/>
        <c:baseTimeUnit val="days"/>
      </c:dateAx>
      <c:valAx>
        <c:axId val="971669407"/>
        <c:scaling>
          <c:orientation val="minMax"/>
          <c:max val="18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8834783"/>
        <c:crosses val="autoZero"/>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Push Up</a:t>
            </a:r>
            <a:endParaRPr lang="en-US">
              <a:solidFill>
                <a:sysClr val="windowText" lastClr="000000"/>
              </a:solidFill>
            </a:endParaRPr>
          </a:p>
        </c:rich>
      </c:tx>
      <c:layout>
        <c:manualLayout>
          <c:xMode val="edge"/>
          <c:yMode val="edge"/>
          <c:x val="0.38579670496693846"/>
          <c:y val="1.10613623998453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16079366806741E-2"/>
          <c:y val="3.5044786289525877E-2"/>
          <c:w val="0.91395148177816188"/>
          <c:h val="0.83617036809990131"/>
        </c:manualLayout>
      </c:layout>
      <c:lineChart>
        <c:grouping val="standard"/>
        <c:varyColors val="0"/>
        <c:ser>
          <c:idx val="1"/>
          <c:order val="0"/>
          <c:tx>
            <c:v>Average Time per Push Up</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5"/>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ED0C-4B80-8F62-81037FC753EA}"/>
              </c:ext>
            </c:extLst>
          </c:dPt>
          <c:dPt>
            <c:idx val="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5-ED0C-4B80-8F62-81037FC753EA}"/>
              </c:ext>
            </c:extLst>
          </c:dPt>
          <c:dPt>
            <c:idx val="1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ED0C-4B80-8F62-81037FC753EA}"/>
              </c:ext>
            </c:extLst>
          </c:dPt>
          <c:dPt>
            <c:idx val="18"/>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9-ED0C-4B80-8F62-81037FC753EA}"/>
              </c:ext>
            </c:extLst>
          </c:dPt>
          <c:dPt>
            <c:idx val="19"/>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B-ED0C-4B80-8F62-81037FC753EA}"/>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D-ED0C-4B80-8F62-81037FC753EA}"/>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F-ED0C-4B80-8F62-81037FC753EA}"/>
              </c:ext>
            </c:extLst>
          </c:dPt>
          <c:dPt>
            <c:idx val="31"/>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E-FCDD-4C67-B63C-D5171DB7270F}"/>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EB28-470C-BD22-C17539E0679B}"/>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2-EB28-470C-BD22-C17539E0679B}"/>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3-20BE-46FF-B7E6-D48460DA0622}"/>
              </c:ext>
            </c:extLst>
          </c:dPt>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Ups'!$I$2:$I$59</c:f>
              <c:numCache>
                <c:formatCode>mm:ss.00</c:formatCode>
                <c:ptCount val="58"/>
                <c:pt idx="0">
                  <c:v>1.6798941798941799E-5</c:v>
                </c:pt>
                <c:pt idx="1">
                  <c:v>1.6519360269360269E-5</c:v>
                </c:pt>
                <c:pt idx="2">
                  <c:v>1.7250402576489532E-5</c:v>
                </c:pt>
                <c:pt idx="3">
                  <c:v>1.9048996913580246E-5</c:v>
                </c:pt>
                <c:pt idx="4">
                  <c:v>1.7671296296296296E-5</c:v>
                </c:pt>
                <c:pt idx="5">
                  <c:v>1.8251424501424503E-5</c:v>
                </c:pt>
                <c:pt idx="6">
                  <c:v>1.6145833333333334E-5</c:v>
                </c:pt>
                <c:pt idx="7">
                  <c:v>1.5803433641975309E-5</c:v>
                </c:pt>
                <c:pt idx="8">
                  <c:v>1.5239197530864198E-5</c:v>
                </c:pt>
                <c:pt idx="9">
                  <c:v>1.5735918209876545E-5</c:v>
                </c:pt>
                <c:pt idx="10">
                  <c:v>1.6338734567901238E-5</c:v>
                </c:pt>
                <c:pt idx="11">
                  <c:v>1.6695601851851849E-5</c:v>
                </c:pt>
                <c:pt idx="12">
                  <c:v>1.3638117283950617E-5</c:v>
                </c:pt>
                <c:pt idx="13">
                  <c:v>1.495949074074074E-5</c:v>
                </c:pt>
                <c:pt idx="14">
                  <c:v>1.4674961419753085E-5</c:v>
                </c:pt>
                <c:pt idx="15">
                  <c:v>1.3981481481481482E-5</c:v>
                </c:pt>
                <c:pt idx="16">
                  <c:v>1.5478098290598293E-5</c:v>
                </c:pt>
                <c:pt idx="17">
                  <c:v>1.5920781893004115E-5</c:v>
                </c:pt>
                <c:pt idx="18">
                  <c:v>2.2251157407407408E-5</c:v>
                </c:pt>
                <c:pt idx="19">
                  <c:v>3.446502057613169E-5</c:v>
                </c:pt>
                <c:pt idx="20">
                  <c:v>2.9094328703703704E-5</c:v>
                </c:pt>
                <c:pt idx="21">
                  <c:v>2.3697916666666666E-5</c:v>
                </c:pt>
                <c:pt idx="22">
                  <c:v>2.8949652777777779E-5</c:v>
                </c:pt>
                <c:pt idx="23">
                  <c:v>2.8472222222222223E-5</c:v>
                </c:pt>
                <c:pt idx="24">
                  <c:v>3.0280671296296296E-5</c:v>
                </c:pt>
                <c:pt idx="25">
                  <c:v>2.6953125E-5</c:v>
                </c:pt>
                <c:pt idx="26">
                  <c:v>2.6851851851851849E-5</c:v>
                </c:pt>
                <c:pt idx="27">
                  <c:v>2.7416087962962963E-5</c:v>
                </c:pt>
                <c:pt idx="28">
                  <c:v>2.7445023148148148E-5</c:v>
                </c:pt>
                <c:pt idx="29">
                  <c:v>2.3871527777777779E-5</c:v>
                </c:pt>
                <c:pt idx="30">
                  <c:v>2.5462962962962965E-5</c:v>
                </c:pt>
                <c:pt idx="31">
                  <c:v>2.4447016460905354E-5</c:v>
                </c:pt>
                <c:pt idx="38">
                  <c:v>2.4547558922558922E-5</c:v>
                </c:pt>
                <c:pt idx="39">
                  <c:v>2.2453703703703703E-5</c:v>
                </c:pt>
                <c:pt idx="40">
                  <c:v>2.250192901234568E-5</c:v>
                </c:pt>
                <c:pt idx="41">
                  <c:v>2.3408564814814812E-5</c:v>
                </c:pt>
                <c:pt idx="42">
                  <c:v>2.3485725308641977E-5</c:v>
                </c:pt>
                <c:pt idx="43">
                  <c:v>2.6868386243386244E-5</c:v>
                </c:pt>
                <c:pt idx="44">
                  <c:v>2.5028935185185186E-5</c:v>
                </c:pt>
                <c:pt idx="45">
                  <c:v>2.4614197530864199E-5</c:v>
                </c:pt>
                <c:pt idx="46">
                  <c:v>2.2696759259259259E-5</c:v>
                </c:pt>
                <c:pt idx="47">
                  <c:v>2.3569023569023568E-5</c:v>
                </c:pt>
                <c:pt idx="48">
                  <c:v>2.2694830246913584E-5</c:v>
                </c:pt>
                <c:pt idx="49">
                  <c:v>2.1797839506172839E-5</c:v>
                </c:pt>
                <c:pt idx="50">
                  <c:v>2.0736882716049384E-5</c:v>
                </c:pt>
                <c:pt idx="51">
                  <c:v>2.2067901234567898E-5</c:v>
                </c:pt>
                <c:pt idx="52">
                  <c:v>2.6967592592592592E-5</c:v>
                </c:pt>
                <c:pt idx="53">
                  <c:v>2.6996527777777777E-5</c:v>
                </c:pt>
                <c:pt idx="54">
                  <c:v>2.4498456790123459E-5</c:v>
                </c:pt>
                <c:pt idx="55">
                  <c:v>2.3553240740740741E-5</c:v>
                </c:pt>
                <c:pt idx="56">
                  <c:v>2.4957912457912455E-5</c:v>
                </c:pt>
                <c:pt idx="57">
                  <c:v>2.4430941358024688E-5</c:v>
                </c:pt>
              </c:numCache>
            </c:numRef>
          </c:val>
          <c:smooth val="0"/>
          <c:extLst>
            <c:ext xmlns:c16="http://schemas.microsoft.com/office/drawing/2014/chart" uri="{C3380CC4-5D6E-409C-BE32-E72D297353CC}">
              <c16:uniqueId val="{00000010-ED0C-4B80-8F62-81037FC753EA}"/>
            </c:ext>
          </c:extLst>
        </c:ser>
        <c:dLbls>
          <c:showLegendKey val="0"/>
          <c:showVal val="0"/>
          <c:showCatName val="0"/>
          <c:showSerName val="0"/>
          <c:showPercent val="0"/>
          <c:showBubbleSize val="0"/>
        </c:dLbls>
        <c:marker val="1"/>
        <c:smooth val="0"/>
        <c:axId val="1196088751"/>
        <c:axId val="1141538607"/>
        <c:extLst/>
      </c:lineChart>
      <c:dateAx>
        <c:axId val="1196088751"/>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38607"/>
        <c:crosses val="autoZero"/>
        <c:auto val="0"/>
        <c:lblOffset val="100"/>
        <c:baseTimeUnit val="days"/>
        <c:majorUnit val="4"/>
        <c:majorTimeUnit val="days"/>
      </c:dateAx>
      <c:valAx>
        <c:axId val="1141538607"/>
        <c:scaling>
          <c:orientation val="minMax"/>
          <c:max val="7.5000000000000034E-5"/>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6088751"/>
        <c:crosses val="autoZero"/>
        <c:crossBetween val="between"/>
        <c:majorUnit val="1.1579000000000004E-5"/>
        <c:minorUnit val="2.3050000000000004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Actual</a:t>
            </a:r>
            <a:r>
              <a:rPr lang="en-US" baseline="0">
                <a:solidFill>
                  <a:sysClr val="windowText" lastClr="000000"/>
                </a:solidFill>
              </a:rPr>
              <a:t> Sprinting </a:t>
            </a:r>
            <a:r>
              <a:rPr lang="en-US" sz="1400">
                <a:solidFill>
                  <a:sysClr val="windowText" lastClr="000000"/>
                </a:solidFill>
              </a:rPr>
              <a:t>Speed (mph) </a:t>
            </a:r>
            <a:r>
              <a:rPr lang="en-US" sz="1400" b="0" i="0" u="none" strike="noStrike" kern="1200" spc="0" baseline="0">
                <a:solidFill>
                  <a:sysClr val="windowText" lastClr="000000"/>
                </a:solidFill>
              </a:rPr>
              <a:t>[Elliptical] </a:t>
            </a:r>
            <a:endParaRPr lang="en-US" sz="1400">
              <a:solidFill>
                <a:sysClr val="windowText" lastClr="000000"/>
              </a:solidFill>
            </a:endParaRPr>
          </a:p>
        </c:rich>
      </c:tx>
      <c:layout>
        <c:manualLayout>
          <c:xMode val="edge"/>
          <c:yMode val="edge"/>
          <c:x val="0.33037692812618014"/>
          <c:y val="1.556178026766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8996191615266E-2"/>
          <c:y val="9.9706286714160736E-2"/>
          <c:w val="0.94452269910382258"/>
          <c:h val="0.78124701324099188"/>
        </c:manualLayout>
      </c:layout>
      <c:lineChart>
        <c:grouping val="standard"/>
        <c:varyColors val="0"/>
        <c:ser>
          <c:idx val="0"/>
          <c:order val="0"/>
          <c:tx>
            <c:v>Actual Sprints Speed</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715C-48C0-98BE-07AA4BC6BF32}"/>
              </c:ext>
            </c:extLst>
          </c:dPt>
          <c:dPt>
            <c:idx val="2"/>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715C-48C0-98BE-07AA4BC6BF32}"/>
              </c:ext>
            </c:extLst>
          </c:dPt>
          <c:dPt>
            <c:idx val="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D-715C-48C0-98BE-07AA4BC6BF32}"/>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715C-48C0-98BE-07AA4BC6BF32}"/>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715C-48C0-98BE-07AA4BC6BF32}"/>
              </c:ext>
            </c:extLst>
          </c:dPt>
          <c:dPt>
            <c:idx val="1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715C-48C0-98BE-07AA4BC6BF32}"/>
              </c:ext>
            </c:extLst>
          </c:dPt>
          <c:dPt>
            <c:idx val="1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B-715C-48C0-98BE-07AA4BC6BF32}"/>
              </c:ext>
            </c:extLst>
          </c:dPt>
          <c:dPt>
            <c:idx val="2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D-B228-4EFC-BEA4-74E769CD4365}"/>
              </c:ext>
            </c:extLst>
          </c:dPt>
          <c:dPt>
            <c:idx val="38"/>
            <c:marker>
              <c:symbol val="circle"/>
              <c:size val="12"/>
              <c:spPr>
                <a:solidFill>
                  <a:srgbClr val="08BC89">
                    <a:alpha val="98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05B0-473F-ACAF-7E2C8BA1AE72}"/>
              </c:ext>
            </c:extLst>
          </c:dPt>
          <c:dPt>
            <c:idx val="4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1-2AD3-44AF-9203-1E61BC0E82F4}"/>
              </c:ext>
            </c:extLst>
          </c:dPt>
          <c:cat>
            <c:numRef>
              <c:f>'B4|C-Sprinting'!$B$2:$B$49</c:f>
              <c:numCache>
                <c:formatCode>mm/dd</c:formatCode>
                <c:ptCount val="48"/>
                <c:pt idx="0">
                  <c:v>45296</c:v>
                </c:pt>
                <c:pt idx="1">
                  <c:v>45296</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45498</c:v>
                </c:pt>
                <c:pt idx="40">
                  <c:v>45505</c:v>
                </c:pt>
                <c:pt idx="41">
                  <c:v>45512</c:v>
                </c:pt>
                <c:pt idx="42">
                  <c:v>45519</c:v>
                </c:pt>
                <c:pt idx="43">
                  <c:v>45526</c:v>
                </c:pt>
                <c:pt idx="44">
                  <c:v>45533</c:v>
                </c:pt>
                <c:pt idx="45">
                  <c:v>45540</c:v>
                </c:pt>
                <c:pt idx="46">
                  <c:v>45547</c:v>
                </c:pt>
                <c:pt idx="47">
                  <c:v>45554</c:v>
                </c:pt>
              </c:numCache>
            </c:numRef>
          </c:cat>
          <c:val>
            <c:numRef>
              <c:f>'B4|C-Sprinting'!$L$2:$L$49</c:f>
              <c:numCache>
                <c:formatCode>0.00</c:formatCode>
                <c:ptCount val="48"/>
                <c:pt idx="0">
                  <c:v>5.4</c:v>
                </c:pt>
                <c:pt idx="1">
                  <c:v>5.24</c:v>
                </c:pt>
                <c:pt idx="2">
                  <c:v>5.36</c:v>
                </c:pt>
                <c:pt idx="3">
                  <c:v>5.48</c:v>
                </c:pt>
                <c:pt idx="4">
                  <c:v>5.64</c:v>
                </c:pt>
                <c:pt idx="5">
                  <c:v>5.48</c:v>
                </c:pt>
                <c:pt idx="6">
                  <c:v>5.4</c:v>
                </c:pt>
                <c:pt idx="7">
                  <c:v>5.6</c:v>
                </c:pt>
                <c:pt idx="8">
                  <c:v>5.6</c:v>
                </c:pt>
                <c:pt idx="10">
                  <c:v>5.92</c:v>
                </c:pt>
                <c:pt idx="11">
                  <c:v>5.56</c:v>
                </c:pt>
                <c:pt idx="12">
                  <c:v>5.52</c:v>
                </c:pt>
                <c:pt idx="13">
                  <c:v>5.48</c:v>
                </c:pt>
                <c:pt idx="14">
                  <c:v>5.64</c:v>
                </c:pt>
                <c:pt idx="15">
                  <c:v>5.68</c:v>
                </c:pt>
                <c:pt idx="16">
                  <c:v>5.64</c:v>
                </c:pt>
                <c:pt idx="17">
                  <c:v>5.76</c:v>
                </c:pt>
                <c:pt idx="18">
                  <c:v>5.76</c:v>
                </c:pt>
                <c:pt idx="19">
                  <c:v>5.64</c:v>
                </c:pt>
                <c:pt idx="20">
                  <c:v>5.64</c:v>
                </c:pt>
                <c:pt idx="21">
                  <c:v>5.64</c:v>
                </c:pt>
                <c:pt idx="22">
                  <c:v>5.68</c:v>
                </c:pt>
                <c:pt idx="23">
                  <c:v>5.84</c:v>
                </c:pt>
                <c:pt idx="26">
                  <c:v>5.48</c:v>
                </c:pt>
                <c:pt idx="27">
                  <c:v>5.7136038186157529</c:v>
                </c:pt>
                <c:pt idx="28">
                  <c:v>5.6797153024911031</c:v>
                </c:pt>
                <c:pt idx="29">
                  <c:v>5.8177399756986645</c:v>
                </c:pt>
                <c:pt idx="30">
                  <c:v>5.7341317365269466</c:v>
                </c:pt>
                <c:pt idx="38">
                  <c:v>5.528868360277138</c:v>
                </c:pt>
                <c:pt idx="39">
                  <c:v>5.6263219741480617</c:v>
                </c:pt>
                <c:pt idx="40">
                  <c:v>5.3979706877113864</c:v>
                </c:pt>
                <c:pt idx="41">
                  <c:v>5.5034482758620689</c:v>
                </c:pt>
                <c:pt idx="42">
                  <c:v>5.7548076923076925</c:v>
                </c:pt>
                <c:pt idx="43">
                  <c:v>5.6197183098591559</c:v>
                </c:pt>
                <c:pt idx="44">
                  <c:v>5.613130128956624</c:v>
                </c:pt>
                <c:pt idx="45">
                  <c:v>5.5224913494809691</c:v>
                </c:pt>
                <c:pt idx="46">
                  <c:v>5.4719999999999995</c:v>
                </c:pt>
                <c:pt idx="47">
                  <c:v>5.4782608695652177</c:v>
                </c:pt>
              </c:numCache>
            </c:numRef>
          </c:val>
          <c:smooth val="0"/>
          <c:extLst>
            <c:ext xmlns:c16="http://schemas.microsoft.com/office/drawing/2014/chart" uri="{C3380CC4-5D6E-409C-BE32-E72D297353CC}">
              <c16:uniqueId val="{0000000C-715C-48C0-98BE-07AA4BC6BF32}"/>
            </c:ext>
          </c:extLst>
        </c:ser>
        <c:dLbls>
          <c:showLegendKey val="0"/>
          <c:showVal val="0"/>
          <c:showCatName val="0"/>
          <c:showSerName val="0"/>
          <c:showPercent val="0"/>
          <c:showBubbleSize val="0"/>
        </c:dLbls>
        <c:marker val="1"/>
        <c:smooth val="0"/>
        <c:axId val="1390315823"/>
        <c:axId val="971664607"/>
      </c:lineChart>
      <c:dateAx>
        <c:axId val="139031582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4607"/>
        <c:crosses val="autoZero"/>
        <c:auto val="0"/>
        <c:lblOffset val="100"/>
        <c:baseTimeUnit val="days"/>
      </c:dateAx>
      <c:valAx>
        <c:axId val="971664607"/>
        <c:scaling>
          <c:orientation val="minMax"/>
          <c:max val="7"/>
          <c:min val="4"/>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031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ysClr val="windowText" lastClr="000000"/>
                </a:solidFill>
              </a:rPr>
              <a:t>Sprinting Distance (Miles) </a:t>
            </a:r>
            <a:r>
              <a:rPr lang="en-US" sz="1400" b="0" i="0" u="none" strike="noStrike" kern="1200" spc="0" baseline="0">
                <a:solidFill>
                  <a:sysClr val="windowText" lastClr="000000"/>
                </a:solidFill>
              </a:rPr>
              <a:t>[Elliptical] </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588325880241749E-2"/>
          <c:y val="8.8267345821689672E-2"/>
          <c:w val="0.93772940221755774"/>
          <c:h val="0.79237202685004005"/>
        </c:manualLayout>
      </c:layout>
      <c:lineChart>
        <c:grouping val="standard"/>
        <c:varyColors val="0"/>
        <c:ser>
          <c:idx val="0"/>
          <c:order val="0"/>
          <c:tx>
            <c:v>Sprints Distance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1-8455-478C-AC44-ABB972278E6B}"/>
              </c:ext>
            </c:extLst>
          </c:dPt>
          <c:dPt>
            <c:idx val="2"/>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3-8455-478C-AC44-ABB972278E6B}"/>
              </c:ext>
            </c:extLst>
          </c:dPt>
          <c:dPt>
            <c:idx val="7"/>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E-8455-478C-AC44-ABB972278E6B}"/>
              </c:ext>
            </c:extLst>
          </c:dPt>
          <c:dPt>
            <c:idx val="9"/>
            <c:marker>
              <c:symbol val="circle"/>
              <c:size val="10"/>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8455-478C-AC44-ABB972278E6B}"/>
              </c:ext>
            </c:extLst>
          </c:dPt>
          <c:dPt>
            <c:idx val="10"/>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7-8455-478C-AC44-ABB972278E6B}"/>
              </c:ext>
            </c:extLst>
          </c:dPt>
          <c:dPt>
            <c:idx val="11"/>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9-8455-478C-AC44-ABB972278E6B}"/>
              </c:ext>
            </c:extLst>
          </c:dPt>
          <c:dPt>
            <c:idx val="17"/>
            <c:marker>
              <c:symbol val="circle"/>
              <c:size val="12"/>
              <c:spPr>
                <a:solidFill>
                  <a:srgbClr val="08BC89"/>
                </a:solidFill>
                <a:ln w="19050">
                  <a:solidFill>
                    <a:schemeClr val="tx1"/>
                  </a:solidFill>
                </a:ln>
                <a:effectLst/>
              </c:spPr>
            </c:marker>
            <c:bubble3D val="0"/>
            <c:extLst>
              <c:ext xmlns:c16="http://schemas.microsoft.com/office/drawing/2014/chart" uri="{C3380CC4-5D6E-409C-BE32-E72D297353CC}">
                <c16:uniqueId val="{0000000B-8455-478C-AC44-ABB972278E6B}"/>
              </c:ext>
            </c:extLst>
          </c:dPt>
          <c:dPt>
            <c:idx val="27"/>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C-2484-41DC-B4FE-3ECDBCC03CD3}"/>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F-D1F6-47BC-B189-C75F3035296C}"/>
              </c:ext>
            </c:extLst>
          </c:dPt>
          <c:dPt>
            <c:idx val="44"/>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0-7361-4913-92E9-2A700E4EAB8A}"/>
              </c:ext>
            </c:extLst>
          </c:dPt>
          <c:cat>
            <c:numRef>
              <c:f>'B4|C-Sprinting'!$B$2:$B$49</c:f>
              <c:numCache>
                <c:formatCode>mm/dd</c:formatCode>
                <c:ptCount val="48"/>
                <c:pt idx="0">
                  <c:v>45296</c:v>
                </c:pt>
                <c:pt idx="1">
                  <c:v>45296</c:v>
                </c:pt>
                <c:pt idx="2">
                  <c:v>45305</c:v>
                </c:pt>
                <c:pt idx="3">
                  <c:v>45312</c:v>
                </c:pt>
                <c:pt idx="4">
                  <c:v>45317</c:v>
                </c:pt>
                <c:pt idx="5">
                  <c:v>45321</c:v>
                </c:pt>
                <c:pt idx="6">
                  <c:v>45326</c:v>
                </c:pt>
                <c:pt idx="7">
                  <c:v>45331</c:v>
                </c:pt>
                <c:pt idx="8">
                  <c:v>45335</c:v>
                </c:pt>
                <c:pt idx="9">
                  <c:v>45340</c:v>
                </c:pt>
                <c:pt idx="10">
                  <c:v>45347</c:v>
                </c:pt>
                <c:pt idx="11">
                  <c:v>45352</c:v>
                </c:pt>
                <c:pt idx="12">
                  <c:v>45356</c:v>
                </c:pt>
                <c:pt idx="13">
                  <c:v>45363</c:v>
                </c:pt>
                <c:pt idx="14">
                  <c:v>45368</c:v>
                </c:pt>
                <c:pt idx="15">
                  <c:v>45373</c:v>
                </c:pt>
                <c:pt idx="16">
                  <c:v>45377</c:v>
                </c:pt>
                <c:pt idx="17">
                  <c:v>45384</c:v>
                </c:pt>
                <c:pt idx="18">
                  <c:v>45389</c:v>
                </c:pt>
                <c:pt idx="19">
                  <c:v>45394</c:v>
                </c:pt>
                <c:pt idx="20">
                  <c:v>45398</c:v>
                </c:pt>
                <c:pt idx="21">
                  <c:v>45403</c:v>
                </c:pt>
                <c:pt idx="22">
                  <c:v>45408</c:v>
                </c:pt>
                <c:pt idx="23">
                  <c:v>45415</c:v>
                </c:pt>
                <c:pt idx="24">
                  <c:v>45419</c:v>
                </c:pt>
                <c:pt idx="25">
                  <c:v>45429</c:v>
                </c:pt>
                <c:pt idx="26">
                  <c:v>45433</c:v>
                </c:pt>
                <c:pt idx="27">
                  <c:v>45438</c:v>
                </c:pt>
                <c:pt idx="28">
                  <c:v>45445</c:v>
                </c:pt>
                <c:pt idx="29">
                  <c:v>45450</c:v>
                </c:pt>
                <c:pt idx="30">
                  <c:v>45454</c:v>
                </c:pt>
                <c:pt idx="31">
                  <c:v>45459</c:v>
                </c:pt>
                <c:pt idx="32">
                  <c:v>45461</c:v>
                </c:pt>
                <c:pt idx="33">
                  <c:v>45466</c:v>
                </c:pt>
                <c:pt idx="34">
                  <c:v>45471</c:v>
                </c:pt>
                <c:pt idx="35">
                  <c:v>45475</c:v>
                </c:pt>
                <c:pt idx="36">
                  <c:v>45480</c:v>
                </c:pt>
                <c:pt idx="37">
                  <c:v>45485</c:v>
                </c:pt>
                <c:pt idx="38">
                  <c:v>45491</c:v>
                </c:pt>
                <c:pt idx="39">
                  <c:v>45498</c:v>
                </c:pt>
                <c:pt idx="40">
                  <c:v>45505</c:v>
                </c:pt>
                <c:pt idx="41">
                  <c:v>45512</c:v>
                </c:pt>
                <c:pt idx="42">
                  <c:v>45519</c:v>
                </c:pt>
                <c:pt idx="43">
                  <c:v>45526</c:v>
                </c:pt>
                <c:pt idx="44">
                  <c:v>45533</c:v>
                </c:pt>
                <c:pt idx="45">
                  <c:v>45540</c:v>
                </c:pt>
                <c:pt idx="46">
                  <c:v>45547</c:v>
                </c:pt>
                <c:pt idx="47">
                  <c:v>45554</c:v>
                </c:pt>
              </c:numCache>
            </c:numRef>
          </c:cat>
          <c:val>
            <c:numRef>
              <c:f>'B4|C-Sprinting'!$J$2:$J$49</c:f>
              <c:numCache>
                <c:formatCode>0.00</c:formatCode>
                <c:ptCount val="48"/>
                <c:pt idx="0">
                  <c:v>1.35</c:v>
                </c:pt>
                <c:pt idx="1">
                  <c:v>1.31</c:v>
                </c:pt>
                <c:pt idx="2">
                  <c:v>1.34</c:v>
                </c:pt>
                <c:pt idx="3">
                  <c:v>1.37</c:v>
                </c:pt>
                <c:pt idx="4">
                  <c:v>1.41</c:v>
                </c:pt>
                <c:pt idx="5">
                  <c:v>1.37</c:v>
                </c:pt>
                <c:pt idx="6">
                  <c:v>1.35</c:v>
                </c:pt>
                <c:pt idx="7">
                  <c:v>1.4</c:v>
                </c:pt>
                <c:pt idx="8">
                  <c:v>1.4</c:v>
                </c:pt>
                <c:pt idx="10">
                  <c:v>1.48</c:v>
                </c:pt>
                <c:pt idx="11">
                  <c:v>1.39</c:v>
                </c:pt>
                <c:pt idx="12">
                  <c:v>1.38</c:v>
                </c:pt>
                <c:pt idx="13">
                  <c:v>1.37</c:v>
                </c:pt>
                <c:pt idx="14">
                  <c:v>1.41</c:v>
                </c:pt>
                <c:pt idx="15">
                  <c:v>1.42</c:v>
                </c:pt>
                <c:pt idx="16">
                  <c:v>1.41</c:v>
                </c:pt>
                <c:pt idx="17">
                  <c:v>1.44</c:v>
                </c:pt>
                <c:pt idx="18">
                  <c:v>1.44</c:v>
                </c:pt>
                <c:pt idx="19">
                  <c:v>1.41</c:v>
                </c:pt>
                <c:pt idx="20">
                  <c:v>1.41</c:v>
                </c:pt>
                <c:pt idx="21">
                  <c:v>1.41</c:v>
                </c:pt>
                <c:pt idx="22">
                  <c:v>1.42</c:v>
                </c:pt>
                <c:pt idx="23">
                  <c:v>1.46</c:v>
                </c:pt>
                <c:pt idx="26">
                  <c:v>1.37</c:v>
                </c:pt>
                <c:pt idx="27">
                  <c:v>1.33</c:v>
                </c:pt>
                <c:pt idx="28">
                  <c:v>1.33</c:v>
                </c:pt>
                <c:pt idx="29">
                  <c:v>1.33</c:v>
                </c:pt>
                <c:pt idx="30">
                  <c:v>1.33</c:v>
                </c:pt>
                <c:pt idx="38">
                  <c:v>1.33</c:v>
                </c:pt>
                <c:pt idx="39">
                  <c:v>1.33</c:v>
                </c:pt>
                <c:pt idx="40">
                  <c:v>1.33</c:v>
                </c:pt>
                <c:pt idx="41">
                  <c:v>1.33</c:v>
                </c:pt>
                <c:pt idx="42">
                  <c:v>1.33</c:v>
                </c:pt>
                <c:pt idx="43">
                  <c:v>1.33</c:v>
                </c:pt>
                <c:pt idx="44">
                  <c:v>1.33</c:v>
                </c:pt>
                <c:pt idx="45">
                  <c:v>1.33</c:v>
                </c:pt>
                <c:pt idx="46">
                  <c:v>1.33</c:v>
                </c:pt>
                <c:pt idx="47">
                  <c:v>1.33</c:v>
                </c:pt>
              </c:numCache>
            </c:numRef>
          </c:val>
          <c:smooth val="0"/>
          <c:extLst>
            <c:ext xmlns:c16="http://schemas.microsoft.com/office/drawing/2014/chart" uri="{C3380CC4-5D6E-409C-BE32-E72D297353CC}">
              <c16:uniqueId val="{0000000C-8455-478C-AC44-ABB972278E6B}"/>
            </c:ext>
          </c:extLst>
        </c:ser>
        <c:dLbls>
          <c:showLegendKey val="0"/>
          <c:showVal val="0"/>
          <c:showCatName val="0"/>
          <c:showSerName val="0"/>
          <c:showPercent val="0"/>
          <c:showBubbleSize val="0"/>
        </c:dLbls>
        <c:marker val="1"/>
        <c:smooth val="0"/>
        <c:axId val="1072101119"/>
        <c:axId val="971655487"/>
      </c:lineChart>
      <c:dateAx>
        <c:axId val="1072101119"/>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55487"/>
        <c:crosses val="autoZero"/>
        <c:auto val="0"/>
        <c:lblOffset val="100"/>
        <c:baseTimeUnit val="days"/>
      </c:dateAx>
      <c:valAx>
        <c:axId val="971655487"/>
        <c:scaling>
          <c:orientation val="minMax"/>
          <c:max val="2.0499999999999998"/>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72101119"/>
        <c:crosses val="autoZero"/>
        <c:crossBetween val="between"/>
        <c:majorUnit val="0.17"/>
        <c:minorUnit val="7.0000000000000007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Push Ups Hold Time</a:t>
            </a:r>
            <a:endParaRPr lang="en-US">
              <a:solidFill>
                <a:sysClr val="windowText" lastClr="000000"/>
              </a:solidFill>
            </a:endParaRPr>
          </a:p>
        </c:rich>
      </c:tx>
      <c:layout>
        <c:manualLayout>
          <c:xMode val="edge"/>
          <c:yMode val="edge"/>
          <c:x val="0.38300682889919874"/>
          <c:y val="1.1084716619656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169038914909718E-2"/>
          <c:y val="2.4495478104775301E-2"/>
          <c:w val="0.92550599890256335"/>
          <c:h val="0.84878862364426677"/>
        </c:manualLayout>
      </c:layout>
      <c:lineChart>
        <c:grouping val="standard"/>
        <c:varyColors val="0"/>
        <c:ser>
          <c:idx val="1"/>
          <c:order val="0"/>
          <c:tx>
            <c:v>Floor Hold Time</c:v>
          </c:tx>
          <c:spPr>
            <a:ln w="50800" cap="rnd">
              <a:solidFill>
                <a:srgbClr val="FF647D"/>
              </a:solidFill>
              <a:prstDash val="dash"/>
              <a:round/>
            </a:ln>
            <a:effectLst/>
          </c:spPr>
          <c:marker>
            <c:symbol val="none"/>
          </c:marker>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Ups'!$M$2:$M$59</c:f>
              <c:numCache>
                <c:formatCode>mm:ss.00</c:formatCode>
                <c:ptCount val="58"/>
                <c:pt idx="0">
                  <c:v>1.7361111111111101E-4</c:v>
                </c:pt>
                <c:pt idx="1">
                  <c:v>1.7361111111111101E-4</c:v>
                </c:pt>
                <c:pt idx="2">
                  <c:v>1.7361111111111101E-4</c:v>
                </c:pt>
                <c:pt idx="3">
                  <c:v>1.7361111111111101E-4</c:v>
                </c:pt>
                <c:pt idx="4">
                  <c:v>1.7361111111111101E-4</c:v>
                </c:pt>
                <c:pt idx="5">
                  <c:v>1.7361111111111101E-4</c:v>
                </c:pt>
                <c:pt idx="6">
                  <c:v>1.7361111111111101E-4</c:v>
                </c:pt>
                <c:pt idx="7">
                  <c:v>1.7361111111111101E-4</c:v>
                </c:pt>
                <c:pt idx="8">
                  <c:v>1.7361111111111101E-4</c:v>
                </c:pt>
                <c:pt idx="9">
                  <c:v>1.7361111111111101E-4</c:v>
                </c:pt>
                <c:pt idx="10">
                  <c:v>1.7361111111111101E-4</c:v>
                </c:pt>
                <c:pt idx="11">
                  <c:v>1.7361111111111101E-4</c:v>
                </c:pt>
                <c:pt idx="12">
                  <c:v>1.7361111111111101E-4</c:v>
                </c:pt>
                <c:pt idx="13">
                  <c:v>1.7361111111111101E-4</c:v>
                </c:pt>
                <c:pt idx="14">
                  <c:v>1.7361111111111101E-4</c:v>
                </c:pt>
                <c:pt idx="15">
                  <c:v>1.7361111111111101E-4</c:v>
                </c:pt>
                <c:pt idx="16">
                  <c:v>1.7361111111111101E-4</c:v>
                </c:pt>
                <c:pt idx="17">
                  <c:v>1.7361111111111101E-4</c:v>
                </c:pt>
                <c:pt idx="18">
                  <c:v>1.1574074074074075E-4</c:v>
                </c:pt>
                <c:pt idx="19">
                  <c:v>1.1574074074074075E-4</c:v>
                </c:pt>
                <c:pt idx="20">
                  <c:v>1.1574074074074075E-4</c:v>
                </c:pt>
                <c:pt idx="21">
                  <c:v>1.1574074074074075E-4</c:v>
                </c:pt>
                <c:pt idx="22">
                  <c:v>1.1574074074074075E-4</c:v>
                </c:pt>
                <c:pt idx="23">
                  <c:v>1.1574074074074075E-4</c:v>
                </c:pt>
                <c:pt idx="24">
                  <c:v>1.1574074074074075E-4</c:v>
                </c:pt>
                <c:pt idx="25">
                  <c:v>1.1574074074074075E-4</c:v>
                </c:pt>
                <c:pt idx="26">
                  <c:v>1.1574074074074075E-4</c:v>
                </c:pt>
                <c:pt idx="27">
                  <c:v>1.1574074074074075E-4</c:v>
                </c:pt>
                <c:pt idx="28">
                  <c:v>1.1574074074074075E-4</c:v>
                </c:pt>
                <c:pt idx="29">
                  <c:v>1.1574074074074075E-4</c:v>
                </c:pt>
                <c:pt idx="30">
                  <c:v>1.1574074074074075E-4</c:v>
                </c:pt>
                <c:pt idx="31">
                  <c:v>1.1574074074074075E-4</c:v>
                </c:pt>
                <c:pt idx="32">
                  <c:v>1.1574074074074075E-4</c:v>
                </c:pt>
                <c:pt idx="33">
                  <c:v>1.1574074074074075E-4</c:v>
                </c:pt>
                <c:pt idx="34">
                  <c:v>1.1574074074074075E-4</c:v>
                </c:pt>
                <c:pt idx="35">
                  <c:v>1.1574074074074075E-4</c:v>
                </c:pt>
                <c:pt idx="36">
                  <c:v>1.1574074074074075E-4</c:v>
                </c:pt>
                <c:pt idx="37">
                  <c:v>1.1574074074074075E-4</c:v>
                </c:pt>
                <c:pt idx="38">
                  <c:v>1.1574074074074075E-4</c:v>
                </c:pt>
                <c:pt idx="39">
                  <c:v>1.1574074074074075E-4</c:v>
                </c:pt>
                <c:pt idx="40">
                  <c:v>1.1574074074074075E-4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DEC4-4588-8369-DEFADE72997B}"/>
            </c:ext>
          </c:extLst>
        </c:ser>
        <c:ser>
          <c:idx val="2"/>
          <c:order val="1"/>
          <c:tx>
            <c:v>Ceiling Hold Time</c:v>
          </c:tx>
          <c:spPr>
            <a:ln w="50800" cap="rnd">
              <a:solidFill>
                <a:schemeClr val="accent2"/>
              </a:solidFill>
              <a:prstDash val="dash"/>
              <a:round/>
            </a:ln>
            <a:effectLst/>
          </c:spPr>
          <c:marker>
            <c:symbol val="none"/>
          </c:marker>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Ups'!$O$2:$O$59</c:f>
              <c:numCache>
                <c:formatCode>mm:ss.00</c:formatCode>
                <c:ptCount val="58"/>
                <c:pt idx="0">
                  <c:v>4.6296296296296298E-4</c:v>
                </c:pt>
                <c:pt idx="1">
                  <c:v>4.6296296296296298E-4</c:v>
                </c:pt>
                <c:pt idx="2">
                  <c:v>4.6296296296296298E-4</c:v>
                </c:pt>
                <c:pt idx="3">
                  <c:v>4.6296296296296298E-4</c:v>
                </c:pt>
                <c:pt idx="4">
                  <c:v>4.6296296296296298E-4</c:v>
                </c:pt>
                <c:pt idx="5">
                  <c:v>4.6296296296296298E-4</c:v>
                </c:pt>
                <c:pt idx="6">
                  <c:v>4.6296296296296298E-4</c:v>
                </c:pt>
                <c:pt idx="7">
                  <c:v>4.6296296296296298E-4</c:v>
                </c:pt>
                <c:pt idx="8">
                  <c:v>4.6296296296296298E-4</c:v>
                </c:pt>
                <c:pt idx="9">
                  <c:v>4.6296296296296298E-4</c:v>
                </c:pt>
                <c:pt idx="10">
                  <c:v>4.6296296296296298E-4</c:v>
                </c:pt>
                <c:pt idx="11">
                  <c:v>4.6296296296296298E-4</c:v>
                </c:pt>
                <c:pt idx="12">
                  <c:v>4.6296296296296298E-4</c:v>
                </c:pt>
                <c:pt idx="13">
                  <c:v>4.6296296296296298E-4</c:v>
                </c:pt>
                <c:pt idx="14">
                  <c:v>4.6296296296296298E-4</c:v>
                </c:pt>
                <c:pt idx="15">
                  <c:v>4.6296296296296298E-4</c:v>
                </c:pt>
                <c:pt idx="16">
                  <c:v>4.6296296296296298E-4</c:v>
                </c:pt>
                <c:pt idx="17">
                  <c:v>4.6296296296296298E-4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pt idx="57">
                  <c:v>4.6296296296296298E-4</c:v>
                </c:pt>
              </c:numCache>
            </c:numRef>
          </c:val>
          <c:smooth val="0"/>
          <c:extLst>
            <c:ext xmlns:c16="http://schemas.microsoft.com/office/drawing/2014/chart" uri="{C3380CC4-5D6E-409C-BE32-E72D297353CC}">
              <c16:uniqueId val="{00000001-DEC4-4588-8369-DEFADE72997B}"/>
            </c:ext>
          </c:extLst>
        </c:ser>
        <c:ser>
          <c:idx val="3"/>
          <c:order val="2"/>
          <c:tx>
            <c:v>Goal Hold Time</c:v>
          </c:tx>
          <c:spPr>
            <a:ln w="38100" cap="rnd">
              <a:solidFill>
                <a:srgbClr val="7D91AB"/>
              </a:solidFill>
              <a:prstDash val="dash"/>
              <a:round/>
            </a:ln>
            <a:effectLst/>
          </c:spPr>
          <c:marker>
            <c:symbol val="none"/>
          </c:marker>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Ups'!$N$2:$N$59</c:f>
              <c:numCache>
                <c:formatCode>mm:ss.00</c:formatCode>
                <c:ptCount val="58"/>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pt idx="57">
                  <c:v>2.89351851851852E-4</c:v>
                </c:pt>
              </c:numCache>
            </c:numRef>
          </c:val>
          <c:smooth val="0"/>
          <c:extLst>
            <c:ext xmlns:c16="http://schemas.microsoft.com/office/drawing/2014/chart" uri="{C3380CC4-5D6E-409C-BE32-E72D297353CC}">
              <c16:uniqueId val="{00000002-DEC4-4588-8369-DEFADE72997B}"/>
            </c:ext>
          </c:extLst>
        </c:ser>
        <c:ser>
          <c:idx val="0"/>
          <c:order val="3"/>
          <c:tx>
            <c:v>Push Ups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0"/>
            <c:marker>
              <c:symbol val="circle"/>
              <c:size val="10"/>
              <c:spPr>
                <a:solidFill>
                  <a:schemeClr val="accent1"/>
                </a:solidFill>
                <a:ln w="9525">
                  <a:solidFill>
                    <a:schemeClr val="accent1"/>
                  </a:solidFill>
                </a:ln>
                <a:effectLst/>
              </c:spPr>
            </c:marker>
            <c:bubble3D val="0"/>
            <c:spPr>
              <a:ln w="50800" cap="rnd">
                <a:noFill/>
                <a:round/>
              </a:ln>
              <a:effectLst/>
            </c:spPr>
            <c:extLst>
              <c:ext xmlns:c16="http://schemas.microsoft.com/office/drawing/2014/chart" uri="{C3380CC4-5D6E-409C-BE32-E72D297353CC}">
                <c16:uniqueId val="{00000004-DEC4-4588-8369-DEFADE72997B}"/>
              </c:ext>
            </c:extLst>
          </c:dPt>
          <c:dPt>
            <c:idx val="5"/>
            <c:marker>
              <c:symbol val="circle"/>
              <c:size val="10"/>
              <c:spPr>
                <a:solidFill>
                  <a:srgbClr val="FF0000">
                    <a:alpha val="97000"/>
                  </a:srgbClr>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6-DEC4-4588-8369-DEFADE72997B}"/>
              </c:ext>
            </c:extLst>
          </c:dPt>
          <c:dPt>
            <c:idx val="6"/>
            <c:marker>
              <c:symbol val="circle"/>
              <c:size val="10"/>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08-DEC4-4588-8369-DEFADE72997B}"/>
              </c:ext>
            </c:extLst>
          </c:dPt>
          <c:dPt>
            <c:idx val="15"/>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A-DEC4-4588-8369-DEFADE72997B}"/>
              </c:ext>
            </c:extLst>
          </c:dPt>
          <c:dPt>
            <c:idx val="18"/>
            <c:marker>
              <c:symbol val="circle"/>
              <c:size val="7"/>
              <c:spPr>
                <a:solidFill>
                  <a:schemeClr val="tx1"/>
                </a:solidFill>
                <a:ln w="9525">
                  <a:solidFill>
                    <a:schemeClr val="tx1">
                      <a:alpha val="95000"/>
                    </a:schemeClr>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C-DEC4-4588-8369-DEFADE72997B}"/>
              </c:ext>
            </c:extLst>
          </c:dPt>
          <c:dPt>
            <c:idx val="19"/>
            <c:marker>
              <c:symbol val="circle"/>
              <c:size val="7"/>
              <c:spPr>
                <a:solidFill>
                  <a:schemeClr val="tx1">
                    <a:alpha val="92000"/>
                  </a:schemeClr>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E-DEC4-4588-8369-DEFADE72997B}"/>
              </c:ext>
            </c:extLst>
          </c:dPt>
          <c:dPt>
            <c:idx val="20"/>
            <c:marker>
              <c:symbol val="circle"/>
              <c:size val="7"/>
              <c:spPr>
                <a:solidFill>
                  <a:schemeClr val="tx1"/>
                </a:solidFill>
                <a:ln w="9525">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0-DEC4-4588-8369-DEFADE72997B}"/>
              </c:ext>
            </c:extLst>
          </c:dPt>
          <c:dPt>
            <c:idx val="21"/>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12-DEC4-4588-8369-DEFADE72997B}"/>
              </c:ext>
            </c:extLst>
          </c:dPt>
          <c:dPt>
            <c:idx val="31"/>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10-8B7B-4FAF-A361-E062244870FA}"/>
              </c:ext>
            </c:extLst>
          </c:dPt>
          <c:dPt>
            <c:idx val="38"/>
            <c:marker>
              <c:symbol val="circle"/>
              <c:size val="12"/>
              <c:spPr>
                <a:solidFill>
                  <a:srgbClr val="08BC89">
                    <a:alpha val="88000"/>
                  </a:srgbClr>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2-ABEE-4D49-997C-474FABD6A075}"/>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4-ABEE-4D49-997C-474FABD6A075}"/>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15-A8E4-4398-AAF7-E81CCBF44AD2}"/>
              </c:ext>
            </c:extLst>
          </c:dPt>
          <c:cat>
            <c:numRef>
              <c:f>'A1-Push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'A1-Push Ups'!$C$2:$C$59</c:f>
              <c:numCache>
                <c:formatCode>mm:ss.00</c:formatCode>
                <c:ptCount val="58"/>
                <c:pt idx="0">
                  <c:v>1.7361111111111112E-4</c:v>
                </c:pt>
                <c:pt idx="1">
                  <c:v>2.3148148148148146E-4</c:v>
                </c:pt>
                <c:pt idx="2">
                  <c:v>2.3148148148148146E-4</c:v>
                </c:pt>
                <c:pt idx="3">
                  <c:v>2.3148148148148146E-4</c:v>
                </c:pt>
                <c:pt idx="4">
                  <c:v>2.3148148148148146E-4</c:v>
                </c:pt>
                <c:pt idx="5">
                  <c:v>0</c:v>
                </c:pt>
                <c:pt idx="6">
                  <c:v>1.9675925925925926E-4</c:v>
                </c:pt>
                <c:pt idx="7">
                  <c:v>2.6620370370370372E-4</c:v>
                </c:pt>
                <c:pt idx="8">
                  <c:v>3.2407407407407406E-4</c:v>
                </c:pt>
                <c:pt idx="9">
                  <c:v>3.8194444444444446E-4</c:v>
                </c:pt>
                <c:pt idx="10">
                  <c:v>4.3981481481481481E-4</c:v>
                </c:pt>
                <c:pt idx="11">
                  <c:v>5.2083333333333333E-4</c:v>
                </c:pt>
                <c:pt idx="12">
                  <c:v>5.4398148148148144E-4</c:v>
                </c:pt>
                <c:pt idx="13">
                  <c:v>5.7870370370370378E-4</c:v>
                </c:pt>
                <c:pt idx="14">
                  <c:v>5.2083333333333333E-4</c:v>
                </c:pt>
                <c:pt idx="15">
                  <c:v>4.0509259259259258E-4</c:v>
                </c:pt>
                <c:pt idx="16">
                  <c:v>4.2824074074074075E-4</c:v>
                </c:pt>
                <c:pt idx="17">
                  <c:v>4.0509259259259258E-4</c:v>
                </c:pt>
                <c:pt idx="18">
                  <c:v>1.1574074074074075E-4</c:v>
                </c:pt>
                <c:pt idx="19">
                  <c:v>1.1574074074074075E-4</c:v>
                </c:pt>
                <c:pt idx="20">
                  <c:v>8.1018518518518516E-5</c:v>
                </c:pt>
                <c:pt idx="21">
                  <c:v>1.6203703703703703E-4</c:v>
                </c:pt>
                <c:pt idx="22">
                  <c:v>2.199074074074074E-4</c:v>
                </c:pt>
                <c:pt idx="23">
                  <c:v>2.7777777777777778E-4</c:v>
                </c:pt>
                <c:pt idx="24">
                  <c:v>3.3564814814814812E-4</c:v>
                </c:pt>
                <c:pt idx="25">
                  <c:v>3.9351851851851852E-4</c:v>
                </c:pt>
                <c:pt idx="26">
                  <c:v>4.3981481481481481E-4</c:v>
                </c:pt>
                <c:pt idx="27">
                  <c:v>4.9768518518518521E-4</c:v>
                </c:pt>
                <c:pt idx="28">
                  <c:v>5.2083333333333333E-4</c:v>
                </c:pt>
                <c:pt idx="29">
                  <c:v>5.2083333333333333E-4</c:v>
                </c:pt>
                <c:pt idx="30">
                  <c:v>4.9768518518518521E-4</c:v>
                </c:pt>
                <c:pt idx="31">
                  <c:v>2.3148148148148149E-4</c:v>
                </c:pt>
                <c:pt idx="38">
                  <c:v>2.7777777777777778E-4</c:v>
                </c:pt>
                <c:pt idx="39">
                  <c:v>3.4722222222222224E-4</c:v>
                </c:pt>
                <c:pt idx="40">
                  <c:v>3.4722222222222224E-4</c:v>
                </c:pt>
                <c:pt idx="41">
                  <c:v>3.8194444444444446E-4</c:v>
                </c:pt>
                <c:pt idx="42">
                  <c:v>3.7037037037037035E-4</c:v>
                </c:pt>
                <c:pt idx="43">
                  <c:v>4.6296296296296294E-5</c:v>
                </c:pt>
                <c:pt idx="44">
                  <c:v>1.0416666666666667E-4</c:v>
                </c:pt>
                <c:pt idx="45">
                  <c:v>1.6203703703703703E-4</c:v>
                </c:pt>
                <c:pt idx="46">
                  <c:v>2.199074074074074E-4</c:v>
                </c:pt>
                <c:pt idx="47">
                  <c:v>2.7777777777777778E-4</c:v>
                </c:pt>
                <c:pt idx="48">
                  <c:v>3.4722222222222224E-4</c:v>
                </c:pt>
                <c:pt idx="49">
                  <c:v>3.7037037037037035E-4</c:v>
                </c:pt>
                <c:pt idx="50">
                  <c:v>3.4722222222222224E-4</c:v>
                </c:pt>
                <c:pt idx="51">
                  <c:v>3.4722222222222224E-4</c:v>
                </c:pt>
                <c:pt idx="52">
                  <c:v>4.6296296296296294E-5</c:v>
                </c:pt>
                <c:pt idx="53">
                  <c:v>1.0416666666666667E-4</c:v>
                </c:pt>
                <c:pt idx="54">
                  <c:v>1.6203703703703703E-4</c:v>
                </c:pt>
                <c:pt idx="55">
                  <c:v>2.199074074074074E-4</c:v>
                </c:pt>
                <c:pt idx="56">
                  <c:v>2.7777777777777778E-4</c:v>
                </c:pt>
                <c:pt idx="57">
                  <c:v>3.1250000000000001E-4</c:v>
                </c:pt>
              </c:numCache>
            </c:numRef>
          </c:val>
          <c:smooth val="0"/>
          <c:extLst>
            <c:ext xmlns:c16="http://schemas.microsoft.com/office/drawing/2014/chart" uri="{C3380CC4-5D6E-409C-BE32-E72D297353CC}">
              <c16:uniqueId val="{00000013-DEC4-4588-8369-DEFADE72997B}"/>
            </c:ext>
          </c:extLst>
        </c:ser>
        <c:dLbls>
          <c:showLegendKey val="0"/>
          <c:showVal val="0"/>
          <c:showCatName val="0"/>
          <c:showSerName val="0"/>
          <c:showPercent val="0"/>
          <c:showBubbleSize val="0"/>
        </c:dLbls>
        <c:smooth val="0"/>
        <c:axId val="1140669903"/>
        <c:axId val="1210169519"/>
      </c:lineChart>
      <c:dateAx>
        <c:axId val="1140669903"/>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9519"/>
        <c:crosses val="autoZero"/>
        <c:auto val="0"/>
        <c:lblOffset val="100"/>
        <c:baseTimeUnit val="days"/>
        <c:majorUnit val="4"/>
        <c:majorTimeUnit val="days"/>
      </c:dateAx>
      <c:valAx>
        <c:axId val="1210169519"/>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0669903"/>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Sit</a:t>
            </a:r>
            <a:r>
              <a:rPr lang="en-US" baseline="0">
                <a:solidFill>
                  <a:sysClr val="windowText" lastClr="000000"/>
                </a:solidFill>
              </a:rPr>
              <a:t> Ups</a:t>
            </a:r>
            <a:r>
              <a:rPr lang="en-US">
                <a:solidFill>
                  <a:sysClr val="windowText" lastClr="000000"/>
                </a:solidFill>
              </a:rPr>
              <a:t> Metric</a:t>
            </a:r>
          </a:p>
        </c:rich>
      </c:tx>
      <c:layout>
        <c:manualLayout>
          <c:xMode val="edge"/>
          <c:yMode val="edge"/>
          <c:x val="0.43821260794695627"/>
          <c:y val="1.5215042765351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46330146231718E-2"/>
          <c:y val="0.10433715576340129"/>
          <c:w val="0.94458462223472062"/>
          <c:h val="0.77000246495673152"/>
        </c:manualLayout>
      </c:layout>
      <c:lineChart>
        <c:grouping val="standard"/>
        <c:varyColors val="0"/>
        <c:ser>
          <c:idx val="0"/>
          <c:order val="0"/>
          <c:tx>
            <c:v>Sit Ups Metric</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1-7B05-4823-BE9D-CC90F4835EEF}"/>
              </c:ext>
            </c:extLst>
          </c:dPt>
          <c:dPt>
            <c:idx val="30"/>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2-57DD-4CAB-87D4-F241ADFA5352}"/>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D389-45B6-9BB7-2AC7DA07DC98}"/>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D389-45B6-9BB7-2AC7DA07DC98}"/>
              </c:ext>
            </c:extLst>
          </c:dPt>
          <c:dPt>
            <c:idx val="52"/>
            <c:marker>
              <c:symbol val="circle"/>
              <c:size val="12"/>
              <c:spPr>
                <a:solidFill>
                  <a:srgbClr val="08BC89"/>
                </a:solidFill>
                <a:ln w="19050">
                  <a:solidFill>
                    <a:schemeClr val="tx1"/>
                  </a:solidFill>
                  <a:prstDash val="solid"/>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31E0-4E0D-9736-ED5C474114BA}"/>
              </c:ext>
            </c:extLst>
          </c:dPt>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Ups'!$H$2:$H$59</c:f>
              <c:numCache>
                <c:formatCode>0.000</c:formatCode>
                <c:ptCount val="58"/>
                <c:pt idx="0">
                  <c:v>2.040102277555877</c:v>
                </c:pt>
                <c:pt idx="1">
                  <c:v>2.2344985015947549</c:v>
                </c:pt>
                <c:pt idx="2">
                  <c:v>2.3211705007893348</c:v>
                </c:pt>
                <c:pt idx="3">
                  <c:v>2.3645845508012271</c:v>
                </c:pt>
                <c:pt idx="4">
                  <c:v>2.4235787859824782</c:v>
                </c:pt>
                <c:pt idx="5">
                  <c:v>2.2963073416597388</c:v>
                </c:pt>
                <c:pt idx="6">
                  <c:v>2.2299772617124392</c:v>
                </c:pt>
                <c:pt idx="7">
                  <c:v>2.2901811981757874</c:v>
                </c:pt>
                <c:pt idx="8">
                  <c:v>2.3609332878022129</c:v>
                </c:pt>
                <c:pt idx="9">
                  <c:v>2.462671564807219</c:v>
                </c:pt>
                <c:pt idx="10">
                  <c:v>2.3361112000854152</c:v>
                </c:pt>
                <c:pt idx="11">
                  <c:v>2.7328806256440523</c:v>
                </c:pt>
                <c:pt idx="12">
                  <c:v>2.4698132003270072</c:v>
                </c:pt>
                <c:pt idx="13">
                  <c:v>2.5321107554846018</c:v>
                </c:pt>
                <c:pt idx="14">
                  <c:v>2.5568289366906836</c:v>
                </c:pt>
                <c:pt idx="15">
                  <c:v>2.7655030630587492</c:v>
                </c:pt>
                <c:pt idx="16">
                  <c:v>2.4418935395474359</c:v>
                </c:pt>
                <c:pt idx="17">
                  <c:v>2.6103279442387426</c:v>
                </c:pt>
                <c:pt idx="18">
                  <c:v>1.3825749559082894</c:v>
                </c:pt>
                <c:pt idx="19">
                  <c:v>1.2713227513227512</c:v>
                </c:pt>
                <c:pt idx="20">
                  <c:v>1.006137566137566</c:v>
                </c:pt>
                <c:pt idx="21">
                  <c:v>0.99048732943469775</c:v>
                </c:pt>
                <c:pt idx="22">
                  <c:v>1.0096986427421208</c:v>
                </c:pt>
                <c:pt idx="23">
                  <c:v>1.0640467068053274</c:v>
                </c:pt>
                <c:pt idx="24">
                  <c:v>1.1100785634118966</c:v>
                </c:pt>
                <c:pt idx="25">
                  <c:v>1.187795414462081</c:v>
                </c:pt>
                <c:pt idx="26">
                  <c:v>1.3014026792750195</c:v>
                </c:pt>
                <c:pt idx="27">
                  <c:v>1.3014026792750195</c:v>
                </c:pt>
                <c:pt idx="28">
                  <c:v>1.3459470899470898</c:v>
                </c:pt>
                <c:pt idx="29">
                  <c:v>1.3459470899470898</c:v>
                </c:pt>
                <c:pt idx="30">
                  <c:v>1.1533809523809524</c:v>
                </c:pt>
                <c:pt idx="31">
                  <c:v>1.2815343915343915</c:v>
                </c:pt>
                <c:pt idx="38">
                  <c:v>1.39847442680776</c:v>
                </c:pt>
                <c:pt idx="39">
                  <c:v>1.6124867724867726</c:v>
                </c:pt>
                <c:pt idx="40">
                  <c:v>1.6651178451178452</c:v>
                </c:pt>
                <c:pt idx="41">
                  <c:v>1.6836227824463119</c:v>
                </c:pt>
                <c:pt idx="42">
                  <c:v>1.7218342151675483</c:v>
                </c:pt>
                <c:pt idx="43">
                  <c:v>1.6285185185185185</c:v>
                </c:pt>
                <c:pt idx="44">
                  <c:v>1.1979071134626691</c:v>
                </c:pt>
                <c:pt idx="45">
                  <c:v>1.2033333333333334</c:v>
                </c:pt>
                <c:pt idx="46">
                  <c:v>1.3174742411584519</c:v>
                </c:pt>
                <c:pt idx="47">
                  <c:v>1.4857760141093472</c:v>
                </c:pt>
                <c:pt idx="48">
                  <c:v>1.7077248677248675</c:v>
                </c:pt>
                <c:pt idx="49">
                  <c:v>1.778860877684407</c:v>
                </c:pt>
                <c:pt idx="50">
                  <c:v>1.7603559403559401</c:v>
                </c:pt>
                <c:pt idx="51">
                  <c:v>1.7977777777777779</c:v>
                </c:pt>
                <c:pt idx="52">
                  <c:v>1.6840740740740741</c:v>
                </c:pt>
                <c:pt idx="53">
                  <c:v>1.2613991769547324</c:v>
                </c:pt>
                <c:pt idx="54">
                  <c:v>1.2747619047619048</c:v>
                </c:pt>
                <c:pt idx="55">
                  <c:v>1.3968393205235312</c:v>
                </c:pt>
                <c:pt idx="56">
                  <c:v>1.5730776014109347</c:v>
                </c:pt>
                <c:pt idx="57">
                  <c:v>1.8199795186891958</c:v>
                </c:pt>
              </c:numCache>
            </c:numRef>
          </c:val>
          <c:smooth val="0"/>
          <c:extLst>
            <c:ext xmlns:c16="http://schemas.microsoft.com/office/drawing/2014/chart" uri="{C3380CC4-5D6E-409C-BE32-E72D297353CC}">
              <c16:uniqueId val="{00000002-7B05-4823-BE9D-CC90F4835EEF}"/>
            </c:ext>
          </c:extLst>
        </c:ser>
        <c:dLbls>
          <c:showLegendKey val="0"/>
          <c:showVal val="0"/>
          <c:showCatName val="0"/>
          <c:showSerName val="0"/>
          <c:showPercent val="0"/>
          <c:showBubbleSize val="0"/>
        </c:dLbls>
        <c:marker val="1"/>
        <c:smooth val="0"/>
        <c:axId val="1144619887"/>
        <c:axId val="1210171439"/>
      </c:lineChart>
      <c:dateAx>
        <c:axId val="1144619887"/>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71439"/>
        <c:crosses val="autoZero"/>
        <c:auto val="0"/>
        <c:lblOffset val="100"/>
        <c:baseTimeUnit val="days"/>
      </c:dateAx>
      <c:valAx>
        <c:axId val="1210171439"/>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4619887"/>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Total Extra Weight Moved (lbs.)</a:t>
            </a:r>
          </a:p>
        </c:rich>
      </c:tx>
      <c:layout>
        <c:manualLayout>
          <c:xMode val="edge"/>
          <c:yMode val="edge"/>
          <c:x val="0.37021803366605249"/>
          <c:y val="1.11972341362230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3.566835395575553E-2"/>
          <c:y val="9.2925925925925926E-2"/>
          <c:w val="0.94796259842519681"/>
          <c:h val="0.78121663715921119"/>
        </c:manualLayout>
      </c:layout>
      <c:lineChart>
        <c:grouping val="standard"/>
        <c:varyColors val="0"/>
        <c:ser>
          <c:idx val="0"/>
          <c:order val="0"/>
          <c:tx>
            <c:v>Number of Sit Ups</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1-11B2-463A-A242-024131AE8CBC}"/>
              </c:ext>
            </c:extLst>
          </c:dPt>
          <c:dPt>
            <c:idx val="30"/>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3-2185-4C5E-8509-6B9E6D2F6DC9}"/>
              </c:ext>
            </c:extLst>
          </c:dPt>
          <c:dPt>
            <c:idx val="38"/>
            <c:marker>
              <c:symbol val="circle"/>
              <c:size val="12"/>
              <c:spPr>
                <a:solidFill>
                  <a:srgbClr val="08BC89"/>
                </a:solidFill>
                <a:ln w="19050">
                  <a:solidFill>
                    <a:schemeClr val="tx1">
                      <a:alpha val="93000"/>
                    </a:schemeClr>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7E3F-41F6-A894-A6A6671A0BF5}"/>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7E3F-41F6-A894-A6A6671A0BF5}"/>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DF8D-499B-A3B0-CA00E09E3162}"/>
              </c:ext>
            </c:extLst>
          </c:dPt>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Ups'!$F$2:$F$59</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192</c:v>
                </c:pt>
                <c:pt idx="19">
                  <c:v>192</c:v>
                </c:pt>
                <c:pt idx="20">
                  <c:v>192</c:v>
                </c:pt>
                <c:pt idx="21">
                  <c:v>192</c:v>
                </c:pt>
                <c:pt idx="22">
                  <c:v>192</c:v>
                </c:pt>
                <c:pt idx="23">
                  <c:v>192</c:v>
                </c:pt>
                <c:pt idx="24">
                  <c:v>192</c:v>
                </c:pt>
                <c:pt idx="25">
                  <c:v>192</c:v>
                </c:pt>
                <c:pt idx="26">
                  <c:v>192</c:v>
                </c:pt>
                <c:pt idx="27">
                  <c:v>192</c:v>
                </c:pt>
                <c:pt idx="28">
                  <c:v>192</c:v>
                </c:pt>
                <c:pt idx="29">
                  <c:v>192</c:v>
                </c:pt>
                <c:pt idx="30">
                  <c:v>216</c:v>
                </c:pt>
                <c:pt idx="31">
                  <c:v>240</c:v>
                </c:pt>
                <c:pt idx="38">
                  <c:v>264</c:v>
                </c:pt>
                <c:pt idx="39">
                  <c:v>288</c:v>
                </c:pt>
                <c:pt idx="40">
                  <c:v>288</c:v>
                </c:pt>
                <c:pt idx="41">
                  <c:v>288</c:v>
                </c:pt>
                <c:pt idx="42">
                  <c:v>288</c:v>
                </c:pt>
                <c:pt idx="43">
                  <c:v>196</c:v>
                </c:pt>
                <c:pt idx="44">
                  <c:v>224</c:v>
                </c:pt>
                <c:pt idx="45">
                  <c:v>252</c:v>
                </c:pt>
                <c:pt idx="46">
                  <c:v>280</c:v>
                </c:pt>
                <c:pt idx="47">
                  <c:v>308</c:v>
                </c:pt>
                <c:pt idx="48">
                  <c:v>336</c:v>
                </c:pt>
                <c:pt idx="49">
                  <c:v>336</c:v>
                </c:pt>
                <c:pt idx="50">
                  <c:v>336</c:v>
                </c:pt>
                <c:pt idx="51">
                  <c:v>336</c:v>
                </c:pt>
                <c:pt idx="52">
                  <c:v>224</c:v>
                </c:pt>
                <c:pt idx="53">
                  <c:v>256</c:v>
                </c:pt>
                <c:pt idx="54">
                  <c:v>288</c:v>
                </c:pt>
                <c:pt idx="55">
                  <c:v>320</c:v>
                </c:pt>
                <c:pt idx="56">
                  <c:v>352</c:v>
                </c:pt>
                <c:pt idx="57">
                  <c:v>384</c:v>
                </c:pt>
              </c:numCache>
            </c:numRef>
          </c:val>
          <c:smooth val="0"/>
          <c:extLst>
            <c:ext xmlns:c16="http://schemas.microsoft.com/office/drawing/2014/chart" uri="{C3380CC4-5D6E-409C-BE32-E72D297353CC}">
              <c16:uniqueId val="{00000002-11B2-463A-A242-024131AE8CBC}"/>
            </c:ext>
          </c:extLst>
        </c:ser>
        <c:dLbls>
          <c:showLegendKey val="0"/>
          <c:showVal val="0"/>
          <c:showCatName val="0"/>
          <c:showSerName val="0"/>
          <c:showPercent val="0"/>
          <c:showBubbleSize val="0"/>
        </c:dLbls>
        <c:marker val="1"/>
        <c:smooth val="0"/>
        <c:axId val="1371207535"/>
        <c:axId val="1141514607"/>
      </c:lineChart>
      <c:dateAx>
        <c:axId val="1371207535"/>
        <c:scaling>
          <c:orientation val="minMax"/>
        </c:scaling>
        <c:delete val="0"/>
        <c:axPos val="b"/>
        <c:numFmt formatCode="mm/dd"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14607"/>
        <c:crosses val="autoZero"/>
        <c:auto val="0"/>
        <c:lblOffset val="100"/>
        <c:baseTimeUnit val="days"/>
      </c:dateAx>
      <c:valAx>
        <c:axId val="1141514607"/>
        <c:scaling>
          <c:orientation val="minMax"/>
          <c:max val="5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1207535"/>
        <c:crosses val="autoZero"/>
        <c:crossBetween val="between"/>
        <c:majorUnit val="9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Time per Sit Up</a:t>
            </a:r>
            <a:endParaRPr lang="en-US">
              <a:solidFill>
                <a:sysClr val="windowText" lastClr="000000"/>
              </a:solidFill>
            </a:endParaRPr>
          </a:p>
        </c:rich>
      </c:tx>
      <c:layout>
        <c:manualLayout>
          <c:xMode val="edge"/>
          <c:yMode val="edge"/>
          <c:x val="0.39400660854893144"/>
          <c:y val="1.0498687664041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775496812898394E-2"/>
          <c:y val="3.9666510421403123E-2"/>
          <c:w val="0.91385545556805403"/>
          <c:h val="0.82663708358663335"/>
        </c:manualLayout>
      </c:layout>
      <c:lineChart>
        <c:grouping val="standard"/>
        <c:varyColors val="0"/>
        <c:ser>
          <c:idx val="1"/>
          <c:order val="0"/>
          <c:tx>
            <c:v>Average Time per Sit Up</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1-3221-4F7E-B922-1DE5341753FA}"/>
              </c:ext>
            </c:extLst>
          </c:dPt>
          <c:dPt>
            <c:idx val="30"/>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2-5F08-48FA-8416-BB9B2E49D243}"/>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0293-4ACD-BDFF-5D8B6538AC67}"/>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0293-4ACD-BDFF-5D8B6538AC67}"/>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F3B7-4256-9F1C-1F5CAB29A442}"/>
              </c:ext>
            </c:extLst>
          </c:dPt>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Ups'!$I$2:$I$59</c:f>
              <c:numCache>
                <c:formatCode>mm:ss.00</c:formatCode>
                <c:ptCount val="58"/>
                <c:pt idx="0">
                  <c:v>3.4048032407407402E-5</c:v>
                </c:pt>
                <c:pt idx="1">
                  <c:v>3.1862579042457091E-5</c:v>
                </c:pt>
                <c:pt idx="2">
                  <c:v>3.1420855379188718E-5</c:v>
                </c:pt>
                <c:pt idx="3">
                  <c:v>3.1578380706287684E-5</c:v>
                </c:pt>
                <c:pt idx="4">
                  <c:v>3.15261994949495E-5</c:v>
                </c:pt>
                <c:pt idx="5">
                  <c:v>3.4030349794238677E-5</c:v>
                </c:pt>
                <c:pt idx="6">
                  <c:v>3.5821759259259259E-5</c:v>
                </c:pt>
                <c:pt idx="7">
                  <c:v>3.5638297872340427E-5</c:v>
                </c:pt>
                <c:pt idx="8">
                  <c:v>3.5305748456790124E-5</c:v>
                </c:pt>
                <c:pt idx="9">
                  <c:v>3.4552154195011337E-5</c:v>
                </c:pt>
                <c:pt idx="10">
                  <c:v>3.7166666666666664E-5</c:v>
                </c:pt>
                <c:pt idx="11">
                  <c:v>3.2405137981118378E-5</c:v>
                </c:pt>
                <c:pt idx="12">
                  <c:v>3.6560719373219375E-5</c:v>
                </c:pt>
                <c:pt idx="13">
                  <c:v>3.6346960167714889E-5</c:v>
                </c:pt>
                <c:pt idx="14">
                  <c:v>3.6674811385459541E-5</c:v>
                </c:pt>
                <c:pt idx="15">
                  <c:v>3.4534932659932661E-5</c:v>
                </c:pt>
                <c:pt idx="16">
                  <c:v>3.9823082010582009E-5</c:v>
                </c:pt>
                <c:pt idx="17">
                  <c:v>3.7918291098115663E-5</c:v>
                </c:pt>
                <c:pt idx="18">
                  <c:v>6.2557870370370371E-5</c:v>
                </c:pt>
                <c:pt idx="19">
                  <c:v>7.1325231481481484E-5</c:v>
                </c:pt>
                <c:pt idx="20">
                  <c:v>4.7685185185185188E-5</c:v>
                </c:pt>
                <c:pt idx="21">
                  <c:v>4.6585648148148151E-5</c:v>
                </c:pt>
                <c:pt idx="22">
                  <c:v>4.4531250000000002E-5</c:v>
                </c:pt>
                <c:pt idx="23">
                  <c:v>4.0335648148148148E-5</c:v>
                </c:pt>
                <c:pt idx="24">
                  <c:v>4.0436921296296296E-5</c:v>
                </c:pt>
                <c:pt idx="25">
                  <c:v>3.6660879629629631E-5</c:v>
                </c:pt>
                <c:pt idx="26">
                  <c:v>4.157986111111111E-5</c:v>
                </c:pt>
                <c:pt idx="27">
                  <c:v>3.9380787037037036E-5</c:v>
                </c:pt>
                <c:pt idx="28">
                  <c:v>3.8845486111111113E-5</c:v>
                </c:pt>
                <c:pt idx="29">
                  <c:v>3.9163773148148148E-5</c:v>
                </c:pt>
                <c:pt idx="30">
                  <c:v>3.2227366255144033E-5</c:v>
                </c:pt>
                <c:pt idx="31">
                  <c:v>3.7789351851851854E-5</c:v>
                </c:pt>
                <c:pt idx="38">
                  <c:v>3.8110269360269359E-5</c:v>
                </c:pt>
                <c:pt idx="39">
                  <c:v>3.0864197530864198E-5</c:v>
                </c:pt>
                <c:pt idx="40">
                  <c:v>3.0497685185185187E-5</c:v>
                </c:pt>
                <c:pt idx="41">
                  <c:v>3.2696759259259258E-5</c:v>
                </c:pt>
                <c:pt idx="42">
                  <c:v>3.2291666666666668E-5</c:v>
                </c:pt>
                <c:pt idx="43">
                  <c:v>3.9070767195767192E-5</c:v>
                </c:pt>
                <c:pt idx="44">
                  <c:v>3.0541087962962961E-5</c:v>
                </c:pt>
                <c:pt idx="45">
                  <c:v>2.9783950617283952E-5</c:v>
                </c:pt>
                <c:pt idx="46">
                  <c:v>3.0497685185185184E-5</c:v>
                </c:pt>
                <c:pt idx="47">
                  <c:v>2.9892676767676769E-5</c:v>
                </c:pt>
                <c:pt idx="48">
                  <c:v>2.8018904320987656E-5</c:v>
                </c:pt>
                <c:pt idx="49">
                  <c:v>2.814429012345679E-5</c:v>
                </c:pt>
                <c:pt idx="50">
                  <c:v>2.7102623456790127E-5</c:v>
                </c:pt>
                <c:pt idx="51">
                  <c:v>2.8549382716049387E-5</c:v>
                </c:pt>
                <c:pt idx="52">
                  <c:v>2.986111111111111E-5</c:v>
                </c:pt>
                <c:pt idx="53">
                  <c:v>3.3897569444444443E-5</c:v>
                </c:pt>
                <c:pt idx="54">
                  <c:v>3.046553497942387E-5</c:v>
                </c:pt>
                <c:pt idx="55">
                  <c:v>3.0729166666666664E-5</c:v>
                </c:pt>
                <c:pt idx="56">
                  <c:v>2.9524410774410774E-5</c:v>
                </c:pt>
                <c:pt idx="57">
                  <c:v>3.1250000000000001E-5</c:v>
                </c:pt>
              </c:numCache>
            </c:numRef>
          </c:val>
          <c:smooth val="0"/>
          <c:extLst>
            <c:ext xmlns:c16="http://schemas.microsoft.com/office/drawing/2014/chart" uri="{C3380CC4-5D6E-409C-BE32-E72D297353CC}">
              <c16:uniqueId val="{00000002-3221-4F7E-B922-1DE5341753FA}"/>
            </c:ext>
          </c:extLst>
        </c:ser>
        <c:dLbls>
          <c:showLegendKey val="0"/>
          <c:showVal val="0"/>
          <c:showCatName val="0"/>
          <c:showSerName val="0"/>
          <c:showPercent val="0"/>
          <c:showBubbleSize val="0"/>
        </c:dLbls>
        <c:marker val="1"/>
        <c:smooth val="0"/>
        <c:axId val="1238942447"/>
        <c:axId val="1141524687"/>
        <c:extLst/>
      </c:lineChart>
      <c:dateAx>
        <c:axId val="1238942447"/>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24687"/>
        <c:crosses val="autoZero"/>
        <c:auto val="0"/>
        <c:lblOffset val="100"/>
        <c:baseTimeUnit val="days"/>
      </c:dateAx>
      <c:valAx>
        <c:axId val="1141524687"/>
        <c:scaling>
          <c:orientation val="minMax"/>
          <c:max val="7.5000000000000034E-5"/>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8942447"/>
        <c:crosses val="autoZero"/>
        <c:crossBetween val="between"/>
        <c:majorUnit val="1.1579000000000004E-5"/>
        <c:minorUnit val="2.3050000000000004E-6"/>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Sit Ups Hold Time</a:t>
            </a:r>
            <a:endParaRPr lang="en-US">
              <a:solidFill>
                <a:sysClr val="windowText" lastClr="000000"/>
              </a:solidFill>
            </a:endParaRPr>
          </a:p>
        </c:rich>
      </c:tx>
      <c:layout>
        <c:manualLayout>
          <c:xMode val="edge"/>
          <c:yMode val="edge"/>
          <c:x val="0.42083229815268225"/>
          <c:y val="1.4860679665470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53458261851353E-2"/>
          <c:y val="3.1727843618844627E-2"/>
          <c:w val="0.91375920468042049"/>
          <c:h val="0.83346052331693832"/>
        </c:manualLayout>
      </c:layout>
      <c:lineChart>
        <c:grouping val="standard"/>
        <c:varyColors val="0"/>
        <c:ser>
          <c:idx val="0"/>
          <c:order val="0"/>
          <c:tx>
            <c:v>Floor Hold Time</c:v>
          </c:tx>
          <c:spPr>
            <a:ln w="50800" cap="rnd">
              <a:solidFill>
                <a:srgbClr val="FF647D"/>
              </a:solidFill>
              <a:prstDash val="dash"/>
              <a:round/>
            </a:ln>
            <a:effectLst/>
          </c:spPr>
          <c:marker>
            <c:symbol val="none"/>
          </c:marker>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Ups'!$M$2:$M$59</c:f>
              <c:numCache>
                <c:formatCode>mm:ss.00</c:formatCode>
                <c:ptCount val="58"/>
                <c:pt idx="0">
                  <c:v>2.31481481481481E-4</c:v>
                </c:pt>
                <c:pt idx="1">
                  <c:v>2.31481481481481E-4</c:v>
                </c:pt>
                <c:pt idx="2">
                  <c:v>2.31481481481481E-4</c:v>
                </c:pt>
                <c:pt idx="3">
                  <c:v>2.31481481481481E-4</c:v>
                </c:pt>
                <c:pt idx="4">
                  <c:v>2.31481481481481E-4</c:v>
                </c:pt>
                <c:pt idx="5">
                  <c:v>2.31481481481481E-4</c:v>
                </c:pt>
                <c:pt idx="6">
                  <c:v>2.31481481481481E-4</c:v>
                </c:pt>
                <c:pt idx="7">
                  <c:v>2.31481481481481E-4</c:v>
                </c:pt>
                <c:pt idx="8">
                  <c:v>2.31481481481481E-4</c:v>
                </c:pt>
                <c:pt idx="9">
                  <c:v>2.31481481481481E-4</c:v>
                </c:pt>
                <c:pt idx="10">
                  <c:v>2.31481481481481E-4</c:v>
                </c:pt>
                <c:pt idx="11">
                  <c:v>2.31481481481481E-4</c:v>
                </c:pt>
                <c:pt idx="12">
                  <c:v>2.31481481481481E-4</c:v>
                </c:pt>
                <c:pt idx="13">
                  <c:v>2.31481481481481E-4</c:v>
                </c:pt>
                <c:pt idx="14">
                  <c:v>2.31481481481481E-4</c:v>
                </c:pt>
                <c:pt idx="15">
                  <c:v>2.31481481481481E-4</c:v>
                </c:pt>
                <c:pt idx="16">
                  <c:v>2.31481481481481E-4</c:v>
                </c:pt>
                <c:pt idx="17">
                  <c:v>2.31481481481481E-4</c:v>
                </c:pt>
                <c:pt idx="18">
                  <c:v>1.1574074074074075E-4</c:v>
                </c:pt>
                <c:pt idx="19">
                  <c:v>1.1574074074074075E-4</c:v>
                </c:pt>
                <c:pt idx="20">
                  <c:v>1.1574074074074075E-4</c:v>
                </c:pt>
                <c:pt idx="21">
                  <c:v>1.15740740740741E-4</c:v>
                </c:pt>
                <c:pt idx="22">
                  <c:v>1.15740740740741E-4</c:v>
                </c:pt>
                <c:pt idx="23">
                  <c:v>1.15740740740741E-4</c:v>
                </c:pt>
                <c:pt idx="24">
                  <c:v>1.15740740740741E-4</c:v>
                </c:pt>
                <c:pt idx="25">
                  <c:v>1.15740740740741E-4</c:v>
                </c:pt>
                <c:pt idx="26">
                  <c:v>1.15740740740741E-4</c:v>
                </c:pt>
                <c:pt idx="27">
                  <c:v>1.15740740740741E-4</c:v>
                </c:pt>
                <c:pt idx="28">
                  <c:v>1.15740740740741E-4</c:v>
                </c:pt>
                <c:pt idx="29">
                  <c:v>1.15740740740741E-4</c:v>
                </c:pt>
                <c:pt idx="30">
                  <c:v>1.15740740740741E-4</c:v>
                </c:pt>
                <c:pt idx="31">
                  <c:v>1.15740740740741E-4</c:v>
                </c:pt>
                <c:pt idx="32">
                  <c:v>1.15740740740741E-4</c:v>
                </c:pt>
                <c:pt idx="33">
                  <c:v>1.15740740740741E-4</c:v>
                </c:pt>
                <c:pt idx="34">
                  <c:v>1.15740740740741E-4</c:v>
                </c:pt>
                <c:pt idx="35">
                  <c:v>1.15740740740741E-4</c:v>
                </c:pt>
                <c:pt idx="36">
                  <c:v>1.15740740740741E-4</c:v>
                </c:pt>
                <c:pt idx="37">
                  <c:v>1.15740740740741E-4</c:v>
                </c:pt>
                <c:pt idx="38">
                  <c:v>1.15740740740741E-4</c:v>
                </c:pt>
                <c:pt idx="39">
                  <c:v>1.15740740740741E-4</c:v>
                </c:pt>
                <c:pt idx="40">
                  <c:v>1.15740740740741E-4</c:v>
                </c:pt>
                <c:pt idx="41">
                  <c:v>1.15740740740741E-4</c:v>
                </c:pt>
                <c:pt idx="42">
                  <c:v>1.15740740740741E-4</c:v>
                </c:pt>
                <c:pt idx="43">
                  <c:v>1.15740740740741E-4</c:v>
                </c:pt>
                <c:pt idx="44">
                  <c:v>1.15740740740741E-4</c:v>
                </c:pt>
                <c:pt idx="45">
                  <c:v>1.15740740740741E-4</c:v>
                </c:pt>
                <c:pt idx="46">
                  <c:v>1.15740740740741E-4</c:v>
                </c:pt>
                <c:pt idx="47">
                  <c:v>1.15740740740741E-4</c:v>
                </c:pt>
                <c:pt idx="48">
                  <c:v>1.15740740740741E-4</c:v>
                </c:pt>
                <c:pt idx="49">
                  <c:v>1.15740740740741E-4</c:v>
                </c:pt>
                <c:pt idx="50">
                  <c:v>1.15740740740741E-4</c:v>
                </c:pt>
                <c:pt idx="51">
                  <c:v>1.15740740740741E-4</c:v>
                </c:pt>
                <c:pt idx="52">
                  <c:v>1.15740740740741E-4</c:v>
                </c:pt>
                <c:pt idx="53">
                  <c:v>1.15740740740741E-4</c:v>
                </c:pt>
                <c:pt idx="54">
                  <c:v>1.15740740740741E-4</c:v>
                </c:pt>
                <c:pt idx="55">
                  <c:v>1.15740740740741E-4</c:v>
                </c:pt>
                <c:pt idx="56">
                  <c:v>1.15740740740741E-4</c:v>
                </c:pt>
                <c:pt idx="57">
                  <c:v>1.15740740740741E-4</c:v>
                </c:pt>
              </c:numCache>
            </c:numRef>
          </c:val>
          <c:smooth val="0"/>
          <c:extLst>
            <c:ext xmlns:c16="http://schemas.microsoft.com/office/drawing/2014/chart" uri="{C3380CC4-5D6E-409C-BE32-E72D297353CC}">
              <c16:uniqueId val="{00000000-866F-4C89-B011-274D9153D368}"/>
            </c:ext>
          </c:extLst>
        </c:ser>
        <c:ser>
          <c:idx val="2"/>
          <c:order val="1"/>
          <c:tx>
            <c:v>Ceiling Hold Time</c:v>
          </c:tx>
          <c:spPr>
            <a:ln w="50800" cap="rnd">
              <a:solidFill>
                <a:schemeClr val="accent2"/>
              </a:solidFill>
              <a:prstDash val="dash"/>
              <a:round/>
            </a:ln>
            <a:effectLst/>
          </c:spPr>
          <c:marker>
            <c:symbol val="none"/>
          </c:marker>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Ups'!$O$2:$O$59</c:f>
              <c:numCache>
                <c:formatCode>mm:ss.00</c:formatCode>
                <c:ptCount val="58"/>
                <c:pt idx="0">
                  <c:v>5.20833333333333E-4</c:v>
                </c:pt>
                <c:pt idx="1">
                  <c:v>5.20833333333333E-4</c:v>
                </c:pt>
                <c:pt idx="2">
                  <c:v>5.20833333333333E-4</c:v>
                </c:pt>
                <c:pt idx="3">
                  <c:v>5.20833333333333E-4</c:v>
                </c:pt>
                <c:pt idx="4">
                  <c:v>5.20833333333333E-4</c:v>
                </c:pt>
                <c:pt idx="5">
                  <c:v>5.20833333333333E-4</c:v>
                </c:pt>
                <c:pt idx="6">
                  <c:v>5.20833333333333E-4</c:v>
                </c:pt>
                <c:pt idx="7">
                  <c:v>5.20833333333333E-4</c:v>
                </c:pt>
                <c:pt idx="8">
                  <c:v>5.20833333333333E-4</c:v>
                </c:pt>
                <c:pt idx="9">
                  <c:v>5.20833333333333E-4</c:v>
                </c:pt>
                <c:pt idx="10">
                  <c:v>5.20833333333333E-4</c:v>
                </c:pt>
                <c:pt idx="11">
                  <c:v>5.20833333333333E-4</c:v>
                </c:pt>
                <c:pt idx="12">
                  <c:v>5.20833333333333E-4</c:v>
                </c:pt>
                <c:pt idx="13">
                  <c:v>5.20833333333333E-4</c:v>
                </c:pt>
                <c:pt idx="14">
                  <c:v>5.20833333333333E-4</c:v>
                </c:pt>
                <c:pt idx="15">
                  <c:v>5.20833333333333E-4</c:v>
                </c:pt>
                <c:pt idx="16">
                  <c:v>5.20833333333333E-4</c:v>
                </c:pt>
                <c:pt idx="17">
                  <c:v>5.20833333333333E-4</c:v>
                </c:pt>
                <c:pt idx="18">
                  <c:v>4.6296296296296298E-4</c:v>
                </c:pt>
                <c:pt idx="19">
                  <c:v>4.6296296296296298E-4</c:v>
                </c:pt>
                <c:pt idx="20">
                  <c:v>4.6296296296296298E-4</c:v>
                </c:pt>
                <c:pt idx="21">
                  <c:v>4.6296296296296298E-4</c:v>
                </c:pt>
                <c:pt idx="22">
                  <c:v>4.6296296296296298E-4</c:v>
                </c:pt>
                <c:pt idx="23">
                  <c:v>4.6296296296296298E-4</c:v>
                </c:pt>
                <c:pt idx="24">
                  <c:v>4.6296296296296298E-4</c:v>
                </c:pt>
                <c:pt idx="25">
                  <c:v>4.6296296296296298E-4</c:v>
                </c:pt>
                <c:pt idx="26">
                  <c:v>4.6296296296296298E-4</c:v>
                </c:pt>
                <c:pt idx="27">
                  <c:v>4.6296296296296298E-4</c:v>
                </c:pt>
                <c:pt idx="28">
                  <c:v>4.6296296296296298E-4</c:v>
                </c:pt>
                <c:pt idx="29">
                  <c:v>4.6296296296296298E-4</c:v>
                </c:pt>
                <c:pt idx="30">
                  <c:v>4.6296296296296298E-4</c:v>
                </c:pt>
                <c:pt idx="31">
                  <c:v>4.6296296296296298E-4</c:v>
                </c:pt>
                <c:pt idx="32">
                  <c:v>4.6296296296296298E-4</c:v>
                </c:pt>
                <c:pt idx="33">
                  <c:v>4.6296296296296298E-4</c:v>
                </c:pt>
                <c:pt idx="34">
                  <c:v>4.6296296296296298E-4</c:v>
                </c:pt>
                <c:pt idx="35">
                  <c:v>4.6296296296296298E-4</c:v>
                </c:pt>
                <c:pt idx="36">
                  <c:v>4.6296296296296298E-4</c:v>
                </c:pt>
                <c:pt idx="37">
                  <c:v>4.6296296296296298E-4</c:v>
                </c:pt>
                <c:pt idx="38">
                  <c:v>4.6296296296296298E-4</c:v>
                </c:pt>
                <c:pt idx="39">
                  <c:v>4.6296296296296298E-4</c:v>
                </c:pt>
                <c:pt idx="40">
                  <c:v>4.6296296296296298E-4</c:v>
                </c:pt>
                <c:pt idx="41">
                  <c:v>4.6296296296296298E-4</c:v>
                </c:pt>
                <c:pt idx="42">
                  <c:v>4.6296296296296298E-4</c:v>
                </c:pt>
                <c:pt idx="43">
                  <c:v>4.6296296296296298E-4</c:v>
                </c:pt>
                <c:pt idx="44">
                  <c:v>4.6296296296296298E-4</c:v>
                </c:pt>
                <c:pt idx="45">
                  <c:v>4.6296296296296298E-4</c:v>
                </c:pt>
                <c:pt idx="46">
                  <c:v>4.6296296296296298E-4</c:v>
                </c:pt>
                <c:pt idx="47">
                  <c:v>4.6296296296296298E-4</c:v>
                </c:pt>
                <c:pt idx="48">
                  <c:v>4.6296296296296298E-4</c:v>
                </c:pt>
                <c:pt idx="49">
                  <c:v>4.6296296296296298E-4</c:v>
                </c:pt>
                <c:pt idx="50">
                  <c:v>4.6296296296296298E-4</c:v>
                </c:pt>
                <c:pt idx="51">
                  <c:v>4.6296296296296298E-4</c:v>
                </c:pt>
                <c:pt idx="52">
                  <c:v>4.6296296296296298E-4</c:v>
                </c:pt>
                <c:pt idx="53">
                  <c:v>4.6296296296296298E-4</c:v>
                </c:pt>
                <c:pt idx="54">
                  <c:v>4.6296296296296298E-4</c:v>
                </c:pt>
                <c:pt idx="55">
                  <c:v>4.6296296296296298E-4</c:v>
                </c:pt>
                <c:pt idx="56">
                  <c:v>4.6296296296296298E-4</c:v>
                </c:pt>
                <c:pt idx="57">
                  <c:v>4.6296296296296298E-4</c:v>
                </c:pt>
              </c:numCache>
            </c:numRef>
          </c:val>
          <c:smooth val="0"/>
          <c:extLst>
            <c:ext xmlns:c16="http://schemas.microsoft.com/office/drawing/2014/chart" uri="{C3380CC4-5D6E-409C-BE32-E72D297353CC}">
              <c16:uniqueId val="{00000001-866F-4C89-B011-274D9153D368}"/>
            </c:ext>
          </c:extLst>
        </c:ser>
        <c:ser>
          <c:idx val="3"/>
          <c:order val="2"/>
          <c:tx>
            <c:v>Goal Hold Time</c:v>
          </c:tx>
          <c:spPr>
            <a:ln w="38100" cap="rnd">
              <a:solidFill>
                <a:srgbClr val="7D91AB"/>
              </a:solidFill>
              <a:prstDash val="dash"/>
              <a:round/>
            </a:ln>
            <a:effectLst/>
          </c:spPr>
          <c:marker>
            <c:symbol val="none"/>
          </c:marker>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Ups'!$N$2:$N$59</c:f>
              <c:numCache>
                <c:formatCode>mm:ss.00</c:formatCode>
                <c:ptCount val="58"/>
                <c:pt idx="18">
                  <c:v>2.89351851851852E-4</c:v>
                </c:pt>
                <c:pt idx="19">
                  <c:v>2.89351851851852E-4</c:v>
                </c:pt>
                <c:pt idx="20">
                  <c:v>2.89351851851852E-4</c:v>
                </c:pt>
                <c:pt idx="21">
                  <c:v>2.89351851851852E-4</c:v>
                </c:pt>
                <c:pt idx="22">
                  <c:v>2.89351851851852E-4</c:v>
                </c:pt>
                <c:pt idx="23">
                  <c:v>2.89351851851852E-4</c:v>
                </c:pt>
                <c:pt idx="24">
                  <c:v>2.89351851851852E-4</c:v>
                </c:pt>
                <c:pt idx="25">
                  <c:v>2.89351851851852E-4</c:v>
                </c:pt>
                <c:pt idx="26">
                  <c:v>2.89351851851852E-4</c:v>
                </c:pt>
                <c:pt idx="27">
                  <c:v>2.89351851851852E-4</c:v>
                </c:pt>
                <c:pt idx="28">
                  <c:v>2.89351851851852E-4</c:v>
                </c:pt>
                <c:pt idx="29">
                  <c:v>2.89351851851852E-4</c:v>
                </c:pt>
                <c:pt idx="30">
                  <c:v>2.89351851851852E-4</c:v>
                </c:pt>
                <c:pt idx="31">
                  <c:v>2.89351851851852E-4</c:v>
                </c:pt>
                <c:pt idx="32">
                  <c:v>2.89351851851852E-4</c:v>
                </c:pt>
                <c:pt idx="33">
                  <c:v>2.89351851851852E-4</c:v>
                </c:pt>
                <c:pt idx="34">
                  <c:v>2.89351851851852E-4</c:v>
                </c:pt>
                <c:pt idx="35">
                  <c:v>2.89351851851852E-4</c:v>
                </c:pt>
                <c:pt idx="36">
                  <c:v>2.89351851851852E-4</c:v>
                </c:pt>
                <c:pt idx="37">
                  <c:v>2.89351851851852E-4</c:v>
                </c:pt>
                <c:pt idx="38">
                  <c:v>2.89351851851852E-4</c:v>
                </c:pt>
                <c:pt idx="39">
                  <c:v>2.89351851851852E-4</c:v>
                </c:pt>
                <c:pt idx="40">
                  <c:v>2.89351851851852E-4</c:v>
                </c:pt>
                <c:pt idx="41">
                  <c:v>2.89351851851852E-4</c:v>
                </c:pt>
                <c:pt idx="42">
                  <c:v>2.89351851851852E-4</c:v>
                </c:pt>
                <c:pt idx="43">
                  <c:v>2.89351851851852E-4</c:v>
                </c:pt>
                <c:pt idx="44">
                  <c:v>2.89351851851852E-4</c:v>
                </c:pt>
                <c:pt idx="45">
                  <c:v>2.89351851851852E-4</c:v>
                </c:pt>
                <c:pt idx="46">
                  <c:v>2.89351851851852E-4</c:v>
                </c:pt>
                <c:pt idx="47">
                  <c:v>2.89351851851852E-4</c:v>
                </c:pt>
                <c:pt idx="48">
                  <c:v>2.89351851851852E-4</c:v>
                </c:pt>
                <c:pt idx="49">
                  <c:v>2.89351851851852E-4</c:v>
                </c:pt>
                <c:pt idx="50">
                  <c:v>2.89351851851852E-4</c:v>
                </c:pt>
                <c:pt idx="51">
                  <c:v>2.89351851851852E-4</c:v>
                </c:pt>
                <c:pt idx="52">
                  <c:v>2.89351851851852E-4</c:v>
                </c:pt>
                <c:pt idx="53">
                  <c:v>2.89351851851852E-4</c:v>
                </c:pt>
                <c:pt idx="54">
                  <c:v>2.89351851851852E-4</c:v>
                </c:pt>
                <c:pt idx="55">
                  <c:v>2.89351851851852E-4</c:v>
                </c:pt>
                <c:pt idx="56">
                  <c:v>2.89351851851852E-4</c:v>
                </c:pt>
                <c:pt idx="57">
                  <c:v>2.89351851851852E-4</c:v>
                </c:pt>
              </c:numCache>
            </c:numRef>
          </c:val>
          <c:smooth val="0"/>
          <c:extLst>
            <c:ext xmlns:c16="http://schemas.microsoft.com/office/drawing/2014/chart" uri="{C3380CC4-5D6E-409C-BE32-E72D297353CC}">
              <c16:uniqueId val="{00000002-866F-4C89-B011-274D9153D368}"/>
            </c:ext>
          </c:extLst>
        </c:ser>
        <c:ser>
          <c:idx val="1"/>
          <c:order val="3"/>
          <c:tx>
            <c:v>Sit Ups Hold Time</c:v>
          </c:tx>
          <c:spPr>
            <a:ln w="50800" cap="rnd">
              <a:solidFill>
                <a:schemeClr val="accent1"/>
              </a:solidFill>
              <a:round/>
            </a:ln>
            <a:effectLst/>
          </c:spPr>
          <c:marker>
            <c:symbol val="circle"/>
            <c:size val="10"/>
            <c:spPr>
              <a:solidFill>
                <a:schemeClr val="accent1"/>
              </a:solidFill>
              <a:ln w="9525">
                <a:solidFill>
                  <a:schemeClr val="accent1"/>
                </a:solidFill>
              </a:ln>
              <a:effectLst/>
            </c:spPr>
          </c:marker>
          <c:dPt>
            <c:idx val="18"/>
            <c:marker>
              <c:symbol val="circle"/>
              <c:size val="12"/>
              <c:spPr>
                <a:solidFill>
                  <a:srgbClr val="08BC89"/>
                </a:solidFill>
                <a:ln w="19050">
                  <a:solidFill>
                    <a:schemeClr val="tx1"/>
                  </a:solidFill>
                </a:ln>
                <a:effectLst/>
              </c:spPr>
            </c:marker>
            <c:bubble3D val="0"/>
            <c:spPr>
              <a:ln w="19050" cap="rnd">
                <a:solidFill>
                  <a:schemeClr val="tx1"/>
                </a:solidFill>
                <a:prstDash val="sysDash"/>
                <a:round/>
              </a:ln>
              <a:effectLst/>
            </c:spPr>
            <c:extLst>
              <c:ext xmlns:c16="http://schemas.microsoft.com/office/drawing/2014/chart" uri="{C3380CC4-5D6E-409C-BE32-E72D297353CC}">
                <c16:uniqueId val="{00000004-866F-4C89-B011-274D9153D368}"/>
              </c:ext>
            </c:extLst>
          </c:dPt>
          <c:dPt>
            <c:idx val="30"/>
            <c:marker>
              <c:symbol val="circle"/>
              <c:size val="11"/>
              <c:spPr>
                <a:solidFill>
                  <a:srgbClr val="51E079"/>
                </a:solidFill>
                <a:ln w="6350">
                  <a:solidFill>
                    <a:schemeClr val="tx1"/>
                  </a:solidFill>
                </a:ln>
                <a:effectLst/>
              </c:spPr>
            </c:marker>
            <c:bubble3D val="0"/>
            <c:extLst>
              <c:ext xmlns:c16="http://schemas.microsoft.com/office/drawing/2014/chart" uri="{C3380CC4-5D6E-409C-BE32-E72D297353CC}">
                <c16:uniqueId val="{00000002-4068-4F7F-8BE4-77A124CA4D27}"/>
              </c:ext>
            </c:extLst>
          </c:dPt>
          <c:dPt>
            <c:idx val="38"/>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4-3B03-477A-900F-AEFD926D32AD}"/>
              </c:ext>
            </c:extLst>
          </c:dPt>
          <c:dPt>
            <c:idx val="43"/>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6-3B03-477A-900F-AEFD926D32AD}"/>
              </c:ext>
            </c:extLst>
          </c:dPt>
          <c:dPt>
            <c:idx val="52"/>
            <c:marker>
              <c:symbol val="circle"/>
              <c:size val="12"/>
              <c:spPr>
                <a:solidFill>
                  <a:srgbClr val="08BC89"/>
                </a:solidFill>
                <a:ln w="19050">
                  <a:solidFill>
                    <a:schemeClr val="tx1"/>
                  </a:solidFill>
                </a:ln>
                <a:effectLst/>
              </c:spPr>
            </c:marker>
            <c:bubble3D val="0"/>
            <c:spPr>
              <a:ln w="19050" cap="rnd">
                <a:solidFill>
                  <a:srgbClr val="08BC89"/>
                </a:solidFill>
                <a:prstDash val="sysDash"/>
                <a:round/>
              </a:ln>
              <a:effectLst/>
            </c:spPr>
            <c:extLst>
              <c:ext xmlns:c16="http://schemas.microsoft.com/office/drawing/2014/chart" uri="{C3380CC4-5D6E-409C-BE32-E72D297353CC}">
                <c16:uniqueId val="{00000007-D018-4CE8-969C-4F56B9603117}"/>
              </c:ext>
            </c:extLst>
          </c:dPt>
          <c:cat>
            <c:numRef>
              <c:f>'A2-Sit Ups'!$B$2:$B$59</c:f>
              <c:numCache>
                <c:formatCode>mm/dd</c:formatCode>
                <c:ptCount val="58"/>
                <c:pt idx="0">
                  <c:v>45293</c:v>
                </c:pt>
                <c:pt idx="1">
                  <c:v>45298</c:v>
                </c:pt>
                <c:pt idx="2">
                  <c:v>45303</c:v>
                </c:pt>
                <c:pt idx="3">
                  <c:v>45310</c:v>
                </c:pt>
                <c:pt idx="4">
                  <c:v>45314</c:v>
                </c:pt>
                <c:pt idx="5">
                  <c:v>45319</c:v>
                </c:pt>
                <c:pt idx="6">
                  <c:v>45324</c:v>
                </c:pt>
                <c:pt idx="7">
                  <c:v>45328</c:v>
                </c:pt>
                <c:pt idx="8">
                  <c:v>45333</c:v>
                </c:pt>
                <c:pt idx="9">
                  <c:v>45338</c:v>
                </c:pt>
                <c:pt idx="10">
                  <c:v>45345</c:v>
                </c:pt>
                <c:pt idx="11">
                  <c:v>45349</c:v>
                </c:pt>
                <c:pt idx="12">
                  <c:v>45354</c:v>
                </c:pt>
                <c:pt idx="13">
                  <c:v>45359</c:v>
                </c:pt>
                <c:pt idx="14">
                  <c:v>45366</c:v>
                </c:pt>
                <c:pt idx="15">
                  <c:v>45370</c:v>
                </c:pt>
                <c:pt idx="16">
                  <c:v>45375</c:v>
                </c:pt>
                <c:pt idx="17">
                  <c:v>45380</c:v>
                </c:pt>
                <c:pt idx="18">
                  <c:v>45387</c:v>
                </c:pt>
                <c:pt idx="19">
                  <c:v>45391</c:v>
                </c:pt>
                <c:pt idx="20">
                  <c:v>45396</c:v>
                </c:pt>
                <c:pt idx="21">
                  <c:v>45401</c:v>
                </c:pt>
                <c:pt idx="22">
                  <c:v>45405</c:v>
                </c:pt>
                <c:pt idx="23">
                  <c:v>45410</c:v>
                </c:pt>
                <c:pt idx="24">
                  <c:v>45417</c:v>
                </c:pt>
                <c:pt idx="25">
                  <c:v>45422</c:v>
                </c:pt>
                <c:pt idx="26">
                  <c:v>45431</c:v>
                </c:pt>
                <c:pt idx="27">
                  <c:v>45436</c:v>
                </c:pt>
                <c:pt idx="28">
                  <c:v>45440</c:v>
                </c:pt>
                <c:pt idx="29">
                  <c:v>45447</c:v>
                </c:pt>
                <c:pt idx="30">
                  <c:v>45452</c:v>
                </c:pt>
                <c:pt idx="31">
                  <c:v>45457</c:v>
                </c:pt>
                <c:pt idx="32">
                  <c:v>45464</c:v>
                </c:pt>
                <c:pt idx="33">
                  <c:v>45468</c:v>
                </c:pt>
                <c:pt idx="34">
                  <c:v>45473</c:v>
                </c:pt>
                <c:pt idx="35">
                  <c:v>45478</c:v>
                </c:pt>
                <c:pt idx="36">
                  <c:v>45482</c:v>
                </c:pt>
                <c:pt idx="37">
                  <c:v>45487</c:v>
                </c:pt>
                <c:pt idx="38">
                  <c:v>45489</c:v>
                </c:pt>
                <c:pt idx="39">
                  <c:v>45493</c:v>
                </c:pt>
                <c:pt idx="40">
                  <c:v>45496</c:v>
                </c:pt>
                <c:pt idx="41">
                  <c:v>45500</c:v>
                </c:pt>
                <c:pt idx="42">
                  <c:v>45503</c:v>
                </c:pt>
                <c:pt idx="43">
                  <c:v>45507</c:v>
                </c:pt>
                <c:pt idx="44">
                  <c:v>45510</c:v>
                </c:pt>
                <c:pt idx="45">
                  <c:v>45514</c:v>
                </c:pt>
                <c:pt idx="46">
                  <c:v>45517</c:v>
                </c:pt>
                <c:pt idx="47">
                  <c:v>45521</c:v>
                </c:pt>
                <c:pt idx="48">
                  <c:v>45524</c:v>
                </c:pt>
                <c:pt idx="49">
                  <c:v>45528</c:v>
                </c:pt>
                <c:pt idx="50">
                  <c:v>45531</c:v>
                </c:pt>
                <c:pt idx="51">
                  <c:v>45535</c:v>
                </c:pt>
                <c:pt idx="52">
                  <c:v>45538</c:v>
                </c:pt>
                <c:pt idx="53">
                  <c:v>45542</c:v>
                </c:pt>
                <c:pt idx="54">
                  <c:v>45545</c:v>
                </c:pt>
                <c:pt idx="55">
                  <c:v>45549</c:v>
                </c:pt>
                <c:pt idx="56">
                  <c:v>45552</c:v>
                </c:pt>
                <c:pt idx="57">
                  <c:v>45556</c:v>
                </c:pt>
              </c:numCache>
            </c:numRef>
          </c:cat>
          <c:val>
            <c:numRef>
              <c:f>'A2-Sit Ups'!$C$2:$C$59</c:f>
              <c:numCache>
                <c:formatCode>mm:ss.00</c:formatCode>
                <c:ptCount val="58"/>
                <c:pt idx="0">
                  <c:v>4.0509259259259258E-4</c:v>
                </c:pt>
                <c:pt idx="1">
                  <c:v>4.0509259259259258E-4</c:v>
                </c:pt>
                <c:pt idx="2">
                  <c:v>4.0509259259259258E-4</c:v>
                </c:pt>
                <c:pt idx="3">
                  <c:v>4.0509259259259258E-4</c:v>
                </c:pt>
                <c:pt idx="4">
                  <c:v>4.0509259259259258E-4</c:v>
                </c:pt>
                <c:pt idx="5">
                  <c:v>4.0509259259259258E-4</c:v>
                </c:pt>
                <c:pt idx="6">
                  <c:v>4.0509259259259258E-4</c:v>
                </c:pt>
                <c:pt idx="7">
                  <c:v>4.0509259259259258E-4</c:v>
                </c:pt>
                <c:pt idx="8">
                  <c:v>4.0509259259259258E-4</c:v>
                </c:pt>
                <c:pt idx="9">
                  <c:v>4.0509259259259258E-4</c:v>
                </c:pt>
                <c:pt idx="10">
                  <c:v>3.4722222222222224E-4</c:v>
                </c:pt>
                <c:pt idx="11">
                  <c:v>3.4722222222222224E-4</c:v>
                </c:pt>
                <c:pt idx="12">
                  <c:v>3.4722222222222224E-4</c:v>
                </c:pt>
                <c:pt idx="13">
                  <c:v>3.4722222222222224E-4</c:v>
                </c:pt>
                <c:pt idx="14">
                  <c:v>3.4722222222222224E-4</c:v>
                </c:pt>
                <c:pt idx="15">
                  <c:v>3.4722222222222224E-4</c:v>
                </c:pt>
                <c:pt idx="16">
                  <c:v>3.1250000000000001E-4</c:v>
                </c:pt>
                <c:pt idx="17">
                  <c:v>3.1250000000000001E-4</c:v>
                </c:pt>
                <c:pt idx="18">
                  <c:v>6.9444444444444444E-5</c:v>
                </c:pt>
                <c:pt idx="19">
                  <c:v>8.1018518518518516E-5</c:v>
                </c:pt>
                <c:pt idx="20">
                  <c:v>1.6203703703703703E-4</c:v>
                </c:pt>
                <c:pt idx="21">
                  <c:v>2.199074074074074E-4</c:v>
                </c:pt>
                <c:pt idx="22">
                  <c:v>2.6620370370370372E-4</c:v>
                </c:pt>
                <c:pt idx="23">
                  <c:v>3.3564814814814812E-4</c:v>
                </c:pt>
                <c:pt idx="24">
                  <c:v>3.8194444444444446E-4</c:v>
                </c:pt>
                <c:pt idx="25">
                  <c:v>4.5138888888888887E-4</c:v>
                </c:pt>
                <c:pt idx="26">
                  <c:v>5.4398148148148144E-4</c:v>
                </c:pt>
                <c:pt idx="27">
                  <c:v>5.4398148148148144E-4</c:v>
                </c:pt>
                <c:pt idx="28">
                  <c:v>5.7870370370370367E-4</c:v>
                </c:pt>
                <c:pt idx="29">
                  <c:v>5.7870370370370367E-4</c:v>
                </c:pt>
                <c:pt idx="30">
                  <c:v>2.8935185185185184E-4</c:v>
                </c:pt>
                <c:pt idx="31">
                  <c:v>2.8935185185185184E-4</c:v>
                </c:pt>
                <c:pt idx="38">
                  <c:v>2.7777777777777778E-4</c:v>
                </c:pt>
                <c:pt idx="39">
                  <c:v>3.4722222222222224E-4</c:v>
                </c:pt>
                <c:pt idx="40">
                  <c:v>3.8194444444444446E-4</c:v>
                </c:pt>
                <c:pt idx="41">
                  <c:v>3.9351851851851852E-4</c:v>
                </c:pt>
                <c:pt idx="42">
                  <c:v>4.1666666666666669E-4</c:v>
                </c:pt>
                <c:pt idx="43">
                  <c:v>4.6296296296296294E-5</c:v>
                </c:pt>
                <c:pt idx="44">
                  <c:v>1.0416666666666667E-4</c:v>
                </c:pt>
                <c:pt idx="45">
                  <c:v>1.6203703703703703E-4</c:v>
                </c:pt>
                <c:pt idx="46">
                  <c:v>2.199074074074074E-4</c:v>
                </c:pt>
                <c:pt idx="47">
                  <c:v>2.7777777777777778E-4</c:v>
                </c:pt>
                <c:pt idx="48">
                  <c:v>3.4722222222222224E-4</c:v>
                </c:pt>
                <c:pt idx="49">
                  <c:v>3.9351851851851852E-4</c:v>
                </c:pt>
                <c:pt idx="50">
                  <c:v>3.8194444444444446E-4</c:v>
                </c:pt>
                <c:pt idx="51">
                  <c:v>4.0509259259259258E-4</c:v>
                </c:pt>
                <c:pt idx="52">
                  <c:v>4.6296296296296294E-5</c:v>
                </c:pt>
                <c:pt idx="53">
                  <c:v>1.0416666666666667E-4</c:v>
                </c:pt>
                <c:pt idx="54">
                  <c:v>1.6203703703703703E-4</c:v>
                </c:pt>
                <c:pt idx="55">
                  <c:v>2.199074074074074E-4</c:v>
                </c:pt>
                <c:pt idx="56">
                  <c:v>2.7777777777777778E-4</c:v>
                </c:pt>
                <c:pt idx="57">
                  <c:v>3.5879629629629629E-4</c:v>
                </c:pt>
              </c:numCache>
            </c:numRef>
          </c:val>
          <c:smooth val="0"/>
          <c:extLst>
            <c:ext xmlns:c16="http://schemas.microsoft.com/office/drawing/2014/chart" uri="{C3380CC4-5D6E-409C-BE32-E72D297353CC}">
              <c16:uniqueId val="{00000005-866F-4C89-B011-274D9153D368}"/>
            </c:ext>
          </c:extLst>
        </c:ser>
        <c:dLbls>
          <c:showLegendKey val="0"/>
          <c:showVal val="0"/>
          <c:showCatName val="0"/>
          <c:showSerName val="0"/>
          <c:showPercent val="0"/>
          <c:showBubbleSize val="0"/>
        </c:dLbls>
        <c:smooth val="0"/>
        <c:axId val="1370345263"/>
        <c:axId val="1141523727"/>
      </c:lineChart>
      <c:dateAx>
        <c:axId val="1370345263"/>
        <c:scaling>
          <c:orientation val="minMax"/>
        </c:scaling>
        <c:delete val="0"/>
        <c:axPos val="b"/>
        <c:numFmt formatCode="mm/dd"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23727"/>
        <c:crosses val="autoZero"/>
        <c:auto val="0"/>
        <c:lblOffset val="100"/>
        <c:baseTimeUnit val="days"/>
      </c:dateAx>
      <c:valAx>
        <c:axId val="1141523727"/>
        <c:scaling>
          <c:orientation val="minMax"/>
          <c:max val="7.5000000000000023E-4"/>
          <c:min val="0"/>
        </c:scaling>
        <c:delete val="0"/>
        <c:axPos val="l"/>
        <c:majorGridlines>
          <c:spPr>
            <a:ln w="9525" cap="flat" cmpd="sng" algn="ctr">
              <a:solidFill>
                <a:schemeClr val="tx1">
                  <a:lumMod val="15000"/>
                  <a:lumOff val="85000"/>
                </a:schemeClr>
              </a:solidFill>
              <a:round/>
            </a:ln>
            <a:effectLst/>
          </c:spPr>
        </c:majorGridlines>
        <c:numFmt formatCode="mm:ss.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0345263"/>
        <c:crosses val="autoZero"/>
        <c:crossBetween val="between"/>
        <c:majorUnit val="1.1575000000000004E-4"/>
        <c:minorUnit val="3.7000000000000018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4"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22</xdr:col>
      <xdr:colOff>598714</xdr:colOff>
      <xdr:row>39</xdr:row>
      <xdr:rowOff>9072</xdr:rowOff>
    </xdr:to>
    <xdr:graphicFrame macro="">
      <xdr:nvGraphicFramePr>
        <xdr:cNvPr id="3" name="Chart 2">
          <a:extLst>
            <a:ext uri="{FF2B5EF4-FFF2-40B4-BE49-F238E27FC236}">
              <a16:creationId xmlns:a16="http://schemas.microsoft.com/office/drawing/2014/main" id="{C6C397A5-F438-4491-86F1-4C733EC9F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0</xdr:colOff>
      <xdr:row>1</xdr:row>
      <xdr:rowOff>3349</xdr:rowOff>
    </xdr:from>
    <xdr:to>
      <xdr:col>27</xdr:col>
      <xdr:colOff>600075</xdr:colOff>
      <xdr:row>17</xdr:row>
      <xdr:rowOff>165203</xdr:rowOff>
    </xdr:to>
    <xdr:graphicFrame macro="">
      <xdr:nvGraphicFramePr>
        <xdr:cNvPr id="2" name="Chart 1">
          <a:extLst>
            <a:ext uri="{FF2B5EF4-FFF2-40B4-BE49-F238E27FC236}">
              <a16:creationId xmlns:a16="http://schemas.microsoft.com/office/drawing/2014/main" id="{5EBEDAFA-BA57-45B8-9F62-64742A90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412</xdr:colOff>
      <xdr:row>1</xdr:row>
      <xdr:rowOff>19050</xdr:rowOff>
    </xdr:from>
    <xdr:to>
      <xdr:col>42</xdr:col>
      <xdr:colOff>601260</xdr:colOff>
      <xdr:row>17</xdr:row>
      <xdr:rowOff>165203</xdr:rowOff>
    </xdr:to>
    <xdr:graphicFrame macro="">
      <xdr:nvGraphicFramePr>
        <xdr:cNvPr id="3" name="Chart 2">
          <a:extLst>
            <a:ext uri="{FF2B5EF4-FFF2-40B4-BE49-F238E27FC236}">
              <a16:creationId xmlns:a16="http://schemas.microsoft.com/office/drawing/2014/main" id="{520BFA9B-4912-4332-92A2-D35AF82ACF50}"/>
            </a:ext>
            <a:ext uri="{147F2762-F138-4A5C-976F-8EAC2B608ADB}">
              <a16:predDERef xmlns:a16="http://schemas.microsoft.com/office/drawing/2014/main" pred="{E2A9CD63-8EC9-443A-83AE-C5A368E4C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6417</xdr:colOff>
      <xdr:row>19</xdr:row>
      <xdr:rowOff>181773</xdr:rowOff>
    </xdr:from>
    <xdr:to>
      <xdr:col>27</xdr:col>
      <xdr:colOff>608746</xdr:colOff>
      <xdr:row>37</xdr:row>
      <xdr:rowOff>19049</xdr:rowOff>
    </xdr:to>
    <xdr:graphicFrame macro="">
      <xdr:nvGraphicFramePr>
        <xdr:cNvPr id="4" name="Chart 3">
          <a:extLst>
            <a:ext uri="{FF2B5EF4-FFF2-40B4-BE49-F238E27FC236}">
              <a16:creationId xmlns:a16="http://schemas.microsoft.com/office/drawing/2014/main" id="{D110E790-E4B9-4C67-847F-B8034FB22D21}"/>
            </a:ext>
            <a:ext uri="{147F2762-F138-4A5C-976F-8EAC2B608ADB}">
              <a16:predDERef xmlns:a16="http://schemas.microsoft.com/office/drawing/2014/main" pred="{301069C7-6D02-47EC-916D-92831CD37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11854</xdr:colOff>
      <xdr:row>20</xdr:row>
      <xdr:rowOff>2547</xdr:rowOff>
    </xdr:from>
    <xdr:to>
      <xdr:col>42</xdr:col>
      <xdr:colOff>605563</xdr:colOff>
      <xdr:row>37</xdr:row>
      <xdr:rowOff>0</xdr:rowOff>
    </xdr:to>
    <xdr:graphicFrame macro="">
      <xdr:nvGraphicFramePr>
        <xdr:cNvPr id="5" name="Chart 4">
          <a:extLst>
            <a:ext uri="{FF2B5EF4-FFF2-40B4-BE49-F238E27FC236}">
              <a16:creationId xmlns:a16="http://schemas.microsoft.com/office/drawing/2014/main" id="{E6085D0B-F5FB-4A7F-AD0E-52674A123D6E}"/>
            </a:ext>
            <a:ext uri="{147F2762-F138-4A5C-976F-8EAC2B608ADB}">
              <a16:predDERef xmlns:a16="http://schemas.microsoft.com/office/drawing/2014/main" pred="{25634FC7-BCA0-4DCF-848E-3AEB39A2C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xdr:row>
      <xdr:rowOff>1</xdr:rowOff>
    </xdr:from>
    <xdr:to>
      <xdr:col>29</xdr:col>
      <xdr:colOff>605307</xdr:colOff>
      <xdr:row>18</xdr:row>
      <xdr:rowOff>6853</xdr:rowOff>
    </xdr:to>
    <xdr:graphicFrame macro="">
      <xdr:nvGraphicFramePr>
        <xdr:cNvPr id="3" name="Chart 2">
          <a:extLst>
            <a:ext uri="{FF2B5EF4-FFF2-40B4-BE49-F238E27FC236}">
              <a16:creationId xmlns:a16="http://schemas.microsoft.com/office/drawing/2014/main" id="{098B6760-206D-43FD-BB7F-0778B2F10DC3}"/>
            </a:ext>
            <a:ext uri="{147F2762-F138-4A5C-976F-8EAC2B608ADB}">
              <a16:predDERef xmlns:a16="http://schemas.microsoft.com/office/drawing/2014/main" pred="{3610D828-23A2-4BFF-BF06-C0295CB97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609196</xdr:colOff>
      <xdr:row>1</xdr:row>
      <xdr:rowOff>1</xdr:rowOff>
    </xdr:from>
    <xdr:to>
      <xdr:col>44</xdr:col>
      <xdr:colOff>605830</xdr:colOff>
      <xdr:row>17</xdr:row>
      <xdr:rowOff>198577</xdr:rowOff>
    </xdr:to>
    <xdr:graphicFrame macro="">
      <xdr:nvGraphicFramePr>
        <xdr:cNvPr id="2" name="Chart 1">
          <a:extLst>
            <a:ext uri="{FF2B5EF4-FFF2-40B4-BE49-F238E27FC236}">
              <a16:creationId xmlns:a16="http://schemas.microsoft.com/office/drawing/2014/main" id="{4D218B8A-C838-4D20-8650-CE3A2F607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20</xdr:row>
      <xdr:rowOff>1</xdr:rowOff>
    </xdr:from>
    <xdr:to>
      <xdr:col>30</xdr:col>
      <xdr:colOff>456</xdr:colOff>
      <xdr:row>37</xdr:row>
      <xdr:rowOff>0</xdr:rowOff>
    </xdr:to>
    <xdr:graphicFrame macro="">
      <xdr:nvGraphicFramePr>
        <xdr:cNvPr id="4" name="Chart 3">
          <a:extLst>
            <a:ext uri="{FF2B5EF4-FFF2-40B4-BE49-F238E27FC236}">
              <a16:creationId xmlns:a16="http://schemas.microsoft.com/office/drawing/2014/main" id="{4C7D32CE-0888-4C6C-A75B-CB957952F7B7}"/>
            </a:ext>
            <a:ext uri="{147F2762-F138-4A5C-976F-8EAC2B608ADB}">
              <a16:predDERef xmlns:a16="http://schemas.microsoft.com/office/drawing/2014/main" pred="{0021A95F-90CD-4FD6-8C6C-BCD67C935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4168</xdr:colOff>
      <xdr:row>20</xdr:row>
      <xdr:rowOff>1</xdr:rowOff>
    </xdr:from>
    <xdr:to>
      <xdr:col>45</xdr:col>
      <xdr:colOff>3527</xdr:colOff>
      <xdr:row>37</xdr:row>
      <xdr:rowOff>0</xdr:rowOff>
    </xdr:to>
    <xdr:graphicFrame macro="">
      <xdr:nvGraphicFramePr>
        <xdr:cNvPr id="5" name="Chart 4">
          <a:extLst>
            <a:ext uri="{FF2B5EF4-FFF2-40B4-BE49-F238E27FC236}">
              <a16:creationId xmlns:a16="http://schemas.microsoft.com/office/drawing/2014/main" id="{0610EA40-1B0E-4D16-A647-B819D543EA5E}"/>
            </a:ext>
            <a:ext uri="{147F2762-F138-4A5C-976F-8EAC2B608ADB}">
              <a16:predDERef xmlns:a16="http://schemas.microsoft.com/office/drawing/2014/main" pred="{5A76A2B5-6A62-4213-9581-AD8D60FFB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xdr:colOff>
      <xdr:row>0</xdr:row>
      <xdr:rowOff>196700</xdr:rowOff>
    </xdr:from>
    <xdr:to>
      <xdr:col>29</xdr:col>
      <xdr:colOff>606425</xdr:colOff>
      <xdr:row>18</xdr:row>
      <xdr:rowOff>1588</xdr:rowOff>
    </xdr:to>
    <xdr:graphicFrame macro="">
      <xdr:nvGraphicFramePr>
        <xdr:cNvPr id="2" name="Chart 1">
          <a:extLst>
            <a:ext uri="{FF2B5EF4-FFF2-40B4-BE49-F238E27FC236}">
              <a16:creationId xmlns:a16="http://schemas.microsoft.com/office/drawing/2014/main" id="{D670A1E0-4CB9-4057-A899-5D8D5ECE9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608542</xdr:colOff>
      <xdr:row>1</xdr:row>
      <xdr:rowOff>1058</xdr:rowOff>
    </xdr:from>
    <xdr:to>
      <xdr:col>44</xdr:col>
      <xdr:colOff>604838</xdr:colOff>
      <xdr:row>17</xdr:row>
      <xdr:rowOff>195263</xdr:rowOff>
    </xdr:to>
    <xdr:graphicFrame macro="">
      <xdr:nvGraphicFramePr>
        <xdr:cNvPr id="3" name="Chart 2">
          <a:extLst>
            <a:ext uri="{FF2B5EF4-FFF2-40B4-BE49-F238E27FC236}">
              <a16:creationId xmlns:a16="http://schemas.microsoft.com/office/drawing/2014/main" id="{E542E7BA-F197-4762-8E20-0293964A6022}"/>
            </a:ext>
            <a:ext uri="{147F2762-F138-4A5C-976F-8EAC2B608ADB}">
              <a16:predDERef xmlns:a16="http://schemas.microsoft.com/office/drawing/2014/main" pred="{F03C5851-130F-4452-BAF0-F644543EA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20</xdr:row>
      <xdr:rowOff>2618</xdr:rowOff>
    </xdr:from>
    <xdr:to>
      <xdr:col>29</xdr:col>
      <xdr:colOff>605465</xdr:colOff>
      <xdr:row>37</xdr:row>
      <xdr:rowOff>25977</xdr:rowOff>
    </xdr:to>
    <xdr:graphicFrame macro="">
      <xdr:nvGraphicFramePr>
        <xdr:cNvPr id="4" name="Chart 3">
          <a:extLst>
            <a:ext uri="{FF2B5EF4-FFF2-40B4-BE49-F238E27FC236}">
              <a16:creationId xmlns:a16="http://schemas.microsoft.com/office/drawing/2014/main" id="{8E3C227F-7473-41DE-8B46-3FC967E475EE}"/>
            </a:ext>
            <a:ext uri="{147F2762-F138-4A5C-976F-8EAC2B608ADB}">
              <a16:predDERef xmlns:a16="http://schemas.microsoft.com/office/drawing/2014/main" pred="{9489225C-4721-4DF7-8D24-063CBF9E2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20</xdr:row>
      <xdr:rowOff>0</xdr:rowOff>
    </xdr:from>
    <xdr:to>
      <xdr:col>45</xdr:col>
      <xdr:colOff>1473</xdr:colOff>
      <xdr:row>37</xdr:row>
      <xdr:rowOff>8659</xdr:rowOff>
    </xdr:to>
    <xdr:graphicFrame macro="">
      <xdr:nvGraphicFramePr>
        <xdr:cNvPr id="6" name="Chart 5">
          <a:extLst>
            <a:ext uri="{FF2B5EF4-FFF2-40B4-BE49-F238E27FC236}">
              <a16:creationId xmlns:a16="http://schemas.microsoft.com/office/drawing/2014/main" id="{B2E7AD8E-3FD9-4F9C-B3C7-510A6147651A}"/>
            </a:ext>
            <a:ext uri="{147F2762-F138-4A5C-976F-8EAC2B608ADB}">
              <a16:predDERef xmlns:a16="http://schemas.microsoft.com/office/drawing/2014/main" pred="{72C580AF-D628-4A64-9AC9-C076F8CF4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0</xdr:colOff>
      <xdr:row>0</xdr:row>
      <xdr:rowOff>196848</xdr:rowOff>
    </xdr:from>
    <xdr:to>
      <xdr:col>30</xdr:col>
      <xdr:colOff>606425</xdr:colOff>
      <xdr:row>18</xdr:row>
      <xdr:rowOff>1587</xdr:rowOff>
    </xdr:to>
    <xdr:graphicFrame macro="">
      <xdr:nvGraphicFramePr>
        <xdr:cNvPr id="3" name="Chart 2">
          <a:extLst>
            <a:ext uri="{FF2B5EF4-FFF2-40B4-BE49-F238E27FC236}">
              <a16:creationId xmlns:a16="http://schemas.microsoft.com/office/drawing/2014/main" id="{65D9A924-BDCE-45C4-B6A1-3BBB67ABA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1</xdr:row>
      <xdr:rowOff>0</xdr:rowOff>
    </xdr:from>
    <xdr:to>
      <xdr:col>45</xdr:col>
      <xdr:colOff>596401</xdr:colOff>
      <xdr:row>18</xdr:row>
      <xdr:rowOff>2387</xdr:rowOff>
    </xdr:to>
    <xdr:graphicFrame macro="">
      <xdr:nvGraphicFramePr>
        <xdr:cNvPr id="5" name="Chart 4">
          <a:extLst>
            <a:ext uri="{FF2B5EF4-FFF2-40B4-BE49-F238E27FC236}">
              <a16:creationId xmlns:a16="http://schemas.microsoft.com/office/drawing/2014/main" id="{8FA8C437-F9A7-41D4-8F55-FD88A5B4D200}"/>
            </a:ext>
            <a:ext uri="{147F2762-F138-4A5C-976F-8EAC2B608ADB}">
              <a16:predDERef xmlns:a16="http://schemas.microsoft.com/office/drawing/2014/main" pred="{1C1A916F-04AA-4F0E-8653-D614F0BB1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3175</xdr:colOff>
      <xdr:row>20</xdr:row>
      <xdr:rowOff>3227</xdr:rowOff>
    </xdr:from>
    <xdr:to>
      <xdr:col>30</xdr:col>
      <xdr:colOff>603022</xdr:colOff>
      <xdr:row>36</xdr:row>
      <xdr:rowOff>200024</xdr:rowOff>
    </xdr:to>
    <xdr:graphicFrame macro="">
      <xdr:nvGraphicFramePr>
        <xdr:cNvPr id="7" name="Chart 6">
          <a:extLst>
            <a:ext uri="{FF2B5EF4-FFF2-40B4-BE49-F238E27FC236}">
              <a16:creationId xmlns:a16="http://schemas.microsoft.com/office/drawing/2014/main" id="{3D73D577-E8C2-4A94-AA1E-FA543EE60936}"/>
            </a:ext>
            <a:ext uri="{147F2762-F138-4A5C-976F-8EAC2B608ADB}">
              <a16:predDERef xmlns:a16="http://schemas.microsoft.com/office/drawing/2014/main" pred="{8FA8C437-F9A7-41D4-8F55-FD88A5B4D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20</xdr:row>
      <xdr:rowOff>1</xdr:rowOff>
    </xdr:from>
    <xdr:to>
      <xdr:col>46</xdr:col>
      <xdr:colOff>9525</xdr:colOff>
      <xdr:row>36</xdr:row>
      <xdr:rowOff>190500</xdr:rowOff>
    </xdr:to>
    <xdr:graphicFrame macro="">
      <xdr:nvGraphicFramePr>
        <xdr:cNvPr id="9" name="Chart 8">
          <a:extLst>
            <a:ext uri="{FF2B5EF4-FFF2-40B4-BE49-F238E27FC236}">
              <a16:creationId xmlns:a16="http://schemas.microsoft.com/office/drawing/2014/main" id="{E0F68D11-7D00-4293-86F4-4E2513C6270D}"/>
            </a:ext>
            <a:ext uri="{147F2762-F138-4A5C-976F-8EAC2B608ADB}">
              <a16:predDERef xmlns:a16="http://schemas.microsoft.com/office/drawing/2014/main" pred="{3881A953-8332-42EF-9B63-2630C4B70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63</xdr:col>
      <xdr:colOff>0</xdr:colOff>
      <xdr:row>1</xdr:row>
      <xdr:rowOff>1</xdr:rowOff>
    </xdr:from>
    <xdr:to>
      <xdr:col>77</xdr:col>
      <xdr:colOff>2481</xdr:colOff>
      <xdr:row>17</xdr:row>
      <xdr:rowOff>193476</xdr:rowOff>
    </xdr:to>
    <xdr:graphicFrame macro="">
      <xdr:nvGraphicFramePr>
        <xdr:cNvPr id="2" name="Chart 1">
          <a:extLst>
            <a:ext uri="{FF2B5EF4-FFF2-40B4-BE49-F238E27FC236}">
              <a16:creationId xmlns:a16="http://schemas.microsoft.com/office/drawing/2014/main" id="{AA18E712-1EB7-4620-894A-DD1ECB9C6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78</xdr:col>
      <xdr:colOff>0</xdr:colOff>
      <xdr:row>1</xdr:row>
      <xdr:rowOff>0</xdr:rowOff>
    </xdr:from>
    <xdr:to>
      <xdr:col>91</xdr:col>
      <xdr:colOff>610152</xdr:colOff>
      <xdr:row>17</xdr:row>
      <xdr:rowOff>193260</xdr:rowOff>
    </xdr:to>
    <xdr:graphicFrame macro="">
      <xdr:nvGraphicFramePr>
        <xdr:cNvPr id="5" name="Chart 4">
          <a:extLst>
            <a:ext uri="{FF2B5EF4-FFF2-40B4-BE49-F238E27FC236}">
              <a16:creationId xmlns:a16="http://schemas.microsoft.com/office/drawing/2014/main" id="{C62869FA-9DD9-4B77-BB0C-65A01313E970}"/>
            </a:ext>
            <a:ext uri="{147F2762-F138-4A5C-976F-8EAC2B608ADB}">
              <a16:predDERef xmlns:a16="http://schemas.microsoft.com/office/drawing/2014/main" pred="{C6A15DAD-A741-4600-AE8F-EB119EA7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609372</xdr:colOff>
      <xdr:row>1</xdr:row>
      <xdr:rowOff>0</xdr:rowOff>
    </xdr:from>
    <xdr:to>
      <xdr:col>29</xdr:col>
      <xdr:colOff>603676</xdr:colOff>
      <xdr:row>17</xdr:row>
      <xdr:rowOff>187937</xdr:rowOff>
    </xdr:to>
    <xdr:graphicFrame macro="">
      <xdr:nvGraphicFramePr>
        <xdr:cNvPr id="6" name="Chart 5">
          <a:extLst>
            <a:ext uri="{FF2B5EF4-FFF2-40B4-BE49-F238E27FC236}">
              <a16:creationId xmlns:a16="http://schemas.microsoft.com/office/drawing/2014/main" id="{0C64861F-C148-4FAF-A3F3-843E620D5AD8}"/>
            </a:ext>
            <a:ext uri="{147F2762-F138-4A5C-976F-8EAC2B608ADB}">
              <a16:predDERef xmlns:a16="http://schemas.microsoft.com/office/drawing/2014/main" pred="{84C887E0-22BF-4E99-AD2A-B7D4BD9E2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609964</xdr:colOff>
      <xdr:row>1</xdr:row>
      <xdr:rowOff>0</xdr:rowOff>
    </xdr:from>
    <xdr:to>
      <xdr:col>44</xdr:col>
      <xdr:colOff>609964</xdr:colOff>
      <xdr:row>17</xdr:row>
      <xdr:rowOff>193459</xdr:rowOff>
    </xdr:to>
    <xdr:graphicFrame macro="">
      <xdr:nvGraphicFramePr>
        <xdr:cNvPr id="3" name="Chart 2">
          <a:extLst>
            <a:ext uri="{FF2B5EF4-FFF2-40B4-BE49-F238E27FC236}">
              <a16:creationId xmlns:a16="http://schemas.microsoft.com/office/drawing/2014/main" id="{256E0AEA-3DB5-4749-ADC6-901814CBA2B0}"/>
            </a:ext>
            <a:ext uri="{147F2762-F138-4A5C-976F-8EAC2B608ADB}">
              <a16:predDERef xmlns:a16="http://schemas.microsoft.com/office/drawing/2014/main" pred="{F264E057-2BB9-4ACE-BBE1-41AB80441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63</xdr:col>
      <xdr:colOff>0</xdr:colOff>
      <xdr:row>20</xdr:row>
      <xdr:rowOff>0</xdr:rowOff>
    </xdr:from>
    <xdr:to>
      <xdr:col>77</xdr:col>
      <xdr:colOff>1119</xdr:colOff>
      <xdr:row>37</xdr:row>
      <xdr:rowOff>0</xdr:rowOff>
    </xdr:to>
    <xdr:graphicFrame macro="">
      <xdr:nvGraphicFramePr>
        <xdr:cNvPr id="4" name="Chart 3">
          <a:extLst>
            <a:ext uri="{FF2B5EF4-FFF2-40B4-BE49-F238E27FC236}">
              <a16:creationId xmlns:a16="http://schemas.microsoft.com/office/drawing/2014/main" id="{7E77F220-124B-4BF4-A384-8A0E9FA698A3}"/>
            </a:ext>
            <a:ext uri="{147F2762-F138-4A5C-976F-8EAC2B608ADB}">
              <a16:predDERef xmlns:a16="http://schemas.microsoft.com/office/drawing/2014/main" pred="{A4A006C8-89C8-43B8-B482-37D95A6C7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77</xdr:col>
      <xdr:colOff>608541</xdr:colOff>
      <xdr:row>20</xdr:row>
      <xdr:rowOff>1</xdr:rowOff>
    </xdr:from>
    <xdr:to>
      <xdr:col>91</xdr:col>
      <xdr:colOff>608541</xdr:colOff>
      <xdr:row>37</xdr:row>
      <xdr:rowOff>28575</xdr:rowOff>
    </xdr:to>
    <xdr:graphicFrame macro="">
      <xdr:nvGraphicFramePr>
        <xdr:cNvPr id="7" name="Chart 6">
          <a:extLst>
            <a:ext uri="{FF2B5EF4-FFF2-40B4-BE49-F238E27FC236}">
              <a16:creationId xmlns:a16="http://schemas.microsoft.com/office/drawing/2014/main" id="{34C9F00B-B75F-4FB9-9DB8-28B0F5674188}"/>
            </a:ext>
            <a:ext uri="{147F2762-F138-4A5C-976F-8EAC2B608ADB}">
              <a16:predDERef xmlns:a16="http://schemas.microsoft.com/office/drawing/2014/main" pred="{9646E320-43E4-4E23-A4E9-092D33205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xdr:colOff>
      <xdr:row>19</xdr:row>
      <xdr:rowOff>197303</xdr:rowOff>
    </xdr:from>
    <xdr:to>
      <xdr:col>29</xdr:col>
      <xdr:colOff>606545</xdr:colOff>
      <xdr:row>37</xdr:row>
      <xdr:rowOff>19050</xdr:rowOff>
    </xdr:to>
    <xdr:graphicFrame macro="">
      <xdr:nvGraphicFramePr>
        <xdr:cNvPr id="8" name="Chart 7">
          <a:extLst>
            <a:ext uri="{FF2B5EF4-FFF2-40B4-BE49-F238E27FC236}">
              <a16:creationId xmlns:a16="http://schemas.microsoft.com/office/drawing/2014/main" id="{35391E97-ACE7-4AC8-9129-F6A674B19D13}"/>
            </a:ext>
            <a:ext uri="{147F2762-F138-4A5C-976F-8EAC2B608ADB}">
              <a16:predDERef xmlns:a16="http://schemas.microsoft.com/office/drawing/2014/main" pred="{B0E55DF9-9B08-4F2C-B2C0-8E8CD4F2E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754</xdr:colOff>
      <xdr:row>19</xdr:row>
      <xdr:rowOff>197305</xdr:rowOff>
    </xdr:from>
    <xdr:to>
      <xdr:col>44</xdr:col>
      <xdr:colOff>607219</xdr:colOff>
      <xdr:row>36</xdr:row>
      <xdr:rowOff>180975</xdr:rowOff>
    </xdr:to>
    <xdr:graphicFrame macro="">
      <xdr:nvGraphicFramePr>
        <xdr:cNvPr id="9" name="Chart 8">
          <a:extLst>
            <a:ext uri="{FF2B5EF4-FFF2-40B4-BE49-F238E27FC236}">
              <a16:creationId xmlns:a16="http://schemas.microsoft.com/office/drawing/2014/main" id="{C70BFF1E-5A22-488D-9A46-C99C5407424E}"/>
            </a:ext>
            <a:ext uri="{147F2762-F138-4A5C-976F-8EAC2B608ADB}">
              <a16:predDERef xmlns:a16="http://schemas.microsoft.com/office/drawing/2014/main" pred="{46DB7625-D733-4ACB-AEB9-7533BF31F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609486</xdr:colOff>
      <xdr:row>1</xdr:row>
      <xdr:rowOff>1</xdr:rowOff>
    </xdr:from>
    <xdr:to>
      <xdr:col>26</xdr:col>
      <xdr:colOff>606651</xdr:colOff>
      <xdr:row>17</xdr:row>
      <xdr:rowOff>178593</xdr:rowOff>
    </xdr:to>
    <xdr:graphicFrame macro="">
      <xdr:nvGraphicFramePr>
        <xdr:cNvPr id="2" name="Chart 1">
          <a:extLst>
            <a:ext uri="{FF2B5EF4-FFF2-40B4-BE49-F238E27FC236}">
              <a16:creationId xmlns:a16="http://schemas.microsoft.com/office/drawing/2014/main" id="{A1130558-8D27-4DCD-96EA-120F2CD4F6DE}"/>
            </a:ext>
            <a:ext uri="{147F2762-F138-4A5C-976F-8EAC2B608ADB}">
              <a16:predDERef xmlns:a16="http://schemas.microsoft.com/office/drawing/2014/main" pred="{30BFB2E4-0847-454D-AF32-BF24601CF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1</xdr:row>
      <xdr:rowOff>0</xdr:rowOff>
    </xdr:from>
    <xdr:to>
      <xdr:col>41</xdr:col>
      <xdr:colOff>606136</xdr:colOff>
      <xdr:row>17</xdr:row>
      <xdr:rowOff>181841</xdr:rowOff>
    </xdr:to>
    <xdr:graphicFrame macro="">
      <xdr:nvGraphicFramePr>
        <xdr:cNvPr id="3" name="Chart 2">
          <a:extLst>
            <a:ext uri="{FF2B5EF4-FFF2-40B4-BE49-F238E27FC236}">
              <a16:creationId xmlns:a16="http://schemas.microsoft.com/office/drawing/2014/main" id="{60BFC2DE-94F5-4DDF-A4B0-A25A81E4CE29}"/>
            </a:ext>
            <a:ext uri="{147F2762-F138-4A5C-976F-8EAC2B608ADB}">
              <a16:predDERef xmlns:a16="http://schemas.microsoft.com/office/drawing/2014/main" pred="{8B0096DE-3FEA-44C4-A5D0-3513E0051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20</xdr:row>
      <xdr:rowOff>1</xdr:rowOff>
    </xdr:from>
    <xdr:to>
      <xdr:col>26</xdr:col>
      <xdr:colOff>605789</xdr:colOff>
      <xdr:row>36</xdr:row>
      <xdr:rowOff>181841</xdr:rowOff>
    </xdr:to>
    <xdr:graphicFrame macro="">
      <xdr:nvGraphicFramePr>
        <xdr:cNvPr id="4" name="Chart 3">
          <a:extLst>
            <a:ext uri="{FF2B5EF4-FFF2-40B4-BE49-F238E27FC236}">
              <a16:creationId xmlns:a16="http://schemas.microsoft.com/office/drawing/2014/main" id="{5621D47C-CAD8-45A4-B014-25B2EA481AA0}"/>
            </a:ext>
            <a:ext uri="{147F2762-F138-4A5C-976F-8EAC2B608ADB}">
              <a16:predDERef xmlns:a16="http://schemas.microsoft.com/office/drawing/2014/main" pred="{DB428915-152A-4946-B30A-DB576ACFF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5469</xdr:colOff>
      <xdr:row>19</xdr:row>
      <xdr:rowOff>190499</xdr:rowOff>
    </xdr:from>
    <xdr:to>
      <xdr:col>42</xdr:col>
      <xdr:colOff>455</xdr:colOff>
      <xdr:row>37</xdr:row>
      <xdr:rowOff>0</xdr:rowOff>
    </xdr:to>
    <xdr:graphicFrame macro="">
      <xdr:nvGraphicFramePr>
        <xdr:cNvPr id="6" name="Chart 5">
          <a:extLst>
            <a:ext uri="{FF2B5EF4-FFF2-40B4-BE49-F238E27FC236}">
              <a16:creationId xmlns:a16="http://schemas.microsoft.com/office/drawing/2014/main" id="{6BD109F8-6171-438D-B9E8-4AFEB4958A1C}"/>
            </a:ext>
            <a:ext uri="{147F2762-F138-4A5C-976F-8EAC2B608ADB}">
              <a16:predDERef xmlns:a16="http://schemas.microsoft.com/office/drawing/2014/main" pred="{118A94E6-E9AE-4FF6-9C84-803CA05D3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1421</xdr:colOff>
      <xdr:row>1</xdr:row>
      <xdr:rowOff>2981</xdr:rowOff>
    </xdr:from>
    <xdr:to>
      <xdr:col>29</xdr:col>
      <xdr:colOff>608013</xdr:colOff>
      <xdr:row>18</xdr:row>
      <xdr:rowOff>1235</xdr:rowOff>
    </xdr:to>
    <xdr:graphicFrame macro="">
      <xdr:nvGraphicFramePr>
        <xdr:cNvPr id="2" name="Chart 1">
          <a:extLst>
            <a:ext uri="{FF2B5EF4-FFF2-40B4-BE49-F238E27FC236}">
              <a16:creationId xmlns:a16="http://schemas.microsoft.com/office/drawing/2014/main" id="{10D89ED4-98B8-477A-87CB-93629EC9D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608760</xdr:colOff>
      <xdr:row>0</xdr:row>
      <xdr:rowOff>196797</xdr:rowOff>
    </xdr:from>
    <xdr:to>
      <xdr:col>45</xdr:col>
      <xdr:colOff>0</xdr:colOff>
      <xdr:row>18</xdr:row>
      <xdr:rowOff>2623</xdr:rowOff>
    </xdr:to>
    <xdr:graphicFrame macro="">
      <xdr:nvGraphicFramePr>
        <xdr:cNvPr id="3" name="Chart 2">
          <a:extLst>
            <a:ext uri="{FF2B5EF4-FFF2-40B4-BE49-F238E27FC236}">
              <a16:creationId xmlns:a16="http://schemas.microsoft.com/office/drawing/2014/main" id="{2585D690-CA3E-4117-B1D5-203632285EEC}"/>
            </a:ext>
            <a:ext uri="{147F2762-F138-4A5C-976F-8EAC2B608ADB}">
              <a16:predDERef xmlns:a16="http://schemas.microsoft.com/office/drawing/2014/main" pred="{5838AE7E-0C02-42AB-9FF3-317F7549F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330</xdr:colOff>
      <xdr:row>20</xdr:row>
      <xdr:rowOff>79</xdr:rowOff>
    </xdr:from>
    <xdr:to>
      <xdr:col>30</xdr:col>
      <xdr:colOff>183</xdr:colOff>
      <xdr:row>37</xdr:row>
      <xdr:rowOff>19050</xdr:rowOff>
    </xdr:to>
    <xdr:graphicFrame macro="">
      <xdr:nvGraphicFramePr>
        <xdr:cNvPr id="5" name="Chart 4">
          <a:extLst>
            <a:ext uri="{FF2B5EF4-FFF2-40B4-BE49-F238E27FC236}">
              <a16:creationId xmlns:a16="http://schemas.microsoft.com/office/drawing/2014/main" id="{5D46D671-EEBE-4861-98B1-92ABEBBDFE56}"/>
            </a:ext>
            <a:ext uri="{147F2762-F138-4A5C-976F-8EAC2B608ADB}">
              <a16:predDERef xmlns:a16="http://schemas.microsoft.com/office/drawing/2014/main" pred="{8FF0B635-2FB6-45B5-830C-97FE74D0C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1761</xdr:colOff>
      <xdr:row>20</xdr:row>
      <xdr:rowOff>924</xdr:rowOff>
    </xdr:from>
    <xdr:to>
      <xdr:col>45</xdr:col>
      <xdr:colOff>0</xdr:colOff>
      <xdr:row>37</xdr:row>
      <xdr:rowOff>0</xdr:rowOff>
    </xdr:to>
    <xdr:graphicFrame macro="">
      <xdr:nvGraphicFramePr>
        <xdr:cNvPr id="6" name="Chart 5">
          <a:extLst>
            <a:ext uri="{FF2B5EF4-FFF2-40B4-BE49-F238E27FC236}">
              <a16:creationId xmlns:a16="http://schemas.microsoft.com/office/drawing/2014/main" id="{DDC6BB98-FF42-47F3-9ED0-CBB211E00FB2}"/>
            </a:ext>
            <a:ext uri="{147F2762-F138-4A5C-976F-8EAC2B608ADB}">
              <a16:predDERef xmlns:a16="http://schemas.microsoft.com/office/drawing/2014/main" pred="{7B69851C-E433-4502-8BA2-55B4C550A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2347</xdr:colOff>
      <xdr:row>0</xdr:row>
      <xdr:rowOff>193255</xdr:rowOff>
    </xdr:from>
    <xdr:to>
      <xdr:col>29</xdr:col>
      <xdr:colOff>608012</xdr:colOff>
      <xdr:row>18</xdr:row>
      <xdr:rowOff>665</xdr:rowOff>
    </xdr:to>
    <xdr:graphicFrame macro="">
      <xdr:nvGraphicFramePr>
        <xdr:cNvPr id="2" name="Chart 1">
          <a:extLst>
            <a:ext uri="{FF2B5EF4-FFF2-40B4-BE49-F238E27FC236}">
              <a16:creationId xmlns:a16="http://schemas.microsoft.com/office/drawing/2014/main" id="{7CE7DAAA-863D-480E-893E-29C56AF70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3794</xdr:colOff>
      <xdr:row>1</xdr:row>
      <xdr:rowOff>160</xdr:rowOff>
    </xdr:from>
    <xdr:to>
      <xdr:col>44</xdr:col>
      <xdr:colOff>609599</xdr:colOff>
      <xdr:row>17</xdr:row>
      <xdr:rowOff>192088</xdr:rowOff>
    </xdr:to>
    <xdr:graphicFrame macro="">
      <xdr:nvGraphicFramePr>
        <xdr:cNvPr id="3" name="Chart 2">
          <a:extLst>
            <a:ext uri="{FF2B5EF4-FFF2-40B4-BE49-F238E27FC236}">
              <a16:creationId xmlns:a16="http://schemas.microsoft.com/office/drawing/2014/main" id="{8E185C38-2BE8-491E-8B5F-0397E2D713DA}"/>
            </a:ext>
            <a:ext uri="{147F2762-F138-4A5C-976F-8EAC2B608ADB}">
              <a16:predDERef xmlns:a16="http://schemas.microsoft.com/office/drawing/2014/main" pred="{57EA66C8-8BAA-468D-93CB-8838608BE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2442</xdr:colOff>
      <xdr:row>20</xdr:row>
      <xdr:rowOff>1855</xdr:rowOff>
    </xdr:from>
    <xdr:to>
      <xdr:col>30</xdr:col>
      <xdr:colOff>1985</xdr:colOff>
      <xdr:row>37</xdr:row>
      <xdr:rowOff>0</xdr:rowOff>
    </xdr:to>
    <xdr:graphicFrame macro="">
      <xdr:nvGraphicFramePr>
        <xdr:cNvPr id="4" name="Chart 3">
          <a:extLst>
            <a:ext uri="{FF2B5EF4-FFF2-40B4-BE49-F238E27FC236}">
              <a16:creationId xmlns:a16="http://schemas.microsoft.com/office/drawing/2014/main" id="{B3FE344D-ABC6-4F96-8EC6-6BA12ADEAADC}"/>
            </a:ext>
            <a:ext uri="{147F2762-F138-4A5C-976F-8EAC2B608ADB}">
              <a16:predDERef xmlns:a16="http://schemas.microsoft.com/office/drawing/2014/main" pred="{7C3AB165-6531-4BFF-83CD-7261C6F40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3060</xdr:colOff>
      <xdr:row>20</xdr:row>
      <xdr:rowOff>478</xdr:rowOff>
    </xdr:from>
    <xdr:to>
      <xdr:col>44</xdr:col>
      <xdr:colOff>604838</xdr:colOff>
      <xdr:row>37</xdr:row>
      <xdr:rowOff>43295</xdr:rowOff>
    </xdr:to>
    <xdr:graphicFrame macro="">
      <xdr:nvGraphicFramePr>
        <xdr:cNvPr id="5" name="Chart 4">
          <a:extLst>
            <a:ext uri="{FF2B5EF4-FFF2-40B4-BE49-F238E27FC236}">
              <a16:creationId xmlns:a16="http://schemas.microsoft.com/office/drawing/2014/main" id="{4DC0C1BD-33FC-4DF3-BDA2-116D6919110D}"/>
            </a:ext>
            <a:ext uri="{147F2762-F138-4A5C-976F-8EAC2B608ADB}">
              <a16:predDERef xmlns:a16="http://schemas.microsoft.com/office/drawing/2014/main" pred="{304591C5-BCC8-4166-98FA-27612EBA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2214</xdr:colOff>
      <xdr:row>1</xdr:row>
      <xdr:rowOff>952</xdr:rowOff>
    </xdr:from>
    <xdr:to>
      <xdr:col>29</xdr:col>
      <xdr:colOff>604838</xdr:colOff>
      <xdr:row>17</xdr:row>
      <xdr:rowOff>188913</xdr:rowOff>
    </xdr:to>
    <xdr:graphicFrame macro="">
      <xdr:nvGraphicFramePr>
        <xdr:cNvPr id="2" name="Chart 1">
          <a:extLst>
            <a:ext uri="{FF2B5EF4-FFF2-40B4-BE49-F238E27FC236}">
              <a16:creationId xmlns:a16="http://schemas.microsoft.com/office/drawing/2014/main" id="{D9140D8C-BDE8-43CF-9EBD-444FBF7D4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2679</xdr:colOff>
      <xdr:row>1</xdr:row>
      <xdr:rowOff>2841</xdr:rowOff>
    </xdr:from>
    <xdr:to>
      <xdr:col>44</xdr:col>
      <xdr:colOff>609231</xdr:colOff>
      <xdr:row>17</xdr:row>
      <xdr:rowOff>190801</xdr:rowOff>
    </xdr:to>
    <xdr:graphicFrame macro="">
      <xdr:nvGraphicFramePr>
        <xdr:cNvPr id="3" name="Chart 2">
          <a:extLst>
            <a:ext uri="{FF2B5EF4-FFF2-40B4-BE49-F238E27FC236}">
              <a16:creationId xmlns:a16="http://schemas.microsoft.com/office/drawing/2014/main" id="{39B7B6DC-957F-4146-9A36-10F91383EA95}"/>
            </a:ext>
            <a:ext uri="{147F2762-F138-4A5C-976F-8EAC2B608ADB}">
              <a16:predDERef xmlns:a16="http://schemas.microsoft.com/office/drawing/2014/main" pred="{1F9679AA-B5B6-4665-B8D6-80A2F076C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2872</xdr:colOff>
      <xdr:row>20</xdr:row>
      <xdr:rowOff>1</xdr:rowOff>
    </xdr:from>
    <xdr:to>
      <xdr:col>30</xdr:col>
      <xdr:colOff>864</xdr:colOff>
      <xdr:row>37</xdr:row>
      <xdr:rowOff>31750</xdr:rowOff>
    </xdr:to>
    <xdr:graphicFrame macro="">
      <xdr:nvGraphicFramePr>
        <xdr:cNvPr id="4" name="Chart 3">
          <a:extLst>
            <a:ext uri="{FF2B5EF4-FFF2-40B4-BE49-F238E27FC236}">
              <a16:creationId xmlns:a16="http://schemas.microsoft.com/office/drawing/2014/main" id="{86D74169-CA6D-4E65-9556-4155FA5B99AD}"/>
            </a:ext>
            <a:ext uri="{147F2762-F138-4A5C-976F-8EAC2B608ADB}">
              <a16:predDERef xmlns:a16="http://schemas.microsoft.com/office/drawing/2014/main" pred="{56B0A323-608C-44F0-9B33-F9EFF5853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xdr:colOff>
      <xdr:row>19</xdr:row>
      <xdr:rowOff>195791</xdr:rowOff>
    </xdr:from>
    <xdr:to>
      <xdr:col>44</xdr:col>
      <xdr:colOff>577850</xdr:colOff>
      <xdr:row>37</xdr:row>
      <xdr:rowOff>6568</xdr:rowOff>
    </xdr:to>
    <xdr:graphicFrame macro="">
      <xdr:nvGraphicFramePr>
        <xdr:cNvPr id="6" name="Chart 5">
          <a:extLst>
            <a:ext uri="{FF2B5EF4-FFF2-40B4-BE49-F238E27FC236}">
              <a16:creationId xmlns:a16="http://schemas.microsoft.com/office/drawing/2014/main" id="{387CA3B6-BFB5-4082-9920-6A2F03A468D0}"/>
            </a:ext>
            <a:ext uri="{147F2762-F138-4A5C-976F-8EAC2B608ADB}">
              <a16:predDERef xmlns:a16="http://schemas.microsoft.com/office/drawing/2014/main" pred="{402C9BE9-48F9-41B2-9CF8-0CA410CC0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16741-EDC1-4690-A096-EB107D7ECC80}">
  <dimension ref="A1:BF289"/>
  <sheetViews>
    <sheetView tabSelected="1" topLeftCell="AE1" zoomScale="90" zoomScaleNormal="90" workbookViewId="0">
      <pane ySplit="1" topLeftCell="A70" activePane="bottomLeft" state="frozen"/>
      <selection activeCell="X1" sqref="X1"/>
      <selection pane="bottomLeft" activeCell="AE182" sqref="AE182"/>
    </sheetView>
  </sheetViews>
  <sheetFormatPr defaultRowHeight="15" x14ac:dyDescent="0.25"/>
  <cols>
    <col min="24" max="24" width="4.28515625" bestFit="1" customWidth="1"/>
    <col min="26" max="26" width="8.7109375" bestFit="1" customWidth="1"/>
    <col min="27" max="27" width="12.42578125" bestFit="1" customWidth="1"/>
    <col min="28" max="28" width="12.42578125" style="181" bestFit="1" customWidth="1"/>
    <col min="29" max="29" width="10.5703125" bestFit="1" customWidth="1"/>
    <col min="30" max="30" width="6.28515625" style="111" bestFit="1" customWidth="1"/>
    <col min="31" max="31" width="75" customWidth="1"/>
    <col min="33" max="33" width="56.7109375" customWidth="1"/>
    <col min="34" max="34" width="17.42578125" customWidth="1"/>
    <col min="36" max="36" width="56.7109375" customWidth="1"/>
  </cols>
  <sheetData>
    <row r="1" spans="1:36" ht="15.75" thickBot="1" x14ac:dyDescent="0.3">
      <c r="A1" s="201"/>
      <c r="B1" s="201"/>
      <c r="C1" s="201"/>
      <c r="D1" s="201"/>
      <c r="E1" s="201"/>
      <c r="F1" s="201"/>
      <c r="G1" s="201"/>
      <c r="H1" s="201"/>
      <c r="I1" s="201"/>
      <c r="J1" s="201"/>
      <c r="K1" s="201"/>
      <c r="L1" s="201"/>
      <c r="M1" s="201"/>
      <c r="N1" s="201"/>
      <c r="O1" s="201"/>
      <c r="P1" s="201"/>
      <c r="Q1" s="201"/>
      <c r="R1" s="201"/>
      <c r="S1" s="201"/>
      <c r="T1" s="201"/>
      <c r="U1" s="201"/>
      <c r="V1" s="201"/>
      <c r="W1" s="201"/>
      <c r="X1" s="51" t="s">
        <v>0</v>
      </c>
      <c r="Y1" s="51" t="s">
        <v>32</v>
      </c>
      <c r="Z1" s="1" t="s">
        <v>1</v>
      </c>
      <c r="AA1" s="163" t="s">
        <v>33</v>
      </c>
      <c r="AB1" s="178" t="s">
        <v>34</v>
      </c>
      <c r="AC1" s="1" t="s">
        <v>35</v>
      </c>
      <c r="AD1" s="110" t="s">
        <v>1</v>
      </c>
      <c r="AE1" s="189"/>
    </row>
    <row r="2" spans="1:36" ht="16.5" thickTop="1" thickBot="1" x14ac:dyDescent="0.3">
      <c r="X2" s="28">
        <v>1</v>
      </c>
      <c r="Y2" s="28" t="s">
        <v>36</v>
      </c>
      <c r="Z2" s="28" t="s">
        <v>37</v>
      </c>
      <c r="AA2" s="28">
        <v>0</v>
      </c>
      <c r="AB2" s="32">
        <v>2</v>
      </c>
      <c r="AC2" s="164">
        <v>3</v>
      </c>
      <c r="AD2" s="182">
        <v>45139</v>
      </c>
      <c r="AE2" s="190" t="s">
        <v>38</v>
      </c>
      <c r="AF2" s="185"/>
      <c r="AG2" s="334" t="s">
        <v>214</v>
      </c>
      <c r="AH2" s="335"/>
      <c r="AI2" s="329" t="s">
        <v>213</v>
      </c>
      <c r="AJ2" s="330"/>
    </row>
    <row r="3" spans="1:36" ht="15.75" thickTop="1" x14ac:dyDescent="0.25">
      <c r="X3" s="28">
        <v>2</v>
      </c>
      <c r="Y3" s="28" t="s">
        <v>39</v>
      </c>
      <c r="Z3" s="28" t="s">
        <v>40</v>
      </c>
      <c r="AA3" s="28">
        <v>0</v>
      </c>
      <c r="AB3" s="32">
        <v>2</v>
      </c>
      <c r="AC3" s="164">
        <v>3</v>
      </c>
      <c r="AD3" s="182">
        <v>45142</v>
      </c>
      <c r="AE3" s="191" t="s">
        <v>41</v>
      </c>
      <c r="AF3" s="165"/>
      <c r="AG3" s="276" t="s">
        <v>243</v>
      </c>
      <c r="AH3" s="333" t="s">
        <v>42</v>
      </c>
      <c r="AI3" s="173"/>
      <c r="AJ3" s="277" t="s">
        <v>57</v>
      </c>
    </row>
    <row r="4" spans="1:36" x14ac:dyDescent="0.25">
      <c r="X4" s="8">
        <v>3</v>
      </c>
      <c r="Y4" s="8" t="s">
        <v>43</v>
      </c>
      <c r="Z4" s="8" t="s">
        <v>44</v>
      </c>
      <c r="AA4" s="8">
        <v>1</v>
      </c>
      <c r="AB4" s="32">
        <v>2</v>
      </c>
      <c r="AC4" s="164">
        <v>3</v>
      </c>
      <c r="AD4" s="182">
        <v>45144</v>
      </c>
      <c r="AE4" s="192" t="s">
        <v>45</v>
      </c>
      <c r="AF4" s="278"/>
      <c r="AG4" s="279" t="s">
        <v>244</v>
      </c>
      <c r="AH4" s="331"/>
      <c r="AI4" s="280"/>
      <c r="AJ4" s="281" t="s">
        <v>199</v>
      </c>
    </row>
    <row r="5" spans="1:36" x14ac:dyDescent="0.25">
      <c r="X5" s="8">
        <v>4</v>
      </c>
      <c r="Y5" s="8" t="s">
        <v>36</v>
      </c>
      <c r="Z5" s="8" t="s">
        <v>46</v>
      </c>
      <c r="AA5" s="8">
        <v>1</v>
      </c>
      <c r="AB5" s="32">
        <v>2</v>
      </c>
      <c r="AC5" s="164">
        <v>3</v>
      </c>
      <c r="AD5" s="182">
        <v>45146</v>
      </c>
      <c r="AE5" s="193" t="s">
        <v>47</v>
      </c>
      <c r="AF5" s="282"/>
      <c r="AG5" s="199" t="s">
        <v>245</v>
      </c>
      <c r="AH5" s="331"/>
      <c r="AI5" s="196"/>
      <c r="AJ5" s="283" t="s">
        <v>60</v>
      </c>
    </row>
    <row r="6" spans="1:36" ht="15.75" thickBot="1" x14ac:dyDescent="0.3">
      <c r="X6" s="8">
        <v>5</v>
      </c>
      <c r="Y6" s="8" t="s">
        <v>39</v>
      </c>
      <c r="Z6" s="8" t="s">
        <v>49</v>
      </c>
      <c r="AA6" s="8">
        <v>1</v>
      </c>
      <c r="AB6" s="32">
        <v>2</v>
      </c>
      <c r="AC6" s="164">
        <v>3</v>
      </c>
      <c r="AD6" s="182">
        <v>45149</v>
      </c>
      <c r="AE6" s="194" t="s">
        <v>50</v>
      </c>
      <c r="AF6" s="166"/>
      <c r="AG6" s="167" t="s">
        <v>48</v>
      </c>
      <c r="AH6" s="332"/>
      <c r="AI6" s="200"/>
      <c r="AJ6" s="197" t="s">
        <v>64</v>
      </c>
    </row>
    <row r="7" spans="1:36" ht="16.5" thickTop="1" thickBot="1" x14ac:dyDescent="0.3">
      <c r="X7" s="28">
        <v>6</v>
      </c>
      <c r="Y7" s="28" t="s">
        <v>43</v>
      </c>
      <c r="Z7" s="28" t="s">
        <v>52</v>
      </c>
      <c r="AA7" s="28">
        <v>0</v>
      </c>
      <c r="AB7" s="32">
        <v>2</v>
      </c>
      <c r="AC7" s="164">
        <v>3</v>
      </c>
      <c r="AD7" s="182">
        <v>45151</v>
      </c>
      <c r="AE7" s="195" t="s">
        <v>53</v>
      </c>
      <c r="AF7" s="284"/>
      <c r="AG7" s="168" t="s">
        <v>246</v>
      </c>
      <c r="AH7" s="333" t="s">
        <v>51</v>
      </c>
      <c r="AI7" s="198"/>
      <c r="AJ7" s="285" t="s">
        <v>62</v>
      </c>
    </row>
    <row r="8" spans="1:36" ht="15.75" thickTop="1" x14ac:dyDescent="0.25">
      <c r="X8" s="8">
        <v>7</v>
      </c>
      <c r="Y8" s="8" t="s">
        <v>36</v>
      </c>
      <c r="Z8" s="8" t="s">
        <v>55</v>
      </c>
      <c r="AA8" s="8">
        <v>1</v>
      </c>
      <c r="AB8" s="32">
        <v>2</v>
      </c>
      <c r="AC8" s="164">
        <v>3</v>
      </c>
      <c r="AD8" s="182">
        <v>45153</v>
      </c>
      <c r="AE8" s="188"/>
      <c r="AF8" s="169"/>
      <c r="AG8" s="170" t="s">
        <v>54</v>
      </c>
      <c r="AH8" s="331"/>
    </row>
    <row r="9" spans="1:36" ht="15.75" thickBot="1" x14ac:dyDescent="0.3">
      <c r="X9" s="28">
        <v>8</v>
      </c>
      <c r="Y9" s="28" t="s">
        <v>39</v>
      </c>
      <c r="Z9" s="28" t="s">
        <v>56</v>
      </c>
      <c r="AA9" s="28">
        <v>0</v>
      </c>
      <c r="AB9" s="32">
        <v>2</v>
      </c>
      <c r="AC9" s="164">
        <v>3</v>
      </c>
      <c r="AD9" s="182">
        <v>45156</v>
      </c>
      <c r="AE9" s="188"/>
      <c r="AF9" s="171"/>
      <c r="AG9" s="172" t="s">
        <v>247</v>
      </c>
      <c r="AH9" s="332"/>
    </row>
    <row r="10" spans="1:36" ht="15.75" thickTop="1" x14ac:dyDescent="0.25">
      <c r="X10" s="8">
        <v>9</v>
      </c>
      <c r="Y10" s="8" t="s">
        <v>43</v>
      </c>
      <c r="Z10" s="8" t="s">
        <v>59</v>
      </c>
      <c r="AA10" s="8">
        <v>1</v>
      </c>
      <c r="AB10" s="32">
        <v>2</v>
      </c>
      <c r="AC10" s="164">
        <v>3</v>
      </c>
      <c r="AD10" s="182">
        <v>45158</v>
      </c>
      <c r="AE10" s="188"/>
      <c r="AF10" s="286"/>
      <c r="AG10" s="276" t="s">
        <v>248</v>
      </c>
      <c r="AH10" s="331" t="s">
        <v>58</v>
      </c>
    </row>
    <row r="11" spans="1:36" ht="15.75" thickBot="1" x14ac:dyDescent="0.3">
      <c r="X11" s="26">
        <v>10</v>
      </c>
      <c r="Y11" s="26" t="s">
        <v>36</v>
      </c>
      <c r="Z11" s="26" t="s">
        <v>61</v>
      </c>
      <c r="AA11" s="26">
        <v>3</v>
      </c>
      <c r="AB11" s="32">
        <v>2</v>
      </c>
      <c r="AC11" s="164">
        <v>3</v>
      </c>
      <c r="AD11" s="182">
        <v>45160</v>
      </c>
      <c r="AE11" s="188"/>
      <c r="AF11" s="287"/>
      <c r="AG11" s="288" t="s">
        <v>249</v>
      </c>
      <c r="AH11" s="332"/>
    </row>
    <row r="12" spans="1:36" ht="15.75" thickTop="1" x14ac:dyDescent="0.25">
      <c r="X12" s="33">
        <v>11</v>
      </c>
      <c r="Y12" s="33" t="s">
        <v>39</v>
      </c>
      <c r="Z12" s="33" t="s">
        <v>63</v>
      </c>
      <c r="AA12" s="33"/>
      <c r="AB12" s="32">
        <v>2</v>
      </c>
      <c r="AC12" s="164">
        <v>3</v>
      </c>
      <c r="AD12" s="182">
        <v>45163</v>
      </c>
      <c r="AE12" s="188"/>
      <c r="AH12" s="36"/>
    </row>
    <row r="13" spans="1:36" x14ac:dyDescent="0.25">
      <c r="X13" s="8">
        <v>12</v>
      </c>
      <c r="Y13" s="8" t="s">
        <v>43</v>
      </c>
      <c r="Z13" s="8" t="s">
        <v>65</v>
      </c>
      <c r="AA13" s="8">
        <v>1</v>
      </c>
      <c r="AB13" s="32">
        <v>2</v>
      </c>
      <c r="AC13" s="164">
        <v>3</v>
      </c>
      <c r="AD13" s="182">
        <v>45165</v>
      </c>
      <c r="AE13" s="188"/>
    </row>
    <row r="14" spans="1:36" x14ac:dyDescent="0.25">
      <c r="X14" s="28">
        <v>13</v>
      </c>
      <c r="Y14" s="28" t="s">
        <v>36</v>
      </c>
      <c r="Z14" s="28" t="s">
        <v>66</v>
      </c>
      <c r="AA14" s="28">
        <v>0</v>
      </c>
      <c r="AB14" s="32">
        <v>2</v>
      </c>
      <c r="AC14" s="164">
        <v>3</v>
      </c>
      <c r="AD14" s="182">
        <v>45167</v>
      </c>
      <c r="AE14" s="188"/>
    </row>
    <row r="15" spans="1:36" x14ac:dyDescent="0.25">
      <c r="X15" s="28">
        <v>14</v>
      </c>
      <c r="Y15" s="28" t="s">
        <v>39</v>
      </c>
      <c r="Z15" s="28" t="s">
        <v>67</v>
      </c>
      <c r="AA15" s="28">
        <v>0</v>
      </c>
      <c r="AB15" s="32">
        <v>2</v>
      </c>
      <c r="AC15" s="164">
        <v>3</v>
      </c>
      <c r="AD15" s="182">
        <v>45170</v>
      </c>
      <c r="AE15" s="188"/>
    </row>
    <row r="16" spans="1:36" x14ac:dyDescent="0.25">
      <c r="X16" s="28">
        <v>15</v>
      </c>
      <c r="Y16" s="28" t="s">
        <v>43</v>
      </c>
      <c r="Z16" s="28" t="s">
        <v>68</v>
      </c>
      <c r="AA16" s="28">
        <v>0</v>
      </c>
      <c r="AB16" s="32">
        <v>2</v>
      </c>
      <c r="AC16" s="164">
        <v>3</v>
      </c>
      <c r="AD16" s="182">
        <v>45172</v>
      </c>
      <c r="AE16" s="188"/>
    </row>
    <row r="17" spans="24:42" x14ac:dyDescent="0.25">
      <c r="X17" s="26">
        <v>16</v>
      </c>
      <c r="Y17" s="26" t="s">
        <v>36</v>
      </c>
      <c r="Z17" s="26" t="s">
        <v>69</v>
      </c>
      <c r="AA17" s="26">
        <v>9</v>
      </c>
      <c r="AB17" s="32">
        <v>2</v>
      </c>
      <c r="AC17" s="164">
        <v>3</v>
      </c>
      <c r="AD17" s="182">
        <v>45174</v>
      </c>
      <c r="AE17" s="328" t="s">
        <v>70</v>
      </c>
      <c r="AF17" s="328"/>
      <c r="AG17" s="328"/>
      <c r="AH17" s="328"/>
      <c r="AI17" s="328"/>
      <c r="AJ17" s="328"/>
      <c r="AK17" s="186"/>
      <c r="AL17" s="186"/>
      <c r="AM17" s="186"/>
      <c r="AN17" s="186"/>
      <c r="AO17" s="186"/>
      <c r="AP17" s="186"/>
    </row>
    <row r="18" spans="24:42" x14ac:dyDescent="0.25">
      <c r="X18" s="33">
        <v>17</v>
      </c>
      <c r="Y18" s="33" t="s">
        <v>39</v>
      </c>
      <c r="Z18" s="33" t="s">
        <v>71</v>
      </c>
      <c r="AA18" s="141"/>
      <c r="AB18" s="32">
        <v>2</v>
      </c>
      <c r="AC18" s="164">
        <v>3</v>
      </c>
      <c r="AD18" s="182">
        <v>45177</v>
      </c>
      <c r="AE18" s="289" t="s">
        <v>72</v>
      </c>
    </row>
    <row r="19" spans="24:42" x14ac:dyDescent="0.25">
      <c r="X19" s="8">
        <v>18</v>
      </c>
      <c r="Y19" s="8" t="s">
        <v>43</v>
      </c>
      <c r="Z19" s="8" t="s">
        <v>73</v>
      </c>
      <c r="AA19" s="8">
        <v>1</v>
      </c>
      <c r="AB19" s="32">
        <v>2</v>
      </c>
      <c r="AC19" s="164">
        <v>3</v>
      </c>
      <c r="AD19" s="182">
        <v>45179</v>
      </c>
      <c r="AE19" s="188"/>
    </row>
    <row r="20" spans="24:42" x14ac:dyDescent="0.25">
      <c r="X20" s="28">
        <v>19</v>
      </c>
      <c r="Y20" s="28" t="s">
        <v>36</v>
      </c>
      <c r="Z20" s="28" t="s">
        <v>74</v>
      </c>
      <c r="AA20" s="28">
        <v>0</v>
      </c>
      <c r="AB20" s="32">
        <v>2</v>
      </c>
      <c r="AC20" s="164">
        <v>3</v>
      </c>
      <c r="AD20" s="182">
        <v>45181</v>
      </c>
      <c r="AE20" s="188"/>
    </row>
    <row r="21" spans="24:42" x14ac:dyDescent="0.25">
      <c r="X21" s="28">
        <v>20</v>
      </c>
      <c r="Y21" s="28" t="s">
        <v>39</v>
      </c>
      <c r="Z21" s="28" t="s">
        <v>75</v>
      </c>
      <c r="AA21" s="28">
        <v>0</v>
      </c>
      <c r="AB21" s="32">
        <v>2</v>
      </c>
      <c r="AC21" s="164">
        <v>3</v>
      </c>
      <c r="AD21" s="182">
        <v>45184</v>
      </c>
      <c r="AE21" s="188"/>
    </row>
    <row r="22" spans="24:42" x14ac:dyDescent="0.25">
      <c r="X22" s="28">
        <v>21</v>
      </c>
      <c r="Y22" s="28" t="s">
        <v>43</v>
      </c>
      <c r="Z22" s="28" t="s">
        <v>76</v>
      </c>
      <c r="AA22" s="28">
        <v>0</v>
      </c>
      <c r="AB22" s="32">
        <v>2</v>
      </c>
      <c r="AC22" s="164">
        <v>3</v>
      </c>
      <c r="AD22" s="182">
        <v>45186</v>
      </c>
      <c r="AE22" s="188"/>
    </row>
    <row r="23" spans="24:42" x14ac:dyDescent="0.25">
      <c r="X23" s="28">
        <v>22</v>
      </c>
      <c r="Y23" s="28" t="s">
        <v>36</v>
      </c>
      <c r="Z23" s="28" t="s">
        <v>77</v>
      </c>
      <c r="AA23" s="28">
        <v>0</v>
      </c>
      <c r="AB23" s="32">
        <v>2</v>
      </c>
      <c r="AC23" s="164">
        <v>3</v>
      </c>
      <c r="AD23" s="182">
        <v>45188</v>
      </c>
      <c r="AE23" s="188"/>
    </row>
    <row r="24" spans="24:42" x14ac:dyDescent="0.25">
      <c r="X24" s="28">
        <v>23</v>
      </c>
      <c r="Y24" s="28" t="s">
        <v>39</v>
      </c>
      <c r="Z24" s="28" t="s">
        <v>78</v>
      </c>
      <c r="AA24" s="28">
        <v>0</v>
      </c>
      <c r="AB24" s="32">
        <v>2</v>
      </c>
      <c r="AC24" s="164">
        <v>3</v>
      </c>
      <c r="AD24" s="182">
        <v>45191</v>
      </c>
      <c r="AE24" s="188"/>
    </row>
    <row r="25" spans="24:42" x14ac:dyDescent="0.25">
      <c r="X25" s="28">
        <v>24</v>
      </c>
      <c r="Y25" s="28" t="s">
        <v>43</v>
      </c>
      <c r="Z25" s="28" t="s">
        <v>79</v>
      </c>
      <c r="AA25" s="28">
        <v>0</v>
      </c>
      <c r="AB25" s="32">
        <v>2</v>
      </c>
      <c r="AC25" s="164">
        <v>3</v>
      </c>
      <c r="AD25" s="182">
        <v>45193</v>
      </c>
      <c r="AE25" s="188"/>
    </row>
    <row r="26" spans="24:42" x14ac:dyDescent="0.25">
      <c r="X26" s="28">
        <v>25</v>
      </c>
      <c r="Y26" s="28" t="s">
        <v>36</v>
      </c>
      <c r="Z26" s="28" t="s">
        <v>80</v>
      </c>
      <c r="AA26" s="28">
        <v>0</v>
      </c>
      <c r="AB26" s="32">
        <v>2</v>
      </c>
      <c r="AC26" s="164">
        <v>3</v>
      </c>
      <c r="AD26" s="182">
        <v>45195</v>
      </c>
      <c r="AE26" s="188"/>
    </row>
    <row r="27" spans="24:42" x14ac:dyDescent="0.25">
      <c r="X27" s="28">
        <v>26</v>
      </c>
      <c r="Y27" s="28" t="s">
        <v>39</v>
      </c>
      <c r="Z27" s="28" t="s">
        <v>81</v>
      </c>
      <c r="AA27" s="28">
        <v>0</v>
      </c>
      <c r="AB27" s="32">
        <v>2</v>
      </c>
      <c r="AC27" s="164">
        <v>3</v>
      </c>
      <c r="AD27" s="182">
        <v>45198</v>
      </c>
      <c r="AE27" s="188"/>
    </row>
    <row r="28" spans="24:42" x14ac:dyDescent="0.25">
      <c r="X28" s="8">
        <v>27</v>
      </c>
      <c r="Y28" s="8" t="s">
        <v>43</v>
      </c>
      <c r="Z28" s="8" t="s">
        <v>82</v>
      </c>
      <c r="AA28" s="8">
        <v>1</v>
      </c>
      <c r="AB28" s="32">
        <v>2</v>
      </c>
      <c r="AC28" s="164">
        <v>3</v>
      </c>
      <c r="AD28" s="182">
        <v>45200</v>
      </c>
      <c r="AE28" s="188"/>
    </row>
    <row r="29" spans="24:42" x14ac:dyDescent="0.25">
      <c r="X29" s="33">
        <v>28</v>
      </c>
      <c r="Y29" s="33" t="s">
        <v>36</v>
      </c>
      <c r="Z29" s="33" t="s">
        <v>83</v>
      </c>
      <c r="AA29" s="141"/>
      <c r="AB29" s="179">
        <v>2</v>
      </c>
      <c r="AC29" s="164">
        <v>3</v>
      </c>
      <c r="AD29" s="182">
        <v>45202</v>
      </c>
      <c r="AE29" s="186" t="s">
        <v>84</v>
      </c>
    </row>
    <row r="30" spans="24:42" x14ac:dyDescent="0.25">
      <c r="X30" s="28">
        <v>29</v>
      </c>
      <c r="Y30" s="28" t="s">
        <v>39</v>
      </c>
      <c r="Z30" s="28" t="s">
        <v>85</v>
      </c>
      <c r="AA30" s="28">
        <v>0</v>
      </c>
      <c r="AB30" s="179">
        <v>2</v>
      </c>
      <c r="AC30" s="164">
        <v>3</v>
      </c>
      <c r="AD30" s="182">
        <v>45205</v>
      </c>
      <c r="AE30" s="188"/>
    </row>
    <row r="31" spans="24:42" x14ac:dyDescent="0.25">
      <c r="X31" s="28">
        <v>30</v>
      </c>
      <c r="Y31" s="28" t="s">
        <v>43</v>
      </c>
      <c r="Z31" s="28" t="s">
        <v>86</v>
      </c>
      <c r="AA31" s="28">
        <v>0</v>
      </c>
      <c r="AB31" s="179">
        <v>2</v>
      </c>
      <c r="AC31" s="164">
        <v>3</v>
      </c>
      <c r="AD31" s="182">
        <v>45207</v>
      </c>
      <c r="AE31" s="188"/>
    </row>
    <row r="32" spans="24:42" x14ac:dyDescent="0.25">
      <c r="X32" s="8">
        <v>31</v>
      </c>
      <c r="Y32" s="8" t="s">
        <v>36</v>
      </c>
      <c r="Z32" s="8" t="s">
        <v>87</v>
      </c>
      <c r="AA32" s="8">
        <v>1</v>
      </c>
      <c r="AB32" s="179">
        <v>2</v>
      </c>
      <c r="AC32" s="164">
        <v>3</v>
      </c>
      <c r="AD32" s="182">
        <v>45209</v>
      </c>
      <c r="AE32" s="188"/>
    </row>
    <row r="33" spans="1:58" x14ac:dyDescent="0.25">
      <c r="X33" s="26">
        <v>32</v>
      </c>
      <c r="Y33" s="26" t="s">
        <v>88</v>
      </c>
      <c r="Z33" s="26" t="s">
        <v>89</v>
      </c>
      <c r="AA33" s="26">
        <v>4</v>
      </c>
      <c r="AB33" s="179">
        <v>2</v>
      </c>
      <c r="AC33" s="164">
        <v>3</v>
      </c>
      <c r="AD33" s="182">
        <v>45211</v>
      </c>
      <c r="AE33" s="328" t="s">
        <v>90</v>
      </c>
      <c r="AF33" s="328"/>
      <c r="AG33" s="328"/>
      <c r="AH33" s="328"/>
      <c r="AI33" s="328"/>
      <c r="AJ33" s="328"/>
      <c r="AK33" s="328"/>
      <c r="AL33" s="328"/>
      <c r="AM33" s="328"/>
      <c r="AN33" s="328"/>
      <c r="AO33" s="328"/>
      <c r="AP33" s="328"/>
      <c r="AQ33" s="328"/>
      <c r="AR33" s="328"/>
      <c r="AS33" s="328"/>
      <c r="AT33" s="328"/>
      <c r="AU33" s="328"/>
      <c r="AV33" s="328"/>
      <c r="AW33" s="328"/>
      <c r="AX33" s="186"/>
      <c r="AY33" s="186"/>
      <c r="AZ33" s="186"/>
      <c r="BA33" s="186"/>
      <c r="BB33" s="186"/>
      <c r="BC33" s="186"/>
      <c r="BD33" s="186"/>
      <c r="BE33" s="186"/>
      <c r="BF33" s="186"/>
    </row>
    <row r="34" spans="1:58" x14ac:dyDescent="0.25">
      <c r="X34" s="28">
        <v>33</v>
      </c>
      <c r="Y34" s="28" t="s">
        <v>43</v>
      </c>
      <c r="Z34" s="28" t="s">
        <v>91</v>
      </c>
      <c r="AA34" s="28">
        <v>0</v>
      </c>
      <c r="AB34" s="179">
        <v>2</v>
      </c>
      <c r="AC34" s="164">
        <v>3</v>
      </c>
      <c r="AD34" s="182">
        <v>45214</v>
      </c>
      <c r="AE34" s="188"/>
    </row>
    <row r="35" spans="1:58" x14ac:dyDescent="0.25">
      <c r="X35" s="28">
        <v>34</v>
      </c>
      <c r="Y35" s="28" t="s">
        <v>36</v>
      </c>
      <c r="Z35" s="28" t="s">
        <v>92</v>
      </c>
      <c r="AA35" s="28">
        <v>0</v>
      </c>
      <c r="AB35" s="179">
        <v>2</v>
      </c>
      <c r="AC35" s="164">
        <v>3</v>
      </c>
      <c r="AD35" s="182">
        <v>45216</v>
      </c>
      <c r="AE35" s="188"/>
    </row>
    <row r="36" spans="1:58" x14ac:dyDescent="0.25">
      <c r="X36" s="28">
        <v>35</v>
      </c>
      <c r="Y36" s="28" t="s">
        <v>88</v>
      </c>
      <c r="Z36" s="28" t="s">
        <v>93</v>
      </c>
      <c r="AA36" s="28">
        <v>0</v>
      </c>
      <c r="AB36" s="179">
        <v>2</v>
      </c>
      <c r="AC36" s="164">
        <v>3</v>
      </c>
      <c r="AD36" s="182">
        <v>45218</v>
      </c>
      <c r="AE36" s="186" t="s">
        <v>94</v>
      </c>
    </row>
    <row r="37" spans="1:58" x14ac:dyDescent="0.25">
      <c r="X37" s="26">
        <v>36</v>
      </c>
      <c r="Y37" s="26" t="s">
        <v>95</v>
      </c>
      <c r="Z37" s="26" t="s">
        <v>96</v>
      </c>
      <c r="AA37" s="26">
        <v>5</v>
      </c>
      <c r="AB37" s="179">
        <v>2</v>
      </c>
      <c r="AC37" s="164">
        <v>3</v>
      </c>
      <c r="AD37" s="182">
        <v>45220</v>
      </c>
      <c r="AE37" s="186" t="s">
        <v>97</v>
      </c>
      <c r="AF37" s="186"/>
    </row>
    <row r="38" spans="1:58" x14ac:dyDescent="0.25">
      <c r="X38" s="28">
        <v>37</v>
      </c>
      <c r="Y38" s="28" t="s">
        <v>36</v>
      </c>
      <c r="Z38" s="28" t="s">
        <v>98</v>
      </c>
      <c r="AA38" s="28">
        <v>0</v>
      </c>
      <c r="AB38" s="179">
        <v>2</v>
      </c>
      <c r="AC38" s="164">
        <v>3</v>
      </c>
      <c r="AD38" s="182">
        <v>45223</v>
      </c>
      <c r="AE38" s="188"/>
    </row>
    <row r="39" spans="1:58" x14ac:dyDescent="0.25">
      <c r="X39" s="28">
        <v>38</v>
      </c>
      <c r="Y39" s="28" t="s">
        <v>39</v>
      </c>
      <c r="Z39" s="28" t="s">
        <v>99</v>
      </c>
      <c r="AA39" s="28">
        <v>0</v>
      </c>
      <c r="AB39" s="179">
        <v>2</v>
      </c>
      <c r="AC39" s="164">
        <v>3</v>
      </c>
      <c r="AD39" s="182">
        <v>45226</v>
      </c>
      <c r="AE39" s="188"/>
    </row>
    <row r="40" spans="1:58"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28">
        <v>39</v>
      </c>
      <c r="Y40" s="28" t="s">
        <v>43</v>
      </c>
      <c r="Z40" s="28" t="s">
        <v>100</v>
      </c>
      <c r="AA40" s="28">
        <v>0</v>
      </c>
      <c r="AB40" s="179">
        <v>2</v>
      </c>
      <c r="AC40" s="164">
        <v>3</v>
      </c>
      <c r="AD40" s="182">
        <v>45228</v>
      </c>
      <c r="AE40" s="188"/>
    </row>
    <row r="41" spans="1:58"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28">
        <v>40</v>
      </c>
      <c r="Y41" s="28" t="s">
        <v>36</v>
      </c>
      <c r="Z41" s="28" t="s">
        <v>101</v>
      </c>
      <c r="AA41" s="28">
        <v>0</v>
      </c>
      <c r="AB41" s="179">
        <v>2</v>
      </c>
      <c r="AC41" s="164">
        <v>3</v>
      </c>
      <c r="AD41" s="182">
        <v>45230</v>
      </c>
      <c r="AE41" s="188"/>
    </row>
    <row r="42" spans="1:58"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28">
        <v>41</v>
      </c>
      <c r="Y42" s="28" t="s">
        <v>39</v>
      </c>
      <c r="Z42" s="28" t="s">
        <v>102</v>
      </c>
      <c r="AA42" s="28">
        <v>0</v>
      </c>
      <c r="AB42" s="179">
        <v>2</v>
      </c>
      <c r="AC42" s="164">
        <v>3</v>
      </c>
      <c r="AD42" s="182">
        <v>45233</v>
      </c>
      <c r="AE42" s="188"/>
    </row>
    <row r="43" spans="1:58" x14ac:dyDescent="0.25">
      <c r="X43" s="28">
        <v>42</v>
      </c>
      <c r="Y43" s="28" t="s">
        <v>43</v>
      </c>
      <c r="Z43" s="28" t="s">
        <v>103</v>
      </c>
      <c r="AA43" s="28">
        <v>0</v>
      </c>
      <c r="AB43" s="179">
        <v>2</v>
      </c>
      <c r="AC43" s="164">
        <v>3</v>
      </c>
      <c r="AD43" s="182">
        <v>45235</v>
      </c>
      <c r="AE43" s="188"/>
    </row>
    <row r="44" spans="1:58" x14ac:dyDescent="0.25">
      <c r="X44" s="174">
        <v>43</v>
      </c>
      <c r="Y44" s="174" t="s">
        <v>36</v>
      </c>
      <c r="Z44" s="174" t="s">
        <v>104</v>
      </c>
      <c r="AA44" s="174">
        <v>2</v>
      </c>
      <c r="AB44" s="179">
        <v>2</v>
      </c>
      <c r="AC44" s="164">
        <v>3</v>
      </c>
      <c r="AD44" s="182">
        <v>45237</v>
      </c>
      <c r="AE44" s="328" t="s">
        <v>105</v>
      </c>
      <c r="AF44" s="328"/>
      <c r="AG44" s="328"/>
      <c r="AH44" s="186"/>
      <c r="AI44" s="186"/>
      <c r="AJ44" s="186"/>
      <c r="AK44" s="186"/>
      <c r="AL44" s="186"/>
      <c r="AM44" s="186"/>
    </row>
    <row r="45" spans="1:58" x14ac:dyDescent="0.25">
      <c r="X45" s="33">
        <v>44</v>
      </c>
      <c r="Y45" s="33" t="s">
        <v>39</v>
      </c>
      <c r="Z45" s="33" t="s">
        <v>106</v>
      </c>
      <c r="AA45" s="33"/>
      <c r="AB45" s="179">
        <v>2</v>
      </c>
      <c r="AC45" s="164">
        <v>3</v>
      </c>
      <c r="AD45" s="182">
        <v>45240</v>
      </c>
      <c r="AE45" s="188"/>
    </row>
    <row r="46" spans="1:58" x14ac:dyDescent="0.25">
      <c r="X46" s="8">
        <v>45</v>
      </c>
      <c r="Y46" s="8" t="s">
        <v>43</v>
      </c>
      <c r="Z46" s="8" t="s">
        <v>107</v>
      </c>
      <c r="AA46" s="8">
        <v>1</v>
      </c>
      <c r="AB46" s="179">
        <v>2</v>
      </c>
      <c r="AC46" s="164">
        <v>3</v>
      </c>
      <c r="AD46" s="182">
        <v>45242</v>
      </c>
      <c r="AE46" s="188"/>
    </row>
    <row r="47" spans="1:58" x14ac:dyDescent="0.25">
      <c r="X47" s="28">
        <v>46</v>
      </c>
      <c r="Y47" s="28" t="s">
        <v>36</v>
      </c>
      <c r="Z47" s="28" t="s">
        <v>108</v>
      </c>
      <c r="AA47" s="28">
        <v>0</v>
      </c>
      <c r="AB47" s="179">
        <v>2</v>
      </c>
      <c r="AC47" s="164">
        <v>3</v>
      </c>
      <c r="AD47" s="182">
        <v>45244</v>
      </c>
      <c r="AE47" s="188"/>
    </row>
    <row r="48" spans="1:58" x14ac:dyDescent="0.25">
      <c r="X48" s="28">
        <v>47</v>
      </c>
      <c r="Y48" s="28" t="s">
        <v>39</v>
      </c>
      <c r="Z48" s="28" t="s">
        <v>109</v>
      </c>
      <c r="AA48" s="28">
        <v>0</v>
      </c>
      <c r="AB48" s="179">
        <v>2</v>
      </c>
      <c r="AC48" s="164">
        <v>3</v>
      </c>
      <c r="AD48" s="182">
        <v>45247</v>
      </c>
      <c r="AE48" s="188"/>
    </row>
    <row r="49" spans="24:39" x14ac:dyDescent="0.25">
      <c r="X49" s="28">
        <v>48</v>
      </c>
      <c r="Y49" s="28" t="s">
        <v>43</v>
      </c>
      <c r="Z49" s="28" t="s">
        <v>110</v>
      </c>
      <c r="AA49" s="28">
        <v>0</v>
      </c>
      <c r="AB49" s="179">
        <v>2</v>
      </c>
      <c r="AC49" s="164">
        <v>3</v>
      </c>
      <c r="AD49" s="183">
        <v>45249</v>
      </c>
      <c r="AE49" s="189"/>
    </row>
    <row r="50" spans="24:39" x14ac:dyDescent="0.25">
      <c r="X50" s="28">
        <v>49</v>
      </c>
      <c r="Y50" s="28" t="s">
        <v>36</v>
      </c>
      <c r="Z50" s="28" t="s">
        <v>111</v>
      </c>
      <c r="AA50" s="28">
        <v>0</v>
      </c>
      <c r="AB50" s="179">
        <v>2</v>
      </c>
      <c r="AC50" s="164">
        <v>3</v>
      </c>
      <c r="AD50" s="183">
        <v>45251</v>
      </c>
      <c r="AE50" s="189"/>
    </row>
    <row r="51" spans="24:39" x14ac:dyDescent="0.25">
      <c r="X51" s="8">
        <v>50</v>
      </c>
      <c r="Y51" s="8" t="s">
        <v>39</v>
      </c>
      <c r="Z51" s="8" t="s">
        <v>112</v>
      </c>
      <c r="AA51" s="8">
        <v>1</v>
      </c>
      <c r="AB51" s="179">
        <v>2</v>
      </c>
      <c r="AC51" s="164">
        <v>3</v>
      </c>
      <c r="AD51" s="183">
        <v>45254</v>
      </c>
      <c r="AE51" s="189"/>
    </row>
    <row r="52" spans="24:39" x14ac:dyDescent="0.25">
      <c r="X52" s="28">
        <v>51</v>
      </c>
      <c r="Y52" s="28" t="s">
        <v>43</v>
      </c>
      <c r="Z52" s="28" t="s">
        <v>113</v>
      </c>
      <c r="AA52" s="28">
        <v>0</v>
      </c>
      <c r="AB52" s="179">
        <v>2</v>
      </c>
      <c r="AC52" s="164">
        <v>3</v>
      </c>
      <c r="AD52" s="183">
        <v>45256</v>
      </c>
      <c r="AE52" s="189"/>
    </row>
    <row r="53" spans="24:39" x14ac:dyDescent="0.25">
      <c r="X53" s="28">
        <v>52</v>
      </c>
      <c r="Y53" s="28" t="s">
        <v>36</v>
      </c>
      <c r="Z53" s="28" t="s">
        <v>114</v>
      </c>
      <c r="AA53" s="28">
        <v>0</v>
      </c>
      <c r="AB53" s="179">
        <v>2</v>
      </c>
      <c r="AC53" s="164">
        <v>3</v>
      </c>
      <c r="AD53" s="183">
        <v>45258</v>
      </c>
      <c r="AE53" s="189"/>
    </row>
    <row r="54" spans="24:39" x14ac:dyDescent="0.25">
      <c r="X54" s="28">
        <v>53</v>
      </c>
      <c r="Y54" s="28" t="s">
        <v>39</v>
      </c>
      <c r="Z54" s="28" t="s">
        <v>115</v>
      </c>
      <c r="AA54" s="28">
        <v>0</v>
      </c>
      <c r="AB54" s="179">
        <v>2</v>
      </c>
      <c r="AC54" s="164">
        <v>3</v>
      </c>
      <c r="AD54" s="183">
        <v>45261</v>
      </c>
      <c r="AE54" s="189"/>
    </row>
    <row r="55" spans="24:39" x14ac:dyDescent="0.25">
      <c r="X55" s="28">
        <v>54</v>
      </c>
      <c r="Y55" s="28" t="s">
        <v>43</v>
      </c>
      <c r="Z55" s="28" t="s">
        <v>116</v>
      </c>
      <c r="AA55" s="28">
        <v>0</v>
      </c>
      <c r="AB55" s="179">
        <v>2</v>
      </c>
      <c r="AC55" s="164">
        <v>3</v>
      </c>
      <c r="AD55" s="183">
        <v>45263</v>
      </c>
      <c r="AE55" s="189"/>
    </row>
    <row r="56" spans="24:39" x14ac:dyDescent="0.25">
      <c r="X56" s="33">
        <v>55</v>
      </c>
      <c r="Y56" s="33" t="s">
        <v>36</v>
      </c>
      <c r="Z56" s="33" t="s">
        <v>117</v>
      </c>
      <c r="AA56" s="33"/>
      <c r="AB56" s="179">
        <v>2</v>
      </c>
      <c r="AC56" s="164">
        <v>3</v>
      </c>
      <c r="AD56" s="183">
        <v>45265</v>
      </c>
      <c r="AE56" s="187" t="s">
        <v>118</v>
      </c>
      <c r="AF56" s="187"/>
      <c r="AG56" s="187"/>
      <c r="AH56" s="187"/>
      <c r="AI56" s="187"/>
      <c r="AJ56" s="187"/>
      <c r="AK56" s="187"/>
      <c r="AL56" s="187"/>
      <c r="AM56" s="187"/>
    </row>
    <row r="57" spans="24:39" x14ac:dyDescent="0.25">
      <c r="X57" s="28">
        <v>56</v>
      </c>
      <c r="Y57" s="28" t="s">
        <v>39</v>
      </c>
      <c r="Z57" s="28" t="s">
        <v>119</v>
      </c>
      <c r="AA57" s="28">
        <v>0</v>
      </c>
      <c r="AB57" s="179">
        <v>2</v>
      </c>
      <c r="AC57" s="164">
        <v>3</v>
      </c>
      <c r="AD57" s="183">
        <v>45268</v>
      </c>
      <c r="AE57" s="189"/>
    </row>
    <row r="58" spans="24:39" x14ac:dyDescent="0.25">
      <c r="X58" s="8">
        <v>57</v>
      </c>
      <c r="Y58" s="8" t="s">
        <v>43</v>
      </c>
      <c r="Z58" s="8" t="s">
        <v>120</v>
      </c>
      <c r="AA58" s="8">
        <v>1</v>
      </c>
      <c r="AB58" s="179">
        <v>2</v>
      </c>
      <c r="AC58" s="164">
        <v>3</v>
      </c>
      <c r="AD58" s="183">
        <v>45270</v>
      </c>
      <c r="AE58" s="189"/>
    </row>
    <row r="59" spans="24:39" x14ac:dyDescent="0.25">
      <c r="X59" s="8">
        <v>58</v>
      </c>
      <c r="Y59" s="8" t="s">
        <v>36</v>
      </c>
      <c r="Z59" s="8" t="s">
        <v>121</v>
      </c>
      <c r="AA59" s="8">
        <v>1</v>
      </c>
      <c r="AB59" s="179">
        <v>2</v>
      </c>
      <c r="AC59" s="164">
        <v>3</v>
      </c>
      <c r="AD59" s="183">
        <v>45272</v>
      </c>
      <c r="AE59" s="189"/>
    </row>
    <row r="60" spans="24:39" x14ac:dyDescent="0.25">
      <c r="X60" s="28">
        <v>59</v>
      </c>
      <c r="Y60" s="28" t="s">
        <v>39</v>
      </c>
      <c r="Z60" s="28" t="s">
        <v>122</v>
      </c>
      <c r="AA60" s="28">
        <v>0</v>
      </c>
      <c r="AB60" s="179">
        <v>2</v>
      </c>
      <c r="AC60" s="164">
        <v>3</v>
      </c>
      <c r="AD60" s="183">
        <v>45275</v>
      </c>
      <c r="AE60" s="189"/>
    </row>
    <row r="61" spans="24:39" x14ac:dyDescent="0.25">
      <c r="X61" s="8">
        <v>60</v>
      </c>
      <c r="Y61" s="8" t="s">
        <v>43</v>
      </c>
      <c r="Z61" s="8" t="s">
        <v>123</v>
      </c>
      <c r="AA61" s="8">
        <v>1</v>
      </c>
      <c r="AB61" s="179">
        <v>2</v>
      </c>
      <c r="AC61" s="164">
        <v>3</v>
      </c>
      <c r="AD61" s="183">
        <v>45277</v>
      </c>
      <c r="AE61" s="187" t="s">
        <v>124</v>
      </c>
    </row>
    <row r="62" spans="24:39" x14ac:dyDescent="0.25">
      <c r="X62" s="28">
        <v>61</v>
      </c>
      <c r="Y62" s="28" t="s">
        <v>36</v>
      </c>
      <c r="Z62" s="28" t="s">
        <v>125</v>
      </c>
      <c r="AA62" s="28">
        <v>0</v>
      </c>
      <c r="AB62" s="179">
        <v>2</v>
      </c>
      <c r="AC62" s="164">
        <v>3</v>
      </c>
      <c r="AD62" s="183">
        <v>45279</v>
      </c>
      <c r="AE62" s="189"/>
    </row>
    <row r="63" spans="24:39" x14ac:dyDescent="0.25">
      <c r="X63" s="174">
        <v>62</v>
      </c>
      <c r="Y63" s="174" t="s">
        <v>39</v>
      </c>
      <c r="Z63" s="174" t="s">
        <v>126</v>
      </c>
      <c r="AA63" s="174">
        <v>2</v>
      </c>
      <c r="AB63" s="179">
        <v>2</v>
      </c>
      <c r="AC63" s="164">
        <v>3</v>
      </c>
      <c r="AD63" s="183">
        <v>45282</v>
      </c>
      <c r="AE63" s="189"/>
    </row>
    <row r="64" spans="24:39" x14ac:dyDescent="0.25">
      <c r="X64" s="33">
        <v>63</v>
      </c>
      <c r="Y64" s="33" t="s">
        <v>43</v>
      </c>
      <c r="Z64" s="33" t="s">
        <v>127</v>
      </c>
      <c r="AA64" s="33"/>
      <c r="AB64" s="179">
        <v>2</v>
      </c>
      <c r="AC64" s="164">
        <v>3</v>
      </c>
      <c r="AD64" s="183">
        <v>45284</v>
      </c>
      <c r="AE64" s="186" t="s">
        <v>128</v>
      </c>
    </row>
    <row r="65" spans="24:39" x14ac:dyDescent="0.25">
      <c r="X65" s="174">
        <v>64</v>
      </c>
      <c r="Y65" s="174" t="s">
        <v>36</v>
      </c>
      <c r="Z65" s="174" t="s">
        <v>129</v>
      </c>
      <c r="AA65" s="174">
        <v>2</v>
      </c>
      <c r="AB65" s="179">
        <v>2</v>
      </c>
      <c r="AC65" s="164">
        <v>3</v>
      </c>
      <c r="AD65" s="183">
        <v>45286</v>
      </c>
      <c r="AE65" s="189"/>
    </row>
    <row r="66" spans="24:39" x14ac:dyDescent="0.25">
      <c r="X66" s="8">
        <v>65</v>
      </c>
      <c r="Y66" s="8" t="s">
        <v>39</v>
      </c>
      <c r="Z66" s="8" t="s">
        <v>130</v>
      </c>
      <c r="AA66" s="8">
        <v>1</v>
      </c>
      <c r="AB66" s="179">
        <v>2</v>
      </c>
      <c r="AC66" s="164">
        <v>3</v>
      </c>
      <c r="AD66" s="183">
        <v>45289</v>
      </c>
      <c r="AE66" s="189"/>
    </row>
    <row r="67" spans="24:39" ht="15.75" thickBot="1" x14ac:dyDescent="0.3">
      <c r="X67" s="33">
        <v>66</v>
      </c>
      <c r="Y67" s="33" t="s">
        <v>43</v>
      </c>
      <c r="Z67" s="33" t="s">
        <v>131</v>
      </c>
      <c r="AA67" s="141"/>
      <c r="AB67" s="179">
        <v>2</v>
      </c>
      <c r="AC67" s="164">
        <v>3</v>
      </c>
      <c r="AD67" s="183">
        <v>45291</v>
      </c>
      <c r="AE67" s="186" t="s">
        <v>132</v>
      </c>
    </row>
    <row r="68" spans="24:39" ht="15.75" thickTop="1" x14ac:dyDescent="0.25">
      <c r="X68" s="175">
        <v>67</v>
      </c>
      <c r="Y68" s="175" t="s">
        <v>36</v>
      </c>
      <c r="Z68" s="175" t="s">
        <v>133</v>
      </c>
      <c r="AA68" s="175">
        <v>0</v>
      </c>
      <c r="AB68" s="180">
        <v>2</v>
      </c>
      <c r="AC68" s="176">
        <v>3</v>
      </c>
      <c r="AD68" s="184">
        <v>45293</v>
      </c>
      <c r="AE68" s="189"/>
    </row>
    <row r="69" spans="24:39" x14ac:dyDescent="0.25">
      <c r="X69" s="28">
        <v>68</v>
      </c>
      <c r="Y69" s="28" t="s">
        <v>39</v>
      </c>
      <c r="Z69" s="28" t="s">
        <v>134</v>
      </c>
      <c r="AA69" s="28">
        <v>0</v>
      </c>
      <c r="AB69" s="179">
        <v>2</v>
      </c>
      <c r="AC69" s="164">
        <v>3</v>
      </c>
      <c r="AD69" s="183">
        <v>45296</v>
      </c>
      <c r="AE69" s="189"/>
    </row>
    <row r="70" spans="24:39" x14ac:dyDescent="0.25">
      <c r="X70" s="28">
        <v>69</v>
      </c>
      <c r="Y70" s="28" t="s">
        <v>43</v>
      </c>
      <c r="Z70" s="28" t="s">
        <v>135</v>
      </c>
      <c r="AA70" s="28">
        <v>0</v>
      </c>
      <c r="AB70" s="179">
        <v>2</v>
      </c>
      <c r="AC70" s="164">
        <v>3</v>
      </c>
      <c r="AD70" s="183">
        <v>45298</v>
      </c>
      <c r="AE70" s="189"/>
    </row>
    <row r="71" spans="24:39" x14ac:dyDescent="0.25">
      <c r="X71" s="8">
        <v>70</v>
      </c>
      <c r="Y71" s="8" t="s">
        <v>36</v>
      </c>
      <c r="Z71" s="8" t="s">
        <v>136</v>
      </c>
      <c r="AA71" s="8">
        <v>1</v>
      </c>
      <c r="AB71" s="179">
        <v>2</v>
      </c>
      <c r="AC71" s="164">
        <v>3</v>
      </c>
      <c r="AD71" s="183">
        <v>45300</v>
      </c>
      <c r="AE71" s="189"/>
    </row>
    <row r="72" spans="24:39" x14ac:dyDescent="0.25">
      <c r="X72" s="28">
        <v>71</v>
      </c>
      <c r="Y72" s="28" t="s">
        <v>39</v>
      </c>
      <c r="Z72" s="28" t="s">
        <v>137</v>
      </c>
      <c r="AA72" s="28">
        <v>0</v>
      </c>
      <c r="AB72" s="179">
        <v>2</v>
      </c>
      <c r="AC72" s="164">
        <v>3</v>
      </c>
      <c r="AD72" s="183">
        <v>45303</v>
      </c>
      <c r="AE72" s="189"/>
    </row>
    <row r="73" spans="24:39" x14ac:dyDescent="0.25">
      <c r="X73" s="8">
        <v>72</v>
      </c>
      <c r="Y73" s="8" t="s">
        <v>43</v>
      </c>
      <c r="Z73" s="8" t="s">
        <v>138</v>
      </c>
      <c r="AA73" s="8">
        <v>1</v>
      </c>
      <c r="AB73" s="179">
        <v>2</v>
      </c>
      <c r="AC73" s="164">
        <v>3</v>
      </c>
      <c r="AD73" s="183">
        <v>45305</v>
      </c>
      <c r="AE73" s="189"/>
    </row>
    <row r="74" spans="24:39" x14ac:dyDescent="0.25">
      <c r="X74" s="33">
        <v>73</v>
      </c>
      <c r="Y74" s="33" t="s">
        <v>36</v>
      </c>
      <c r="Z74" s="33" t="s">
        <v>139</v>
      </c>
      <c r="AA74" s="141"/>
      <c r="AB74" s="179">
        <v>2</v>
      </c>
      <c r="AC74" s="164">
        <v>3</v>
      </c>
      <c r="AD74" s="183">
        <v>45307</v>
      </c>
      <c r="AE74" s="187" t="s">
        <v>118</v>
      </c>
      <c r="AF74" s="187"/>
      <c r="AG74" s="187"/>
      <c r="AH74" s="187"/>
      <c r="AI74" s="187"/>
      <c r="AJ74" s="187"/>
      <c r="AK74" s="187"/>
      <c r="AL74" s="187"/>
      <c r="AM74" s="187"/>
    </row>
    <row r="75" spans="24:39" x14ac:dyDescent="0.25">
      <c r="X75" s="28">
        <v>74</v>
      </c>
      <c r="Y75" s="28" t="s">
        <v>39</v>
      </c>
      <c r="Z75" s="28" t="s">
        <v>140</v>
      </c>
      <c r="AA75" s="28">
        <v>0</v>
      </c>
      <c r="AB75" s="179">
        <v>2</v>
      </c>
      <c r="AC75" s="164">
        <v>3</v>
      </c>
      <c r="AD75" s="183">
        <v>45310</v>
      </c>
      <c r="AE75" s="189"/>
    </row>
    <row r="76" spans="24:39" x14ac:dyDescent="0.25">
      <c r="X76" s="28">
        <v>75</v>
      </c>
      <c r="Y76" s="28" t="s">
        <v>43</v>
      </c>
      <c r="Z76" s="28" t="s">
        <v>141</v>
      </c>
      <c r="AA76" s="28">
        <v>0</v>
      </c>
      <c r="AB76" s="179">
        <v>2</v>
      </c>
      <c r="AC76" s="164">
        <v>3</v>
      </c>
      <c r="AD76" s="183">
        <v>45312</v>
      </c>
      <c r="AE76" s="189"/>
    </row>
    <row r="77" spans="24:39" x14ac:dyDescent="0.25">
      <c r="X77" s="28">
        <v>76</v>
      </c>
      <c r="Y77" s="28" t="s">
        <v>36</v>
      </c>
      <c r="Z77" s="28" t="s">
        <v>142</v>
      </c>
      <c r="AA77" s="28">
        <v>0</v>
      </c>
      <c r="AB77" s="179">
        <v>2</v>
      </c>
      <c r="AC77" s="164">
        <v>3</v>
      </c>
      <c r="AD77" s="183">
        <v>45314</v>
      </c>
      <c r="AE77" s="189"/>
    </row>
    <row r="78" spans="24:39" x14ac:dyDescent="0.25">
      <c r="X78" s="28">
        <v>77</v>
      </c>
      <c r="Y78" s="28" t="s">
        <v>39</v>
      </c>
      <c r="Z78" s="28" t="s">
        <v>143</v>
      </c>
      <c r="AA78" s="28">
        <v>0</v>
      </c>
      <c r="AB78" s="179">
        <v>2</v>
      </c>
      <c r="AC78" s="164">
        <v>3</v>
      </c>
      <c r="AD78" s="183">
        <v>45317</v>
      </c>
      <c r="AE78" s="189"/>
    </row>
    <row r="79" spans="24:39" x14ac:dyDescent="0.25">
      <c r="X79" s="8">
        <v>78</v>
      </c>
      <c r="Y79" s="8" t="s">
        <v>43</v>
      </c>
      <c r="Z79" s="8" t="s">
        <v>144</v>
      </c>
      <c r="AA79" s="8">
        <v>1</v>
      </c>
      <c r="AB79" s="179">
        <v>2</v>
      </c>
      <c r="AC79" s="164">
        <v>3</v>
      </c>
      <c r="AD79" s="183">
        <v>45319</v>
      </c>
      <c r="AE79" s="189"/>
    </row>
    <row r="80" spans="24:39" x14ac:dyDescent="0.25">
      <c r="X80" s="28">
        <v>79</v>
      </c>
      <c r="Y80" s="28" t="s">
        <v>36</v>
      </c>
      <c r="Z80" s="28" t="s">
        <v>145</v>
      </c>
      <c r="AA80" s="28">
        <v>0</v>
      </c>
      <c r="AB80" s="179">
        <v>2</v>
      </c>
      <c r="AC80" s="164">
        <v>3</v>
      </c>
      <c r="AD80" s="183">
        <v>45321</v>
      </c>
      <c r="AE80" s="189"/>
    </row>
    <row r="81" spans="24:31" x14ac:dyDescent="0.25">
      <c r="X81" s="28">
        <v>80</v>
      </c>
      <c r="Y81" s="28" t="s">
        <v>39</v>
      </c>
      <c r="Z81" s="28" t="s">
        <v>146</v>
      </c>
      <c r="AA81" s="28">
        <v>0</v>
      </c>
      <c r="AB81" s="179">
        <v>2</v>
      </c>
      <c r="AC81" s="164">
        <v>3</v>
      </c>
      <c r="AD81" s="183">
        <v>45324</v>
      </c>
      <c r="AE81" s="189"/>
    </row>
    <row r="82" spans="24:31" x14ac:dyDescent="0.25">
      <c r="X82" s="28">
        <v>81</v>
      </c>
      <c r="Y82" s="28" t="s">
        <v>43</v>
      </c>
      <c r="Z82" s="28" t="s">
        <v>147</v>
      </c>
      <c r="AA82" s="28">
        <v>0</v>
      </c>
      <c r="AB82" s="179">
        <v>2</v>
      </c>
      <c r="AC82" s="164">
        <v>3</v>
      </c>
      <c r="AD82" s="183">
        <v>45326</v>
      </c>
      <c r="AE82" s="189"/>
    </row>
    <row r="83" spans="24:31" x14ac:dyDescent="0.25">
      <c r="X83" s="28">
        <v>82</v>
      </c>
      <c r="Y83" s="28" t="s">
        <v>36</v>
      </c>
      <c r="Z83" s="28" t="s">
        <v>148</v>
      </c>
      <c r="AA83" s="28">
        <v>0</v>
      </c>
      <c r="AB83" s="179">
        <v>2</v>
      </c>
      <c r="AC83" s="164">
        <v>3</v>
      </c>
      <c r="AD83" s="183">
        <v>45328</v>
      </c>
      <c r="AE83" s="189"/>
    </row>
    <row r="84" spans="24:31" x14ac:dyDescent="0.25">
      <c r="X84" s="28">
        <v>83</v>
      </c>
      <c r="Y84" s="28" t="s">
        <v>39</v>
      </c>
      <c r="Z84" s="28" t="s">
        <v>149</v>
      </c>
      <c r="AA84" s="28">
        <v>0</v>
      </c>
      <c r="AB84" s="179">
        <v>2</v>
      </c>
      <c r="AC84" s="164">
        <v>3</v>
      </c>
      <c r="AD84" s="183">
        <v>45331</v>
      </c>
      <c r="AE84" s="189"/>
    </row>
    <row r="85" spans="24:31" x14ac:dyDescent="0.25">
      <c r="X85" s="8">
        <v>84</v>
      </c>
      <c r="Y85" s="8" t="s">
        <v>43</v>
      </c>
      <c r="Z85" s="8" t="s">
        <v>150</v>
      </c>
      <c r="AA85" s="8">
        <v>1</v>
      </c>
      <c r="AB85" s="179">
        <v>2</v>
      </c>
      <c r="AC85" s="164">
        <v>3</v>
      </c>
      <c r="AD85" s="183">
        <v>45333</v>
      </c>
      <c r="AE85" s="189"/>
    </row>
    <row r="86" spans="24:31" x14ac:dyDescent="0.25">
      <c r="X86" s="28">
        <v>85</v>
      </c>
      <c r="Y86" s="28" t="s">
        <v>39</v>
      </c>
      <c r="Z86" s="28" t="s">
        <v>151</v>
      </c>
      <c r="AA86" s="28">
        <v>0</v>
      </c>
      <c r="AB86" s="179">
        <v>2</v>
      </c>
      <c r="AC86" s="164">
        <v>3</v>
      </c>
      <c r="AD86" s="183">
        <v>45335</v>
      </c>
      <c r="AE86" s="189"/>
    </row>
    <row r="87" spans="24:31" x14ac:dyDescent="0.25">
      <c r="X87" s="28">
        <v>86</v>
      </c>
      <c r="Y87" s="28" t="s">
        <v>39</v>
      </c>
      <c r="Z87" s="28" t="s">
        <v>152</v>
      </c>
      <c r="AA87" s="28">
        <v>0</v>
      </c>
      <c r="AB87" s="179">
        <v>2</v>
      </c>
      <c r="AC87" s="164">
        <v>3</v>
      </c>
      <c r="AD87" s="183">
        <v>45338</v>
      </c>
      <c r="AE87" s="189"/>
    </row>
    <row r="88" spans="24:31" x14ac:dyDescent="0.25">
      <c r="X88" s="26">
        <v>87</v>
      </c>
      <c r="Y88" s="26" t="s">
        <v>43</v>
      </c>
      <c r="Z88" s="26" t="s">
        <v>153</v>
      </c>
      <c r="AA88" s="26">
        <v>3</v>
      </c>
      <c r="AB88" s="179">
        <v>2</v>
      </c>
      <c r="AC88" s="164">
        <v>3</v>
      </c>
      <c r="AD88" s="183">
        <v>45340</v>
      </c>
      <c r="AE88" s="186" t="s">
        <v>154</v>
      </c>
    </row>
    <row r="89" spans="24:31" x14ac:dyDescent="0.25">
      <c r="X89" s="33">
        <v>88</v>
      </c>
      <c r="Y89" s="33" t="s">
        <v>36</v>
      </c>
      <c r="Z89" s="33" t="s">
        <v>155</v>
      </c>
      <c r="AA89" s="33"/>
      <c r="AB89" s="179">
        <v>2</v>
      </c>
      <c r="AC89" s="164">
        <v>3</v>
      </c>
      <c r="AD89" s="183">
        <v>45342</v>
      </c>
      <c r="AE89" s="189"/>
    </row>
    <row r="90" spans="24:31" x14ac:dyDescent="0.25">
      <c r="X90" s="28">
        <v>89</v>
      </c>
      <c r="Y90" s="28" t="s">
        <v>39</v>
      </c>
      <c r="Z90" s="28" t="s">
        <v>156</v>
      </c>
      <c r="AA90" s="28">
        <v>0</v>
      </c>
      <c r="AB90" s="179">
        <v>2</v>
      </c>
      <c r="AC90" s="164">
        <v>3</v>
      </c>
      <c r="AD90" s="183">
        <v>45345</v>
      </c>
      <c r="AE90" s="189"/>
    </row>
    <row r="91" spans="24:31" x14ac:dyDescent="0.25">
      <c r="X91" s="28">
        <v>90</v>
      </c>
      <c r="Y91" s="28" t="s">
        <v>43</v>
      </c>
      <c r="Z91" s="28" t="s">
        <v>157</v>
      </c>
      <c r="AA91" s="28">
        <v>0</v>
      </c>
      <c r="AB91" s="179">
        <v>2</v>
      </c>
      <c r="AC91" s="164">
        <v>3</v>
      </c>
      <c r="AD91" s="183">
        <v>45347</v>
      </c>
      <c r="AE91" s="189"/>
    </row>
    <row r="92" spans="24:31" x14ac:dyDescent="0.25">
      <c r="X92" s="28">
        <v>91</v>
      </c>
      <c r="Y92" s="28" t="s">
        <v>36</v>
      </c>
      <c r="Z92" s="28" t="s">
        <v>158</v>
      </c>
      <c r="AA92" s="28">
        <v>0</v>
      </c>
      <c r="AB92" s="179">
        <v>2</v>
      </c>
      <c r="AC92" s="164">
        <v>3</v>
      </c>
      <c r="AD92" s="183">
        <v>45349</v>
      </c>
      <c r="AE92" s="189"/>
    </row>
    <row r="93" spans="24:31" x14ac:dyDescent="0.25">
      <c r="X93" s="28">
        <v>92</v>
      </c>
      <c r="Y93" s="28" t="s">
        <v>39</v>
      </c>
      <c r="Z93" s="28" t="s">
        <v>159</v>
      </c>
      <c r="AA93" s="28">
        <v>0</v>
      </c>
      <c r="AB93" s="179">
        <v>2</v>
      </c>
      <c r="AC93" s="164">
        <v>3</v>
      </c>
      <c r="AD93" s="183">
        <v>45352</v>
      </c>
      <c r="AE93" s="189"/>
    </row>
    <row r="94" spans="24:31" x14ac:dyDescent="0.25">
      <c r="X94" s="8">
        <v>93</v>
      </c>
      <c r="Y94" s="8" t="s">
        <v>43</v>
      </c>
      <c r="Z94" s="8" t="s">
        <v>160</v>
      </c>
      <c r="AA94" s="8">
        <v>1</v>
      </c>
      <c r="AB94" s="179">
        <v>2</v>
      </c>
      <c r="AC94" s="164">
        <v>3</v>
      </c>
      <c r="AD94" s="183">
        <v>45354</v>
      </c>
      <c r="AE94" s="189"/>
    </row>
    <row r="95" spans="24:31" x14ac:dyDescent="0.25">
      <c r="X95" s="8">
        <v>94</v>
      </c>
      <c r="Y95" s="8" t="s">
        <v>36</v>
      </c>
      <c r="Z95" s="8" t="s">
        <v>161</v>
      </c>
      <c r="AA95" s="8">
        <v>1</v>
      </c>
      <c r="AB95" s="179">
        <v>2</v>
      </c>
      <c r="AC95" s="164">
        <v>3</v>
      </c>
      <c r="AD95" s="183">
        <v>45356</v>
      </c>
      <c r="AE95" s="189"/>
    </row>
    <row r="96" spans="24:31" x14ac:dyDescent="0.25">
      <c r="X96" s="28">
        <v>95</v>
      </c>
      <c r="Y96" s="28" t="s">
        <v>39</v>
      </c>
      <c r="Z96" s="28" t="s">
        <v>162</v>
      </c>
      <c r="AA96" s="28">
        <v>0</v>
      </c>
      <c r="AB96" s="179">
        <v>2</v>
      </c>
      <c r="AC96" s="164">
        <v>3</v>
      </c>
      <c r="AD96" s="183">
        <v>45359</v>
      </c>
      <c r="AE96" s="189"/>
    </row>
    <row r="97" spans="24:31" x14ac:dyDescent="0.25">
      <c r="X97" s="33">
        <v>96</v>
      </c>
      <c r="Y97" s="33" t="s">
        <v>43</v>
      </c>
      <c r="Z97" s="33" t="s">
        <v>163</v>
      </c>
      <c r="AA97" s="275"/>
      <c r="AB97" s="179">
        <v>2</v>
      </c>
      <c r="AC97" s="164">
        <v>3</v>
      </c>
      <c r="AD97" s="183">
        <v>45361</v>
      </c>
      <c r="AE97" s="187" t="s">
        <v>210</v>
      </c>
    </row>
    <row r="98" spans="24:31" x14ac:dyDescent="0.25">
      <c r="X98" s="28">
        <v>97</v>
      </c>
      <c r="Y98" s="28" t="s">
        <v>36</v>
      </c>
      <c r="Z98" s="28" t="s">
        <v>164</v>
      </c>
      <c r="AA98" s="28">
        <v>0</v>
      </c>
      <c r="AB98" s="179">
        <v>2</v>
      </c>
      <c r="AC98" s="164">
        <v>3</v>
      </c>
      <c r="AD98" s="183">
        <v>45363</v>
      </c>
      <c r="AE98" s="189"/>
    </row>
    <row r="99" spans="24:31" x14ac:dyDescent="0.25">
      <c r="X99" s="8">
        <v>98</v>
      </c>
      <c r="Y99" s="8" t="s">
        <v>39</v>
      </c>
      <c r="Z99" s="8" t="s">
        <v>165</v>
      </c>
      <c r="AA99" s="8">
        <v>1</v>
      </c>
      <c r="AB99" s="179">
        <v>2</v>
      </c>
      <c r="AC99" s="164">
        <v>3</v>
      </c>
      <c r="AD99" s="183">
        <v>45366</v>
      </c>
      <c r="AE99" s="189"/>
    </row>
    <row r="100" spans="24:31" x14ac:dyDescent="0.25">
      <c r="X100" s="28">
        <v>99</v>
      </c>
      <c r="Y100" s="28" t="s">
        <v>43</v>
      </c>
      <c r="Z100" s="28" t="s">
        <v>166</v>
      </c>
      <c r="AA100" s="28">
        <v>0</v>
      </c>
      <c r="AB100" s="179">
        <v>2</v>
      </c>
      <c r="AC100" s="164">
        <v>3</v>
      </c>
      <c r="AD100" s="183">
        <v>45368</v>
      </c>
      <c r="AE100" s="189"/>
    </row>
    <row r="101" spans="24:31" x14ac:dyDescent="0.25">
      <c r="X101" s="28">
        <v>100</v>
      </c>
      <c r="Y101" s="28" t="s">
        <v>36</v>
      </c>
      <c r="Z101" s="28" t="s">
        <v>167</v>
      </c>
      <c r="AA101" s="28">
        <v>0</v>
      </c>
      <c r="AB101" s="179">
        <v>2</v>
      </c>
      <c r="AC101" s="164">
        <v>3</v>
      </c>
      <c r="AD101" s="183">
        <v>45370</v>
      </c>
      <c r="AE101" s="189"/>
    </row>
    <row r="102" spans="24:31" x14ac:dyDescent="0.25">
      <c r="X102" s="28">
        <v>101</v>
      </c>
      <c r="Y102" s="28" t="s">
        <v>39</v>
      </c>
      <c r="Z102" s="28" t="s">
        <v>168</v>
      </c>
      <c r="AA102" s="28">
        <v>0</v>
      </c>
      <c r="AB102" s="179">
        <v>2</v>
      </c>
      <c r="AC102" s="164">
        <v>3</v>
      </c>
      <c r="AD102" s="183">
        <v>45373</v>
      </c>
      <c r="AE102" s="189"/>
    </row>
    <row r="103" spans="24:31" x14ac:dyDescent="0.25">
      <c r="X103" s="177">
        <v>102</v>
      </c>
      <c r="Y103" s="177" t="s">
        <v>43</v>
      </c>
      <c r="Z103" s="177" t="s">
        <v>169</v>
      </c>
      <c r="AA103" s="28">
        <v>0</v>
      </c>
      <c r="AB103" s="179">
        <v>2</v>
      </c>
      <c r="AC103" s="164">
        <v>3</v>
      </c>
      <c r="AD103" s="183">
        <v>45375</v>
      </c>
      <c r="AE103" s="189"/>
    </row>
    <row r="104" spans="24:31" x14ac:dyDescent="0.25">
      <c r="X104" s="177">
        <v>103</v>
      </c>
      <c r="Y104" s="177" t="s">
        <v>36</v>
      </c>
      <c r="Z104" s="177" t="s">
        <v>170</v>
      </c>
      <c r="AA104" s="28">
        <v>0</v>
      </c>
      <c r="AB104" s="179">
        <v>2</v>
      </c>
      <c r="AC104" s="164">
        <v>3</v>
      </c>
      <c r="AD104" s="183">
        <v>45377</v>
      </c>
      <c r="AE104" s="189"/>
    </row>
    <row r="105" spans="24:31" x14ac:dyDescent="0.25">
      <c r="X105" s="156">
        <v>104</v>
      </c>
      <c r="Y105" s="156" t="s">
        <v>39</v>
      </c>
      <c r="Z105" s="156" t="s">
        <v>171</v>
      </c>
      <c r="AA105" s="8">
        <v>1</v>
      </c>
      <c r="AB105" s="179">
        <v>2</v>
      </c>
      <c r="AC105" s="164">
        <v>3</v>
      </c>
      <c r="AD105" s="183">
        <v>45380</v>
      </c>
      <c r="AE105" s="189"/>
    </row>
    <row r="106" spans="24:31" x14ac:dyDescent="0.25">
      <c r="X106" s="33">
        <v>105</v>
      </c>
      <c r="Y106" s="33" t="s">
        <v>43</v>
      </c>
      <c r="Z106" s="33" t="s">
        <v>172</v>
      </c>
      <c r="AA106" s="141"/>
      <c r="AB106" s="179">
        <v>2</v>
      </c>
      <c r="AC106" s="164">
        <v>3</v>
      </c>
      <c r="AD106" s="183">
        <v>45382</v>
      </c>
      <c r="AE106" s="186" t="s">
        <v>173</v>
      </c>
    </row>
    <row r="107" spans="24:31" x14ac:dyDescent="0.25">
      <c r="X107" s="174">
        <v>106</v>
      </c>
      <c r="Y107" s="174" t="s">
        <v>36</v>
      </c>
      <c r="Z107" s="174" t="s">
        <v>174</v>
      </c>
      <c r="AA107" s="174">
        <v>2</v>
      </c>
      <c r="AB107" s="179">
        <v>2</v>
      </c>
      <c r="AC107" s="164">
        <v>3</v>
      </c>
      <c r="AD107" s="183">
        <v>45384</v>
      </c>
      <c r="AE107" s="189"/>
    </row>
    <row r="108" spans="24:31" x14ac:dyDescent="0.25">
      <c r="X108" s="28">
        <v>107</v>
      </c>
      <c r="Y108" s="28" t="s">
        <v>39</v>
      </c>
      <c r="Z108" s="28" t="s">
        <v>175</v>
      </c>
      <c r="AA108" s="28">
        <v>0</v>
      </c>
      <c r="AB108" s="179">
        <v>2</v>
      </c>
      <c r="AC108" s="164">
        <v>3</v>
      </c>
      <c r="AD108" s="183">
        <v>45387</v>
      </c>
      <c r="AE108" s="189"/>
    </row>
    <row r="109" spans="24:31" x14ac:dyDescent="0.25">
      <c r="X109" s="177">
        <v>108</v>
      </c>
      <c r="Y109" s="177" t="s">
        <v>43</v>
      </c>
      <c r="Z109" s="177" t="s">
        <v>176</v>
      </c>
      <c r="AA109" s="177">
        <v>0</v>
      </c>
      <c r="AB109" s="179">
        <v>2</v>
      </c>
      <c r="AC109" s="164">
        <v>3</v>
      </c>
      <c r="AD109" s="183">
        <v>45389</v>
      </c>
      <c r="AE109" s="189"/>
    </row>
    <row r="110" spans="24:31" x14ac:dyDescent="0.25">
      <c r="X110" s="177">
        <v>109</v>
      </c>
      <c r="Y110" s="177" t="s">
        <v>36</v>
      </c>
      <c r="Z110" s="177" t="s">
        <v>177</v>
      </c>
      <c r="AA110" s="177">
        <v>0</v>
      </c>
      <c r="AB110" s="179">
        <v>2</v>
      </c>
      <c r="AC110" s="164">
        <v>3</v>
      </c>
      <c r="AD110" s="183">
        <v>45391</v>
      </c>
      <c r="AE110" s="189"/>
    </row>
    <row r="111" spans="24:31" x14ac:dyDescent="0.25">
      <c r="X111" s="177">
        <v>110</v>
      </c>
      <c r="Y111" s="177" t="s">
        <v>39</v>
      </c>
      <c r="Z111" s="177" t="s">
        <v>178</v>
      </c>
      <c r="AA111" s="177">
        <v>0</v>
      </c>
      <c r="AB111" s="179">
        <v>2</v>
      </c>
      <c r="AC111" s="164">
        <v>3</v>
      </c>
      <c r="AD111" s="183">
        <v>45394</v>
      </c>
      <c r="AE111" s="189"/>
    </row>
    <row r="112" spans="24:31" x14ac:dyDescent="0.25">
      <c r="X112" s="28">
        <v>111</v>
      </c>
      <c r="Y112" s="28" t="s">
        <v>43</v>
      </c>
      <c r="Z112" s="28" t="s">
        <v>179</v>
      </c>
      <c r="AA112" s="28">
        <v>0</v>
      </c>
      <c r="AB112" s="179">
        <v>2</v>
      </c>
      <c r="AC112" s="164">
        <v>3</v>
      </c>
      <c r="AD112" s="183">
        <v>45396</v>
      </c>
      <c r="AE112" s="189"/>
    </row>
    <row r="113" spans="24:31" x14ac:dyDescent="0.25">
      <c r="X113" s="28">
        <v>112</v>
      </c>
      <c r="Y113" s="28" t="s">
        <v>36</v>
      </c>
      <c r="Z113" s="28" t="s">
        <v>180</v>
      </c>
      <c r="AA113" s="28">
        <v>0</v>
      </c>
      <c r="AB113" s="179">
        <v>2</v>
      </c>
      <c r="AC113" s="164">
        <v>3</v>
      </c>
      <c r="AD113" s="183">
        <v>45398</v>
      </c>
      <c r="AE113" s="189"/>
    </row>
    <row r="114" spans="24:31" x14ac:dyDescent="0.25">
      <c r="X114" s="28">
        <v>113</v>
      </c>
      <c r="Y114" s="28" t="s">
        <v>39</v>
      </c>
      <c r="Z114" s="28" t="s">
        <v>181</v>
      </c>
      <c r="AA114" s="28">
        <v>0</v>
      </c>
      <c r="AB114" s="179">
        <v>2</v>
      </c>
      <c r="AC114" s="164">
        <v>3</v>
      </c>
      <c r="AD114" s="183">
        <v>45401</v>
      </c>
      <c r="AE114" s="189"/>
    </row>
    <row r="115" spans="24:31" x14ac:dyDescent="0.25">
      <c r="X115" s="177">
        <v>114</v>
      </c>
      <c r="Y115" s="28" t="s">
        <v>43</v>
      </c>
      <c r="Z115" s="177" t="s">
        <v>182</v>
      </c>
      <c r="AA115" s="28">
        <v>0</v>
      </c>
      <c r="AB115" s="179">
        <v>2</v>
      </c>
      <c r="AC115" s="164">
        <v>3</v>
      </c>
      <c r="AD115" s="183">
        <v>45403</v>
      </c>
      <c r="AE115" s="189"/>
    </row>
    <row r="116" spans="24:31" x14ac:dyDescent="0.25">
      <c r="X116" s="177">
        <v>115</v>
      </c>
      <c r="Y116" s="28" t="s">
        <v>36</v>
      </c>
      <c r="Z116" s="177" t="s">
        <v>183</v>
      </c>
      <c r="AA116" s="28">
        <v>0</v>
      </c>
      <c r="AB116" s="179">
        <v>2</v>
      </c>
      <c r="AC116" s="164">
        <v>3</v>
      </c>
      <c r="AD116" s="183">
        <v>45405</v>
      </c>
      <c r="AE116" s="189"/>
    </row>
    <row r="117" spans="24:31" x14ac:dyDescent="0.25">
      <c r="X117" s="177">
        <v>116</v>
      </c>
      <c r="Y117" s="28" t="s">
        <v>39</v>
      </c>
      <c r="Z117" s="177" t="s">
        <v>184</v>
      </c>
      <c r="AA117" s="28">
        <v>0</v>
      </c>
      <c r="AB117" s="179">
        <v>2</v>
      </c>
      <c r="AC117" s="164">
        <v>3</v>
      </c>
      <c r="AD117" s="183">
        <v>45408</v>
      </c>
      <c r="AE117" s="189"/>
    </row>
    <row r="118" spans="24:31" x14ac:dyDescent="0.25">
      <c r="X118" s="177">
        <v>117</v>
      </c>
      <c r="Y118" s="28" t="s">
        <v>43</v>
      </c>
      <c r="Z118" s="177" t="s">
        <v>185</v>
      </c>
      <c r="AA118" s="28">
        <v>0</v>
      </c>
      <c r="AB118" s="179">
        <v>2</v>
      </c>
      <c r="AC118" s="164">
        <v>3</v>
      </c>
      <c r="AD118" s="183">
        <v>45410</v>
      </c>
      <c r="AE118" s="189"/>
    </row>
    <row r="119" spans="24:31" x14ac:dyDescent="0.25">
      <c r="X119" s="33">
        <v>118</v>
      </c>
      <c r="Y119" s="33" t="s">
        <v>36</v>
      </c>
      <c r="Z119" s="33" t="s">
        <v>186</v>
      </c>
      <c r="AA119" s="141"/>
      <c r="AB119" s="179">
        <v>2</v>
      </c>
      <c r="AC119" s="164">
        <v>3</v>
      </c>
      <c r="AD119" s="183">
        <v>45412</v>
      </c>
      <c r="AE119" s="186" t="s">
        <v>211</v>
      </c>
    </row>
    <row r="120" spans="24:31" x14ac:dyDescent="0.25">
      <c r="X120" s="177">
        <v>119</v>
      </c>
      <c r="Y120" s="28" t="s">
        <v>39</v>
      </c>
      <c r="Z120" s="177" t="s">
        <v>187</v>
      </c>
      <c r="AA120" s="28">
        <v>0</v>
      </c>
      <c r="AB120" s="179">
        <v>2</v>
      </c>
      <c r="AC120" s="164">
        <v>3</v>
      </c>
      <c r="AD120" s="183">
        <v>45415</v>
      </c>
      <c r="AE120" s="189"/>
    </row>
    <row r="121" spans="24:31" x14ac:dyDescent="0.25">
      <c r="X121" s="177">
        <v>120</v>
      </c>
      <c r="Y121" s="28" t="s">
        <v>43</v>
      </c>
      <c r="Z121" s="177" t="s">
        <v>188</v>
      </c>
      <c r="AA121" s="28">
        <v>0</v>
      </c>
      <c r="AB121" s="179">
        <v>2</v>
      </c>
      <c r="AC121" s="164">
        <v>3</v>
      </c>
      <c r="AD121" s="183">
        <v>45417</v>
      </c>
      <c r="AE121" s="189"/>
    </row>
    <row r="122" spans="24:31" x14ac:dyDescent="0.25">
      <c r="X122" s="177">
        <v>120</v>
      </c>
      <c r="Y122" s="28" t="s">
        <v>36</v>
      </c>
      <c r="Z122" s="177" t="s">
        <v>189</v>
      </c>
      <c r="AA122" s="28">
        <v>0</v>
      </c>
      <c r="AB122" s="179">
        <v>2</v>
      </c>
      <c r="AC122" s="164">
        <v>3</v>
      </c>
      <c r="AD122" s="183">
        <v>45419</v>
      </c>
      <c r="AE122" s="189"/>
    </row>
    <row r="123" spans="24:31" x14ac:dyDescent="0.25">
      <c r="X123" s="156">
        <v>122</v>
      </c>
      <c r="Y123" s="8" t="s">
        <v>39</v>
      </c>
      <c r="Z123" s="156" t="s">
        <v>190</v>
      </c>
      <c r="AA123" s="8">
        <v>1</v>
      </c>
      <c r="AB123" s="179">
        <v>2</v>
      </c>
      <c r="AC123" s="164">
        <v>3</v>
      </c>
      <c r="AD123" s="183">
        <v>45422</v>
      </c>
      <c r="AE123" s="189"/>
    </row>
    <row r="124" spans="24:31" x14ac:dyDescent="0.25">
      <c r="X124" s="33">
        <v>123</v>
      </c>
      <c r="Y124" s="33" t="s">
        <v>43</v>
      </c>
      <c r="Z124" s="33" t="s">
        <v>191</v>
      </c>
      <c r="AA124" s="33"/>
      <c r="AB124" s="179">
        <v>2</v>
      </c>
      <c r="AC124" s="164">
        <v>3</v>
      </c>
      <c r="AD124" s="183">
        <v>45424</v>
      </c>
      <c r="AE124" s="186" t="s">
        <v>192</v>
      </c>
    </row>
    <row r="125" spans="24:31" x14ac:dyDescent="0.25">
      <c r="X125" s="33">
        <v>124</v>
      </c>
      <c r="Y125" s="33" t="s">
        <v>36</v>
      </c>
      <c r="Z125" s="33" t="s">
        <v>193</v>
      </c>
      <c r="AA125" s="33"/>
      <c r="AB125" s="179">
        <v>2</v>
      </c>
      <c r="AC125" s="164">
        <v>3</v>
      </c>
      <c r="AD125" s="183">
        <v>45426</v>
      </c>
      <c r="AE125" s="186" t="s">
        <v>194</v>
      </c>
    </row>
    <row r="126" spans="24:31" x14ac:dyDescent="0.25">
      <c r="X126" s="177">
        <v>125</v>
      </c>
      <c r="Y126" s="28" t="s">
        <v>39</v>
      </c>
      <c r="Z126" s="177" t="s">
        <v>195</v>
      </c>
      <c r="AA126" s="28">
        <v>0</v>
      </c>
      <c r="AB126" s="179">
        <v>2</v>
      </c>
      <c r="AC126" s="164">
        <v>3</v>
      </c>
      <c r="AD126" s="183">
        <v>45429</v>
      </c>
      <c r="AE126" s="189"/>
    </row>
    <row r="127" spans="24:31" x14ac:dyDescent="0.25">
      <c r="X127" s="156">
        <v>126</v>
      </c>
      <c r="Y127" s="8" t="s">
        <v>43</v>
      </c>
      <c r="Z127" s="156" t="s">
        <v>196</v>
      </c>
      <c r="AA127" s="8">
        <v>1</v>
      </c>
      <c r="AB127" s="179">
        <v>2</v>
      </c>
      <c r="AC127" s="164">
        <v>3</v>
      </c>
      <c r="AD127" s="183">
        <v>45431</v>
      </c>
      <c r="AE127" s="189"/>
    </row>
    <row r="128" spans="24:31" x14ac:dyDescent="0.25">
      <c r="X128" s="177">
        <v>127</v>
      </c>
      <c r="Y128" s="28" t="s">
        <v>36</v>
      </c>
      <c r="Z128" s="177" t="s">
        <v>197</v>
      </c>
      <c r="AA128" s="28">
        <v>0</v>
      </c>
      <c r="AB128" s="179">
        <v>2</v>
      </c>
      <c r="AC128" s="164">
        <v>3</v>
      </c>
      <c r="AD128" s="183">
        <v>45433</v>
      </c>
      <c r="AE128" s="189"/>
    </row>
    <row r="129" spans="24:31" x14ac:dyDescent="0.25">
      <c r="X129" s="177">
        <v>128</v>
      </c>
      <c r="Y129" s="28" t="s">
        <v>39</v>
      </c>
      <c r="Z129" s="177" t="s">
        <v>198</v>
      </c>
      <c r="AA129" s="28">
        <v>0</v>
      </c>
      <c r="AB129" s="179">
        <v>2</v>
      </c>
      <c r="AC129" s="164">
        <v>3</v>
      </c>
      <c r="AD129" s="183">
        <v>45436</v>
      </c>
      <c r="AE129" s="189"/>
    </row>
    <row r="130" spans="24:31" x14ac:dyDescent="0.25">
      <c r="X130" s="177">
        <v>129</v>
      </c>
      <c r="Y130" s="28" t="s">
        <v>43</v>
      </c>
      <c r="Z130" s="177" t="s">
        <v>200</v>
      </c>
      <c r="AA130" s="28">
        <v>0</v>
      </c>
      <c r="AB130" s="179">
        <v>2</v>
      </c>
      <c r="AC130" s="164">
        <v>3</v>
      </c>
      <c r="AD130" s="183">
        <v>45438</v>
      </c>
    </row>
    <row r="131" spans="24:31" x14ac:dyDescent="0.25">
      <c r="X131" s="177">
        <v>130</v>
      </c>
      <c r="Y131" s="28" t="s">
        <v>36</v>
      </c>
      <c r="Z131" s="177" t="s">
        <v>201</v>
      </c>
      <c r="AA131" s="28">
        <v>0</v>
      </c>
      <c r="AB131" s="179">
        <v>2</v>
      </c>
      <c r="AC131" s="164">
        <v>3</v>
      </c>
      <c r="AD131" s="183">
        <v>45440</v>
      </c>
    </row>
    <row r="132" spans="24:31" x14ac:dyDescent="0.25">
      <c r="X132" s="33">
        <v>131</v>
      </c>
      <c r="Y132" s="33" t="s">
        <v>39</v>
      </c>
      <c r="Z132" s="33" t="s">
        <v>202</v>
      </c>
      <c r="AA132" s="33"/>
      <c r="AB132" s="179">
        <v>2</v>
      </c>
      <c r="AC132" s="164">
        <v>3</v>
      </c>
      <c r="AD132" s="183">
        <v>45443</v>
      </c>
      <c r="AE132" t="s">
        <v>203</v>
      </c>
    </row>
    <row r="133" spans="24:31" x14ac:dyDescent="0.25">
      <c r="X133" s="177">
        <v>132</v>
      </c>
      <c r="Y133" s="28" t="s">
        <v>43</v>
      </c>
      <c r="Z133" s="177" t="s">
        <v>204</v>
      </c>
      <c r="AA133" s="28">
        <v>0</v>
      </c>
      <c r="AB133" s="179">
        <v>2</v>
      </c>
      <c r="AC133" s="164">
        <v>3</v>
      </c>
      <c r="AD133" s="183">
        <v>45445</v>
      </c>
    </row>
    <row r="134" spans="24:31" x14ac:dyDescent="0.25">
      <c r="X134" s="177">
        <v>133</v>
      </c>
      <c r="Y134" s="28" t="s">
        <v>36</v>
      </c>
      <c r="Z134" s="177" t="s">
        <v>205</v>
      </c>
      <c r="AA134" s="28">
        <v>0</v>
      </c>
      <c r="AB134" s="179">
        <v>2</v>
      </c>
      <c r="AC134" s="164">
        <v>3</v>
      </c>
      <c r="AD134" s="183">
        <v>45447</v>
      </c>
    </row>
    <row r="135" spans="24:31" x14ac:dyDescent="0.25">
      <c r="X135" s="177">
        <v>134</v>
      </c>
      <c r="Y135" s="28" t="s">
        <v>39</v>
      </c>
      <c r="Z135" s="177" t="s">
        <v>206</v>
      </c>
      <c r="AA135" s="28">
        <v>0</v>
      </c>
      <c r="AB135" s="179">
        <v>2</v>
      </c>
      <c r="AC135" s="164">
        <v>3</v>
      </c>
      <c r="AD135" s="183">
        <v>45450</v>
      </c>
    </row>
    <row r="136" spans="24:31" x14ac:dyDescent="0.25">
      <c r="X136" s="177">
        <v>135</v>
      </c>
      <c r="Y136" s="28" t="s">
        <v>43</v>
      </c>
      <c r="Z136" s="177" t="s">
        <v>207</v>
      </c>
      <c r="AA136" s="28">
        <v>0</v>
      </c>
      <c r="AB136" s="179">
        <v>2</v>
      </c>
      <c r="AC136" s="164">
        <v>3</v>
      </c>
      <c r="AD136" s="183">
        <v>45452</v>
      </c>
    </row>
    <row r="137" spans="24:31" x14ac:dyDescent="0.25">
      <c r="X137" s="177">
        <v>136</v>
      </c>
      <c r="Y137" s="28" t="s">
        <v>36</v>
      </c>
      <c r="Z137" s="177" t="s">
        <v>208</v>
      </c>
      <c r="AA137" s="28">
        <v>0</v>
      </c>
      <c r="AB137" s="179">
        <v>2</v>
      </c>
      <c r="AC137" s="164">
        <v>3</v>
      </c>
      <c r="AD137" s="183">
        <v>45454</v>
      </c>
    </row>
    <row r="138" spans="24:31" x14ac:dyDescent="0.25">
      <c r="X138" s="177">
        <v>137</v>
      </c>
      <c r="Y138" s="28" t="s">
        <v>39</v>
      </c>
      <c r="Z138" s="177" t="s">
        <v>209</v>
      </c>
      <c r="AA138" s="28">
        <v>0</v>
      </c>
      <c r="AB138" s="179">
        <v>2</v>
      </c>
      <c r="AC138" s="164">
        <v>3</v>
      </c>
      <c r="AD138" s="183">
        <v>45457</v>
      </c>
    </row>
    <row r="139" spans="24:31" x14ac:dyDescent="0.25">
      <c r="X139" s="33">
        <v>138</v>
      </c>
      <c r="Y139" s="33" t="s">
        <v>43</v>
      </c>
      <c r="Z139" s="33" t="s">
        <v>230</v>
      </c>
      <c r="AA139" s="33"/>
      <c r="AB139" s="179">
        <v>2</v>
      </c>
      <c r="AC139" s="164">
        <v>3</v>
      </c>
      <c r="AD139" s="183">
        <v>45459</v>
      </c>
    </row>
    <row r="140" spans="24:31" x14ac:dyDescent="0.25">
      <c r="X140" s="33">
        <v>139</v>
      </c>
      <c r="Y140" s="33" t="s">
        <v>36</v>
      </c>
      <c r="Z140" s="33" t="s">
        <v>231</v>
      </c>
      <c r="AA140" s="33"/>
      <c r="AB140" s="179">
        <v>2</v>
      </c>
      <c r="AC140" s="164">
        <v>3</v>
      </c>
      <c r="AD140" s="183">
        <v>45461</v>
      </c>
    </row>
    <row r="141" spans="24:31" x14ac:dyDescent="0.25">
      <c r="X141" s="33">
        <v>140</v>
      </c>
      <c r="Y141" s="33" t="s">
        <v>39</v>
      </c>
      <c r="Z141" s="33" t="s">
        <v>232</v>
      </c>
      <c r="AA141" s="33"/>
      <c r="AB141" s="179">
        <v>2</v>
      </c>
      <c r="AC141" s="164">
        <v>3</v>
      </c>
      <c r="AD141" s="183">
        <v>45464</v>
      </c>
    </row>
    <row r="142" spans="24:31" x14ac:dyDescent="0.25">
      <c r="X142" s="33">
        <v>141</v>
      </c>
      <c r="Y142" s="33" t="s">
        <v>43</v>
      </c>
      <c r="Z142" s="33" t="s">
        <v>233</v>
      </c>
      <c r="AA142" s="33"/>
      <c r="AB142" s="179">
        <v>2</v>
      </c>
      <c r="AC142" s="164">
        <v>3</v>
      </c>
      <c r="AD142" s="183">
        <v>45466</v>
      </c>
    </row>
    <row r="143" spans="24:31" x14ac:dyDescent="0.25">
      <c r="X143" s="33">
        <v>142</v>
      </c>
      <c r="Y143" s="33" t="s">
        <v>36</v>
      </c>
      <c r="Z143" s="33" t="s">
        <v>234</v>
      </c>
      <c r="AA143" s="33"/>
      <c r="AB143" s="179">
        <v>2</v>
      </c>
      <c r="AC143" s="164">
        <v>3</v>
      </c>
      <c r="AD143" s="183">
        <v>45468</v>
      </c>
    </row>
    <row r="144" spans="24:31" x14ac:dyDescent="0.25">
      <c r="X144" s="33">
        <v>143</v>
      </c>
      <c r="Y144" s="33" t="s">
        <v>39</v>
      </c>
      <c r="Z144" s="33" t="s">
        <v>235</v>
      </c>
      <c r="AA144" s="33"/>
      <c r="AB144" s="179">
        <v>2</v>
      </c>
      <c r="AC144" s="164">
        <v>3</v>
      </c>
      <c r="AD144" s="183">
        <v>45471</v>
      </c>
    </row>
    <row r="145" spans="24:31" x14ac:dyDescent="0.25">
      <c r="X145" s="33">
        <v>144</v>
      </c>
      <c r="Y145" s="33" t="s">
        <v>43</v>
      </c>
      <c r="Z145" s="33" t="s">
        <v>236</v>
      </c>
      <c r="AA145" s="33"/>
      <c r="AB145" s="179">
        <v>2</v>
      </c>
      <c r="AC145" s="164">
        <v>3</v>
      </c>
      <c r="AD145" s="183">
        <v>45473</v>
      </c>
    </row>
    <row r="146" spans="24:31" x14ac:dyDescent="0.25">
      <c r="X146" s="33">
        <v>145</v>
      </c>
      <c r="Y146" s="33" t="s">
        <v>36</v>
      </c>
      <c r="Z146" s="33" t="s">
        <v>237</v>
      </c>
      <c r="AA146" s="33"/>
      <c r="AB146" s="179">
        <v>2</v>
      </c>
      <c r="AC146" s="164">
        <v>3</v>
      </c>
      <c r="AD146" s="183">
        <v>45475</v>
      </c>
    </row>
    <row r="147" spans="24:31" x14ac:dyDescent="0.25">
      <c r="X147" s="33">
        <v>146</v>
      </c>
      <c r="Y147" s="33" t="s">
        <v>39</v>
      </c>
      <c r="Z147" s="33" t="s">
        <v>238</v>
      </c>
      <c r="AA147" s="33"/>
      <c r="AB147" s="179">
        <v>2</v>
      </c>
      <c r="AC147" s="164">
        <v>3</v>
      </c>
      <c r="AD147" s="183">
        <v>45478</v>
      </c>
    </row>
    <row r="148" spans="24:31" x14ac:dyDescent="0.25">
      <c r="X148" s="33">
        <v>147</v>
      </c>
      <c r="Y148" s="33" t="s">
        <v>43</v>
      </c>
      <c r="Z148" s="33" t="s">
        <v>239</v>
      </c>
      <c r="AA148" s="33"/>
      <c r="AB148" s="179">
        <v>2</v>
      </c>
      <c r="AC148" s="164">
        <v>3</v>
      </c>
      <c r="AD148" s="183">
        <v>45480</v>
      </c>
    </row>
    <row r="149" spans="24:31" x14ac:dyDescent="0.25">
      <c r="X149" s="33">
        <v>148</v>
      </c>
      <c r="Y149" s="33" t="s">
        <v>36</v>
      </c>
      <c r="Z149" s="33" t="s">
        <v>240</v>
      </c>
      <c r="AA149" s="33"/>
      <c r="AB149" s="179">
        <v>2</v>
      </c>
      <c r="AC149" s="164">
        <v>3</v>
      </c>
      <c r="AD149" s="183">
        <v>45482</v>
      </c>
    </row>
    <row r="150" spans="24:31" x14ac:dyDescent="0.25">
      <c r="X150" s="33">
        <v>149</v>
      </c>
      <c r="Y150" s="33" t="s">
        <v>39</v>
      </c>
      <c r="Z150" s="33" t="s">
        <v>241</v>
      </c>
      <c r="AA150" s="33"/>
      <c r="AB150" s="179">
        <v>2</v>
      </c>
      <c r="AC150" s="164">
        <v>3</v>
      </c>
      <c r="AD150" s="183">
        <v>45485</v>
      </c>
    </row>
    <row r="151" spans="24:31" ht="15.75" thickBot="1" x14ac:dyDescent="0.3">
      <c r="X151" s="33">
        <v>150</v>
      </c>
      <c r="Y151" s="33" t="s">
        <v>43</v>
      </c>
      <c r="Z151" s="33" t="s">
        <v>242</v>
      </c>
      <c r="AA151" s="33"/>
      <c r="AB151" s="179">
        <v>2</v>
      </c>
      <c r="AC151" s="164">
        <v>3</v>
      </c>
      <c r="AD151" s="183">
        <v>45487</v>
      </c>
      <c r="AE151" t="s">
        <v>251</v>
      </c>
    </row>
    <row r="152" spans="24:31" x14ac:dyDescent="0.25">
      <c r="X152" s="245">
        <v>151</v>
      </c>
      <c r="Y152" s="246" t="s">
        <v>36</v>
      </c>
      <c r="Z152" s="245" t="s">
        <v>215</v>
      </c>
      <c r="AA152" s="246">
        <v>0</v>
      </c>
      <c r="AB152" s="247">
        <v>2</v>
      </c>
      <c r="AC152" s="248">
        <v>3</v>
      </c>
      <c r="AD152" s="249">
        <v>45489</v>
      </c>
      <c r="AE152" s="290" t="s">
        <v>250</v>
      </c>
    </row>
    <row r="153" spans="24:31" x14ac:dyDescent="0.25">
      <c r="X153" s="177">
        <v>152</v>
      </c>
      <c r="Y153" s="28" t="s">
        <v>88</v>
      </c>
      <c r="Z153" s="177" t="s">
        <v>216</v>
      </c>
      <c r="AA153" s="28">
        <v>0</v>
      </c>
      <c r="AB153" s="179">
        <v>2</v>
      </c>
      <c r="AC153" s="164">
        <v>3</v>
      </c>
      <c r="AD153" s="183">
        <v>45491</v>
      </c>
    </row>
    <row r="154" spans="24:31" x14ac:dyDescent="0.25">
      <c r="X154" s="156">
        <v>153</v>
      </c>
      <c r="Y154" s="8" t="s">
        <v>95</v>
      </c>
      <c r="Z154" s="156" t="s">
        <v>217</v>
      </c>
      <c r="AA154" s="8">
        <v>1</v>
      </c>
      <c r="AB154" s="179">
        <v>2</v>
      </c>
      <c r="AC154" s="164">
        <v>3</v>
      </c>
      <c r="AD154" s="183">
        <v>45493</v>
      </c>
    </row>
    <row r="155" spans="24:31" x14ac:dyDescent="0.25">
      <c r="X155" s="156">
        <v>154</v>
      </c>
      <c r="Y155" s="8" t="s">
        <v>36</v>
      </c>
      <c r="Z155" s="156" t="s">
        <v>218</v>
      </c>
      <c r="AA155" s="8">
        <v>1</v>
      </c>
      <c r="AB155" s="179">
        <v>2</v>
      </c>
      <c r="AC155" s="164">
        <v>3</v>
      </c>
      <c r="AD155" s="183">
        <v>45496</v>
      </c>
    </row>
    <row r="156" spans="24:31" x14ac:dyDescent="0.25">
      <c r="X156" s="177">
        <v>155</v>
      </c>
      <c r="Y156" s="28" t="s">
        <v>88</v>
      </c>
      <c r="Z156" s="177" t="s">
        <v>219</v>
      </c>
      <c r="AA156" s="28">
        <v>0</v>
      </c>
      <c r="AB156" s="179">
        <v>2</v>
      </c>
      <c r="AC156" s="164">
        <v>3</v>
      </c>
      <c r="AD156" s="183">
        <v>45498</v>
      </c>
    </row>
    <row r="157" spans="24:31" x14ac:dyDescent="0.25">
      <c r="X157" s="177">
        <v>156</v>
      </c>
      <c r="Y157" s="28" t="s">
        <v>95</v>
      </c>
      <c r="Z157" s="177" t="s">
        <v>220</v>
      </c>
      <c r="AA157" s="28">
        <v>0</v>
      </c>
      <c r="AB157" s="179">
        <v>2</v>
      </c>
      <c r="AC157" s="164">
        <v>3</v>
      </c>
      <c r="AD157" s="183">
        <v>45500</v>
      </c>
    </row>
    <row r="158" spans="24:31" x14ac:dyDescent="0.25">
      <c r="X158" s="177">
        <v>157</v>
      </c>
      <c r="Y158" s="28" t="s">
        <v>36</v>
      </c>
      <c r="Z158" s="177" t="s">
        <v>221</v>
      </c>
      <c r="AA158" s="28">
        <v>0</v>
      </c>
      <c r="AB158" s="179">
        <v>2</v>
      </c>
      <c r="AC158" s="164">
        <v>3</v>
      </c>
      <c r="AD158" s="183">
        <v>45503</v>
      </c>
    </row>
    <row r="159" spans="24:31" x14ac:dyDescent="0.25">
      <c r="X159" s="177">
        <v>158</v>
      </c>
      <c r="Y159" s="28" t="s">
        <v>88</v>
      </c>
      <c r="Z159" s="177" t="s">
        <v>222</v>
      </c>
      <c r="AA159" s="28">
        <v>0</v>
      </c>
      <c r="AB159" s="179">
        <v>2</v>
      </c>
      <c r="AC159" s="164">
        <v>3</v>
      </c>
      <c r="AD159" s="183">
        <v>45505</v>
      </c>
    </row>
    <row r="160" spans="24:31" x14ac:dyDescent="0.25">
      <c r="X160" s="156">
        <v>159</v>
      </c>
      <c r="Y160" s="8" t="s">
        <v>95</v>
      </c>
      <c r="Z160" s="156" t="s">
        <v>223</v>
      </c>
      <c r="AA160" s="8">
        <v>1</v>
      </c>
      <c r="AB160" s="179">
        <v>2</v>
      </c>
      <c r="AC160" s="164">
        <v>3</v>
      </c>
      <c r="AD160" s="183">
        <v>45507</v>
      </c>
    </row>
    <row r="161" spans="24:30" x14ac:dyDescent="0.25">
      <c r="X161" s="177">
        <v>160</v>
      </c>
      <c r="Y161" s="28" t="s">
        <v>36</v>
      </c>
      <c r="Z161" s="177" t="s">
        <v>225</v>
      </c>
      <c r="AA161" s="28">
        <v>0</v>
      </c>
      <c r="AB161" s="179">
        <v>2</v>
      </c>
      <c r="AC161" s="164">
        <v>3</v>
      </c>
      <c r="AD161" s="183">
        <v>45510</v>
      </c>
    </row>
    <row r="162" spans="24:30" x14ac:dyDescent="0.25">
      <c r="X162" s="177">
        <v>161</v>
      </c>
      <c r="Y162" s="28" t="s">
        <v>88</v>
      </c>
      <c r="Z162" s="177" t="s">
        <v>224</v>
      </c>
      <c r="AA162" s="28">
        <v>0</v>
      </c>
      <c r="AB162" s="179">
        <v>2</v>
      </c>
      <c r="AC162" s="164">
        <v>3</v>
      </c>
      <c r="AD162" s="183">
        <v>45512</v>
      </c>
    </row>
    <row r="163" spans="24:30" x14ac:dyDescent="0.25">
      <c r="X163" s="177">
        <v>162</v>
      </c>
      <c r="Y163" s="28" t="s">
        <v>95</v>
      </c>
      <c r="Z163" s="177" t="s">
        <v>226</v>
      </c>
      <c r="AA163" s="28">
        <v>0</v>
      </c>
      <c r="AB163" s="179">
        <v>2</v>
      </c>
      <c r="AC163" s="164">
        <v>3</v>
      </c>
      <c r="AD163" s="183">
        <v>45514</v>
      </c>
    </row>
    <row r="164" spans="24:30" x14ac:dyDescent="0.25">
      <c r="X164" s="177">
        <v>163</v>
      </c>
      <c r="Y164" s="28" t="s">
        <v>36</v>
      </c>
      <c r="Z164" s="177" t="s">
        <v>229</v>
      </c>
      <c r="AA164" s="28">
        <v>0</v>
      </c>
      <c r="AB164" s="179">
        <v>2</v>
      </c>
      <c r="AC164" s="164">
        <v>3</v>
      </c>
      <c r="AD164" s="183">
        <v>45517</v>
      </c>
    </row>
    <row r="165" spans="24:30" x14ac:dyDescent="0.25">
      <c r="X165" s="177">
        <v>164</v>
      </c>
      <c r="Y165" s="28" t="s">
        <v>88</v>
      </c>
      <c r="Z165" s="177" t="s">
        <v>227</v>
      </c>
      <c r="AA165" s="28">
        <v>0</v>
      </c>
      <c r="AB165" s="179">
        <v>2</v>
      </c>
      <c r="AC165" s="164">
        <v>3</v>
      </c>
      <c r="AD165" s="183">
        <v>45519</v>
      </c>
    </row>
    <row r="166" spans="24:30" x14ac:dyDescent="0.25">
      <c r="X166" s="177">
        <v>165</v>
      </c>
      <c r="Y166" s="28" t="s">
        <v>95</v>
      </c>
      <c r="Z166" s="177" t="s">
        <v>228</v>
      </c>
      <c r="AA166" s="28">
        <v>0</v>
      </c>
      <c r="AB166" s="179">
        <v>2</v>
      </c>
      <c r="AC166" s="164">
        <v>3</v>
      </c>
      <c r="AD166" s="183">
        <v>45521</v>
      </c>
    </row>
    <row r="167" spans="24:30" x14ac:dyDescent="0.25">
      <c r="X167" s="208">
        <v>166</v>
      </c>
      <c r="Y167" s="174" t="s">
        <v>36</v>
      </c>
      <c r="Z167" s="208" t="s">
        <v>252</v>
      </c>
      <c r="AA167" s="174">
        <v>2</v>
      </c>
      <c r="AB167" s="179">
        <v>2</v>
      </c>
      <c r="AC167" s="164">
        <v>3</v>
      </c>
      <c r="AD167" s="183">
        <v>45524</v>
      </c>
    </row>
    <row r="168" spans="24:30" x14ac:dyDescent="0.25">
      <c r="X168" s="177">
        <v>167</v>
      </c>
      <c r="Y168" s="28" t="s">
        <v>88</v>
      </c>
      <c r="Z168" s="177" t="s">
        <v>253</v>
      </c>
      <c r="AA168" s="28">
        <v>0</v>
      </c>
      <c r="AB168" s="179">
        <v>2</v>
      </c>
      <c r="AC168" s="164">
        <v>3</v>
      </c>
      <c r="AD168" s="183">
        <v>45526</v>
      </c>
    </row>
    <row r="169" spans="24:30" x14ac:dyDescent="0.25">
      <c r="X169" s="177">
        <v>168</v>
      </c>
      <c r="Y169" s="28" t="s">
        <v>95</v>
      </c>
      <c r="Z169" s="177" t="s">
        <v>254</v>
      </c>
      <c r="AA169" s="28">
        <v>0</v>
      </c>
      <c r="AB169" s="179">
        <v>2</v>
      </c>
      <c r="AC169" s="164">
        <v>3</v>
      </c>
      <c r="AD169" s="183">
        <v>45528</v>
      </c>
    </row>
    <row r="170" spans="24:30" x14ac:dyDescent="0.25">
      <c r="X170" s="156">
        <v>169</v>
      </c>
      <c r="Y170" s="8" t="s">
        <v>36</v>
      </c>
      <c r="Z170" s="156" t="s">
        <v>255</v>
      </c>
      <c r="AA170" s="8">
        <v>1</v>
      </c>
      <c r="AB170" s="179">
        <v>2</v>
      </c>
      <c r="AC170" s="164">
        <v>3</v>
      </c>
      <c r="AD170" s="183">
        <v>45531</v>
      </c>
    </row>
    <row r="171" spans="24:30" x14ac:dyDescent="0.25">
      <c r="X171" s="177">
        <v>170</v>
      </c>
      <c r="Y171" s="28" t="s">
        <v>88</v>
      </c>
      <c r="Z171" s="177" t="s">
        <v>256</v>
      </c>
      <c r="AA171" s="28">
        <v>0</v>
      </c>
      <c r="AB171" s="179">
        <v>2</v>
      </c>
      <c r="AC171" s="164">
        <v>3</v>
      </c>
      <c r="AD171" s="183">
        <v>45533</v>
      </c>
    </row>
    <row r="172" spans="24:30" x14ac:dyDescent="0.25">
      <c r="X172" s="177">
        <v>171</v>
      </c>
      <c r="Y172" s="28" t="s">
        <v>95</v>
      </c>
      <c r="Z172" s="177" t="s">
        <v>257</v>
      </c>
      <c r="AA172" s="28">
        <v>0</v>
      </c>
      <c r="AB172" s="179">
        <v>2</v>
      </c>
      <c r="AC172" s="164">
        <v>3</v>
      </c>
      <c r="AD172" s="183">
        <v>45535</v>
      </c>
    </row>
    <row r="173" spans="24:30" x14ac:dyDescent="0.25">
      <c r="X173" s="177">
        <v>172</v>
      </c>
      <c r="Y173" s="28" t="s">
        <v>36</v>
      </c>
      <c r="Z173" s="177" t="s">
        <v>259</v>
      </c>
      <c r="AA173" s="28">
        <v>0</v>
      </c>
      <c r="AB173" s="179">
        <v>2</v>
      </c>
      <c r="AC173" s="164">
        <v>3</v>
      </c>
      <c r="AD173" s="183">
        <v>45537</v>
      </c>
    </row>
    <row r="174" spans="24:30" x14ac:dyDescent="0.25">
      <c r="X174" s="177">
        <v>173</v>
      </c>
      <c r="Y174" s="28" t="s">
        <v>88</v>
      </c>
      <c r="Z174" s="177" t="s">
        <v>258</v>
      </c>
      <c r="AA174" s="28">
        <v>0</v>
      </c>
      <c r="AB174" s="179">
        <v>2</v>
      </c>
      <c r="AC174" s="164">
        <v>3</v>
      </c>
      <c r="AD174" s="183">
        <v>45540</v>
      </c>
    </row>
    <row r="175" spans="24:30" x14ac:dyDescent="0.25">
      <c r="X175" s="156">
        <v>174</v>
      </c>
      <c r="Y175" s="8" t="s">
        <v>95</v>
      </c>
      <c r="Z175" s="156" t="s">
        <v>261</v>
      </c>
      <c r="AA175" s="8">
        <v>1</v>
      </c>
      <c r="AB175" s="179">
        <v>2</v>
      </c>
      <c r="AC175" s="164">
        <v>3</v>
      </c>
      <c r="AD175" s="183">
        <v>45542</v>
      </c>
    </row>
    <row r="176" spans="24:30" x14ac:dyDescent="0.25">
      <c r="X176" s="156">
        <v>175</v>
      </c>
      <c r="Y176" s="8" t="s">
        <v>36</v>
      </c>
      <c r="Z176" s="156" t="s">
        <v>263</v>
      </c>
      <c r="AA176" s="8">
        <v>1</v>
      </c>
      <c r="AB176" s="179">
        <v>2</v>
      </c>
      <c r="AC176" s="164">
        <v>3</v>
      </c>
      <c r="AD176" s="183">
        <v>45545</v>
      </c>
    </row>
    <row r="177" spans="24:30" x14ac:dyDescent="0.25">
      <c r="X177" s="177">
        <v>176</v>
      </c>
      <c r="Y177" s="28" t="s">
        <v>88</v>
      </c>
      <c r="Z177" s="177" t="s">
        <v>262</v>
      </c>
      <c r="AA177" s="28">
        <v>0</v>
      </c>
      <c r="AB177" s="179">
        <v>2</v>
      </c>
      <c r="AC177" s="164">
        <v>3</v>
      </c>
      <c r="AD177" s="183">
        <v>45547</v>
      </c>
    </row>
    <row r="178" spans="24:30" x14ac:dyDescent="0.25">
      <c r="AB178" s="179">
        <v>2</v>
      </c>
      <c r="AC178" s="164">
        <v>3</v>
      </c>
    </row>
    <row r="179" spans="24:30" x14ac:dyDescent="0.25">
      <c r="AB179" s="179">
        <v>2</v>
      </c>
      <c r="AC179" s="164">
        <v>3</v>
      </c>
    </row>
    <row r="180" spans="24:30" x14ac:dyDescent="0.25">
      <c r="AB180" s="179">
        <v>2</v>
      </c>
      <c r="AC180" s="164">
        <v>3</v>
      </c>
    </row>
    <row r="181" spans="24:30" x14ac:dyDescent="0.25">
      <c r="AB181" s="179">
        <v>2</v>
      </c>
      <c r="AC181" s="164">
        <v>3</v>
      </c>
    </row>
    <row r="182" spans="24:30" x14ac:dyDescent="0.25">
      <c r="AB182" s="179">
        <v>2</v>
      </c>
      <c r="AC182" s="164">
        <v>3</v>
      </c>
    </row>
    <row r="183" spans="24:30" x14ac:dyDescent="0.25">
      <c r="AB183" s="179">
        <v>2</v>
      </c>
      <c r="AC183" s="164">
        <v>3</v>
      </c>
    </row>
    <row r="184" spans="24:30" x14ac:dyDescent="0.25">
      <c r="AB184" s="179">
        <v>2</v>
      </c>
      <c r="AC184" s="164">
        <v>3</v>
      </c>
    </row>
    <row r="185" spans="24:30" x14ac:dyDescent="0.25">
      <c r="AB185" s="179">
        <v>2</v>
      </c>
      <c r="AC185" s="164">
        <v>3</v>
      </c>
    </row>
    <row r="186" spans="24:30" x14ac:dyDescent="0.25">
      <c r="AB186" s="179">
        <v>2</v>
      </c>
      <c r="AC186" s="164">
        <v>3</v>
      </c>
    </row>
    <row r="187" spans="24:30" x14ac:dyDescent="0.25">
      <c r="AB187" s="179">
        <v>2</v>
      </c>
      <c r="AC187" s="164">
        <v>3</v>
      </c>
    </row>
    <row r="188" spans="24:30" x14ac:dyDescent="0.25">
      <c r="AB188" s="179">
        <v>2</v>
      </c>
      <c r="AC188" s="164">
        <v>3</v>
      </c>
    </row>
    <row r="189" spans="24:30" x14ac:dyDescent="0.25">
      <c r="AB189" s="179">
        <v>2</v>
      </c>
      <c r="AC189" s="164">
        <v>3</v>
      </c>
    </row>
    <row r="190" spans="24:30" x14ac:dyDescent="0.25">
      <c r="AB190" s="179">
        <v>2</v>
      </c>
      <c r="AC190" s="164">
        <v>3</v>
      </c>
    </row>
    <row r="191" spans="24:30" x14ac:dyDescent="0.25">
      <c r="AB191" s="179">
        <v>2</v>
      </c>
      <c r="AC191" s="164">
        <v>3</v>
      </c>
    </row>
    <row r="192" spans="24:30" x14ac:dyDescent="0.25">
      <c r="AB192" s="179">
        <v>2</v>
      </c>
      <c r="AC192" s="164">
        <v>3</v>
      </c>
    </row>
    <row r="193" spans="28:29" x14ac:dyDescent="0.25">
      <c r="AB193" s="179">
        <v>2</v>
      </c>
      <c r="AC193" s="164">
        <v>3</v>
      </c>
    </row>
    <row r="194" spans="28:29" x14ac:dyDescent="0.25">
      <c r="AB194" s="179">
        <v>2</v>
      </c>
      <c r="AC194" s="164">
        <v>3</v>
      </c>
    </row>
    <row r="195" spans="28:29" x14ac:dyDescent="0.25">
      <c r="AB195" s="179">
        <v>2</v>
      </c>
      <c r="AC195" s="164">
        <v>3</v>
      </c>
    </row>
    <row r="196" spans="28:29" x14ac:dyDescent="0.25">
      <c r="AB196" s="179">
        <v>2</v>
      </c>
      <c r="AC196" s="164">
        <v>3</v>
      </c>
    </row>
    <row r="197" spans="28:29" x14ac:dyDescent="0.25">
      <c r="AB197" s="179">
        <v>2</v>
      </c>
      <c r="AC197" s="164">
        <v>3</v>
      </c>
    </row>
    <row r="198" spans="28:29" x14ac:dyDescent="0.25">
      <c r="AB198" s="179">
        <v>2</v>
      </c>
      <c r="AC198" s="164">
        <v>3</v>
      </c>
    </row>
    <row r="199" spans="28:29" x14ac:dyDescent="0.25">
      <c r="AB199" s="179">
        <v>2</v>
      </c>
      <c r="AC199" s="164">
        <v>3</v>
      </c>
    </row>
    <row r="200" spans="28:29" x14ac:dyDescent="0.25">
      <c r="AB200" s="179">
        <v>2</v>
      </c>
      <c r="AC200" s="164">
        <v>3</v>
      </c>
    </row>
    <row r="201" spans="28:29" x14ac:dyDescent="0.25">
      <c r="AB201" s="179">
        <v>2</v>
      </c>
      <c r="AC201" s="164">
        <v>3</v>
      </c>
    </row>
    <row r="202" spans="28:29" x14ac:dyDescent="0.25">
      <c r="AB202" s="179">
        <v>2</v>
      </c>
      <c r="AC202" s="164">
        <v>3</v>
      </c>
    </row>
    <row r="203" spans="28:29" x14ac:dyDescent="0.25">
      <c r="AB203" s="179">
        <v>2</v>
      </c>
      <c r="AC203" s="164">
        <v>3</v>
      </c>
    </row>
    <row r="204" spans="28:29" x14ac:dyDescent="0.25">
      <c r="AB204" s="179">
        <v>2</v>
      </c>
      <c r="AC204" s="164">
        <v>3</v>
      </c>
    </row>
    <row r="205" spans="28:29" x14ac:dyDescent="0.25">
      <c r="AB205" s="179">
        <v>2</v>
      </c>
      <c r="AC205" s="164">
        <v>3</v>
      </c>
    </row>
    <row r="206" spans="28:29" x14ac:dyDescent="0.25">
      <c r="AB206" s="179">
        <v>2</v>
      </c>
      <c r="AC206" s="164">
        <v>3</v>
      </c>
    </row>
    <row r="207" spans="28:29" x14ac:dyDescent="0.25">
      <c r="AB207" s="179">
        <v>2</v>
      </c>
      <c r="AC207" s="164">
        <v>3</v>
      </c>
    </row>
    <row r="208" spans="28:29" x14ac:dyDescent="0.25">
      <c r="AB208" s="179">
        <v>2</v>
      </c>
      <c r="AC208" s="164">
        <v>3</v>
      </c>
    </row>
    <row r="209" spans="28:29" x14ac:dyDescent="0.25">
      <c r="AB209" s="179">
        <v>2</v>
      </c>
      <c r="AC209" s="164">
        <v>3</v>
      </c>
    </row>
    <row r="210" spans="28:29" x14ac:dyDescent="0.25">
      <c r="AB210" s="179">
        <v>2</v>
      </c>
      <c r="AC210" s="164">
        <v>3</v>
      </c>
    </row>
    <row r="211" spans="28:29" x14ac:dyDescent="0.25">
      <c r="AB211" s="179">
        <v>2</v>
      </c>
      <c r="AC211" s="164">
        <v>3</v>
      </c>
    </row>
    <row r="212" spans="28:29" x14ac:dyDescent="0.25">
      <c r="AB212" s="179">
        <v>2</v>
      </c>
      <c r="AC212" s="164">
        <v>3</v>
      </c>
    </row>
    <row r="213" spans="28:29" x14ac:dyDescent="0.25">
      <c r="AB213" s="179">
        <v>2</v>
      </c>
      <c r="AC213" s="164">
        <v>3</v>
      </c>
    </row>
    <row r="214" spans="28:29" x14ac:dyDescent="0.25">
      <c r="AB214" s="179">
        <v>2</v>
      </c>
      <c r="AC214" s="164">
        <v>3</v>
      </c>
    </row>
    <row r="215" spans="28:29" x14ac:dyDescent="0.25">
      <c r="AB215" s="179">
        <v>2</v>
      </c>
      <c r="AC215" s="164">
        <v>3</v>
      </c>
    </row>
    <row r="216" spans="28:29" x14ac:dyDescent="0.25">
      <c r="AB216" s="179">
        <v>2</v>
      </c>
      <c r="AC216" s="164">
        <v>3</v>
      </c>
    </row>
    <row r="217" spans="28:29" x14ac:dyDescent="0.25">
      <c r="AB217" s="179">
        <v>2</v>
      </c>
      <c r="AC217" s="164">
        <v>3</v>
      </c>
    </row>
    <row r="218" spans="28:29" x14ac:dyDescent="0.25">
      <c r="AB218" s="179">
        <v>2</v>
      </c>
      <c r="AC218" s="164">
        <v>3</v>
      </c>
    </row>
    <row r="219" spans="28:29" x14ac:dyDescent="0.25">
      <c r="AB219" s="179">
        <v>2</v>
      </c>
      <c r="AC219" s="164">
        <v>3</v>
      </c>
    </row>
    <row r="220" spans="28:29" x14ac:dyDescent="0.25">
      <c r="AB220" s="179">
        <v>2</v>
      </c>
      <c r="AC220" s="164">
        <v>3</v>
      </c>
    </row>
    <row r="221" spans="28:29" x14ac:dyDescent="0.25">
      <c r="AB221" s="179">
        <v>2</v>
      </c>
      <c r="AC221" s="164">
        <v>3</v>
      </c>
    </row>
    <row r="222" spans="28:29" x14ac:dyDescent="0.25">
      <c r="AB222" s="179">
        <v>2</v>
      </c>
      <c r="AC222" s="164">
        <v>3</v>
      </c>
    </row>
    <row r="223" spans="28:29" x14ac:dyDescent="0.25">
      <c r="AB223" s="179">
        <v>2</v>
      </c>
      <c r="AC223" s="164">
        <v>3</v>
      </c>
    </row>
    <row r="224" spans="28:29" x14ac:dyDescent="0.25">
      <c r="AB224" s="179">
        <v>2</v>
      </c>
      <c r="AC224" s="164">
        <v>3</v>
      </c>
    </row>
    <row r="225" spans="28:29" x14ac:dyDescent="0.25">
      <c r="AB225" s="179">
        <v>2</v>
      </c>
      <c r="AC225" s="164">
        <v>3</v>
      </c>
    </row>
    <row r="226" spans="28:29" x14ac:dyDescent="0.25">
      <c r="AB226" s="179">
        <v>2</v>
      </c>
      <c r="AC226" s="164">
        <v>3</v>
      </c>
    </row>
    <row r="227" spans="28:29" x14ac:dyDescent="0.25">
      <c r="AB227" s="179">
        <v>2</v>
      </c>
      <c r="AC227" s="164">
        <v>3</v>
      </c>
    </row>
    <row r="228" spans="28:29" x14ac:dyDescent="0.25">
      <c r="AB228" s="179">
        <v>2</v>
      </c>
      <c r="AC228" s="164">
        <v>3</v>
      </c>
    </row>
    <row r="229" spans="28:29" x14ac:dyDescent="0.25">
      <c r="AB229" s="179">
        <v>2</v>
      </c>
      <c r="AC229" s="164">
        <v>3</v>
      </c>
    </row>
    <row r="230" spans="28:29" x14ac:dyDescent="0.25">
      <c r="AB230" s="179">
        <v>2</v>
      </c>
      <c r="AC230" s="164">
        <v>3</v>
      </c>
    </row>
    <row r="231" spans="28:29" x14ac:dyDescent="0.25">
      <c r="AB231" s="179">
        <v>2</v>
      </c>
      <c r="AC231" s="164">
        <v>3</v>
      </c>
    </row>
    <row r="232" spans="28:29" x14ac:dyDescent="0.25">
      <c r="AB232" s="179">
        <v>2</v>
      </c>
      <c r="AC232" s="164">
        <v>3</v>
      </c>
    </row>
    <row r="233" spans="28:29" x14ac:dyDescent="0.25">
      <c r="AB233" s="179">
        <v>2</v>
      </c>
      <c r="AC233" s="164">
        <v>3</v>
      </c>
    </row>
    <row r="234" spans="28:29" x14ac:dyDescent="0.25">
      <c r="AB234" s="179">
        <v>2</v>
      </c>
      <c r="AC234" s="164">
        <v>3</v>
      </c>
    </row>
    <row r="235" spans="28:29" x14ac:dyDescent="0.25">
      <c r="AB235" s="179">
        <v>2</v>
      </c>
      <c r="AC235" s="164">
        <v>3</v>
      </c>
    </row>
    <row r="236" spans="28:29" x14ac:dyDescent="0.25">
      <c r="AB236" s="179">
        <v>2</v>
      </c>
      <c r="AC236" s="164">
        <v>3</v>
      </c>
    </row>
    <row r="237" spans="28:29" x14ac:dyDescent="0.25">
      <c r="AB237" s="179">
        <v>2</v>
      </c>
      <c r="AC237" s="164">
        <v>3</v>
      </c>
    </row>
    <row r="238" spans="28:29" x14ac:dyDescent="0.25">
      <c r="AB238" s="179">
        <v>2</v>
      </c>
      <c r="AC238" s="164">
        <v>3</v>
      </c>
    </row>
    <row r="239" spans="28:29" x14ac:dyDescent="0.25">
      <c r="AB239" s="179">
        <v>2</v>
      </c>
      <c r="AC239" s="164">
        <v>3</v>
      </c>
    </row>
    <row r="240" spans="28:29" x14ac:dyDescent="0.25">
      <c r="AB240" s="179">
        <v>2</v>
      </c>
      <c r="AC240" s="164">
        <v>3</v>
      </c>
    </row>
    <row r="241" spans="28:29" x14ac:dyDescent="0.25">
      <c r="AB241" s="179">
        <v>2</v>
      </c>
      <c r="AC241" s="164">
        <v>3</v>
      </c>
    </row>
    <row r="242" spans="28:29" x14ac:dyDescent="0.25">
      <c r="AB242" s="179">
        <v>2</v>
      </c>
      <c r="AC242" s="164">
        <v>3</v>
      </c>
    </row>
    <row r="243" spans="28:29" x14ac:dyDescent="0.25">
      <c r="AB243" s="179">
        <v>2</v>
      </c>
      <c r="AC243" s="164">
        <v>3</v>
      </c>
    </row>
    <row r="244" spans="28:29" x14ac:dyDescent="0.25">
      <c r="AB244" s="179">
        <v>2</v>
      </c>
      <c r="AC244" s="164">
        <v>3</v>
      </c>
    </row>
    <row r="245" spans="28:29" x14ac:dyDescent="0.25">
      <c r="AB245" s="179">
        <v>2</v>
      </c>
      <c r="AC245" s="164">
        <v>3</v>
      </c>
    </row>
    <row r="246" spans="28:29" x14ac:dyDescent="0.25">
      <c r="AB246" s="179">
        <v>2</v>
      </c>
      <c r="AC246" s="164">
        <v>3</v>
      </c>
    </row>
    <row r="247" spans="28:29" x14ac:dyDescent="0.25">
      <c r="AB247" s="179">
        <v>2</v>
      </c>
      <c r="AC247" s="164">
        <v>3</v>
      </c>
    </row>
    <row r="248" spans="28:29" x14ac:dyDescent="0.25">
      <c r="AB248" s="179">
        <v>2</v>
      </c>
      <c r="AC248" s="164">
        <v>3</v>
      </c>
    </row>
    <row r="249" spans="28:29" x14ac:dyDescent="0.25">
      <c r="AB249" s="179">
        <v>2</v>
      </c>
      <c r="AC249" s="164">
        <v>3</v>
      </c>
    </row>
    <row r="250" spans="28:29" x14ac:dyDescent="0.25">
      <c r="AB250" s="179">
        <v>2</v>
      </c>
      <c r="AC250" s="164">
        <v>3</v>
      </c>
    </row>
    <row r="251" spans="28:29" x14ac:dyDescent="0.25">
      <c r="AB251" s="179">
        <v>2</v>
      </c>
      <c r="AC251" s="164">
        <v>3</v>
      </c>
    </row>
    <row r="252" spans="28:29" x14ac:dyDescent="0.25">
      <c r="AB252" s="179">
        <v>2</v>
      </c>
      <c r="AC252" s="164">
        <v>3</v>
      </c>
    </row>
    <row r="253" spans="28:29" x14ac:dyDescent="0.25">
      <c r="AB253" s="179">
        <v>2</v>
      </c>
      <c r="AC253" s="164">
        <v>3</v>
      </c>
    </row>
    <row r="254" spans="28:29" x14ac:dyDescent="0.25">
      <c r="AB254" s="179">
        <v>2</v>
      </c>
      <c r="AC254" s="164">
        <v>3</v>
      </c>
    </row>
    <row r="255" spans="28:29" x14ac:dyDescent="0.25">
      <c r="AB255" s="179">
        <v>2</v>
      </c>
      <c r="AC255" s="164">
        <v>3</v>
      </c>
    </row>
    <row r="256" spans="28:29" x14ac:dyDescent="0.25">
      <c r="AB256" s="179">
        <v>2</v>
      </c>
      <c r="AC256" s="164">
        <v>3</v>
      </c>
    </row>
    <row r="257" spans="28:29" x14ac:dyDescent="0.25">
      <c r="AB257" s="179">
        <v>2</v>
      </c>
      <c r="AC257" s="164">
        <v>3</v>
      </c>
    </row>
    <row r="258" spans="28:29" x14ac:dyDescent="0.25">
      <c r="AB258" s="179">
        <v>2</v>
      </c>
      <c r="AC258" s="164">
        <v>3</v>
      </c>
    </row>
    <row r="259" spans="28:29" x14ac:dyDescent="0.25">
      <c r="AB259" s="179">
        <v>2</v>
      </c>
      <c r="AC259" s="164">
        <v>3</v>
      </c>
    </row>
    <row r="260" spans="28:29" x14ac:dyDescent="0.25">
      <c r="AB260" s="179">
        <v>2</v>
      </c>
      <c r="AC260" s="164">
        <v>3</v>
      </c>
    </row>
    <row r="261" spans="28:29" x14ac:dyDescent="0.25">
      <c r="AB261" s="179">
        <v>2</v>
      </c>
      <c r="AC261" s="164">
        <v>3</v>
      </c>
    </row>
    <row r="262" spans="28:29" x14ac:dyDescent="0.25">
      <c r="AB262" s="179">
        <v>2</v>
      </c>
      <c r="AC262" s="164">
        <v>3</v>
      </c>
    </row>
    <row r="263" spans="28:29" x14ac:dyDescent="0.25">
      <c r="AB263" s="179">
        <v>2</v>
      </c>
      <c r="AC263" s="164">
        <v>3</v>
      </c>
    </row>
    <row r="264" spans="28:29" x14ac:dyDescent="0.25">
      <c r="AB264" s="179">
        <v>2</v>
      </c>
      <c r="AC264" s="164">
        <v>3</v>
      </c>
    </row>
    <row r="265" spans="28:29" x14ac:dyDescent="0.25">
      <c r="AB265" s="179">
        <v>2</v>
      </c>
      <c r="AC265" s="164">
        <v>3</v>
      </c>
    </row>
    <row r="266" spans="28:29" x14ac:dyDescent="0.25">
      <c r="AB266" s="179">
        <v>2</v>
      </c>
      <c r="AC266" s="164">
        <v>3</v>
      </c>
    </row>
    <row r="267" spans="28:29" x14ac:dyDescent="0.25">
      <c r="AB267" s="179">
        <v>2</v>
      </c>
      <c r="AC267" s="164">
        <v>3</v>
      </c>
    </row>
    <row r="268" spans="28:29" x14ac:dyDescent="0.25">
      <c r="AB268" s="179">
        <v>2</v>
      </c>
      <c r="AC268" s="164">
        <v>3</v>
      </c>
    </row>
    <row r="269" spans="28:29" x14ac:dyDescent="0.25">
      <c r="AB269" s="179">
        <v>2</v>
      </c>
      <c r="AC269" s="164">
        <v>3</v>
      </c>
    </row>
    <row r="270" spans="28:29" x14ac:dyDescent="0.25">
      <c r="AB270" s="179">
        <v>2</v>
      </c>
      <c r="AC270" s="164">
        <v>3</v>
      </c>
    </row>
    <row r="271" spans="28:29" x14ac:dyDescent="0.25">
      <c r="AB271" s="179">
        <v>2</v>
      </c>
      <c r="AC271" s="164">
        <v>3</v>
      </c>
    </row>
    <row r="272" spans="28:29" x14ac:dyDescent="0.25">
      <c r="AB272" s="179">
        <v>2</v>
      </c>
      <c r="AC272" s="164">
        <v>3</v>
      </c>
    </row>
    <row r="273" spans="28:29" x14ac:dyDescent="0.25">
      <c r="AB273" s="179">
        <v>2</v>
      </c>
      <c r="AC273" s="164">
        <v>3</v>
      </c>
    </row>
    <row r="274" spans="28:29" x14ac:dyDescent="0.25">
      <c r="AB274" s="179">
        <v>2</v>
      </c>
      <c r="AC274" s="164">
        <v>3</v>
      </c>
    </row>
    <row r="275" spans="28:29" x14ac:dyDescent="0.25">
      <c r="AB275" s="179">
        <v>2</v>
      </c>
      <c r="AC275" s="164">
        <v>3</v>
      </c>
    </row>
    <row r="276" spans="28:29" x14ac:dyDescent="0.25">
      <c r="AB276" s="179">
        <v>2</v>
      </c>
      <c r="AC276" s="164">
        <v>3</v>
      </c>
    </row>
    <row r="277" spans="28:29" x14ac:dyDescent="0.25">
      <c r="AB277" s="179">
        <v>2</v>
      </c>
      <c r="AC277" s="164">
        <v>3</v>
      </c>
    </row>
    <row r="278" spans="28:29" x14ac:dyDescent="0.25">
      <c r="AB278" s="179">
        <v>2</v>
      </c>
      <c r="AC278" s="164">
        <v>3</v>
      </c>
    </row>
    <row r="279" spans="28:29" x14ac:dyDescent="0.25">
      <c r="AB279" s="179">
        <v>2</v>
      </c>
      <c r="AC279" s="164">
        <v>3</v>
      </c>
    </row>
    <row r="280" spans="28:29" x14ac:dyDescent="0.25">
      <c r="AB280" s="179">
        <v>2</v>
      </c>
      <c r="AC280" s="164">
        <v>3</v>
      </c>
    </row>
    <row r="281" spans="28:29" x14ac:dyDescent="0.25">
      <c r="AB281" s="179">
        <v>2</v>
      </c>
      <c r="AC281" s="164">
        <v>3</v>
      </c>
    </row>
    <row r="282" spans="28:29" x14ac:dyDescent="0.25">
      <c r="AB282" s="179">
        <v>2</v>
      </c>
      <c r="AC282" s="164">
        <v>3</v>
      </c>
    </row>
    <row r="283" spans="28:29" x14ac:dyDescent="0.25">
      <c r="AB283" s="179">
        <v>2</v>
      </c>
      <c r="AC283" s="164">
        <v>3</v>
      </c>
    </row>
    <row r="284" spans="28:29" x14ac:dyDescent="0.25">
      <c r="AB284" s="179">
        <v>2</v>
      </c>
      <c r="AC284" s="164">
        <v>3</v>
      </c>
    </row>
    <row r="285" spans="28:29" x14ac:dyDescent="0.25">
      <c r="AB285" s="179">
        <v>2</v>
      </c>
      <c r="AC285" s="164">
        <v>3</v>
      </c>
    </row>
    <row r="286" spans="28:29" x14ac:dyDescent="0.25">
      <c r="AB286" s="179">
        <v>2</v>
      </c>
      <c r="AC286" s="164">
        <v>3</v>
      </c>
    </row>
    <row r="287" spans="28:29" x14ac:dyDescent="0.25">
      <c r="AB287" s="179">
        <v>2</v>
      </c>
      <c r="AC287" s="164">
        <v>3</v>
      </c>
    </row>
    <row r="288" spans="28:29" x14ac:dyDescent="0.25">
      <c r="AB288" s="179">
        <v>2</v>
      </c>
      <c r="AC288" s="164">
        <v>3</v>
      </c>
    </row>
    <row r="289" spans="28:29" x14ac:dyDescent="0.25">
      <c r="AB289" s="179"/>
      <c r="AC289" s="164"/>
    </row>
  </sheetData>
  <mergeCells count="8">
    <mergeCell ref="AE17:AJ17"/>
    <mergeCell ref="AE33:AW33"/>
    <mergeCell ref="AE44:AG44"/>
    <mergeCell ref="AI2:AJ2"/>
    <mergeCell ref="AH10:AH11"/>
    <mergeCell ref="AH7:AH9"/>
    <mergeCell ref="AG2:AH2"/>
    <mergeCell ref="AH3:AH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B514-7CE0-4550-863C-2452EB4693B2}">
  <dimension ref="A1:AR76"/>
  <sheetViews>
    <sheetView topLeftCell="P1" zoomScaleNormal="100" workbookViewId="0">
      <pane ySplit="1" topLeftCell="A2" activePane="bottomLeft" state="frozen"/>
      <selection pane="bottomLeft" activeCell="G6" sqref="G6"/>
    </sheetView>
  </sheetViews>
  <sheetFormatPr defaultRowHeight="15" x14ac:dyDescent="0.25"/>
  <cols>
    <col min="1" max="1" width="4.42578125" style="36" bestFit="1" customWidth="1"/>
    <col min="2" max="2" width="6.28515625" style="37" bestFit="1" customWidth="1"/>
    <col min="3" max="3" width="9.140625" style="38" bestFit="1" customWidth="1"/>
    <col min="4" max="4" width="12.140625" style="274" customWidth="1"/>
    <col min="5" max="5" width="13.5703125" style="41" bestFit="1" customWidth="1"/>
    <col min="6" max="6" width="12.140625" style="40" customWidth="1"/>
    <col min="7" max="7" width="12.5703125" style="12" bestFit="1" customWidth="1"/>
    <col min="8" max="8" width="12.140625" style="260" bestFit="1" customWidth="1"/>
    <col min="9" max="9" width="11.140625" style="327" bestFit="1" customWidth="1"/>
    <col min="10" max="10" width="13.140625" style="40" bestFit="1" customWidth="1"/>
    <col min="11" max="11" width="11.42578125" style="39" bestFit="1" customWidth="1"/>
    <col min="12" max="12" width="18.85546875" style="19" bestFit="1" customWidth="1"/>
    <col min="13" max="13" width="8.42578125" style="12" bestFit="1" customWidth="1"/>
    <col min="15" max="15" width="23.28515625" bestFit="1" customWidth="1"/>
    <col min="20" max="20" width="10.42578125" customWidth="1"/>
  </cols>
  <sheetData>
    <row r="1" spans="1:44" x14ac:dyDescent="0.25">
      <c r="A1" s="1" t="s">
        <v>0</v>
      </c>
      <c r="B1" s="2" t="s">
        <v>1</v>
      </c>
      <c r="C1" s="3" t="s">
        <v>2</v>
      </c>
      <c r="D1" s="272" t="s">
        <v>9</v>
      </c>
      <c r="E1" s="5" t="s">
        <v>10</v>
      </c>
      <c r="F1" s="6" t="s">
        <v>11</v>
      </c>
      <c r="G1" s="250" t="s">
        <v>12</v>
      </c>
      <c r="H1" s="228" t="s">
        <v>4</v>
      </c>
      <c r="I1" s="316" t="s">
        <v>5</v>
      </c>
      <c r="J1" s="4" t="s">
        <v>6</v>
      </c>
      <c r="K1" s="3" t="s">
        <v>3</v>
      </c>
      <c r="L1" s="4" t="s">
        <v>7</v>
      </c>
      <c r="M1" s="5" t="s">
        <v>8</v>
      </c>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row>
    <row r="2" spans="1:44" x14ac:dyDescent="0.25">
      <c r="A2" s="8">
        <v>1</v>
      </c>
      <c r="B2" s="9">
        <v>45296</v>
      </c>
      <c r="C2" s="10">
        <v>1.0416666666666666E-2</v>
      </c>
      <c r="D2" s="229">
        <v>4</v>
      </c>
      <c r="E2" s="251">
        <v>7.5</v>
      </c>
      <c r="F2" s="11">
        <v>5</v>
      </c>
      <c r="G2" s="251">
        <v>7.5</v>
      </c>
      <c r="H2" s="229">
        <f t="shared" ref="H2:H10" si="0">(D2*E2)+(F2*G2)</f>
        <v>67.5</v>
      </c>
      <c r="I2" s="317">
        <f t="shared" ref="I2:I10" si="1">((((C2*60*24)-E2-G2)*(D2+F2)))</f>
        <v>0</v>
      </c>
      <c r="J2" s="11">
        <v>1.35</v>
      </c>
      <c r="K2" s="10">
        <v>1.0416666666666666E-2</v>
      </c>
      <c r="L2" s="11">
        <f t="shared" ref="L2:L10" si="2">(3600/(K2*24*60*60))*J2</f>
        <v>5.4</v>
      </c>
      <c r="M2" s="12">
        <f t="shared" ref="M2:M10" si="3">(((((H2+I2)/(60))*1.75)+(J2/1.33)+(L2/4.8))/3)</f>
        <v>1.3695958646616544</v>
      </c>
      <c r="N2" s="42"/>
      <c r="O2" s="97"/>
      <c r="P2" s="97"/>
      <c r="Q2" s="97"/>
      <c r="R2" s="97"/>
      <c r="S2" s="97"/>
      <c r="T2" s="97"/>
      <c r="U2" s="97"/>
      <c r="V2" s="97"/>
      <c r="W2" s="97"/>
      <c r="X2" s="97"/>
      <c r="Y2" s="97"/>
      <c r="Z2" s="97"/>
      <c r="AA2" s="97"/>
      <c r="AB2" s="97"/>
      <c r="AC2" s="42"/>
      <c r="AD2" s="97"/>
      <c r="AE2" s="97"/>
      <c r="AF2" s="97"/>
      <c r="AG2" s="97"/>
      <c r="AH2" s="97"/>
      <c r="AI2" s="97"/>
      <c r="AJ2" s="97"/>
      <c r="AK2" s="97"/>
      <c r="AL2" s="97"/>
      <c r="AM2" s="97"/>
      <c r="AN2" s="97"/>
      <c r="AO2" s="97"/>
      <c r="AP2" s="97"/>
      <c r="AQ2" s="97"/>
      <c r="AR2" s="42"/>
    </row>
    <row r="3" spans="1:44" x14ac:dyDescent="0.25">
      <c r="A3" s="15">
        <v>2</v>
      </c>
      <c r="B3" s="16">
        <v>45296</v>
      </c>
      <c r="C3" s="269">
        <v>1.0416666666666666E-2</v>
      </c>
      <c r="D3" s="230">
        <v>4</v>
      </c>
      <c r="E3" s="252">
        <v>5</v>
      </c>
      <c r="F3" s="18">
        <v>5</v>
      </c>
      <c r="G3" s="252">
        <v>10</v>
      </c>
      <c r="H3" s="230">
        <f t="shared" si="0"/>
        <v>70</v>
      </c>
      <c r="I3" s="318">
        <f t="shared" si="1"/>
        <v>0</v>
      </c>
      <c r="J3" s="18">
        <v>1.31</v>
      </c>
      <c r="K3" s="17">
        <v>1.0416666666666666E-2</v>
      </c>
      <c r="L3" s="18">
        <f t="shared" si="2"/>
        <v>5.24</v>
      </c>
      <c r="M3" s="12">
        <f t="shared" si="3"/>
        <v>1.3727652464494569</v>
      </c>
      <c r="N3" s="42"/>
      <c r="O3" s="97"/>
      <c r="P3" s="97"/>
      <c r="Q3" s="97"/>
      <c r="R3" s="97"/>
      <c r="S3" s="97"/>
      <c r="T3" s="97"/>
      <c r="U3" s="97"/>
      <c r="V3" s="97"/>
      <c r="W3" s="97"/>
      <c r="X3" s="97"/>
      <c r="Y3" s="97"/>
      <c r="Z3" s="97"/>
      <c r="AA3" s="97"/>
      <c r="AB3" s="97"/>
      <c r="AC3" s="42"/>
      <c r="AD3" s="97"/>
      <c r="AE3" s="97"/>
      <c r="AF3" s="97"/>
      <c r="AG3" s="97"/>
      <c r="AH3" s="97"/>
      <c r="AI3" s="97"/>
      <c r="AJ3" s="97"/>
      <c r="AK3" s="97"/>
      <c r="AL3" s="97"/>
      <c r="AM3" s="97"/>
      <c r="AN3" s="97"/>
      <c r="AO3" s="97"/>
      <c r="AP3" s="97"/>
      <c r="AQ3" s="97"/>
      <c r="AR3" s="42"/>
    </row>
    <row r="4" spans="1:44" x14ac:dyDescent="0.25">
      <c r="A4" s="20">
        <v>3</v>
      </c>
      <c r="B4" s="21">
        <v>45305</v>
      </c>
      <c r="C4" s="270">
        <v>1.0416666666666666E-2</v>
      </c>
      <c r="D4" s="231">
        <v>4</v>
      </c>
      <c r="E4" s="253">
        <v>5</v>
      </c>
      <c r="F4" s="23">
        <v>5</v>
      </c>
      <c r="G4" s="253">
        <v>10</v>
      </c>
      <c r="H4" s="231">
        <f t="shared" si="0"/>
        <v>70</v>
      </c>
      <c r="I4" s="319">
        <f t="shared" si="1"/>
        <v>0</v>
      </c>
      <c r="J4" s="23">
        <v>1.34</v>
      </c>
      <c r="K4" s="22">
        <v>1.0416666666666666E-2</v>
      </c>
      <c r="L4" s="23">
        <f t="shared" si="2"/>
        <v>5.36</v>
      </c>
      <c r="M4" s="12">
        <f t="shared" si="3"/>
        <v>1.3886173767752716</v>
      </c>
      <c r="N4" s="42"/>
      <c r="O4" s="97"/>
      <c r="P4" s="97"/>
      <c r="Q4" s="97"/>
      <c r="R4" s="97"/>
      <c r="S4" s="97"/>
      <c r="T4" s="97"/>
      <c r="U4" s="97"/>
      <c r="V4" s="97"/>
      <c r="W4" s="97"/>
      <c r="X4" s="97"/>
      <c r="Y4" s="97"/>
      <c r="Z4" s="97"/>
      <c r="AA4" s="97"/>
      <c r="AB4" s="97"/>
      <c r="AC4" s="42"/>
      <c r="AD4" s="97"/>
      <c r="AE4" s="97"/>
      <c r="AF4" s="97"/>
      <c r="AG4" s="97"/>
      <c r="AH4" s="97"/>
      <c r="AI4" s="97"/>
      <c r="AJ4" s="97"/>
      <c r="AK4" s="97"/>
      <c r="AL4" s="97"/>
      <c r="AM4" s="97"/>
      <c r="AN4" s="97"/>
      <c r="AO4" s="97"/>
      <c r="AP4" s="97"/>
      <c r="AQ4" s="97"/>
      <c r="AR4" s="42"/>
    </row>
    <row r="5" spans="1:44" x14ac:dyDescent="0.25">
      <c r="A5" s="24">
        <v>4</v>
      </c>
      <c r="B5" s="21">
        <v>45312</v>
      </c>
      <c r="C5" s="270">
        <v>1.0416666666666666E-2</v>
      </c>
      <c r="D5" s="231">
        <v>4</v>
      </c>
      <c r="E5" s="253">
        <v>5</v>
      </c>
      <c r="F5" s="23">
        <v>5</v>
      </c>
      <c r="G5" s="253">
        <v>10</v>
      </c>
      <c r="H5" s="231">
        <f t="shared" si="0"/>
        <v>70</v>
      </c>
      <c r="I5" s="319">
        <f t="shared" si="1"/>
        <v>0</v>
      </c>
      <c r="J5" s="25">
        <v>1.37</v>
      </c>
      <c r="K5" s="22">
        <v>1.0416666666666666E-2</v>
      </c>
      <c r="L5" s="23">
        <f t="shared" si="2"/>
        <v>5.48</v>
      </c>
      <c r="M5" s="12">
        <f t="shared" si="3"/>
        <v>1.4044695071010862</v>
      </c>
      <c r="N5" s="42"/>
      <c r="O5" s="97"/>
      <c r="P5" s="97"/>
      <c r="Q5" s="97"/>
      <c r="R5" s="97"/>
      <c r="S5" s="97"/>
      <c r="T5" s="97"/>
      <c r="U5" s="97"/>
      <c r="V5" s="97"/>
      <c r="W5" s="97"/>
      <c r="X5" s="97"/>
      <c r="Y5" s="97"/>
      <c r="Z5" s="97"/>
      <c r="AA5" s="97"/>
      <c r="AB5" s="97"/>
      <c r="AC5" s="42"/>
      <c r="AD5" s="97"/>
      <c r="AE5" s="97"/>
      <c r="AF5" s="97"/>
      <c r="AG5" s="97"/>
      <c r="AH5" s="97"/>
      <c r="AI5" s="97"/>
      <c r="AJ5" s="97"/>
      <c r="AK5" s="97"/>
      <c r="AL5" s="97"/>
      <c r="AM5" s="97"/>
      <c r="AN5" s="97"/>
      <c r="AO5" s="97"/>
      <c r="AP5" s="97"/>
      <c r="AQ5" s="97"/>
      <c r="AR5" s="42"/>
    </row>
    <row r="6" spans="1:44" x14ac:dyDescent="0.25">
      <c r="A6" s="24">
        <v>5</v>
      </c>
      <c r="B6" s="21">
        <v>45317</v>
      </c>
      <c r="C6" s="270">
        <v>1.0416666666666666E-2</v>
      </c>
      <c r="D6" s="231">
        <v>4</v>
      </c>
      <c r="E6" s="253">
        <v>5</v>
      </c>
      <c r="F6" s="23">
        <v>5</v>
      </c>
      <c r="G6" s="253">
        <v>10</v>
      </c>
      <c r="H6" s="231">
        <f t="shared" si="0"/>
        <v>70</v>
      </c>
      <c r="I6" s="319">
        <f t="shared" si="1"/>
        <v>0</v>
      </c>
      <c r="J6" s="23">
        <v>1.41</v>
      </c>
      <c r="K6" s="22">
        <v>1.0416666666666666E-2</v>
      </c>
      <c r="L6" s="23">
        <f t="shared" si="2"/>
        <v>5.64</v>
      </c>
      <c r="M6" s="12">
        <f t="shared" si="3"/>
        <v>1.4256056808688387</v>
      </c>
      <c r="N6" s="42"/>
      <c r="O6" s="97"/>
      <c r="P6" s="97"/>
      <c r="Q6" s="97"/>
      <c r="R6" s="97"/>
      <c r="S6" s="97"/>
      <c r="T6" s="97"/>
      <c r="U6" s="97"/>
      <c r="V6" s="97"/>
      <c r="W6" s="97"/>
      <c r="X6" s="97"/>
      <c r="Y6" s="97"/>
      <c r="Z6" s="97"/>
      <c r="AA6" s="97"/>
      <c r="AB6" s="97"/>
      <c r="AC6" s="42"/>
      <c r="AD6" s="97"/>
      <c r="AE6" s="97"/>
      <c r="AF6" s="97"/>
      <c r="AG6" s="97"/>
      <c r="AH6" s="97"/>
      <c r="AI6" s="97"/>
      <c r="AJ6" s="97"/>
      <c r="AK6" s="97"/>
      <c r="AL6" s="97"/>
      <c r="AM6" s="97"/>
      <c r="AN6" s="97"/>
      <c r="AO6" s="97"/>
      <c r="AP6" s="97"/>
      <c r="AQ6" s="97"/>
      <c r="AR6" s="42"/>
    </row>
    <row r="7" spans="1:44" x14ac:dyDescent="0.25">
      <c r="A7" s="24">
        <v>6</v>
      </c>
      <c r="B7" s="21">
        <v>45321</v>
      </c>
      <c r="C7" s="270">
        <v>1.0416666666666666E-2</v>
      </c>
      <c r="D7" s="231">
        <v>4</v>
      </c>
      <c r="E7" s="253">
        <v>5</v>
      </c>
      <c r="F7" s="23">
        <v>5</v>
      </c>
      <c r="G7" s="253">
        <v>10</v>
      </c>
      <c r="H7" s="231">
        <f t="shared" si="0"/>
        <v>70</v>
      </c>
      <c r="I7" s="319">
        <f t="shared" si="1"/>
        <v>0</v>
      </c>
      <c r="J7" s="25">
        <v>1.37</v>
      </c>
      <c r="K7" s="22">
        <v>1.0416666666666666E-2</v>
      </c>
      <c r="L7" s="23">
        <f t="shared" si="2"/>
        <v>5.48</v>
      </c>
      <c r="M7" s="12">
        <f t="shared" si="3"/>
        <v>1.4044695071010862</v>
      </c>
      <c r="N7" s="42"/>
      <c r="O7" s="97"/>
      <c r="P7" s="97"/>
      <c r="Q7" s="97"/>
      <c r="R7" s="97"/>
      <c r="S7" s="97"/>
      <c r="T7" s="97"/>
      <c r="U7" s="97"/>
      <c r="V7" s="97"/>
      <c r="W7" s="97"/>
      <c r="X7" s="97"/>
      <c r="Y7" s="97"/>
      <c r="Z7" s="97"/>
      <c r="AA7" s="97"/>
      <c r="AB7" s="97"/>
      <c r="AC7" s="42"/>
      <c r="AD7" s="97"/>
      <c r="AE7" s="97"/>
      <c r="AF7" s="97"/>
      <c r="AG7" s="97"/>
      <c r="AH7" s="97"/>
      <c r="AI7" s="97"/>
      <c r="AJ7" s="97"/>
      <c r="AK7" s="97"/>
      <c r="AL7" s="97"/>
      <c r="AM7" s="97"/>
      <c r="AN7" s="97"/>
      <c r="AO7" s="97"/>
      <c r="AP7" s="97"/>
      <c r="AQ7" s="97"/>
      <c r="AR7" s="42"/>
    </row>
    <row r="8" spans="1:44" x14ac:dyDescent="0.25">
      <c r="A8" s="24">
        <v>7</v>
      </c>
      <c r="B8" s="21">
        <v>45326</v>
      </c>
      <c r="C8" s="270">
        <v>1.0416666666666666E-2</v>
      </c>
      <c r="D8" s="231">
        <v>4</v>
      </c>
      <c r="E8" s="253">
        <v>5</v>
      </c>
      <c r="F8" s="23">
        <v>5</v>
      </c>
      <c r="G8" s="253">
        <v>10</v>
      </c>
      <c r="H8" s="231">
        <f t="shared" si="0"/>
        <v>70</v>
      </c>
      <c r="I8" s="319">
        <f t="shared" si="1"/>
        <v>0</v>
      </c>
      <c r="J8" s="25">
        <v>1.35</v>
      </c>
      <c r="K8" s="22">
        <v>1.0416666666666666E-2</v>
      </c>
      <c r="L8" s="23">
        <f t="shared" si="2"/>
        <v>5.4</v>
      </c>
      <c r="M8" s="12">
        <f t="shared" si="3"/>
        <v>1.39390142021721</v>
      </c>
      <c r="N8" s="42"/>
      <c r="O8" s="97"/>
      <c r="P8" s="97"/>
      <c r="Q8" s="97"/>
      <c r="R8" s="97"/>
      <c r="S8" s="97"/>
      <c r="T8" s="97"/>
      <c r="U8" s="97"/>
      <c r="V8" s="97"/>
      <c r="W8" s="97"/>
      <c r="X8" s="97"/>
      <c r="Y8" s="97"/>
      <c r="Z8" s="97"/>
      <c r="AA8" s="97"/>
      <c r="AB8" s="97"/>
      <c r="AC8" s="42"/>
      <c r="AD8" s="97"/>
      <c r="AE8" s="97"/>
      <c r="AF8" s="97"/>
      <c r="AG8" s="97"/>
      <c r="AH8" s="97"/>
      <c r="AI8" s="97"/>
      <c r="AJ8" s="97"/>
      <c r="AK8" s="97"/>
      <c r="AL8" s="97"/>
      <c r="AM8" s="97"/>
      <c r="AN8" s="97"/>
      <c r="AO8" s="97"/>
      <c r="AP8" s="97"/>
      <c r="AQ8" s="97"/>
      <c r="AR8" s="42"/>
    </row>
    <row r="9" spans="1:44" x14ac:dyDescent="0.25">
      <c r="A9" s="43">
        <v>8</v>
      </c>
      <c r="B9" s="44">
        <v>45331</v>
      </c>
      <c r="C9" s="45">
        <v>1.0416666666666666E-2</v>
      </c>
      <c r="D9" s="232">
        <v>4</v>
      </c>
      <c r="E9" s="254">
        <v>5</v>
      </c>
      <c r="F9" s="46">
        <v>5</v>
      </c>
      <c r="G9" s="254">
        <v>10</v>
      </c>
      <c r="H9" s="232">
        <f t="shared" si="0"/>
        <v>70</v>
      </c>
      <c r="I9" s="320">
        <f t="shared" si="1"/>
        <v>0</v>
      </c>
      <c r="J9" s="46">
        <v>1.4</v>
      </c>
      <c r="K9" s="45">
        <v>1.0416666666666666E-2</v>
      </c>
      <c r="L9" s="46">
        <f t="shared" si="2"/>
        <v>5.6</v>
      </c>
      <c r="M9" s="12">
        <f t="shared" si="3"/>
        <v>1.4203216374269008</v>
      </c>
      <c r="N9" s="42"/>
      <c r="O9" s="97"/>
      <c r="P9" s="97"/>
      <c r="Q9" s="97"/>
      <c r="R9" s="97"/>
      <c r="S9" s="97"/>
      <c r="T9" s="97"/>
      <c r="U9" s="97"/>
      <c r="V9" s="97"/>
      <c r="W9" s="97"/>
      <c r="X9" s="97"/>
      <c r="Y9" s="97"/>
      <c r="Z9" s="97"/>
      <c r="AA9" s="97"/>
      <c r="AB9" s="97"/>
      <c r="AC9" s="42"/>
      <c r="AD9" s="97"/>
      <c r="AE9" s="97"/>
      <c r="AF9" s="97"/>
      <c r="AG9" s="97"/>
      <c r="AH9" s="97"/>
      <c r="AI9" s="97"/>
      <c r="AJ9" s="97"/>
      <c r="AK9" s="97"/>
      <c r="AL9" s="97"/>
      <c r="AM9" s="97"/>
      <c r="AN9" s="97"/>
      <c r="AO9" s="97"/>
      <c r="AP9" s="97"/>
      <c r="AQ9" s="97"/>
      <c r="AR9" s="42"/>
    </row>
    <row r="10" spans="1:44" x14ac:dyDescent="0.25">
      <c r="A10" s="8">
        <v>9</v>
      </c>
      <c r="B10" s="9">
        <v>45335</v>
      </c>
      <c r="C10" s="10">
        <v>1.0416666666666666E-2</v>
      </c>
      <c r="D10" s="229">
        <v>4</v>
      </c>
      <c r="E10" s="251">
        <v>2.5</v>
      </c>
      <c r="F10" s="11">
        <v>5</v>
      </c>
      <c r="G10" s="251">
        <v>12.5</v>
      </c>
      <c r="H10" s="229">
        <f t="shared" si="0"/>
        <v>72.5</v>
      </c>
      <c r="I10" s="317">
        <f t="shared" si="1"/>
        <v>0</v>
      </c>
      <c r="J10" s="11">
        <v>1.4</v>
      </c>
      <c r="K10" s="10">
        <v>1.0416666666666666E-2</v>
      </c>
      <c r="L10" s="11">
        <f t="shared" si="2"/>
        <v>5.6</v>
      </c>
      <c r="M10" s="12">
        <f t="shared" si="3"/>
        <v>1.4446271929824561</v>
      </c>
      <c r="N10" s="42"/>
      <c r="O10" s="97"/>
      <c r="P10" s="97"/>
      <c r="Q10" s="97"/>
      <c r="R10" s="97"/>
      <c r="S10" s="97"/>
      <c r="T10" s="97"/>
      <c r="U10" s="97"/>
      <c r="V10" s="97"/>
      <c r="W10" s="97"/>
      <c r="X10" s="97"/>
      <c r="Y10" s="97"/>
      <c r="Z10" s="97"/>
      <c r="AA10" s="97"/>
      <c r="AB10" s="97"/>
      <c r="AC10" s="42"/>
      <c r="AD10" s="97"/>
      <c r="AE10" s="97"/>
      <c r="AF10" s="97"/>
      <c r="AG10" s="97"/>
      <c r="AH10" s="97"/>
      <c r="AI10" s="97"/>
      <c r="AJ10" s="97"/>
      <c r="AK10" s="97"/>
      <c r="AL10" s="97"/>
      <c r="AM10" s="97"/>
      <c r="AN10" s="97"/>
      <c r="AO10" s="97"/>
      <c r="AP10" s="97"/>
      <c r="AQ10" s="97"/>
      <c r="AR10" s="42"/>
    </row>
    <row r="11" spans="1:44" x14ac:dyDescent="0.25">
      <c r="A11" s="33">
        <v>10</v>
      </c>
      <c r="B11" s="34">
        <v>45340</v>
      </c>
      <c r="C11" s="161"/>
      <c r="D11" s="273"/>
      <c r="E11" s="255"/>
      <c r="F11" s="162"/>
      <c r="G11" s="255"/>
      <c r="H11" s="233"/>
      <c r="I11" s="321"/>
      <c r="J11" s="162"/>
      <c r="K11" s="161"/>
      <c r="L11" s="162"/>
      <c r="N11" s="42"/>
      <c r="O11" s="97"/>
      <c r="P11" s="97"/>
      <c r="Q11" s="97"/>
      <c r="R11" s="97"/>
      <c r="S11" s="97"/>
      <c r="T11" s="97"/>
      <c r="U11" s="97"/>
      <c r="V11" s="97"/>
      <c r="W11" s="97"/>
      <c r="X11" s="97"/>
      <c r="Y11" s="97"/>
      <c r="Z11" s="97"/>
      <c r="AA11" s="97"/>
      <c r="AB11" s="97"/>
      <c r="AC11" s="42"/>
      <c r="AD11" s="97"/>
      <c r="AE11" s="97"/>
      <c r="AF11" s="97"/>
      <c r="AG11" s="97"/>
      <c r="AH11" s="97"/>
      <c r="AI11" s="97"/>
      <c r="AJ11" s="97"/>
      <c r="AK11" s="97"/>
      <c r="AL11" s="97"/>
      <c r="AM11" s="97"/>
      <c r="AN11" s="97"/>
      <c r="AO11" s="97"/>
      <c r="AP11" s="97"/>
      <c r="AQ11" s="97"/>
      <c r="AR11" s="42"/>
    </row>
    <row r="12" spans="1:44" x14ac:dyDescent="0.25">
      <c r="A12" s="28">
        <v>11</v>
      </c>
      <c r="B12" s="29">
        <v>45347</v>
      </c>
      <c r="C12" s="30">
        <v>1.0416666666666666E-2</v>
      </c>
      <c r="D12" s="234">
        <v>5</v>
      </c>
      <c r="E12" s="256">
        <v>15</v>
      </c>
      <c r="F12" s="31">
        <v>0</v>
      </c>
      <c r="G12" s="256">
        <v>0</v>
      </c>
      <c r="H12" s="234">
        <f t="shared" ref="H12:H25" si="4">(D12*E12)+(F12*G12)</f>
        <v>75</v>
      </c>
      <c r="I12" s="322">
        <f t="shared" ref="I12:I29" si="5">((((C12*60*24)-E12-G12)*(D12+F12)))</f>
        <v>0</v>
      </c>
      <c r="J12" s="31">
        <v>1.48</v>
      </c>
      <c r="K12" s="30">
        <v>1.0416666666666666E-2</v>
      </c>
      <c r="L12" s="31">
        <f t="shared" ref="L12:L25" si="6">(3600/(K12*24*60*60))*J12</f>
        <v>5.92</v>
      </c>
      <c r="M12" s="12">
        <f t="shared" ref="M12:M25" si="7">(((((H12+I12)/(60))*1.75)+(J12/1.33)+(L12/4.8))/3)</f>
        <v>1.5112050960735173</v>
      </c>
      <c r="N12" s="42"/>
      <c r="O12" s="97"/>
      <c r="P12" s="97"/>
      <c r="Q12" s="97"/>
      <c r="R12" s="97"/>
      <c r="S12" s="97"/>
      <c r="T12" s="97"/>
      <c r="U12" s="97"/>
      <c r="V12" s="97"/>
      <c r="W12" s="97"/>
      <c r="X12" s="97"/>
      <c r="Y12" s="97"/>
      <c r="Z12" s="97"/>
      <c r="AA12" s="97"/>
      <c r="AB12" s="97"/>
      <c r="AC12" s="42"/>
      <c r="AD12" s="97"/>
      <c r="AE12" s="97"/>
      <c r="AF12" s="97"/>
      <c r="AG12" s="97"/>
      <c r="AH12" s="97"/>
      <c r="AI12" s="97"/>
      <c r="AJ12" s="97"/>
      <c r="AK12" s="97"/>
      <c r="AL12" s="97"/>
      <c r="AM12" s="97"/>
      <c r="AN12" s="97"/>
      <c r="AO12" s="97"/>
      <c r="AP12" s="97"/>
      <c r="AQ12" s="97"/>
      <c r="AR12" s="42"/>
    </row>
    <row r="13" spans="1:44" x14ac:dyDescent="0.25">
      <c r="A13" s="47">
        <v>12</v>
      </c>
      <c r="B13" s="48">
        <v>45352</v>
      </c>
      <c r="C13" s="49">
        <v>1.0416666666666666E-2</v>
      </c>
      <c r="D13" s="235">
        <v>5</v>
      </c>
      <c r="E13" s="257">
        <v>12.5</v>
      </c>
      <c r="F13" s="50">
        <v>6</v>
      </c>
      <c r="G13" s="257">
        <v>2.5</v>
      </c>
      <c r="H13" s="235">
        <f t="shared" si="4"/>
        <v>77.5</v>
      </c>
      <c r="I13" s="323">
        <f t="shared" si="5"/>
        <v>0</v>
      </c>
      <c r="J13" s="50">
        <v>1.39</v>
      </c>
      <c r="K13" s="49">
        <v>1.0416666666666666E-2</v>
      </c>
      <c r="L13" s="50">
        <f t="shared" si="6"/>
        <v>5.56</v>
      </c>
      <c r="M13" s="12">
        <f t="shared" si="7"/>
        <v>1.4879542606516292</v>
      </c>
      <c r="N13" s="42"/>
      <c r="O13" s="97"/>
      <c r="P13" s="97"/>
      <c r="Q13" s="97"/>
      <c r="R13" s="97"/>
      <c r="S13" s="97"/>
      <c r="T13" s="97"/>
      <c r="U13" s="97"/>
      <c r="V13" s="97"/>
      <c r="W13" s="97"/>
      <c r="X13" s="97"/>
      <c r="Y13" s="97"/>
      <c r="Z13" s="97"/>
      <c r="AA13" s="97"/>
      <c r="AB13" s="97"/>
      <c r="AC13" s="42"/>
      <c r="AD13" s="97"/>
      <c r="AE13" s="97"/>
      <c r="AF13" s="97"/>
      <c r="AG13" s="97"/>
      <c r="AH13" s="97"/>
      <c r="AI13" s="97"/>
      <c r="AJ13" s="97"/>
      <c r="AK13" s="97"/>
      <c r="AL13" s="97"/>
      <c r="AM13" s="97"/>
      <c r="AN13" s="97"/>
      <c r="AO13" s="97"/>
      <c r="AP13" s="97"/>
      <c r="AQ13" s="97"/>
      <c r="AR13" s="42"/>
    </row>
    <row r="14" spans="1:44" x14ac:dyDescent="0.25">
      <c r="A14" s="8">
        <v>13</v>
      </c>
      <c r="B14" s="9">
        <v>45356</v>
      </c>
      <c r="C14" s="10">
        <v>1.0416666666666666E-2</v>
      </c>
      <c r="D14" s="229">
        <v>5</v>
      </c>
      <c r="E14" s="251">
        <v>10</v>
      </c>
      <c r="F14" s="11">
        <v>6</v>
      </c>
      <c r="G14" s="251">
        <v>5</v>
      </c>
      <c r="H14" s="229">
        <f t="shared" si="4"/>
        <v>80</v>
      </c>
      <c r="I14" s="317">
        <f t="shared" si="5"/>
        <v>0</v>
      </c>
      <c r="J14" s="11">
        <v>1.38</v>
      </c>
      <c r="K14" s="10">
        <v>1.0416666666666666E-2</v>
      </c>
      <c r="L14" s="11">
        <f t="shared" si="6"/>
        <v>5.52</v>
      </c>
      <c r="M14" s="12">
        <f t="shared" si="7"/>
        <v>1.5069757727652462</v>
      </c>
      <c r="N14" s="42"/>
      <c r="O14" s="97"/>
      <c r="P14" s="97"/>
      <c r="Q14" s="97"/>
      <c r="R14" s="97"/>
      <c r="S14" s="97"/>
      <c r="T14" s="97"/>
      <c r="U14" s="97"/>
      <c r="V14" s="97"/>
      <c r="W14" s="97"/>
      <c r="X14" s="97"/>
      <c r="Y14" s="97"/>
      <c r="Z14" s="97"/>
      <c r="AA14" s="97"/>
      <c r="AB14" s="97"/>
      <c r="AC14" s="42"/>
      <c r="AD14" s="97"/>
      <c r="AE14" s="97"/>
      <c r="AF14" s="97"/>
      <c r="AG14" s="97"/>
      <c r="AH14" s="97"/>
      <c r="AI14" s="97"/>
      <c r="AJ14" s="97"/>
      <c r="AK14" s="97"/>
      <c r="AL14" s="97"/>
      <c r="AM14" s="97"/>
      <c r="AN14" s="97"/>
      <c r="AO14" s="97"/>
      <c r="AP14" s="97"/>
      <c r="AQ14" s="97"/>
      <c r="AR14" s="42"/>
    </row>
    <row r="15" spans="1:44" x14ac:dyDescent="0.25">
      <c r="A15" s="8">
        <v>14</v>
      </c>
      <c r="B15" s="9">
        <v>45363</v>
      </c>
      <c r="C15" s="10">
        <v>1.0416666666666666E-2</v>
      </c>
      <c r="D15" s="229">
        <v>5</v>
      </c>
      <c r="E15" s="251">
        <v>7.5</v>
      </c>
      <c r="F15" s="11">
        <v>6</v>
      </c>
      <c r="G15" s="251">
        <v>7.5</v>
      </c>
      <c r="H15" s="229">
        <f t="shared" si="4"/>
        <v>82.5</v>
      </c>
      <c r="I15" s="317">
        <f t="shared" si="5"/>
        <v>0</v>
      </c>
      <c r="J15" s="11">
        <v>1.37</v>
      </c>
      <c r="K15" s="10">
        <v>1.0416666666666666E-2</v>
      </c>
      <c r="L15" s="11">
        <f t="shared" si="6"/>
        <v>5.48</v>
      </c>
      <c r="M15" s="12">
        <f t="shared" si="7"/>
        <v>1.5259972848788639</v>
      </c>
      <c r="N15" s="42"/>
      <c r="O15" s="97"/>
      <c r="P15" s="97"/>
      <c r="Q15" s="97"/>
      <c r="R15" s="97"/>
      <c r="S15" s="97"/>
      <c r="T15" s="97"/>
      <c r="U15" s="97"/>
      <c r="V15" s="97"/>
      <c r="W15" s="97"/>
      <c r="X15" s="97"/>
      <c r="Y15" s="97"/>
      <c r="Z15" s="97"/>
      <c r="AA15" s="97"/>
      <c r="AB15" s="97"/>
      <c r="AC15" s="42"/>
      <c r="AD15" s="97"/>
      <c r="AE15" s="97"/>
      <c r="AF15" s="97"/>
      <c r="AG15" s="97"/>
      <c r="AH15" s="97"/>
      <c r="AI15" s="97"/>
      <c r="AJ15" s="97"/>
      <c r="AK15" s="97"/>
      <c r="AL15" s="97"/>
      <c r="AM15" s="97"/>
      <c r="AN15" s="97"/>
      <c r="AO15" s="97"/>
      <c r="AP15" s="97"/>
      <c r="AQ15" s="97"/>
      <c r="AR15" s="42"/>
    </row>
    <row r="16" spans="1:44" x14ac:dyDescent="0.25">
      <c r="A16" s="28">
        <v>15</v>
      </c>
      <c r="B16" s="29">
        <v>45368</v>
      </c>
      <c r="C16" s="30">
        <v>1.0416666666666666E-2</v>
      </c>
      <c r="D16" s="234">
        <v>5</v>
      </c>
      <c r="E16" s="256">
        <v>5</v>
      </c>
      <c r="F16" s="31">
        <v>6</v>
      </c>
      <c r="G16" s="256">
        <v>10</v>
      </c>
      <c r="H16" s="234">
        <f t="shared" si="4"/>
        <v>85</v>
      </c>
      <c r="I16" s="322">
        <f t="shared" si="5"/>
        <v>0</v>
      </c>
      <c r="J16" s="31">
        <v>1.41</v>
      </c>
      <c r="K16" s="30">
        <v>1.0416666666666666E-2</v>
      </c>
      <c r="L16" s="31">
        <f t="shared" si="6"/>
        <v>5.64</v>
      </c>
      <c r="M16" s="12">
        <f t="shared" si="7"/>
        <v>1.5714390142021719</v>
      </c>
      <c r="N16" s="42"/>
      <c r="O16" s="97"/>
      <c r="P16" s="97"/>
      <c r="Q16" s="97"/>
      <c r="R16" s="97"/>
      <c r="S16" s="97"/>
      <c r="T16" s="97"/>
      <c r="U16" s="97"/>
      <c r="V16" s="97"/>
      <c r="W16" s="97"/>
      <c r="X16" s="97"/>
      <c r="Y16" s="97"/>
      <c r="Z16" s="97"/>
      <c r="AA16" s="97"/>
      <c r="AB16" s="97"/>
      <c r="AC16" s="42"/>
      <c r="AD16" s="97"/>
      <c r="AE16" s="97"/>
      <c r="AF16" s="97"/>
      <c r="AG16" s="97"/>
      <c r="AH16" s="97"/>
      <c r="AI16" s="97"/>
      <c r="AJ16" s="97"/>
      <c r="AK16" s="97"/>
      <c r="AL16" s="97"/>
      <c r="AM16" s="97"/>
      <c r="AN16" s="97"/>
      <c r="AO16" s="97"/>
      <c r="AP16" s="97"/>
      <c r="AQ16" s="97"/>
      <c r="AR16" s="42"/>
    </row>
    <row r="17" spans="1:44" x14ac:dyDescent="0.25">
      <c r="A17" s="28">
        <v>16</v>
      </c>
      <c r="B17" s="29">
        <v>45373</v>
      </c>
      <c r="C17" s="30">
        <v>1.0416666666666666E-2</v>
      </c>
      <c r="D17" s="234">
        <v>5</v>
      </c>
      <c r="E17" s="256">
        <v>2.5</v>
      </c>
      <c r="F17" s="31">
        <v>6</v>
      </c>
      <c r="G17" s="256">
        <v>12.5</v>
      </c>
      <c r="H17" s="234">
        <f t="shared" si="4"/>
        <v>87.5</v>
      </c>
      <c r="I17" s="322">
        <f t="shared" si="5"/>
        <v>0</v>
      </c>
      <c r="J17" s="31">
        <v>1.42</v>
      </c>
      <c r="K17" s="30">
        <v>1.0416666666666666E-2</v>
      </c>
      <c r="L17" s="31">
        <f t="shared" si="6"/>
        <v>5.68</v>
      </c>
      <c r="M17" s="12">
        <f t="shared" si="7"/>
        <v>1.6010286131996656</v>
      </c>
      <c r="N17" s="42"/>
      <c r="O17" s="97"/>
      <c r="P17" s="97"/>
      <c r="Q17" s="97"/>
      <c r="R17" s="97"/>
      <c r="S17" s="97"/>
      <c r="T17" s="97"/>
      <c r="U17" s="97"/>
      <c r="V17" s="97"/>
      <c r="W17" s="97"/>
      <c r="X17" s="97"/>
      <c r="Y17" s="97"/>
      <c r="Z17" s="97"/>
      <c r="AA17" s="97"/>
      <c r="AB17" s="97"/>
      <c r="AC17" s="42"/>
      <c r="AD17" s="97"/>
      <c r="AE17" s="97"/>
      <c r="AF17" s="97"/>
      <c r="AG17" s="97"/>
      <c r="AH17" s="97"/>
      <c r="AI17" s="97"/>
      <c r="AJ17" s="97"/>
      <c r="AK17" s="97"/>
      <c r="AL17" s="97"/>
      <c r="AM17" s="97"/>
      <c r="AN17" s="97"/>
      <c r="AO17" s="97"/>
      <c r="AP17" s="97"/>
      <c r="AQ17" s="97"/>
      <c r="AR17" s="42"/>
    </row>
    <row r="18" spans="1:44" x14ac:dyDescent="0.25">
      <c r="A18" s="8">
        <v>17</v>
      </c>
      <c r="B18" s="9">
        <v>45377</v>
      </c>
      <c r="C18" s="10">
        <v>1.0416666666666666E-2</v>
      </c>
      <c r="D18" s="229">
        <v>6</v>
      </c>
      <c r="E18" s="251">
        <v>15</v>
      </c>
      <c r="F18" s="11">
        <v>0</v>
      </c>
      <c r="G18" s="251">
        <v>0</v>
      </c>
      <c r="H18" s="229">
        <f t="shared" si="4"/>
        <v>90</v>
      </c>
      <c r="I18" s="317">
        <f t="shared" si="5"/>
        <v>0</v>
      </c>
      <c r="J18" s="11">
        <v>1.41</v>
      </c>
      <c r="K18" s="10">
        <v>1.0416666666666666E-2</v>
      </c>
      <c r="L18" s="11">
        <f t="shared" si="6"/>
        <v>5.64</v>
      </c>
      <c r="M18" s="12">
        <f t="shared" si="7"/>
        <v>1.6200501253132831</v>
      </c>
      <c r="N18" s="42"/>
      <c r="O18" s="97"/>
      <c r="P18" s="97"/>
      <c r="Q18" s="97"/>
      <c r="R18" s="97"/>
      <c r="S18" s="97"/>
      <c r="T18" s="97"/>
      <c r="U18" s="97"/>
      <c r="V18" s="97"/>
      <c r="W18" s="97"/>
      <c r="X18" s="97"/>
      <c r="Y18" s="97"/>
      <c r="Z18" s="97"/>
      <c r="AA18" s="97"/>
      <c r="AB18" s="97"/>
      <c r="AC18" s="42"/>
      <c r="AD18" s="97"/>
      <c r="AE18" s="97"/>
      <c r="AF18" s="97"/>
      <c r="AG18" s="97"/>
      <c r="AH18" s="97"/>
      <c r="AI18" s="97"/>
      <c r="AJ18" s="97"/>
      <c r="AK18" s="97"/>
      <c r="AL18" s="97"/>
      <c r="AM18" s="97"/>
      <c r="AN18" s="97"/>
      <c r="AO18" s="97"/>
      <c r="AP18" s="97"/>
      <c r="AQ18" s="97"/>
      <c r="AR18" s="42"/>
    </row>
    <row r="19" spans="1:44" x14ac:dyDescent="0.25">
      <c r="A19" s="47">
        <v>18</v>
      </c>
      <c r="B19" s="48">
        <v>45384</v>
      </c>
      <c r="C19" s="49">
        <v>1.0416666666666666E-2</v>
      </c>
      <c r="D19" s="235">
        <v>6</v>
      </c>
      <c r="E19" s="257">
        <v>12.5</v>
      </c>
      <c r="F19" s="50">
        <v>7</v>
      </c>
      <c r="G19" s="257">
        <v>2.5</v>
      </c>
      <c r="H19" s="235">
        <f t="shared" si="4"/>
        <v>92.5</v>
      </c>
      <c r="I19" s="323">
        <f t="shared" si="5"/>
        <v>0</v>
      </c>
      <c r="J19" s="50">
        <v>1.44</v>
      </c>
      <c r="K19" s="49">
        <v>1.0416666666666666E-2</v>
      </c>
      <c r="L19" s="50">
        <f t="shared" si="6"/>
        <v>5.76</v>
      </c>
      <c r="M19" s="12">
        <f t="shared" si="7"/>
        <v>1.6602078111946534</v>
      </c>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row>
    <row r="20" spans="1:44" x14ac:dyDescent="0.25">
      <c r="A20" s="8">
        <v>19</v>
      </c>
      <c r="B20" s="9">
        <v>45389</v>
      </c>
      <c r="C20" s="10">
        <v>1.0416666666666666E-2</v>
      </c>
      <c r="D20" s="229">
        <v>6</v>
      </c>
      <c r="E20" s="251">
        <v>10</v>
      </c>
      <c r="F20" s="11">
        <v>7</v>
      </c>
      <c r="G20" s="251">
        <v>5</v>
      </c>
      <c r="H20" s="229">
        <f t="shared" si="4"/>
        <v>95</v>
      </c>
      <c r="I20" s="317">
        <f t="shared" si="5"/>
        <v>0</v>
      </c>
      <c r="J20" s="11">
        <v>1.44</v>
      </c>
      <c r="K20" s="10">
        <v>1.0416666666666666E-2</v>
      </c>
      <c r="L20" s="11">
        <f t="shared" si="6"/>
        <v>5.76</v>
      </c>
      <c r="M20" s="12">
        <f t="shared" si="7"/>
        <v>1.6845133667502088</v>
      </c>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row>
    <row r="21" spans="1:44" x14ac:dyDescent="0.25">
      <c r="A21" s="8">
        <v>20</v>
      </c>
      <c r="B21" s="9">
        <v>45394</v>
      </c>
      <c r="C21" s="10">
        <v>1.0416666666666666E-2</v>
      </c>
      <c r="D21" s="229">
        <v>6</v>
      </c>
      <c r="E21" s="251">
        <v>7.5</v>
      </c>
      <c r="F21" s="11">
        <v>7</v>
      </c>
      <c r="G21" s="251">
        <v>7.5</v>
      </c>
      <c r="H21" s="229">
        <f t="shared" si="4"/>
        <v>97.5</v>
      </c>
      <c r="I21" s="317">
        <f t="shared" si="5"/>
        <v>0</v>
      </c>
      <c r="J21" s="11">
        <v>1.41</v>
      </c>
      <c r="K21" s="10">
        <v>1.0416666666666666E-2</v>
      </c>
      <c r="L21" s="11">
        <f t="shared" si="6"/>
        <v>5.64</v>
      </c>
      <c r="M21" s="12">
        <f t="shared" si="7"/>
        <v>1.6929667919799496</v>
      </c>
      <c r="N21" s="42"/>
      <c r="O21" s="97"/>
      <c r="P21" s="97"/>
      <c r="Q21" s="97"/>
      <c r="R21" s="97"/>
      <c r="S21" s="97"/>
      <c r="T21" s="97"/>
      <c r="U21" s="97"/>
      <c r="V21" s="97"/>
      <c r="W21" s="97"/>
      <c r="X21" s="97"/>
      <c r="Y21" s="97"/>
      <c r="Z21" s="97"/>
      <c r="AA21" s="97"/>
      <c r="AB21" s="97"/>
      <c r="AC21" s="42"/>
      <c r="AD21" s="97"/>
      <c r="AE21" s="97"/>
      <c r="AF21" s="97"/>
      <c r="AG21" s="97"/>
      <c r="AH21" s="97"/>
      <c r="AI21" s="97"/>
      <c r="AJ21" s="97"/>
      <c r="AK21" s="97"/>
      <c r="AL21" s="97"/>
      <c r="AM21" s="97"/>
      <c r="AN21" s="97"/>
      <c r="AO21" s="97"/>
      <c r="AP21" s="97"/>
      <c r="AQ21" s="97"/>
      <c r="AR21" s="42"/>
    </row>
    <row r="22" spans="1:44" x14ac:dyDescent="0.25">
      <c r="A22" s="8">
        <v>21</v>
      </c>
      <c r="B22" s="9">
        <v>45398</v>
      </c>
      <c r="C22" s="10">
        <v>1.0416666666666666E-2</v>
      </c>
      <c r="D22" s="229">
        <v>6</v>
      </c>
      <c r="E22" s="251">
        <v>5</v>
      </c>
      <c r="F22" s="11">
        <v>7</v>
      </c>
      <c r="G22" s="251">
        <v>10</v>
      </c>
      <c r="H22" s="229">
        <f t="shared" si="4"/>
        <v>100</v>
      </c>
      <c r="I22" s="317">
        <f t="shared" si="5"/>
        <v>0</v>
      </c>
      <c r="J22" s="11">
        <v>1.41</v>
      </c>
      <c r="K22" s="10">
        <v>1.0416666666666666E-2</v>
      </c>
      <c r="L22" s="11">
        <f t="shared" si="6"/>
        <v>5.64</v>
      </c>
      <c r="M22" s="12">
        <f t="shared" si="7"/>
        <v>1.7172723475355054</v>
      </c>
      <c r="N22" s="42"/>
      <c r="O22" s="97"/>
      <c r="P22" s="97"/>
      <c r="Q22" s="97"/>
      <c r="R22" s="97"/>
      <c r="S22" s="97"/>
      <c r="T22" s="97"/>
      <c r="U22" s="97"/>
      <c r="V22" s="97"/>
      <c r="W22" s="97"/>
      <c r="X22" s="97"/>
      <c r="Y22" s="97"/>
      <c r="Z22" s="97"/>
      <c r="AA22" s="97"/>
      <c r="AB22" s="97"/>
      <c r="AC22" s="42"/>
      <c r="AD22" s="97"/>
      <c r="AE22" s="97"/>
      <c r="AF22" s="97"/>
      <c r="AG22" s="97"/>
      <c r="AH22" s="97"/>
      <c r="AI22" s="97"/>
      <c r="AJ22" s="97"/>
      <c r="AK22" s="97"/>
      <c r="AL22" s="97"/>
      <c r="AM22" s="97"/>
      <c r="AN22" s="97"/>
      <c r="AO22" s="97"/>
      <c r="AP22" s="97"/>
      <c r="AQ22" s="97"/>
      <c r="AR22" s="42"/>
    </row>
    <row r="23" spans="1:44" x14ac:dyDescent="0.25">
      <c r="A23" s="8">
        <v>22</v>
      </c>
      <c r="B23" s="9">
        <v>45403</v>
      </c>
      <c r="C23" s="10">
        <v>1.0416666666666666E-2</v>
      </c>
      <c r="D23" s="229">
        <v>6</v>
      </c>
      <c r="E23" s="251">
        <v>2.5</v>
      </c>
      <c r="F23" s="11">
        <v>7</v>
      </c>
      <c r="G23" s="251">
        <v>12.5</v>
      </c>
      <c r="H23" s="229">
        <f t="shared" si="4"/>
        <v>102.5</v>
      </c>
      <c r="I23" s="317">
        <f t="shared" si="5"/>
        <v>0</v>
      </c>
      <c r="J23" s="11">
        <v>1.41</v>
      </c>
      <c r="K23" s="10">
        <v>1.0416666666666666E-2</v>
      </c>
      <c r="L23" s="11">
        <f t="shared" si="6"/>
        <v>5.64</v>
      </c>
      <c r="M23" s="12">
        <f t="shared" si="7"/>
        <v>1.7415779030910608</v>
      </c>
      <c r="N23" s="42"/>
      <c r="O23" s="97"/>
      <c r="P23" s="97"/>
      <c r="Q23" s="97"/>
      <c r="R23" s="97"/>
      <c r="S23" s="97"/>
      <c r="T23" s="97"/>
      <c r="U23" s="97"/>
      <c r="V23" s="97"/>
      <c r="W23" s="97"/>
      <c r="X23" s="97"/>
      <c r="Y23" s="97"/>
      <c r="Z23" s="97"/>
      <c r="AA23" s="97"/>
      <c r="AB23" s="97"/>
      <c r="AC23" s="42"/>
      <c r="AD23" s="97"/>
      <c r="AE23" s="97"/>
      <c r="AF23" s="97"/>
      <c r="AG23" s="97"/>
      <c r="AH23" s="97"/>
      <c r="AI23" s="97"/>
      <c r="AJ23" s="97"/>
      <c r="AK23" s="97"/>
      <c r="AL23" s="97"/>
      <c r="AM23" s="97"/>
      <c r="AN23" s="97"/>
      <c r="AO23" s="97"/>
      <c r="AP23" s="97"/>
      <c r="AQ23" s="97"/>
      <c r="AR23" s="42"/>
    </row>
    <row r="24" spans="1:44" x14ac:dyDescent="0.25">
      <c r="A24" s="28">
        <v>23</v>
      </c>
      <c r="B24" s="29">
        <v>45408</v>
      </c>
      <c r="C24" s="30">
        <v>1.0416666666666666E-2</v>
      </c>
      <c r="D24" s="234">
        <v>7</v>
      </c>
      <c r="E24" s="256">
        <v>15</v>
      </c>
      <c r="F24" s="31">
        <v>0</v>
      </c>
      <c r="G24" s="256">
        <v>0</v>
      </c>
      <c r="H24" s="234">
        <f t="shared" si="4"/>
        <v>105</v>
      </c>
      <c r="I24" s="322">
        <f t="shared" si="5"/>
        <v>0</v>
      </c>
      <c r="J24" s="31">
        <v>1.42</v>
      </c>
      <c r="K24" s="30">
        <v>1.0416666666666666E-2</v>
      </c>
      <c r="L24" s="31">
        <f t="shared" si="6"/>
        <v>5.68</v>
      </c>
      <c r="M24" s="12">
        <f t="shared" si="7"/>
        <v>1.7711675020885547</v>
      </c>
      <c r="N24" s="42"/>
      <c r="O24" s="97"/>
      <c r="P24" s="97"/>
      <c r="Q24" s="97"/>
      <c r="R24" s="97"/>
      <c r="S24" s="97"/>
      <c r="T24" s="97"/>
      <c r="U24" s="97"/>
      <c r="V24" s="97"/>
      <c r="W24" s="97"/>
      <c r="X24" s="97"/>
      <c r="Y24" s="97"/>
      <c r="Z24" s="97"/>
      <c r="AA24" s="97"/>
      <c r="AB24" s="97"/>
      <c r="AC24" s="42"/>
      <c r="AD24" s="97"/>
      <c r="AE24" s="97"/>
      <c r="AF24" s="97"/>
      <c r="AG24" s="97"/>
      <c r="AH24" s="97"/>
      <c r="AI24" s="97"/>
      <c r="AJ24" s="97"/>
      <c r="AK24" s="97"/>
      <c r="AL24" s="97"/>
      <c r="AM24" s="97"/>
      <c r="AN24" s="97"/>
      <c r="AO24" s="97"/>
      <c r="AP24" s="97"/>
      <c r="AQ24" s="97"/>
      <c r="AR24" s="42"/>
    </row>
    <row r="25" spans="1:44" x14ac:dyDescent="0.25">
      <c r="A25" s="28">
        <v>24</v>
      </c>
      <c r="B25" s="29">
        <v>45415</v>
      </c>
      <c r="C25" s="30">
        <v>1.0416666666666666E-2</v>
      </c>
      <c r="D25" s="234">
        <v>7</v>
      </c>
      <c r="E25" s="256">
        <v>12.5</v>
      </c>
      <c r="F25" s="31">
        <v>8</v>
      </c>
      <c r="G25" s="256">
        <v>2.5</v>
      </c>
      <c r="H25" s="234">
        <f t="shared" si="4"/>
        <v>107.5</v>
      </c>
      <c r="I25" s="322">
        <f t="shared" si="5"/>
        <v>0</v>
      </c>
      <c r="J25" s="31">
        <v>1.46</v>
      </c>
      <c r="K25" s="30">
        <v>1.0416666666666666E-2</v>
      </c>
      <c r="L25" s="31">
        <f t="shared" si="6"/>
        <v>5.84</v>
      </c>
      <c r="M25" s="12">
        <f t="shared" si="7"/>
        <v>1.8166092314118629</v>
      </c>
      <c r="N25" s="42"/>
      <c r="O25" s="97"/>
      <c r="P25" s="97"/>
      <c r="Q25" s="97"/>
      <c r="R25" s="97"/>
      <c r="S25" s="97"/>
      <c r="T25" s="97"/>
      <c r="U25" s="97"/>
      <c r="V25" s="97"/>
      <c r="W25" s="97"/>
      <c r="X25" s="97"/>
      <c r="Y25" s="97"/>
      <c r="Z25" s="97"/>
      <c r="AA25" s="97"/>
      <c r="AB25" s="97"/>
      <c r="AC25" s="42"/>
      <c r="AD25" s="97"/>
      <c r="AE25" s="97"/>
      <c r="AF25" s="97"/>
      <c r="AG25" s="97"/>
      <c r="AH25" s="97"/>
      <c r="AI25" s="97"/>
      <c r="AJ25" s="97"/>
      <c r="AK25" s="97"/>
      <c r="AL25" s="97"/>
      <c r="AM25" s="97"/>
      <c r="AN25" s="97"/>
      <c r="AO25" s="97"/>
      <c r="AP25" s="97"/>
      <c r="AQ25" s="97"/>
      <c r="AR25" s="42"/>
    </row>
    <row r="26" spans="1:44" x14ac:dyDescent="0.25">
      <c r="A26" s="33">
        <v>25</v>
      </c>
      <c r="B26" s="34">
        <v>45419</v>
      </c>
      <c r="C26" s="271"/>
      <c r="D26" s="233"/>
      <c r="E26" s="258"/>
      <c r="F26" s="35"/>
      <c r="G26" s="258"/>
      <c r="H26" s="233"/>
      <c r="I26" s="321"/>
      <c r="J26" s="33"/>
      <c r="K26" s="33"/>
      <c r="L26" s="35"/>
      <c r="N26" s="42"/>
      <c r="O26" s="97"/>
      <c r="P26" s="97"/>
      <c r="Q26" s="97"/>
      <c r="R26" s="97"/>
      <c r="S26" s="97"/>
      <c r="T26" s="97"/>
      <c r="U26" s="97"/>
      <c r="V26" s="97"/>
      <c r="W26" s="97"/>
      <c r="X26" s="97"/>
      <c r="Y26" s="97"/>
      <c r="Z26" s="97"/>
      <c r="AA26" s="97"/>
      <c r="AB26" s="97"/>
      <c r="AC26" s="42"/>
      <c r="AD26" s="97"/>
      <c r="AE26" s="97"/>
      <c r="AF26" s="97"/>
      <c r="AG26" s="97"/>
      <c r="AH26" s="97"/>
      <c r="AI26" s="97"/>
      <c r="AJ26" s="97"/>
      <c r="AK26" s="97"/>
      <c r="AL26" s="97"/>
      <c r="AM26" s="97"/>
      <c r="AN26" s="97"/>
      <c r="AO26" s="97"/>
      <c r="AP26" s="97"/>
      <c r="AQ26" s="97"/>
      <c r="AR26" s="42"/>
    </row>
    <row r="27" spans="1:44" x14ac:dyDescent="0.25">
      <c r="A27" s="33">
        <v>26</v>
      </c>
      <c r="B27" s="34">
        <v>45429</v>
      </c>
      <c r="C27" s="271"/>
      <c r="D27" s="233"/>
      <c r="E27" s="258"/>
      <c r="F27" s="35"/>
      <c r="G27" s="258"/>
      <c r="H27" s="233"/>
      <c r="I27" s="321"/>
      <c r="J27" s="33"/>
      <c r="K27" s="33"/>
      <c r="L27" s="35"/>
      <c r="N27" s="42"/>
      <c r="O27" s="97"/>
      <c r="P27" s="97"/>
      <c r="Q27" s="97"/>
      <c r="R27" s="97"/>
      <c r="S27" s="97"/>
      <c r="T27" s="97"/>
      <c r="U27" s="97"/>
      <c r="V27" s="97"/>
      <c r="W27" s="97"/>
      <c r="X27" s="97"/>
      <c r="Y27" s="97"/>
      <c r="Z27" s="97"/>
      <c r="AA27" s="97"/>
      <c r="AB27" s="97"/>
      <c r="AC27" s="42"/>
      <c r="AD27" s="97"/>
      <c r="AE27" s="97"/>
      <c r="AF27" s="97"/>
      <c r="AG27" s="97"/>
      <c r="AH27" s="97"/>
      <c r="AI27" s="97"/>
      <c r="AJ27" s="97"/>
      <c r="AK27" s="97"/>
      <c r="AL27" s="97"/>
      <c r="AM27" s="97"/>
      <c r="AN27" s="97"/>
      <c r="AO27" s="97"/>
      <c r="AP27" s="97"/>
      <c r="AQ27" s="97"/>
      <c r="AR27" s="42"/>
    </row>
    <row r="28" spans="1:44" x14ac:dyDescent="0.25">
      <c r="A28" s="8">
        <v>27</v>
      </c>
      <c r="B28" s="9">
        <v>45433</v>
      </c>
      <c r="C28" s="10">
        <v>1.0416666666666666E-2</v>
      </c>
      <c r="D28" s="229">
        <v>7</v>
      </c>
      <c r="E28" s="251">
        <v>15</v>
      </c>
      <c r="F28" s="11">
        <v>0</v>
      </c>
      <c r="G28" s="251">
        <v>0</v>
      </c>
      <c r="H28" s="229">
        <f t="shared" ref="H28:H41" si="8">(D28*E28)+(F28*G28)</f>
        <v>105</v>
      </c>
      <c r="I28" s="317">
        <f t="shared" si="5"/>
        <v>0</v>
      </c>
      <c r="J28" s="11">
        <v>1.37</v>
      </c>
      <c r="K28" s="10">
        <v>1.0416666666666666E-2</v>
      </c>
      <c r="L28" s="11">
        <f t="shared" ref="L28:L41" si="9">(3600/(K28*24*60*60))*J28</f>
        <v>5.48</v>
      </c>
      <c r="M28" s="12">
        <f t="shared" ref="M28:M46" si="10">(((((H28+I28)/(60))*1.75)+(J28/1.33)+(L28/4.8))/3)</f>
        <v>1.7447472848788639</v>
      </c>
      <c r="N28" s="42"/>
      <c r="O28" s="97"/>
      <c r="P28" s="97"/>
      <c r="Q28" s="97"/>
      <c r="R28" s="97"/>
      <c r="S28" s="97"/>
      <c r="T28" s="97"/>
      <c r="U28" s="97"/>
      <c r="V28" s="97"/>
      <c r="W28" s="97"/>
      <c r="X28" s="97"/>
      <c r="Y28" s="97"/>
      <c r="Z28" s="97"/>
      <c r="AA28" s="97"/>
      <c r="AB28" s="97"/>
      <c r="AC28" s="42"/>
      <c r="AD28" s="97"/>
      <c r="AE28" s="97"/>
      <c r="AF28" s="97"/>
      <c r="AG28" s="97"/>
      <c r="AH28" s="97"/>
      <c r="AI28" s="97"/>
      <c r="AJ28" s="97"/>
      <c r="AK28" s="97"/>
      <c r="AL28" s="97"/>
      <c r="AM28" s="97"/>
      <c r="AN28" s="97"/>
      <c r="AO28" s="97"/>
      <c r="AP28" s="97"/>
      <c r="AQ28" s="97"/>
      <c r="AR28" s="42"/>
    </row>
    <row r="29" spans="1:44" x14ac:dyDescent="0.25">
      <c r="A29" s="47">
        <v>28</v>
      </c>
      <c r="B29" s="48">
        <v>45438</v>
      </c>
      <c r="C29" s="49">
        <v>1.0416666666666666E-2</v>
      </c>
      <c r="D29" s="235">
        <v>7</v>
      </c>
      <c r="E29" s="257">
        <v>12.5</v>
      </c>
      <c r="F29" s="50">
        <v>8</v>
      </c>
      <c r="G29" s="257">
        <v>1.46</v>
      </c>
      <c r="H29" s="235">
        <f t="shared" si="8"/>
        <v>99.18</v>
      </c>
      <c r="I29" s="323">
        <f t="shared" si="5"/>
        <v>15.600000000000001</v>
      </c>
      <c r="J29" s="50">
        <v>1.33</v>
      </c>
      <c r="K29" s="49">
        <v>9.6990740740740735E-3</v>
      </c>
      <c r="L29" s="50">
        <f t="shared" si="9"/>
        <v>5.7136038186157529</v>
      </c>
      <c r="M29" s="12">
        <f t="shared" si="10"/>
        <v>1.8460280429594274</v>
      </c>
      <c r="N29" s="42"/>
      <c r="O29" s="97"/>
      <c r="P29" s="97"/>
      <c r="Q29" s="97"/>
      <c r="R29" s="97"/>
      <c r="S29" s="97"/>
      <c r="T29" s="97"/>
      <c r="U29" s="97"/>
      <c r="V29" s="97"/>
      <c r="W29" s="97"/>
      <c r="X29" s="97"/>
      <c r="Y29" s="97"/>
      <c r="Z29" s="97"/>
      <c r="AA29" s="97"/>
      <c r="AB29" s="97"/>
      <c r="AC29" s="42"/>
      <c r="AD29" s="97"/>
      <c r="AE29" s="97"/>
      <c r="AF29" s="97"/>
      <c r="AG29" s="97"/>
      <c r="AH29" s="97"/>
      <c r="AI29" s="97"/>
      <c r="AJ29" s="97"/>
      <c r="AK29" s="97"/>
      <c r="AL29" s="97"/>
      <c r="AM29" s="97"/>
      <c r="AN29" s="97"/>
      <c r="AO29" s="97"/>
      <c r="AP29" s="97"/>
      <c r="AQ29" s="97"/>
      <c r="AR29" s="42"/>
    </row>
    <row r="30" spans="1:44" x14ac:dyDescent="0.25">
      <c r="A30" s="8">
        <v>29</v>
      </c>
      <c r="B30" s="9">
        <v>45445</v>
      </c>
      <c r="C30" s="10">
        <v>1.0416666666666666E-2</v>
      </c>
      <c r="D30" s="229">
        <v>7</v>
      </c>
      <c r="E30" s="251">
        <v>10</v>
      </c>
      <c r="F30" s="11">
        <v>8</v>
      </c>
      <c r="G30" s="251">
        <v>4.05</v>
      </c>
      <c r="H30" s="229">
        <f t="shared" si="8"/>
        <v>102.4</v>
      </c>
      <c r="I30" s="317">
        <f t="shared" ref="I30:I41" si="11">((((C30*60*24)-E30-G30)*(D30+F30)))</f>
        <v>14.250000000000004</v>
      </c>
      <c r="J30" s="11">
        <v>1.33</v>
      </c>
      <c r="K30" s="10">
        <v>9.7569444444444448E-3</v>
      </c>
      <c r="L30" s="11">
        <f t="shared" si="9"/>
        <v>5.6797153024911031</v>
      </c>
      <c r="M30" s="12">
        <f t="shared" si="10"/>
        <v>1.8618552293396597</v>
      </c>
      <c r="N30" s="42"/>
      <c r="O30" s="97"/>
      <c r="P30" s="97"/>
      <c r="Q30" s="97"/>
      <c r="R30" s="97"/>
      <c r="S30" s="97"/>
      <c r="T30" s="97"/>
      <c r="U30" s="97"/>
      <c r="V30" s="97"/>
      <c r="W30" s="97"/>
      <c r="X30" s="97"/>
      <c r="Y30" s="97"/>
      <c r="Z30" s="97"/>
      <c r="AA30" s="97"/>
      <c r="AB30" s="97"/>
      <c r="AC30" s="42"/>
      <c r="AD30" s="97"/>
      <c r="AE30" s="97"/>
      <c r="AF30" s="97"/>
      <c r="AG30" s="97"/>
      <c r="AH30" s="97"/>
      <c r="AI30" s="97"/>
      <c r="AJ30" s="97"/>
      <c r="AK30" s="97"/>
      <c r="AL30" s="97"/>
      <c r="AM30" s="97"/>
      <c r="AN30" s="97"/>
      <c r="AO30" s="97"/>
      <c r="AP30" s="97"/>
      <c r="AQ30" s="97"/>
      <c r="AR30" s="42"/>
    </row>
    <row r="31" spans="1:44" x14ac:dyDescent="0.25">
      <c r="A31" s="28">
        <v>30</v>
      </c>
      <c r="B31" s="29">
        <v>45450</v>
      </c>
      <c r="C31" s="30">
        <v>1.0416666666666666E-2</v>
      </c>
      <c r="D31" s="234">
        <v>7</v>
      </c>
      <c r="E31" s="256">
        <v>7.5</v>
      </c>
      <c r="F31" s="31">
        <v>8</v>
      </c>
      <c r="G31" s="256">
        <v>6.2830000000000004</v>
      </c>
      <c r="H31" s="234">
        <f t="shared" si="8"/>
        <v>102.76400000000001</v>
      </c>
      <c r="I31" s="322">
        <f t="shared" si="11"/>
        <v>18.254999999999995</v>
      </c>
      <c r="J31" s="31">
        <v>1.33</v>
      </c>
      <c r="K31" s="30">
        <v>9.525462962962963E-3</v>
      </c>
      <c r="L31" s="31">
        <f t="shared" si="9"/>
        <v>5.8177399756986645</v>
      </c>
      <c r="M31" s="12">
        <f t="shared" si="10"/>
        <v>1.9139166649790742</v>
      </c>
      <c r="N31" s="42"/>
      <c r="O31" s="97"/>
      <c r="P31" s="97"/>
      <c r="Q31" s="97"/>
      <c r="R31" s="97"/>
      <c r="S31" s="97"/>
      <c r="T31" s="98"/>
      <c r="U31" s="97"/>
      <c r="V31" s="97"/>
      <c r="W31" s="97"/>
      <c r="X31" s="97"/>
      <c r="Y31" s="97"/>
      <c r="Z31" s="97"/>
      <c r="AA31" s="97"/>
      <c r="AB31" s="97"/>
      <c r="AC31" s="42"/>
      <c r="AD31" s="97"/>
      <c r="AE31" s="97"/>
      <c r="AF31" s="97"/>
      <c r="AG31" s="97"/>
      <c r="AH31" s="97"/>
      <c r="AI31" s="97"/>
      <c r="AJ31" s="97"/>
      <c r="AK31" s="97"/>
      <c r="AL31" s="97"/>
      <c r="AM31" s="97"/>
      <c r="AN31" s="97"/>
      <c r="AO31" s="97"/>
      <c r="AP31" s="97"/>
      <c r="AQ31" s="97"/>
      <c r="AR31" s="42"/>
    </row>
    <row r="32" spans="1:44" x14ac:dyDescent="0.25">
      <c r="A32" s="8">
        <v>31</v>
      </c>
      <c r="B32" s="9">
        <v>45454</v>
      </c>
      <c r="C32" s="10">
        <v>1.0416666666666666E-2</v>
      </c>
      <c r="D32" s="229">
        <v>7</v>
      </c>
      <c r="E32" s="251">
        <v>5</v>
      </c>
      <c r="F32" s="11">
        <v>8</v>
      </c>
      <c r="G32" s="251">
        <v>8.91</v>
      </c>
      <c r="H32" s="229">
        <f t="shared" si="8"/>
        <v>106.28</v>
      </c>
      <c r="I32" s="317">
        <f t="shared" si="11"/>
        <v>16.349999999999998</v>
      </c>
      <c r="J32" s="11">
        <v>1.33</v>
      </c>
      <c r="K32" s="10">
        <v>9.6643518518518511E-3</v>
      </c>
      <c r="L32" s="11">
        <f t="shared" si="9"/>
        <v>5.7341317365269466</v>
      </c>
      <c r="M32" s="12">
        <f t="shared" si="10"/>
        <v>1.9237730372588153</v>
      </c>
      <c r="N32" s="42"/>
      <c r="O32" s="97"/>
      <c r="P32" s="97"/>
      <c r="Q32" s="97"/>
      <c r="R32" s="97"/>
      <c r="S32" s="97"/>
      <c r="T32" s="97"/>
      <c r="U32" s="97"/>
      <c r="V32" s="97"/>
      <c r="W32" s="97"/>
      <c r="X32" s="97"/>
      <c r="Y32" s="97"/>
      <c r="Z32" s="97"/>
      <c r="AA32" s="97"/>
      <c r="AB32" s="97"/>
      <c r="AC32" s="42"/>
      <c r="AD32" s="97"/>
      <c r="AE32" s="97"/>
      <c r="AF32" s="97"/>
      <c r="AG32" s="97"/>
      <c r="AH32" s="97"/>
      <c r="AI32" s="97"/>
      <c r="AJ32" s="97"/>
      <c r="AK32" s="97"/>
      <c r="AL32" s="97"/>
      <c r="AM32" s="97"/>
      <c r="AN32" s="97"/>
      <c r="AO32" s="97"/>
      <c r="AP32" s="97"/>
      <c r="AQ32" s="97"/>
      <c r="AR32" s="42"/>
    </row>
    <row r="33" spans="1:44" ht="15.75" x14ac:dyDescent="0.3">
      <c r="A33" s="33">
        <v>32</v>
      </c>
      <c r="B33" s="34">
        <v>45459</v>
      </c>
      <c r="C33" s="127"/>
      <c r="D33" s="265"/>
      <c r="E33" s="33"/>
      <c r="F33" s="264"/>
      <c r="G33" s="33"/>
      <c r="H33" s="233"/>
      <c r="I33" s="321"/>
      <c r="J33" s="35"/>
      <c r="K33" s="268"/>
      <c r="L33" s="35"/>
      <c r="N33" s="42"/>
      <c r="O33" s="97"/>
      <c r="P33" s="97"/>
      <c r="Q33" s="97"/>
      <c r="R33" s="97"/>
      <c r="S33" s="97"/>
      <c r="T33" s="97"/>
      <c r="U33" s="97"/>
      <c r="V33" s="97"/>
      <c r="W33" s="97"/>
      <c r="X33" s="97"/>
      <c r="Y33" s="97"/>
      <c r="Z33" s="97"/>
      <c r="AA33" s="97"/>
      <c r="AB33" s="97"/>
      <c r="AC33" s="42"/>
      <c r="AD33" s="97"/>
      <c r="AE33" s="97"/>
      <c r="AF33" s="97"/>
      <c r="AG33" s="97"/>
      <c r="AH33" s="97"/>
      <c r="AI33" s="97"/>
      <c r="AJ33" s="97"/>
      <c r="AK33" s="97"/>
      <c r="AL33" s="97"/>
      <c r="AM33" s="97"/>
      <c r="AN33" s="97"/>
      <c r="AO33" s="97"/>
      <c r="AP33" s="97"/>
      <c r="AQ33" s="97"/>
      <c r="AR33" s="42"/>
    </row>
    <row r="34" spans="1:44" ht="15.75" x14ac:dyDescent="0.3">
      <c r="A34" s="33">
        <v>33</v>
      </c>
      <c r="B34" s="34">
        <v>45461</v>
      </c>
      <c r="C34" s="127"/>
      <c r="D34" s="265"/>
      <c r="E34" s="33"/>
      <c r="F34" s="264"/>
      <c r="G34" s="33"/>
      <c r="H34" s="233"/>
      <c r="I34" s="321"/>
      <c r="J34" s="35"/>
      <c r="K34" s="268"/>
      <c r="L34" s="35"/>
      <c r="N34" s="42"/>
      <c r="O34" s="97"/>
      <c r="P34" s="97"/>
      <c r="Q34" s="97"/>
      <c r="R34" s="97"/>
      <c r="S34" s="97"/>
      <c r="T34" s="97"/>
      <c r="U34" s="97"/>
      <c r="V34" s="97"/>
      <c r="W34" s="97"/>
      <c r="X34" s="97"/>
      <c r="Y34" s="97"/>
      <c r="Z34" s="97"/>
      <c r="AA34" s="97"/>
      <c r="AB34" s="97"/>
      <c r="AC34" s="42"/>
      <c r="AD34" s="97"/>
      <c r="AE34" s="97"/>
      <c r="AF34" s="97"/>
      <c r="AG34" s="97"/>
      <c r="AH34" s="97"/>
      <c r="AI34" s="97"/>
      <c r="AJ34" s="97"/>
      <c r="AK34" s="97"/>
      <c r="AL34" s="97"/>
      <c r="AM34" s="97"/>
      <c r="AN34" s="97"/>
      <c r="AO34" s="97"/>
      <c r="AP34" s="97"/>
      <c r="AQ34" s="97"/>
      <c r="AR34" s="42"/>
    </row>
    <row r="35" spans="1:44" ht="15.75" x14ac:dyDescent="0.3">
      <c r="A35" s="33">
        <v>34</v>
      </c>
      <c r="B35" s="34">
        <v>45466</v>
      </c>
      <c r="C35" s="127"/>
      <c r="D35" s="265"/>
      <c r="E35" s="33"/>
      <c r="F35" s="264"/>
      <c r="G35" s="33"/>
      <c r="H35" s="233"/>
      <c r="I35" s="321"/>
      <c r="J35" s="35"/>
      <c r="K35" s="268"/>
      <c r="L35" s="35"/>
      <c r="N35" s="42"/>
      <c r="O35" s="97"/>
      <c r="P35" s="97"/>
      <c r="Q35" s="97"/>
      <c r="R35" s="97"/>
      <c r="S35" s="97"/>
      <c r="T35" s="97"/>
      <c r="U35" s="97"/>
      <c r="V35" s="97"/>
      <c r="W35" s="97"/>
      <c r="X35" s="97"/>
      <c r="Y35" s="97"/>
      <c r="Z35" s="97"/>
      <c r="AA35" s="97"/>
      <c r="AB35" s="97"/>
      <c r="AC35" s="42"/>
      <c r="AD35" s="97"/>
      <c r="AE35" s="97"/>
      <c r="AF35" s="97"/>
      <c r="AG35" s="97"/>
      <c r="AH35" s="97"/>
      <c r="AI35" s="97"/>
      <c r="AJ35" s="97"/>
      <c r="AK35" s="97"/>
      <c r="AL35" s="97"/>
      <c r="AM35" s="97"/>
      <c r="AN35" s="97"/>
      <c r="AO35" s="97"/>
      <c r="AP35" s="97"/>
      <c r="AQ35" s="97"/>
      <c r="AR35" s="42"/>
    </row>
    <row r="36" spans="1:44" ht="15.75" x14ac:dyDescent="0.3">
      <c r="A36" s="33">
        <v>35</v>
      </c>
      <c r="B36" s="34">
        <v>45471</v>
      </c>
      <c r="C36" s="127"/>
      <c r="D36" s="265"/>
      <c r="E36" s="33"/>
      <c r="F36" s="264"/>
      <c r="G36" s="33"/>
      <c r="H36" s="233"/>
      <c r="I36" s="321"/>
      <c r="J36" s="35"/>
      <c r="K36" s="268"/>
      <c r="L36" s="35"/>
      <c r="N36" s="42"/>
      <c r="O36" s="97"/>
      <c r="P36" s="97"/>
      <c r="Q36" s="97"/>
      <c r="R36" s="97"/>
      <c r="S36" s="97"/>
      <c r="T36" s="97"/>
      <c r="U36" s="97"/>
      <c r="V36" s="97"/>
      <c r="W36" s="97"/>
      <c r="X36" s="97"/>
      <c r="Y36" s="97"/>
      <c r="Z36" s="97"/>
      <c r="AA36" s="97"/>
      <c r="AB36" s="97"/>
      <c r="AC36" s="42"/>
      <c r="AD36" s="97"/>
      <c r="AE36" s="97"/>
      <c r="AF36" s="97"/>
      <c r="AG36" s="97"/>
      <c r="AH36" s="97"/>
      <c r="AI36" s="97"/>
      <c r="AJ36" s="97"/>
      <c r="AK36" s="97"/>
      <c r="AL36" s="97"/>
      <c r="AM36" s="97"/>
      <c r="AN36" s="97"/>
      <c r="AO36" s="97"/>
      <c r="AP36" s="97"/>
      <c r="AQ36" s="97"/>
      <c r="AR36" s="42"/>
    </row>
    <row r="37" spans="1:44" ht="15.75" x14ac:dyDescent="0.3">
      <c r="A37" s="33">
        <v>36</v>
      </c>
      <c r="B37" s="34">
        <v>45475</v>
      </c>
      <c r="C37" s="127"/>
      <c r="D37" s="265"/>
      <c r="E37" s="33"/>
      <c r="F37" s="264"/>
      <c r="G37" s="33"/>
      <c r="H37" s="233"/>
      <c r="I37" s="321"/>
      <c r="J37" s="35"/>
      <c r="K37" s="268"/>
      <c r="L37" s="35"/>
      <c r="N37" s="42"/>
      <c r="O37" s="97"/>
      <c r="P37" s="97"/>
      <c r="Q37" s="97"/>
      <c r="R37" s="97"/>
      <c r="S37" s="97"/>
      <c r="T37" s="97"/>
      <c r="U37" s="97"/>
      <c r="V37" s="97"/>
      <c r="W37" s="97"/>
      <c r="X37" s="97"/>
      <c r="Y37" s="97"/>
      <c r="Z37" s="97"/>
      <c r="AA37" s="97"/>
      <c r="AB37" s="97"/>
      <c r="AC37" s="42"/>
      <c r="AD37" s="97"/>
      <c r="AE37" s="97"/>
      <c r="AF37" s="97"/>
      <c r="AG37" s="97"/>
      <c r="AH37" s="97"/>
      <c r="AI37" s="97"/>
      <c r="AJ37" s="97"/>
      <c r="AK37" s="97"/>
      <c r="AL37" s="97"/>
      <c r="AM37" s="97"/>
      <c r="AN37" s="97"/>
      <c r="AO37" s="97"/>
      <c r="AP37" s="97"/>
      <c r="AQ37" s="97"/>
      <c r="AR37" s="42"/>
    </row>
    <row r="38" spans="1:44" ht="15.75" x14ac:dyDescent="0.3">
      <c r="A38" s="33">
        <v>37</v>
      </c>
      <c r="B38" s="34">
        <v>45480</v>
      </c>
      <c r="C38" s="127"/>
      <c r="D38" s="265"/>
      <c r="E38" s="33"/>
      <c r="F38" s="264"/>
      <c r="G38" s="33"/>
      <c r="H38" s="233"/>
      <c r="I38" s="321"/>
      <c r="J38" s="35"/>
      <c r="K38" s="268"/>
      <c r="L38" s="35"/>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row>
    <row r="39" spans="1:44" ht="16.5" thickBot="1" x14ac:dyDescent="0.35">
      <c r="A39" s="33">
        <v>38</v>
      </c>
      <c r="B39" s="34">
        <v>45485</v>
      </c>
      <c r="C39" s="127"/>
      <c r="D39" s="265"/>
      <c r="E39" s="33"/>
      <c r="F39" s="264"/>
      <c r="G39" s="33"/>
      <c r="H39" s="233"/>
      <c r="I39" s="321"/>
      <c r="J39" s="35"/>
      <c r="K39" s="268"/>
      <c r="L39" s="35"/>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row>
    <row r="40" spans="1:44" x14ac:dyDescent="0.25">
      <c r="A40" s="236">
        <v>39</v>
      </c>
      <c r="B40" s="237">
        <v>45491</v>
      </c>
      <c r="C40" s="244">
        <v>1.0416666666666666E-2</v>
      </c>
      <c r="D40" s="243">
        <v>7</v>
      </c>
      <c r="E40" s="259">
        <v>12.5</v>
      </c>
      <c r="F40" s="242">
        <v>8</v>
      </c>
      <c r="G40" s="314">
        <f t="shared" ref="G40:G43" si="12">(((K40*60*60*24)-(((E40/60)/24)*60*60*24))/((C40*60*60*24)-(((E40/60)/24)*60*60*24)))*(15-E40)</f>
        <v>1.9333333333333311</v>
      </c>
      <c r="H40" s="243">
        <f t="shared" si="8"/>
        <v>102.96666666666665</v>
      </c>
      <c r="I40" s="324">
        <f t="shared" si="11"/>
        <v>8.5000000000000338</v>
      </c>
      <c r="J40" s="242">
        <v>1.33</v>
      </c>
      <c r="K40" s="244">
        <v>1.0023148148148147E-2</v>
      </c>
      <c r="L40" s="242">
        <f t="shared" si="9"/>
        <v>5.528868360277138</v>
      </c>
      <c r="M40" s="223">
        <f t="shared" si="10"/>
        <v>1.8009862287229492</v>
      </c>
    </row>
    <row r="41" spans="1:44" x14ac:dyDescent="0.25">
      <c r="A41" s="8">
        <v>40</v>
      </c>
      <c r="B41" s="9">
        <v>45498</v>
      </c>
      <c r="C41" s="10">
        <v>1.0416666666666666E-2</v>
      </c>
      <c r="D41" s="229">
        <v>7</v>
      </c>
      <c r="E41" s="251">
        <v>10</v>
      </c>
      <c r="F41" s="11">
        <v>8</v>
      </c>
      <c r="G41" s="251">
        <f t="shared" si="12"/>
        <v>4.1833333333333336</v>
      </c>
      <c r="H41" s="229">
        <f t="shared" si="8"/>
        <v>103.46666666666667</v>
      </c>
      <c r="I41" s="317">
        <f t="shared" si="11"/>
        <v>12.249999999999996</v>
      </c>
      <c r="J41" s="229">
        <v>1.33</v>
      </c>
      <c r="K41" s="206">
        <v>9.8495370370370369E-3</v>
      </c>
      <c r="L41" s="11">
        <f t="shared" si="9"/>
        <v>5.6263219741480617</v>
      </c>
      <c r="M41" s="12">
        <f t="shared" si="10"/>
        <v>1.8490732852417633</v>
      </c>
    </row>
    <row r="42" spans="1:44" x14ac:dyDescent="0.25">
      <c r="A42" s="8">
        <v>41</v>
      </c>
      <c r="B42" s="9">
        <v>45505</v>
      </c>
      <c r="C42" s="10">
        <v>1.0416666666666666E-2</v>
      </c>
      <c r="D42" s="229">
        <v>7</v>
      </c>
      <c r="E42" s="251">
        <v>7.5</v>
      </c>
      <c r="F42" s="11">
        <v>8</v>
      </c>
      <c r="G42" s="251">
        <f t="shared" si="12"/>
        <v>7.2833333333333332</v>
      </c>
      <c r="H42" s="229">
        <f t="shared" ref="H42" si="13">(D42*E42)+(F42*G42)</f>
        <v>110.76666666666667</v>
      </c>
      <c r="I42" s="317">
        <f t="shared" ref="I42" si="14">((((C42*60*24)-E42-G42)*(D42+F42)))</f>
        <v>3.2500000000000018</v>
      </c>
      <c r="J42" s="229">
        <v>1.33</v>
      </c>
      <c r="K42" s="206">
        <v>1.0266203703703704E-2</v>
      </c>
      <c r="L42" s="11">
        <f t="shared" ref="L42:L44" si="15">(3600/(K42*24*60*60))*J42</f>
        <v>5.3979706877113864</v>
      </c>
      <c r="M42" s="12">
        <f t="shared" si="10"/>
        <v>1.8166877792392164</v>
      </c>
    </row>
    <row r="43" spans="1:44" x14ac:dyDescent="0.25">
      <c r="A43" s="8">
        <v>42</v>
      </c>
      <c r="B43" s="9">
        <v>45512</v>
      </c>
      <c r="C43" s="10">
        <v>1.0416666666666666E-2</v>
      </c>
      <c r="D43" s="229">
        <v>7</v>
      </c>
      <c r="E43" s="251">
        <v>5</v>
      </c>
      <c r="F43" s="11">
        <v>8</v>
      </c>
      <c r="G43" s="251">
        <f t="shared" si="12"/>
        <v>9.5000000000000036</v>
      </c>
      <c r="H43" s="229">
        <f t="shared" ref="H43:H44" si="16">(D43*E43)+(F43*G43)</f>
        <v>111.00000000000003</v>
      </c>
      <c r="I43" s="317">
        <f t="shared" ref="I43:I44" si="17">((((C43*60*24)-E43-G43)*(D43+F43)))</f>
        <v>7.4999999999999467</v>
      </c>
      <c r="J43" s="229">
        <v>1.33</v>
      </c>
      <c r="K43" s="206">
        <v>1.0069444444444445E-2</v>
      </c>
      <c r="L43" s="11">
        <f t="shared" si="15"/>
        <v>5.5034482758620689</v>
      </c>
      <c r="M43" s="12">
        <f t="shared" si="10"/>
        <v>1.8676005747126432</v>
      </c>
    </row>
    <row r="44" spans="1:44" x14ac:dyDescent="0.25">
      <c r="A44" s="8">
        <v>43</v>
      </c>
      <c r="B44" s="9">
        <v>45519</v>
      </c>
      <c r="C44" s="10">
        <v>1.0416666666666666E-2</v>
      </c>
      <c r="D44" s="229">
        <v>7</v>
      </c>
      <c r="E44" s="251">
        <v>2.5</v>
      </c>
      <c r="F44" s="11">
        <v>8</v>
      </c>
      <c r="G44" s="251">
        <f t="shared" ref="G44:G48" si="18">(((K44*60*60*24)-(((E44/60)/24)*60*60*24))/((C44*60*60*24)-(((E44/60)/24)*60*60*24)))*(15-E44)</f>
        <v>11.366666666666667</v>
      </c>
      <c r="H44" s="261">
        <f t="shared" si="16"/>
        <v>108.43333333333334</v>
      </c>
      <c r="I44" s="325">
        <f t="shared" si="17"/>
        <v>16.999999999999993</v>
      </c>
      <c r="J44" s="229">
        <v>1.33</v>
      </c>
      <c r="K44" s="206">
        <v>9.6296296296296303E-3</v>
      </c>
      <c r="L44" s="207">
        <f t="shared" si="15"/>
        <v>5.7548076923076925</v>
      </c>
      <c r="M44" s="12">
        <f t="shared" si="10"/>
        <v>1.9524634971509973</v>
      </c>
    </row>
    <row r="45" spans="1:44" x14ac:dyDescent="0.25">
      <c r="A45" s="8">
        <v>44</v>
      </c>
      <c r="B45" s="9">
        <v>45526</v>
      </c>
      <c r="C45" s="10">
        <v>1.0416666666666666E-2</v>
      </c>
      <c r="D45" s="229">
        <v>8</v>
      </c>
      <c r="E45" s="251">
        <v>14.2</v>
      </c>
      <c r="F45" s="11">
        <v>0</v>
      </c>
      <c r="G45" s="251">
        <f t="shared" si="18"/>
        <v>0</v>
      </c>
      <c r="H45" s="261">
        <f t="shared" ref="H45" si="19">(D45*E45)+(F45*G45)</f>
        <v>113.6</v>
      </c>
      <c r="I45" s="325">
        <f t="shared" ref="I45" si="20">((((C45*60*24)-E45-G45)*(D45+F45)))</f>
        <v>6.4000000000000057</v>
      </c>
      <c r="J45" s="229">
        <v>1.33</v>
      </c>
      <c r="K45" s="206">
        <v>9.8611111111111104E-3</v>
      </c>
      <c r="L45" s="207">
        <f t="shared" ref="L45" si="21">(3600/(K45*24*60*60))*J45</f>
        <v>5.6197183098591559</v>
      </c>
      <c r="M45" s="12">
        <f t="shared" si="10"/>
        <v>1.8902582159624413</v>
      </c>
      <c r="Z45" s="308"/>
    </row>
    <row r="46" spans="1:44" x14ac:dyDescent="0.25">
      <c r="A46" s="47">
        <v>45</v>
      </c>
      <c r="B46" s="48">
        <v>45533</v>
      </c>
      <c r="C46" s="49">
        <v>1.0416666666666666E-2</v>
      </c>
      <c r="D46" s="235">
        <v>8</v>
      </c>
      <c r="E46" s="257">
        <v>12.5</v>
      </c>
      <c r="F46" s="50">
        <v>9</v>
      </c>
      <c r="G46" s="257">
        <f t="shared" si="18"/>
        <v>1.7166666666666661</v>
      </c>
      <c r="H46" s="293">
        <f t="shared" ref="H46" si="22">(D46*E46)+(F46*G46)</f>
        <v>115.44999999999999</v>
      </c>
      <c r="I46" s="326">
        <f t="shared" ref="I46" si="23">((((C46*60*24)-E46-G46)*(D46+F46)))</f>
        <v>13.316666666666675</v>
      </c>
      <c r="J46" s="235">
        <v>1.33</v>
      </c>
      <c r="K46" s="203">
        <v>9.8726851851851857E-3</v>
      </c>
      <c r="L46" s="204">
        <f t="shared" ref="L46" si="24">(3600/(K46*24*60*60))*J46</f>
        <v>5.613130128956624</v>
      </c>
      <c r="M46" s="12">
        <f t="shared" si="10"/>
        <v>1.9750321848812469</v>
      </c>
      <c r="P46" s="308"/>
      <c r="Q46" s="308"/>
      <c r="R46" s="308"/>
      <c r="S46" s="308"/>
    </row>
    <row r="47" spans="1:44" x14ac:dyDescent="0.25">
      <c r="A47" s="8">
        <v>46</v>
      </c>
      <c r="B47" s="9">
        <v>45540</v>
      </c>
      <c r="C47" s="10">
        <v>1.0416666666666666E-2</v>
      </c>
      <c r="D47" s="229">
        <v>8</v>
      </c>
      <c r="E47" s="251">
        <v>10</v>
      </c>
      <c r="F47" s="11">
        <v>9</v>
      </c>
      <c r="G47" s="251">
        <f t="shared" si="18"/>
        <v>4.45</v>
      </c>
      <c r="H47" s="229">
        <f t="shared" ref="H47" si="25">(D47*E47)+(F47*G47)</f>
        <v>120.05000000000001</v>
      </c>
      <c r="I47" s="317">
        <f t="shared" ref="I47" si="26">((((C47*60*24)-E47-G47)*(D47+F47)))</f>
        <v>9.3499999999999979</v>
      </c>
      <c r="J47" s="229">
        <v>1.33</v>
      </c>
      <c r="K47" s="10">
        <v>1.0034722222222223E-2</v>
      </c>
      <c r="L47" s="11">
        <f t="shared" ref="L47" si="27">(3600/(K47*24*60*60))*J47</f>
        <v>5.5224913494809691</v>
      </c>
      <c r="M47" s="12">
        <f>(((((H47+I47)/(60))*1.75)+(J47/1.33)+(L47/4.8))/3)</f>
        <v>1.9748952326028453</v>
      </c>
      <c r="P47" s="308"/>
      <c r="Q47" s="308"/>
      <c r="R47" s="308"/>
      <c r="S47" s="308"/>
    </row>
    <row r="48" spans="1:44" x14ac:dyDescent="0.25">
      <c r="A48" s="8">
        <v>47</v>
      </c>
      <c r="B48" s="9">
        <v>45547</v>
      </c>
      <c r="C48" s="10">
        <v>1.0416666666666666E-2</v>
      </c>
      <c r="D48" s="229">
        <v>8</v>
      </c>
      <c r="E48" s="313">
        <v>7.5</v>
      </c>
      <c r="F48" s="11">
        <v>9</v>
      </c>
      <c r="G48" s="251">
        <f t="shared" si="18"/>
        <v>7.0833333333333313</v>
      </c>
      <c r="H48" s="229">
        <f t="shared" ref="H48" si="28">(D48*E48)+(F48*G48)</f>
        <v>123.74999999999997</v>
      </c>
      <c r="I48" s="317">
        <f t="shared" ref="I48" si="29">((((C48*60*24)-E48-G48)*(D48+F48)))</f>
        <v>7.0833333333333686</v>
      </c>
      <c r="J48" s="229">
        <v>1.33</v>
      </c>
      <c r="K48" s="10">
        <v>1.0127314814814815E-2</v>
      </c>
      <c r="L48" s="11">
        <f t="shared" ref="L48" si="30">(3600/(K48*24*60*60))*J48</f>
        <v>5.4719999999999995</v>
      </c>
      <c r="M48" s="12">
        <f>(((((H48+I48)/(60))*1.75)+(J48/1.33)+(L48/4.8))/3)</f>
        <v>1.9853240740740743</v>
      </c>
      <c r="P48" s="308"/>
      <c r="Q48" s="308"/>
      <c r="R48" s="308"/>
      <c r="S48" s="308"/>
      <c r="W48" s="308"/>
      <c r="AD48" s="310"/>
    </row>
    <row r="49" spans="1:32" x14ac:dyDescent="0.25">
      <c r="A49" s="8">
        <v>48</v>
      </c>
      <c r="B49" s="9">
        <v>45554</v>
      </c>
      <c r="C49" s="10">
        <v>1.0416666666666666E-2</v>
      </c>
      <c r="D49" s="229">
        <v>8</v>
      </c>
      <c r="E49" s="251">
        <v>5</v>
      </c>
      <c r="F49" s="11">
        <v>9</v>
      </c>
      <c r="G49" s="251">
        <f>(((K49*60*60*24)-(((E49/60)/24)*60*60*24))/((C49*60*60*24)-(((E49/60)/24)*60*60*24)))*(15-E49)</f>
        <v>9.56666666666667</v>
      </c>
      <c r="H49" s="229">
        <f t="shared" ref="H49" si="31">(D49*E49)+(F49*G49)</f>
        <v>126.10000000000002</v>
      </c>
      <c r="I49" s="317">
        <f t="shared" ref="I49" si="32">((((C49*60*24)-E49-G49)*(D49+F49)))</f>
        <v>7.3666666666666103</v>
      </c>
      <c r="J49" s="229">
        <v>1.33</v>
      </c>
      <c r="K49" s="10">
        <v>1.0115740740740741E-2</v>
      </c>
      <c r="L49" s="11">
        <f t="shared" ref="L49" si="33">(3600/(K49*24*60*60))*J49</f>
        <v>5.4782608695652177</v>
      </c>
      <c r="M49" s="12">
        <f>(((((H49+I49)/(60))*1.75)+(J49/1.33)+(L49/4.8))/3)</f>
        <v>2.0113607085346215</v>
      </c>
      <c r="Z49" s="308"/>
      <c r="AA49" s="308"/>
      <c r="AC49" s="309"/>
      <c r="AD49" s="315"/>
    </row>
    <row r="51" spans="1:32" x14ac:dyDescent="0.25">
      <c r="P51" s="308"/>
      <c r="Z51" s="308"/>
    </row>
    <row r="52" spans="1:32" x14ac:dyDescent="0.25">
      <c r="P52" s="308"/>
      <c r="W52" s="308"/>
      <c r="Z52" s="308"/>
      <c r="AB52" s="309"/>
    </row>
    <row r="53" spans="1:32" x14ac:dyDescent="0.25">
      <c r="P53" s="308"/>
    </row>
    <row r="54" spans="1:32" x14ac:dyDescent="0.25">
      <c r="P54" s="308"/>
    </row>
    <row r="55" spans="1:32" x14ac:dyDescent="0.25">
      <c r="P55" s="308"/>
      <c r="AB55" s="308"/>
    </row>
    <row r="58" spans="1:32" x14ac:dyDescent="0.25">
      <c r="W58" s="308"/>
      <c r="Y58" s="312"/>
      <c r="Z58" s="308"/>
    </row>
    <row r="61" spans="1:32" x14ac:dyDescent="0.25">
      <c r="R61" s="308"/>
      <c r="AC61" s="308"/>
      <c r="AF61" s="308"/>
    </row>
    <row r="63" spans="1:32" x14ac:dyDescent="0.25">
      <c r="O63" s="311"/>
    </row>
    <row r="64" spans="1:32" x14ac:dyDescent="0.25">
      <c r="P64" s="308"/>
    </row>
    <row r="68" spans="16:19" x14ac:dyDescent="0.25">
      <c r="P68" s="308"/>
    </row>
    <row r="73" spans="16:19" x14ac:dyDescent="0.25">
      <c r="P73" s="308"/>
    </row>
    <row r="75" spans="16:19" x14ac:dyDescent="0.25">
      <c r="P75" s="310"/>
    </row>
    <row r="76" spans="16:19" x14ac:dyDescent="0.25">
      <c r="P76">
        <f>(((K49*60*60*24)-(((E49/60)/24)*60*60*24))/((C49*60*60*24)-(((E49/60)/24)*60*60*24)))*(15-E49)</f>
        <v>9.56666666666667</v>
      </c>
      <c r="Q76">
        <f>(((K48*60*60*24)-(((E48/60)/24)*60*60*24))/((C48*60*60*24)-(((E48/60)/24)*60*60*24)))*(15-E48)</f>
        <v>7.0833333333333313</v>
      </c>
      <c r="R76">
        <f>(((K47*60*60*24)-(((E47/60)/24)*60*60*24))/((C48*60*60*24)-(((E47/60)/24)*60*60*24)))*(15-E47)</f>
        <v>4.45</v>
      </c>
      <c r="S76">
        <f>(((K46*60*60*24)-(((E46/60)/24)*60*60*24))/((C46*60*60*24)-(((E46/60)/24)*60*60*24)))*(15-E46)</f>
        <v>1.7166666666666661</v>
      </c>
    </row>
  </sheetData>
  <pageMargins left="0.7" right="0.7" top="0.75" bottom="0.75" header="0.3" footer="0.3"/>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A78-3EEF-48AD-93A1-B304C674EAFE}">
  <dimension ref="A1:I46"/>
  <sheetViews>
    <sheetView workbookViewId="0">
      <pane ySplit="1" topLeftCell="A2" activePane="bottomLeft" state="frozen"/>
      <selection pane="bottomLeft" activeCell="N45" sqref="N45"/>
    </sheetView>
  </sheetViews>
  <sheetFormatPr defaultRowHeight="15" x14ac:dyDescent="0.25"/>
  <cols>
    <col min="1" max="1" width="4.28515625" style="36" bestFit="1" customWidth="1"/>
    <col min="2" max="2" width="5.7109375" style="37" bestFit="1" customWidth="1"/>
    <col min="3" max="3" width="8.140625" style="38" bestFit="1" customWidth="1"/>
    <col min="4" max="4" width="11.140625" style="40" bestFit="1" customWidth="1"/>
    <col min="5" max="5" width="11.85546875" style="36" bestFit="1" customWidth="1"/>
    <col min="6" max="6" width="13.140625" style="36" bestFit="1" customWidth="1"/>
    <col min="7" max="7" width="18.85546875" style="40" bestFit="1" customWidth="1"/>
    <col min="8" max="8" width="11.42578125" style="38" bestFit="1" customWidth="1"/>
    <col min="9" max="9" width="6.7109375" style="41" bestFit="1" customWidth="1"/>
  </cols>
  <sheetData>
    <row r="1" spans="1:9" x14ac:dyDescent="0.25">
      <c r="A1" s="1" t="s">
        <v>212</v>
      </c>
      <c r="B1" s="2" t="s">
        <v>1</v>
      </c>
      <c r="C1" s="3" t="s">
        <v>2</v>
      </c>
      <c r="D1" s="4" t="s">
        <v>5</v>
      </c>
      <c r="E1" s="1" t="s">
        <v>260</v>
      </c>
      <c r="F1" s="1" t="s">
        <v>6</v>
      </c>
      <c r="G1" s="4" t="s">
        <v>7</v>
      </c>
      <c r="H1" s="3" t="s">
        <v>3</v>
      </c>
      <c r="I1" s="5" t="s">
        <v>8</v>
      </c>
    </row>
    <row r="2" spans="1:9" x14ac:dyDescent="0.25">
      <c r="A2" s="158">
        <v>1</v>
      </c>
      <c r="B2" s="202">
        <v>45432</v>
      </c>
      <c r="C2" s="203">
        <v>1.3888888888888888E-2</v>
      </c>
      <c r="D2" s="204">
        <f t="shared" ref="D2:D29" si="0">((C2*24*60*60)-(H2*24*60*60))*((E2)*0.75)</f>
        <v>236.99999999999932</v>
      </c>
      <c r="E2" s="158">
        <v>4</v>
      </c>
      <c r="F2" s="158">
        <v>2.33</v>
      </c>
      <c r="G2" s="204">
        <f t="shared" ref="G2:G29" si="1">(F2/((H2*24*60*60)/3600))</f>
        <v>7.4826048171275641</v>
      </c>
      <c r="H2" s="203">
        <v>1.2974537037037038E-2</v>
      </c>
      <c r="I2" s="12">
        <f t="shared" ref="I2:I46" si="2">(((((E2+D2)/(((80)))*0.25)+(F2/2.33)+(G2/6.99))/3))</f>
        <v>0.94119926404995458</v>
      </c>
    </row>
    <row r="3" spans="1:9" x14ac:dyDescent="0.25">
      <c r="A3" s="156">
        <v>2</v>
      </c>
      <c r="B3" s="205">
        <v>45434</v>
      </c>
      <c r="C3" s="206">
        <v>1.3888888888888888E-2</v>
      </c>
      <c r="D3" s="207">
        <f t="shared" si="0"/>
        <v>287.99999999999932</v>
      </c>
      <c r="E3" s="156">
        <v>4</v>
      </c>
      <c r="F3" s="156">
        <v>2.33</v>
      </c>
      <c r="G3" s="207">
        <f t="shared" si="1"/>
        <v>7.5978260869565197</v>
      </c>
      <c r="H3" s="206">
        <v>1.2777777777777779E-2</v>
      </c>
      <c r="I3" s="12">
        <f t="shared" si="2"/>
        <v>0.99981884057970927</v>
      </c>
    </row>
    <row r="4" spans="1:9" x14ac:dyDescent="0.25">
      <c r="A4" s="156">
        <v>3</v>
      </c>
      <c r="B4" s="205">
        <v>45435</v>
      </c>
      <c r="C4" s="206">
        <v>1.3888888888888888E-2</v>
      </c>
      <c r="D4" s="207">
        <f t="shared" si="0"/>
        <v>312</v>
      </c>
      <c r="E4" s="156">
        <v>4</v>
      </c>
      <c r="F4" s="156">
        <v>2.33</v>
      </c>
      <c r="G4" s="207">
        <f t="shared" si="1"/>
        <v>7.6532846715328464</v>
      </c>
      <c r="H4" s="206">
        <v>1.2685185185185185E-2</v>
      </c>
      <c r="I4" s="12">
        <f t="shared" si="2"/>
        <v>1.0274635036496351</v>
      </c>
    </row>
    <row r="5" spans="1:9" x14ac:dyDescent="0.25">
      <c r="A5" s="156">
        <v>4</v>
      </c>
      <c r="B5" s="205">
        <v>45439</v>
      </c>
      <c r="C5" s="206">
        <v>1.3888888888888888E-2</v>
      </c>
      <c r="D5" s="207">
        <f t="shared" si="0"/>
        <v>396.00000000000068</v>
      </c>
      <c r="E5" s="156">
        <v>4</v>
      </c>
      <c r="F5" s="156">
        <v>2.33</v>
      </c>
      <c r="G5" s="207">
        <f t="shared" si="1"/>
        <v>7.8539325842696659</v>
      </c>
      <c r="H5" s="206">
        <v>1.2361111111111111E-2</v>
      </c>
      <c r="I5" s="12">
        <f t="shared" si="2"/>
        <v>1.1245318352059934</v>
      </c>
    </row>
    <row r="6" spans="1:9" x14ac:dyDescent="0.25">
      <c r="A6" s="208">
        <v>5</v>
      </c>
      <c r="B6" s="209">
        <v>45441</v>
      </c>
      <c r="C6" s="210">
        <v>1.3888888888888888E-2</v>
      </c>
      <c r="D6" s="211">
        <f t="shared" si="0"/>
        <v>375</v>
      </c>
      <c r="E6" s="208">
        <v>4</v>
      </c>
      <c r="F6" s="208">
        <v>2.33</v>
      </c>
      <c r="G6" s="211">
        <f t="shared" si="1"/>
        <v>7.8027906976744186</v>
      </c>
      <c r="H6" s="210">
        <v>1.2442129629629629E-2</v>
      </c>
      <c r="I6" s="12">
        <f t="shared" si="2"/>
        <v>1.1002180232558141</v>
      </c>
    </row>
    <row r="7" spans="1:9" x14ac:dyDescent="0.25">
      <c r="A7" s="156">
        <v>6</v>
      </c>
      <c r="B7" s="205">
        <v>45442</v>
      </c>
      <c r="C7" s="206">
        <v>1.3888888888888888E-2</v>
      </c>
      <c r="D7" s="207">
        <f t="shared" si="0"/>
        <v>571.5</v>
      </c>
      <c r="E7" s="156">
        <v>6</v>
      </c>
      <c r="F7" s="156">
        <v>2.33</v>
      </c>
      <c r="G7" s="207">
        <f t="shared" si="1"/>
        <v>7.8173345759552655</v>
      </c>
      <c r="H7" s="206">
        <v>1.2418981481481482E-2</v>
      </c>
      <c r="I7" s="12">
        <f t="shared" si="2"/>
        <v>1.3076824130164646</v>
      </c>
    </row>
    <row r="8" spans="1:9" x14ac:dyDescent="0.25">
      <c r="A8" s="177">
        <v>7</v>
      </c>
      <c r="B8" s="212">
        <v>45446</v>
      </c>
      <c r="C8" s="213">
        <v>1.3888888888888888E-2</v>
      </c>
      <c r="D8" s="214">
        <f t="shared" si="0"/>
        <v>834</v>
      </c>
      <c r="E8" s="177">
        <v>8</v>
      </c>
      <c r="F8" s="177">
        <v>2.33</v>
      </c>
      <c r="G8" s="214">
        <f t="shared" si="1"/>
        <v>7.9057492931196984</v>
      </c>
      <c r="H8" s="213">
        <v>1.2280092592592592E-2</v>
      </c>
      <c r="I8" s="12">
        <f t="shared" si="2"/>
        <v>1.5874194941878732</v>
      </c>
    </row>
    <row r="9" spans="1:9" x14ac:dyDescent="0.25">
      <c r="A9" s="156">
        <v>8</v>
      </c>
      <c r="B9" s="205">
        <v>45448</v>
      </c>
      <c r="C9" s="206">
        <v>1.3888888888888888E-2</v>
      </c>
      <c r="D9" s="207">
        <f t="shared" si="0"/>
        <v>652.50000000000171</v>
      </c>
      <c r="E9" s="156">
        <v>10</v>
      </c>
      <c r="F9" s="156">
        <v>2.33</v>
      </c>
      <c r="G9" s="207">
        <f t="shared" si="1"/>
        <v>7.5363881401617272</v>
      </c>
      <c r="H9" s="206">
        <v>1.2881944444444444E-2</v>
      </c>
      <c r="I9" s="12">
        <f t="shared" si="2"/>
        <v>1.3828265386343235</v>
      </c>
    </row>
    <row r="10" spans="1:9" x14ac:dyDescent="0.25">
      <c r="A10" s="24">
        <v>9</v>
      </c>
      <c r="B10" s="21">
        <v>45449</v>
      </c>
      <c r="C10" s="22">
        <v>1.3888888888888888E-2</v>
      </c>
      <c r="D10" s="25">
        <f t="shared" si="0"/>
        <v>952.5</v>
      </c>
      <c r="E10" s="24">
        <v>10</v>
      </c>
      <c r="F10" s="24">
        <v>2.33</v>
      </c>
      <c r="G10" s="25">
        <f t="shared" si="1"/>
        <v>7.8173345759552655</v>
      </c>
      <c r="H10" s="22">
        <v>1.2418981481481482E-2</v>
      </c>
      <c r="I10" s="12">
        <f t="shared" si="2"/>
        <v>1.7087240796831313</v>
      </c>
    </row>
    <row r="11" spans="1:9" x14ac:dyDescent="0.25">
      <c r="A11" s="24">
        <v>10</v>
      </c>
      <c r="B11" s="21">
        <v>45453</v>
      </c>
      <c r="C11" s="22">
        <v>1.3888888888888888E-2</v>
      </c>
      <c r="D11" s="25">
        <f t="shared" si="0"/>
        <v>719.99999999999829</v>
      </c>
      <c r="E11" s="24">
        <v>10</v>
      </c>
      <c r="F11" s="24">
        <v>2.33</v>
      </c>
      <c r="G11" s="25">
        <f t="shared" si="1"/>
        <v>7.5978260869565197</v>
      </c>
      <c r="H11" s="22">
        <v>1.2777777777777779E-2</v>
      </c>
      <c r="I11" s="12">
        <f t="shared" si="2"/>
        <v>1.4560688405797082</v>
      </c>
    </row>
    <row r="12" spans="1:9" x14ac:dyDescent="0.25">
      <c r="A12" s="24">
        <v>11</v>
      </c>
      <c r="B12" s="21">
        <v>45455</v>
      </c>
      <c r="C12" s="22">
        <v>1.3888888888888888E-2</v>
      </c>
      <c r="D12" s="25">
        <f t="shared" si="0"/>
        <v>997.5</v>
      </c>
      <c r="E12" s="24">
        <v>10</v>
      </c>
      <c r="F12" s="24">
        <v>2.33</v>
      </c>
      <c r="G12" s="25">
        <f t="shared" si="1"/>
        <v>7.861293345829429</v>
      </c>
      <c r="H12" s="22">
        <v>1.2349537037037037E-2</v>
      </c>
      <c r="I12" s="12">
        <f t="shared" si="2"/>
        <v>1.7576953491096532</v>
      </c>
    </row>
    <row r="13" spans="1:9" x14ac:dyDescent="0.25">
      <c r="A13" s="24">
        <v>12</v>
      </c>
      <c r="B13" s="21">
        <v>45456</v>
      </c>
      <c r="C13" s="22">
        <v>1.3888888888888888E-2</v>
      </c>
      <c r="D13" s="25">
        <f t="shared" si="0"/>
        <v>899.99999999999829</v>
      </c>
      <c r="E13" s="24">
        <v>10</v>
      </c>
      <c r="F13" s="24">
        <v>2.33</v>
      </c>
      <c r="G13" s="25">
        <f t="shared" si="1"/>
        <v>7.7666666666666657</v>
      </c>
      <c r="H13" s="22">
        <v>1.2500000000000001E-2</v>
      </c>
      <c r="I13" s="12">
        <f t="shared" si="2"/>
        <v>1.6516203703703685</v>
      </c>
    </row>
    <row r="14" spans="1:9" x14ac:dyDescent="0.25">
      <c r="A14" s="33">
        <v>13</v>
      </c>
      <c r="B14" s="34">
        <v>45460</v>
      </c>
      <c r="C14" s="161"/>
      <c r="D14" s="162"/>
      <c r="E14" s="33"/>
      <c r="F14" s="33"/>
      <c r="G14" s="162"/>
      <c r="H14" s="161"/>
      <c r="I14" s="12"/>
    </row>
    <row r="15" spans="1:9" x14ac:dyDescent="0.25">
      <c r="A15" s="33">
        <v>14</v>
      </c>
      <c r="B15" s="34">
        <v>45462</v>
      </c>
      <c r="C15" s="161"/>
      <c r="D15" s="162"/>
      <c r="E15" s="33"/>
      <c r="F15" s="33"/>
      <c r="G15" s="162"/>
      <c r="H15" s="161"/>
      <c r="I15" s="12"/>
    </row>
    <row r="16" spans="1:9" x14ac:dyDescent="0.25">
      <c r="A16" s="33">
        <v>15</v>
      </c>
      <c r="B16" s="34">
        <v>45463</v>
      </c>
      <c r="C16" s="161"/>
      <c r="D16" s="162"/>
      <c r="E16" s="33"/>
      <c r="F16" s="33"/>
      <c r="G16" s="162"/>
      <c r="H16" s="161"/>
      <c r="I16" s="12"/>
    </row>
    <row r="17" spans="1:9" x14ac:dyDescent="0.25">
      <c r="A17" s="33">
        <v>16</v>
      </c>
      <c r="B17" s="34">
        <v>45467</v>
      </c>
      <c r="C17" s="161"/>
      <c r="D17" s="162"/>
      <c r="E17" s="33"/>
      <c r="F17" s="33"/>
      <c r="G17" s="162"/>
      <c r="H17" s="161"/>
      <c r="I17" s="12"/>
    </row>
    <row r="18" spans="1:9" x14ac:dyDescent="0.25">
      <c r="A18" s="33">
        <v>17</v>
      </c>
      <c r="B18" s="34">
        <v>45469</v>
      </c>
      <c r="C18" s="161"/>
      <c r="D18" s="162"/>
      <c r="E18" s="33"/>
      <c r="F18" s="33"/>
      <c r="G18" s="162"/>
      <c r="H18" s="161"/>
      <c r="I18" s="12"/>
    </row>
    <row r="19" spans="1:9" x14ac:dyDescent="0.25">
      <c r="A19" s="33">
        <v>18</v>
      </c>
      <c r="B19" s="34">
        <v>45470</v>
      </c>
      <c r="C19" s="161"/>
      <c r="D19" s="162"/>
      <c r="E19" s="33"/>
      <c r="F19" s="33"/>
      <c r="G19" s="162"/>
      <c r="H19" s="161"/>
      <c r="I19" s="12"/>
    </row>
    <row r="20" spans="1:9" x14ac:dyDescent="0.25">
      <c r="A20" s="33">
        <v>19</v>
      </c>
      <c r="B20" s="34">
        <v>45474</v>
      </c>
      <c r="C20" s="161"/>
      <c r="D20" s="162"/>
      <c r="E20" s="33"/>
      <c r="F20" s="33"/>
      <c r="G20" s="162"/>
      <c r="H20" s="161"/>
      <c r="I20" s="12"/>
    </row>
    <row r="21" spans="1:9" x14ac:dyDescent="0.25">
      <c r="A21" s="33">
        <v>20</v>
      </c>
      <c r="B21" s="34">
        <v>45476</v>
      </c>
      <c r="C21" s="161"/>
      <c r="D21" s="162"/>
      <c r="E21" s="33"/>
      <c r="F21" s="33"/>
      <c r="G21" s="162"/>
      <c r="H21" s="161"/>
      <c r="I21" s="12"/>
    </row>
    <row r="22" spans="1:9" x14ac:dyDescent="0.25">
      <c r="A22" s="33">
        <v>21</v>
      </c>
      <c r="B22" s="34">
        <v>45477</v>
      </c>
      <c r="C22" s="161"/>
      <c r="D22" s="162"/>
      <c r="E22" s="33"/>
      <c r="F22" s="33"/>
      <c r="G22" s="162"/>
      <c r="H22" s="161"/>
      <c r="I22" s="12"/>
    </row>
    <row r="23" spans="1:9" x14ac:dyDescent="0.25">
      <c r="A23" s="33">
        <v>22</v>
      </c>
      <c r="B23" s="34">
        <v>45481</v>
      </c>
      <c r="C23" s="161"/>
      <c r="D23" s="162"/>
      <c r="E23" s="33"/>
      <c r="F23" s="33"/>
      <c r="G23" s="162"/>
      <c r="H23" s="161"/>
      <c r="I23" s="12"/>
    </row>
    <row r="24" spans="1:9" x14ac:dyDescent="0.25">
      <c r="A24" s="33">
        <v>23</v>
      </c>
      <c r="B24" s="34">
        <v>45483</v>
      </c>
      <c r="C24" s="161"/>
      <c r="D24" s="162"/>
      <c r="E24" s="33"/>
      <c r="F24" s="33"/>
      <c r="G24" s="162"/>
      <c r="H24" s="161"/>
      <c r="I24" s="12"/>
    </row>
    <row r="25" spans="1:9" x14ac:dyDescent="0.25">
      <c r="A25" s="33">
        <v>24</v>
      </c>
      <c r="B25" s="34">
        <v>45484</v>
      </c>
      <c r="C25" s="161"/>
      <c r="D25" s="162"/>
      <c r="E25" s="33"/>
      <c r="F25" s="33"/>
      <c r="G25" s="162"/>
      <c r="H25" s="161"/>
      <c r="I25" s="12"/>
    </row>
    <row r="26" spans="1:9" x14ac:dyDescent="0.25">
      <c r="A26" s="33">
        <v>25</v>
      </c>
      <c r="B26" s="34">
        <v>45488</v>
      </c>
      <c r="C26" s="161"/>
      <c r="D26" s="162"/>
      <c r="E26" s="33"/>
      <c r="F26" s="33"/>
      <c r="G26" s="162"/>
      <c r="H26" s="161"/>
      <c r="I26" s="12"/>
    </row>
    <row r="27" spans="1:9" x14ac:dyDescent="0.25">
      <c r="A27" s="33">
        <v>26</v>
      </c>
      <c r="B27" s="34">
        <v>45490</v>
      </c>
      <c r="C27" s="161"/>
      <c r="D27" s="162"/>
      <c r="E27" s="33"/>
      <c r="F27" s="33"/>
      <c r="G27" s="162"/>
      <c r="H27" s="161"/>
      <c r="I27" s="12"/>
    </row>
    <row r="28" spans="1:9" ht="15.75" thickBot="1" x14ac:dyDescent="0.3">
      <c r="A28" s="33">
        <v>27</v>
      </c>
      <c r="B28" s="34">
        <v>45491</v>
      </c>
      <c r="C28" s="161"/>
      <c r="D28" s="162"/>
      <c r="E28" s="33"/>
      <c r="F28" s="33"/>
      <c r="G28" s="162"/>
      <c r="H28" s="161"/>
      <c r="I28" s="12"/>
    </row>
    <row r="29" spans="1:9" x14ac:dyDescent="0.25">
      <c r="A29" s="224">
        <v>28</v>
      </c>
      <c r="B29" s="225">
        <v>45492</v>
      </c>
      <c r="C29" s="226">
        <v>1.3888888888888888E-2</v>
      </c>
      <c r="D29" s="227">
        <f t="shared" si="0"/>
        <v>0</v>
      </c>
      <c r="E29" s="224">
        <v>0</v>
      </c>
      <c r="F29" s="224">
        <v>2.33</v>
      </c>
      <c r="G29" s="227">
        <f t="shared" si="1"/>
        <v>7.6116152450090748</v>
      </c>
      <c r="H29" s="226">
        <v>1.275462962962963E-2</v>
      </c>
      <c r="I29" s="223">
        <f t="shared" si="2"/>
        <v>0.69630973986690881</v>
      </c>
    </row>
    <row r="30" spans="1:9" x14ac:dyDescent="0.25">
      <c r="A30" s="24">
        <v>29</v>
      </c>
      <c r="B30" s="21">
        <v>45495</v>
      </c>
      <c r="C30" s="22">
        <v>1.3888888888888888E-2</v>
      </c>
      <c r="D30" s="25">
        <f t="shared" ref="D30" si="3">((C30*24*60*60)-(H30*24*60*60))*((E30)*0.75)</f>
        <v>0</v>
      </c>
      <c r="E30" s="24">
        <v>0</v>
      </c>
      <c r="F30" s="24">
        <v>2.33</v>
      </c>
      <c r="G30" s="25">
        <f t="shared" ref="G30" si="4">(F30/((H30*24*60*60)/3600))</f>
        <v>7.3385826771653546</v>
      </c>
      <c r="H30" s="22">
        <v>1.3229166666666667E-2</v>
      </c>
      <c r="I30" s="12">
        <f t="shared" si="2"/>
        <v>0.68328958880139989</v>
      </c>
    </row>
    <row r="31" spans="1:9" x14ac:dyDescent="0.25">
      <c r="A31" s="24">
        <v>30</v>
      </c>
      <c r="B31" s="21">
        <v>45499</v>
      </c>
      <c r="C31" s="22">
        <v>1.3888888888888888E-2</v>
      </c>
      <c r="D31" s="25">
        <f t="shared" ref="D31" si="5">((C31*24*60*60)-(H31*24*60*60))*((E31)*0.75)</f>
        <v>0</v>
      </c>
      <c r="E31" s="24">
        <v>0</v>
      </c>
      <c r="F31" s="24">
        <v>2.33</v>
      </c>
      <c r="G31" s="25">
        <f t="shared" ref="G31" si="6">(F31/((H31*24*60*60)/3600))</f>
        <v>7.6185286103542236</v>
      </c>
      <c r="H31" s="22">
        <v>1.2743055555555556E-2</v>
      </c>
      <c r="I31" s="12">
        <f t="shared" si="2"/>
        <v>0.69663941871026347</v>
      </c>
    </row>
    <row r="32" spans="1:9" x14ac:dyDescent="0.25">
      <c r="A32" s="24">
        <v>31</v>
      </c>
      <c r="B32" s="21">
        <v>45502</v>
      </c>
      <c r="C32" s="22">
        <v>1.3888888888888888E-2</v>
      </c>
      <c r="D32" s="25">
        <f t="shared" ref="D32" si="7">((C32*24*60*60)-(H32*24*60*60))*((E32)*0.75)</f>
        <v>0</v>
      </c>
      <c r="E32" s="24">
        <v>0</v>
      </c>
      <c r="F32" s="24">
        <v>2.33</v>
      </c>
      <c r="G32" s="25">
        <f t="shared" ref="G32" si="8">(F32/((H32*24*60*60)/3600))</f>
        <v>7.7380073800738014</v>
      </c>
      <c r="H32" s="22">
        <v>1.2546296296296297E-2</v>
      </c>
      <c r="I32" s="12">
        <f t="shared" si="2"/>
        <v>0.70233702337023374</v>
      </c>
    </row>
    <row r="33" spans="1:9" x14ac:dyDescent="0.25">
      <c r="A33" s="24">
        <v>32</v>
      </c>
      <c r="B33" s="21">
        <v>45506</v>
      </c>
      <c r="C33" s="22">
        <v>1.3888888888888888E-2</v>
      </c>
      <c r="D33" s="25">
        <f t="shared" ref="D33" si="9">((C33*24*60*60)-(H33*24*60*60))*((E33)*0.75)</f>
        <v>0</v>
      </c>
      <c r="E33" s="24">
        <v>0</v>
      </c>
      <c r="F33" s="24">
        <v>2.33</v>
      </c>
      <c r="G33" s="25">
        <f t="shared" ref="G33" si="10">(F33/((H33*24*60*60)/3600))</f>
        <v>7.6602739726027407</v>
      </c>
      <c r="H33" s="22">
        <v>1.2673611111111111E-2</v>
      </c>
      <c r="I33" s="12">
        <f t="shared" si="2"/>
        <v>0.69863013698630139</v>
      </c>
    </row>
    <row r="34" spans="1:9" x14ac:dyDescent="0.25">
      <c r="A34" s="24">
        <v>33</v>
      </c>
      <c r="B34" s="21">
        <v>45509</v>
      </c>
      <c r="C34" s="22">
        <v>1.3888888888888888E-2</v>
      </c>
      <c r="D34" s="25">
        <f t="shared" ref="D34:D35" si="11">((C34*24*60*60)-(H34*24*60*60))*((E34)*0.75)</f>
        <v>0</v>
      </c>
      <c r="E34" s="24">
        <v>0</v>
      </c>
      <c r="F34" s="24">
        <v>2.33</v>
      </c>
      <c r="G34" s="25">
        <f t="shared" ref="G34:G35" si="12">(F34/((H34*24*60*60)/3600))</f>
        <v>7.6463081130355519</v>
      </c>
      <c r="H34" s="22">
        <v>1.269675925925926E-2</v>
      </c>
      <c r="I34" s="12">
        <f t="shared" si="2"/>
        <v>0.69796414463688849</v>
      </c>
    </row>
    <row r="35" spans="1:9" x14ac:dyDescent="0.25">
      <c r="A35" s="24">
        <v>34</v>
      </c>
      <c r="B35" s="21">
        <v>45513</v>
      </c>
      <c r="C35" s="22">
        <v>1.3888888888888888E-2</v>
      </c>
      <c r="D35" s="25">
        <f t="shared" si="11"/>
        <v>0</v>
      </c>
      <c r="E35" s="24">
        <v>0</v>
      </c>
      <c r="F35" s="24">
        <v>2.33</v>
      </c>
      <c r="G35" s="25">
        <f t="shared" si="12"/>
        <v>7.7024793388429753</v>
      </c>
      <c r="H35" s="22">
        <v>1.2604166666666666E-2</v>
      </c>
      <c r="I35" s="12">
        <f t="shared" si="2"/>
        <v>0.70064279155188247</v>
      </c>
    </row>
    <row r="36" spans="1:9" x14ac:dyDescent="0.25">
      <c r="A36" s="158">
        <v>35</v>
      </c>
      <c r="B36" s="202">
        <v>45520</v>
      </c>
      <c r="C36" s="203">
        <v>1.3888888888888888E-2</v>
      </c>
      <c r="D36" s="204">
        <f t="shared" ref="D36" si="13">((C36*24*60*60)-(H36*24*60*60))*((E36)*0.75)</f>
        <v>108</v>
      </c>
      <c r="E36" s="158">
        <v>2</v>
      </c>
      <c r="F36" s="158">
        <v>2.33</v>
      </c>
      <c r="G36" s="204">
        <f t="shared" ref="G36" si="14">(F36/((H36*24*60*60)/3600))</f>
        <v>7.4361702127659575</v>
      </c>
      <c r="H36" s="203">
        <v>1.3055555555555556E-2</v>
      </c>
      <c r="I36" s="12">
        <f t="shared" si="2"/>
        <v>0.80252659574468088</v>
      </c>
    </row>
    <row r="37" spans="1:9" x14ac:dyDescent="0.25">
      <c r="A37" s="156">
        <v>36</v>
      </c>
      <c r="B37" s="205">
        <v>45523</v>
      </c>
      <c r="C37" s="206">
        <v>1.3888888888888888E-2</v>
      </c>
      <c r="D37" s="207">
        <f t="shared" ref="D37:D38" si="15">((C37*24*60*60)-(H37*24*60*60))*((E37)*0.75)</f>
        <v>327</v>
      </c>
      <c r="E37" s="156">
        <v>4</v>
      </c>
      <c r="F37" s="156">
        <v>2.33</v>
      </c>
      <c r="G37" s="207">
        <f t="shared" ref="G37:G38" si="16">(F37/((H37*24*60*60)/3600))</f>
        <v>7.6883593033913833</v>
      </c>
      <c r="H37" s="206">
        <v>1.2627314814814815E-2</v>
      </c>
      <c r="I37" s="12">
        <f t="shared" si="2"/>
        <v>1.044761113657195</v>
      </c>
    </row>
    <row r="38" spans="1:9" x14ac:dyDescent="0.25">
      <c r="A38" s="156">
        <v>37</v>
      </c>
      <c r="B38" s="205">
        <v>45527</v>
      </c>
      <c r="C38" s="206">
        <v>1.3888888888888888E-2</v>
      </c>
      <c r="D38" s="207">
        <f t="shared" si="15"/>
        <v>580.50000000000102</v>
      </c>
      <c r="E38" s="156">
        <v>6</v>
      </c>
      <c r="F38" s="156">
        <v>2.33</v>
      </c>
      <c r="G38" s="207">
        <f t="shared" si="16"/>
        <v>7.8319327731092461</v>
      </c>
      <c r="H38" s="206">
        <v>1.2395833333333333E-2</v>
      </c>
      <c r="I38" s="12">
        <f t="shared" si="2"/>
        <v>1.3177535597572374</v>
      </c>
    </row>
    <row r="39" spans="1:9" x14ac:dyDescent="0.25">
      <c r="A39" s="156">
        <v>38</v>
      </c>
      <c r="B39" s="205">
        <v>45530</v>
      </c>
      <c r="C39" s="206">
        <v>1.3888888888888888E-2</v>
      </c>
      <c r="D39" s="207">
        <f t="shared" ref="D39" si="17">((C39*24*60*60)-(H39*24*60*60))*((E39)*0.75)</f>
        <v>648</v>
      </c>
      <c r="E39" s="156">
        <v>8</v>
      </c>
      <c r="F39" s="156">
        <v>2.33</v>
      </c>
      <c r="G39" s="207">
        <f t="shared" ref="G39" si="18">(F39/((H39*24*60*60)/3600))</f>
        <v>7.6813186813186816</v>
      </c>
      <c r="H39" s="206">
        <v>1.2638888888888889E-2</v>
      </c>
      <c r="I39" s="12">
        <f t="shared" si="2"/>
        <v>1.3829670329670332</v>
      </c>
    </row>
    <row r="40" spans="1:9" x14ac:dyDescent="0.25">
      <c r="A40" s="156">
        <v>39</v>
      </c>
      <c r="B40" s="205">
        <v>45534</v>
      </c>
      <c r="C40" s="206">
        <v>1.3888888888888888E-2</v>
      </c>
      <c r="D40" s="207">
        <f t="shared" ref="D40" si="19">((C40*24*60*60)-(H40*24*60*60))*((E40)*0.75)</f>
        <v>802.5</v>
      </c>
      <c r="E40" s="156">
        <v>10</v>
      </c>
      <c r="F40" s="156">
        <v>2.33</v>
      </c>
      <c r="G40" s="207">
        <f t="shared" ref="G40" si="20">(F40/((H40*24*60*60)/3600))</f>
        <v>7.6742909423604759</v>
      </c>
      <c r="H40" s="206">
        <v>1.2650462962962962E-2</v>
      </c>
      <c r="I40" s="12">
        <f t="shared" si="2"/>
        <v>1.5456527333028365</v>
      </c>
    </row>
    <row r="41" spans="1:9" x14ac:dyDescent="0.25">
      <c r="A41" s="297">
        <v>40</v>
      </c>
      <c r="B41" s="298">
        <v>45537</v>
      </c>
      <c r="C41" s="295"/>
      <c r="D41" s="296"/>
      <c r="E41" s="294"/>
      <c r="F41" s="294"/>
      <c r="G41" s="296"/>
      <c r="H41" s="295"/>
      <c r="I41" s="12"/>
    </row>
    <row r="42" spans="1:9" x14ac:dyDescent="0.25">
      <c r="A42" s="156">
        <v>41</v>
      </c>
      <c r="B42" s="205">
        <v>45541</v>
      </c>
      <c r="C42" s="206">
        <v>1.3888888888888888E-2</v>
      </c>
      <c r="D42" s="207">
        <f t="shared" ref="D42" si="21">((C42*24*60*60)-(H42*24*60*60))*((E42)*0.75)</f>
        <v>1008</v>
      </c>
      <c r="E42" s="156">
        <v>12</v>
      </c>
      <c r="F42" s="156">
        <v>2.33</v>
      </c>
      <c r="G42" s="207">
        <f t="shared" ref="G42" si="22">(F42/((H42*24*60*60)/3600))</f>
        <v>7.7095588235294121</v>
      </c>
      <c r="H42" s="206">
        <v>1.2592592592592593E-2</v>
      </c>
      <c r="I42" s="12">
        <f t="shared" si="2"/>
        <v>1.7634803921568629</v>
      </c>
    </row>
    <row r="43" spans="1:9" x14ac:dyDescent="0.25">
      <c r="A43" s="156">
        <v>42</v>
      </c>
      <c r="B43" s="205">
        <v>45544</v>
      </c>
      <c r="C43" s="206">
        <v>1.3888888888888888E-2</v>
      </c>
      <c r="D43" s="207">
        <f t="shared" ref="D43:D44" si="23">((C43*24*60*60)-(H43*24*60*60))*((E43)*0.75)</f>
        <v>819</v>
      </c>
      <c r="E43" s="156">
        <v>14</v>
      </c>
      <c r="F43" s="156">
        <v>2.33</v>
      </c>
      <c r="G43" s="207">
        <f t="shared" ref="G43:G44" si="24">(F43/((H43*24*60*60)/3600))</f>
        <v>7.4759358288770059</v>
      </c>
      <c r="H43" s="206">
        <v>1.2986111111111111E-2</v>
      </c>
      <c r="I43" s="12">
        <f t="shared" si="2"/>
        <v>1.5575479055258468</v>
      </c>
    </row>
    <row r="44" spans="1:9" x14ac:dyDescent="0.25">
      <c r="A44" s="24">
        <v>43</v>
      </c>
      <c r="B44" s="21">
        <v>45548</v>
      </c>
      <c r="C44" s="22">
        <v>1.3888888888888888E-2</v>
      </c>
      <c r="D44" s="25">
        <f t="shared" si="23"/>
        <v>934.5</v>
      </c>
      <c r="E44" s="24">
        <v>14</v>
      </c>
      <c r="F44" s="24">
        <v>2.33</v>
      </c>
      <c r="G44" s="25">
        <f t="shared" si="24"/>
        <v>7.54995499549955</v>
      </c>
      <c r="H44" s="22">
        <v>1.2858796296296297E-2</v>
      </c>
      <c r="I44" s="12">
        <f t="shared" si="2"/>
        <v>1.6813901702670266</v>
      </c>
    </row>
    <row r="45" spans="1:9" x14ac:dyDescent="0.25">
      <c r="A45" s="304">
        <v>44</v>
      </c>
      <c r="B45" s="305">
        <v>45551</v>
      </c>
      <c r="C45" s="306">
        <v>1.3888888888888888E-2</v>
      </c>
      <c r="D45" s="307">
        <f>((C45*24*60*60)-(H45*24*60*60))*((E45)*0.75)</f>
        <v>997.5</v>
      </c>
      <c r="E45" s="304">
        <v>14</v>
      </c>
      <c r="F45" s="304">
        <v>2.33</v>
      </c>
      <c r="G45" s="307">
        <f t="shared" ref="G45:G46" si="25">(F45/((H45*24*60*60)/3600))</f>
        <v>7.5909502262443436</v>
      </c>
      <c r="H45" s="306">
        <v>1.2789351851851852E-2</v>
      </c>
      <c r="I45" s="12">
        <f t="shared" si="2"/>
        <v>1.748970116892911</v>
      </c>
    </row>
    <row r="46" spans="1:9" x14ac:dyDescent="0.25">
      <c r="A46" s="304">
        <v>45</v>
      </c>
      <c r="B46" s="305">
        <v>45555</v>
      </c>
      <c r="C46" s="306">
        <v>1.3888888888888888E-2</v>
      </c>
      <c r="D46" s="307">
        <f t="shared" ref="D46" si="26">((C46*24*60*60)-(H46*24*60*60))*((E46)*0.75)</f>
        <v>1081.5</v>
      </c>
      <c r="E46" s="304">
        <v>14</v>
      </c>
      <c r="F46" s="304">
        <v>2.33</v>
      </c>
      <c r="G46" s="307">
        <f t="shared" si="25"/>
        <v>7.6463081130355519</v>
      </c>
      <c r="H46" s="306">
        <v>1.269675925925926E-2</v>
      </c>
      <c r="I46" s="12">
        <f t="shared" si="2"/>
        <v>1.839109977970222</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BBC99-E75A-42BA-825E-335BAF9B20E6}">
  <dimension ref="A1:AT86"/>
  <sheetViews>
    <sheetView topLeftCell="U1" zoomScale="110" zoomScaleNormal="110" workbookViewId="0">
      <pane ySplit="1" topLeftCell="A2" activePane="bottomLeft" state="frozen"/>
      <selection activeCell="S1" sqref="S1"/>
      <selection pane="bottomLeft" activeCell="L29" sqref="L29"/>
    </sheetView>
  </sheetViews>
  <sheetFormatPr defaultRowHeight="15.75" x14ac:dyDescent="0.3"/>
  <cols>
    <col min="1" max="1" width="4.28515625" style="36" bestFit="1" customWidth="1"/>
    <col min="2" max="2" width="5.85546875" style="36" bestFit="1" customWidth="1"/>
    <col min="3" max="3" width="10.140625" style="36" bestFit="1" customWidth="1"/>
    <col min="4" max="4" width="11.42578125" style="36" bestFit="1" customWidth="1"/>
    <col min="5" max="5" width="5.5703125" style="36" bestFit="1" customWidth="1"/>
    <col min="6" max="6" width="12.140625" style="93" bestFit="1" customWidth="1"/>
    <col min="7" max="7" width="11.85546875" style="36" bestFit="1" customWidth="1"/>
    <col min="8" max="8" width="6.7109375" style="36" bestFit="1" customWidth="1"/>
    <col min="9" max="9" width="13.140625" style="94" bestFit="1" customWidth="1"/>
    <col min="10" max="10" width="9.28515625" style="36" bestFit="1" customWidth="1"/>
    <col min="11" max="11" width="10.28515625" style="36" bestFit="1" customWidth="1"/>
    <col min="12" max="12" width="9.7109375" style="40" bestFit="1" customWidth="1"/>
    <col min="13" max="13" width="10.28515625" style="94" bestFit="1" customWidth="1"/>
    <col min="14" max="14" width="9.85546875" style="36" bestFit="1" customWidth="1"/>
    <col min="15" max="15" width="12.140625" style="36" bestFit="1" customWidth="1"/>
  </cols>
  <sheetData>
    <row r="1" spans="1:46" x14ac:dyDescent="0.3">
      <c r="A1" s="51" t="s">
        <v>0</v>
      </c>
      <c r="B1" s="2" t="s">
        <v>1</v>
      </c>
      <c r="C1" s="2" t="s">
        <v>13</v>
      </c>
      <c r="D1" s="2" t="s">
        <v>3</v>
      </c>
      <c r="E1" s="2" t="s">
        <v>14</v>
      </c>
      <c r="F1" s="118" t="s">
        <v>15</v>
      </c>
      <c r="G1" s="2" t="s">
        <v>260</v>
      </c>
      <c r="H1" s="2" t="s">
        <v>8</v>
      </c>
      <c r="I1" s="110" t="s">
        <v>17</v>
      </c>
      <c r="J1" s="2" t="s">
        <v>18</v>
      </c>
      <c r="K1" s="2" t="s">
        <v>19</v>
      </c>
      <c r="L1" s="4" t="s">
        <v>20</v>
      </c>
      <c r="M1" s="112" t="s">
        <v>21</v>
      </c>
      <c r="N1" s="51" t="s">
        <v>22</v>
      </c>
      <c r="O1" s="100" t="s">
        <v>23</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row>
    <row r="2" spans="1:46" x14ac:dyDescent="0.3">
      <c r="A2" s="28">
        <v>1</v>
      </c>
      <c r="B2" s="29">
        <v>45293</v>
      </c>
      <c r="C2" s="70">
        <v>1.7361111111111112E-4</v>
      </c>
      <c r="D2" s="70">
        <v>3.5277777777777781E-4</v>
      </c>
      <c r="E2" s="28">
        <v>21</v>
      </c>
      <c r="F2" s="153">
        <v>0</v>
      </c>
      <c r="G2" s="28">
        <v>0</v>
      </c>
      <c r="H2" s="102">
        <f>(((E2*(1/((J2)*0.5))*0.15)+(((L2)*0.001)*0.05))/2)</f>
        <v>2.1703880905511812</v>
      </c>
      <c r="I2" s="90">
        <f t="shared" ref="I2:I29" si="0">D2/E2</f>
        <v>1.6798941798941799E-5</v>
      </c>
      <c r="J2" s="13">
        <f t="shared" ref="J2:J29" si="1">I2*24*60*60</f>
        <v>1.4514285714285715</v>
      </c>
      <c r="K2" s="14">
        <f t="shared" ref="K2:K29" si="2">C2*24*60*60</f>
        <v>15</v>
      </c>
      <c r="L2" s="13">
        <f>((E2)/7)*((K2)/10)</f>
        <v>4.5</v>
      </c>
      <c r="M2" s="90">
        <v>1.7361111111111101E-4</v>
      </c>
      <c r="N2" s="58"/>
      <c r="O2" s="58">
        <v>4.6296296296296298E-4</v>
      </c>
      <c r="P2" s="42"/>
      <c r="Q2" s="97"/>
      <c r="R2" s="97"/>
      <c r="S2" s="97"/>
      <c r="T2" s="97"/>
      <c r="U2" s="97"/>
      <c r="V2" s="97"/>
      <c r="W2" s="97"/>
      <c r="X2" s="97"/>
      <c r="Y2" s="97"/>
      <c r="Z2" s="97"/>
      <c r="AA2" s="97"/>
      <c r="AB2" s="97"/>
      <c r="AC2" s="97"/>
      <c r="AD2" s="97"/>
      <c r="AE2" s="42"/>
      <c r="AF2" s="97"/>
      <c r="AG2" s="97"/>
      <c r="AH2" s="97"/>
      <c r="AI2" s="97"/>
      <c r="AJ2" s="97"/>
      <c r="AK2" s="97"/>
      <c r="AL2" s="97"/>
      <c r="AM2" s="97"/>
      <c r="AN2" s="97"/>
      <c r="AO2" s="97"/>
      <c r="AP2" s="97"/>
      <c r="AQ2" s="97"/>
      <c r="AR2" s="97"/>
      <c r="AS2" s="97"/>
      <c r="AT2" s="42"/>
    </row>
    <row r="3" spans="1:46" x14ac:dyDescent="0.3">
      <c r="A3" s="28">
        <v>2</v>
      </c>
      <c r="B3" s="29">
        <v>45298</v>
      </c>
      <c r="C3" s="70">
        <v>2.3148148148148146E-4</v>
      </c>
      <c r="D3" s="70">
        <v>3.634259259259259E-4</v>
      </c>
      <c r="E3" s="28">
        <v>22</v>
      </c>
      <c r="F3" s="153">
        <v>0</v>
      </c>
      <c r="G3" s="28">
        <v>0</v>
      </c>
      <c r="H3" s="102">
        <f>(((E3*(1/((J3)*0.5))*0.15)+(((L3)*0.001)*0.05))/2)</f>
        <v>2.3122590536851684</v>
      </c>
      <c r="I3" s="90">
        <f t="shared" si="0"/>
        <v>1.6519360269360269E-5</v>
      </c>
      <c r="J3" s="13">
        <f t="shared" si="1"/>
        <v>1.4272727272727272</v>
      </c>
      <c r="K3" s="14">
        <f t="shared" si="2"/>
        <v>20</v>
      </c>
      <c r="L3" s="13">
        <f>((E3)/7)*((K3)/10)</f>
        <v>6.2857142857142856</v>
      </c>
      <c r="M3" s="90">
        <v>1.7361111111111101E-4</v>
      </c>
      <c r="N3" s="58"/>
      <c r="O3" s="58">
        <v>4.6296296296296298E-4</v>
      </c>
      <c r="P3" s="42"/>
      <c r="Q3" s="97"/>
      <c r="R3" s="97"/>
      <c r="S3" s="97"/>
      <c r="T3" s="97"/>
      <c r="U3" s="97"/>
      <c r="V3" s="97"/>
      <c r="W3" s="97"/>
      <c r="X3" s="97"/>
      <c r="Y3" s="97"/>
      <c r="Z3" s="97"/>
      <c r="AA3" s="97"/>
      <c r="AB3" s="97"/>
      <c r="AC3" s="97"/>
      <c r="AD3" s="97"/>
      <c r="AE3" s="42"/>
      <c r="AF3" s="97"/>
      <c r="AG3" s="97"/>
      <c r="AH3" s="97"/>
      <c r="AI3" s="97"/>
      <c r="AJ3" s="97"/>
      <c r="AK3" s="97"/>
      <c r="AL3" s="97"/>
      <c r="AM3" s="97"/>
      <c r="AN3" s="97"/>
      <c r="AO3" s="97"/>
      <c r="AP3" s="97"/>
      <c r="AQ3" s="97"/>
      <c r="AR3" s="97"/>
      <c r="AS3" s="97"/>
      <c r="AT3" s="42"/>
    </row>
    <row r="4" spans="1:46" x14ac:dyDescent="0.3">
      <c r="A4" s="8">
        <v>3</v>
      </c>
      <c r="B4" s="9">
        <v>45303</v>
      </c>
      <c r="C4" s="63">
        <v>2.3148148148148146E-4</v>
      </c>
      <c r="D4" s="63">
        <v>3.9675925925925924E-4</v>
      </c>
      <c r="E4" s="8">
        <v>23</v>
      </c>
      <c r="F4" s="101">
        <v>0</v>
      </c>
      <c r="G4" s="8">
        <v>0</v>
      </c>
      <c r="H4" s="102">
        <f t="shared" ref="H4:H17" si="3">(((E4*(1/((J4)*0.5))*0.15)+(((L4)*0.001)*0.05))/2)</f>
        <v>2.3149250791798632</v>
      </c>
      <c r="I4" s="90">
        <f t="shared" si="0"/>
        <v>1.7250402576489532E-5</v>
      </c>
      <c r="J4" s="13">
        <f t="shared" si="1"/>
        <v>1.4904347826086957</v>
      </c>
      <c r="K4" s="14">
        <f t="shared" si="2"/>
        <v>20</v>
      </c>
      <c r="L4" s="13">
        <f t="shared" ref="L4:L17" si="4">((E4)/7)*((K4)/10)</f>
        <v>6.5714285714285712</v>
      </c>
      <c r="M4" s="90">
        <v>1.7361111111111101E-4</v>
      </c>
      <c r="N4" s="58"/>
      <c r="O4" s="58">
        <v>4.6296296296296298E-4</v>
      </c>
      <c r="P4" s="42"/>
      <c r="Q4" s="97"/>
      <c r="R4" s="97"/>
      <c r="S4" s="97"/>
      <c r="T4" s="97"/>
      <c r="U4" s="97"/>
      <c r="V4" s="97"/>
      <c r="W4" s="97"/>
      <c r="X4" s="97"/>
      <c r="Y4" s="97"/>
      <c r="Z4" s="97"/>
      <c r="AA4" s="97"/>
      <c r="AB4" s="97"/>
      <c r="AC4" s="97"/>
      <c r="AD4" s="97"/>
      <c r="AE4" s="42"/>
      <c r="AF4" s="97"/>
      <c r="AG4" s="97"/>
      <c r="AH4" s="97"/>
      <c r="AI4" s="97"/>
      <c r="AJ4" s="97"/>
      <c r="AK4" s="97"/>
      <c r="AL4" s="97"/>
      <c r="AM4" s="97"/>
      <c r="AN4" s="97"/>
      <c r="AO4" s="97"/>
      <c r="AP4" s="97"/>
      <c r="AQ4" s="97"/>
      <c r="AR4" s="97"/>
      <c r="AS4" s="97"/>
      <c r="AT4" s="42"/>
    </row>
    <row r="5" spans="1:46" x14ac:dyDescent="0.3">
      <c r="A5" s="8">
        <v>4</v>
      </c>
      <c r="B5" s="9">
        <v>45310</v>
      </c>
      <c r="C5" s="63">
        <v>2.3148148148148146E-4</v>
      </c>
      <c r="D5" s="63">
        <v>4.5717592592592592E-4</v>
      </c>
      <c r="E5" s="8">
        <v>24</v>
      </c>
      <c r="F5" s="101">
        <v>0</v>
      </c>
      <c r="G5" s="8">
        <v>0</v>
      </c>
      <c r="H5" s="102">
        <f t="shared" si="3"/>
        <v>2.1875132007233278</v>
      </c>
      <c r="I5" s="90">
        <f t="shared" si="0"/>
        <v>1.9048996913580246E-5</v>
      </c>
      <c r="J5" s="13">
        <f t="shared" si="1"/>
        <v>1.645833333333333</v>
      </c>
      <c r="K5" s="14">
        <f t="shared" si="2"/>
        <v>20</v>
      </c>
      <c r="L5" s="13">
        <f t="shared" si="4"/>
        <v>6.8571428571428568</v>
      </c>
      <c r="M5" s="90">
        <v>1.7361111111111101E-4</v>
      </c>
      <c r="N5" s="58"/>
      <c r="O5" s="58">
        <v>4.6296296296296298E-4</v>
      </c>
      <c r="P5" s="42"/>
      <c r="Q5" s="97"/>
      <c r="R5" s="97"/>
      <c r="S5" s="97"/>
      <c r="T5" s="97"/>
      <c r="U5" s="97"/>
      <c r="V5" s="97"/>
      <c r="W5" s="97"/>
      <c r="X5" s="97"/>
      <c r="Y5" s="97"/>
      <c r="Z5" s="97"/>
      <c r="AA5" s="97"/>
      <c r="AB5" s="97"/>
      <c r="AC5" s="97"/>
      <c r="AD5" s="97"/>
      <c r="AE5" s="42"/>
      <c r="AF5" s="97"/>
      <c r="AG5" s="97"/>
      <c r="AH5" s="97"/>
      <c r="AI5" s="97"/>
      <c r="AJ5" s="97"/>
      <c r="AK5" s="97"/>
      <c r="AL5" s="97"/>
      <c r="AM5" s="97"/>
      <c r="AN5" s="97"/>
      <c r="AO5" s="97"/>
      <c r="AP5" s="97"/>
      <c r="AQ5" s="97"/>
      <c r="AR5" s="97"/>
      <c r="AS5" s="97"/>
      <c r="AT5" s="42"/>
    </row>
    <row r="6" spans="1:46" x14ac:dyDescent="0.3">
      <c r="A6" s="8">
        <v>5</v>
      </c>
      <c r="B6" s="9">
        <v>45314</v>
      </c>
      <c r="C6" s="63">
        <v>2.3148148148148146E-4</v>
      </c>
      <c r="D6" s="63">
        <v>4.4178240740740739E-4</v>
      </c>
      <c r="E6" s="8">
        <v>25</v>
      </c>
      <c r="F6" s="101">
        <v>0</v>
      </c>
      <c r="G6" s="8">
        <v>0</v>
      </c>
      <c r="H6" s="102">
        <f t="shared" si="3"/>
        <v>2.4562959410906098</v>
      </c>
      <c r="I6" s="90">
        <f t="shared" si="0"/>
        <v>1.7671296296296296E-5</v>
      </c>
      <c r="J6" s="13">
        <f t="shared" si="1"/>
        <v>1.5267999999999999</v>
      </c>
      <c r="K6" s="14">
        <f t="shared" si="2"/>
        <v>20</v>
      </c>
      <c r="L6" s="13">
        <f t="shared" si="4"/>
        <v>7.1428571428571432</v>
      </c>
      <c r="M6" s="90">
        <v>1.7361111111111101E-4</v>
      </c>
      <c r="N6" s="58"/>
      <c r="O6" s="58">
        <v>4.6296296296296298E-4</v>
      </c>
      <c r="P6" s="42"/>
      <c r="Q6" s="97"/>
      <c r="R6" s="97"/>
      <c r="S6" s="97"/>
      <c r="T6" s="97"/>
      <c r="U6" s="97"/>
      <c r="V6" s="97"/>
      <c r="W6" s="97"/>
      <c r="X6" s="97"/>
      <c r="Y6" s="97"/>
      <c r="Z6" s="97"/>
      <c r="AA6" s="97"/>
      <c r="AB6" s="97"/>
      <c r="AC6" s="97"/>
      <c r="AD6" s="97"/>
      <c r="AE6" s="42"/>
      <c r="AF6" s="97"/>
      <c r="AG6" s="97"/>
      <c r="AH6" s="97"/>
      <c r="AI6" s="97"/>
      <c r="AJ6" s="97"/>
      <c r="AK6" s="97"/>
      <c r="AL6" s="97"/>
      <c r="AM6" s="97"/>
      <c r="AN6" s="97"/>
      <c r="AO6" s="97"/>
      <c r="AP6" s="97"/>
      <c r="AQ6" s="97"/>
      <c r="AR6" s="97"/>
      <c r="AS6" s="97"/>
      <c r="AT6" s="42"/>
    </row>
    <row r="7" spans="1:46" x14ac:dyDescent="0.3">
      <c r="A7" s="26">
        <v>6</v>
      </c>
      <c r="B7" s="27">
        <v>45319</v>
      </c>
      <c r="C7" s="68">
        <v>0</v>
      </c>
      <c r="D7" s="68">
        <v>2.3726851851851852E-4</v>
      </c>
      <c r="E7" s="26">
        <v>13</v>
      </c>
      <c r="F7" s="132">
        <v>0</v>
      </c>
      <c r="G7" s="26">
        <v>0</v>
      </c>
      <c r="H7" s="102">
        <f t="shared" si="3"/>
        <v>1.2365853658536585</v>
      </c>
      <c r="I7" s="90">
        <f t="shared" si="0"/>
        <v>1.8251424501424503E-5</v>
      </c>
      <c r="J7" s="13">
        <f t="shared" si="1"/>
        <v>1.5769230769230769</v>
      </c>
      <c r="K7" s="14">
        <f t="shared" si="2"/>
        <v>0</v>
      </c>
      <c r="L7" s="13">
        <f t="shared" si="4"/>
        <v>0</v>
      </c>
      <c r="M7" s="90">
        <v>1.7361111111111101E-4</v>
      </c>
      <c r="N7" s="58"/>
      <c r="O7" s="58">
        <v>4.6296296296296298E-4</v>
      </c>
      <c r="P7" s="42"/>
      <c r="Q7" s="97"/>
      <c r="R7" s="97"/>
      <c r="S7" s="97"/>
      <c r="T7" s="97"/>
      <c r="U7" s="97"/>
      <c r="V7" s="97"/>
      <c r="W7" s="97"/>
      <c r="X7" s="97"/>
      <c r="Y7" s="97"/>
      <c r="Z7" s="97"/>
      <c r="AA7" s="97"/>
      <c r="AB7" s="97"/>
      <c r="AC7" s="97"/>
      <c r="AD7" s="97"/>
      <c r="AE7" s="42"/>
      <c r="AF7" s="97"/>
      <c r="AG7" s="97"/>
      <c r="AH7" s="97"/>
      <c r="AI7" s="97"/>
      <c r="AJ7" s="97"/>
      <c r="AK7" s="97"/>
      <c r="AL7" s="97"/>
      <c r="AM7" s="97"/>
      <c r="AN7" s="97"/>
      <c r="AO7" s="97"/>
      <c r="AP7" s="97"/>
      <c r="AQ7" s="97"/>
      <c r="AR7" s="97"/>
      <c r="AS7" s="97"/>
      <c r="AT7" s="42"/>
    </row>
    <row r="8" spans="1:46" x14ac:dyDescent="0.3">
      <c r="A8" s="28">
        <v>7</v>
      </c>
      <c r="B8" s="29">
        <v>45324</v>
      </c>
      <c r="C8" s="70">
        <v>1.9675925925925926E-4</v>
      </c>
      <c r="D8" s="70">
        <v>3.8749999999999999E-4</v>
      </c>
      <c r="E8" s="28">
        <v>24</v>
      </c>
      <c r="F8" s="153">
        <v>0</v>
      </c>
      <c r="G8" s="28">
        <v>0</v>
      </c>
      <c r="H8" s="102">
        <f t="shared" si="3"/>
        <v>2.5807908755760369</v>
      </c>
      <c r="I8" s="90">
        <f t="shared" si="0"/>
        <v>1.6145833333333334E-5</v>
      </c>
      <c r="J8" s="13">
        <f t="shared" si="1"/>
        <v>1.3950000000000002</v>
      </c>
      <c r="K8" s="14">
        <f t="shared" si="2"/>
        <v>17</v>
      </c>
      <c r="L8" s="13">
        <f t="shared" si="4"/>
        <v>5.8285714285714283</v>
      </c>
      <c r="M8" s="90">
        <v>1.7361111111111101E-4</v>
      </c>
      <c r="N8" s="58"/>
      <c r="O8" s="58">
        <v>4.6296296296296298E-4</v>
      </c>
      <c r="P8" s="42"/>
      <c r="Q8" s="97"/>
      <c r="R8" s="97"/>
      <c r="S8" s="97"/>
      <c r="T8" s="97"/>
      <c r="U8" s="97"/>
      <c r="V8" s="97"/>
      <c r="W8" s="97"/>
      <c r="X8" s="97"/>
      <c r="Y8" s="97"/>
      <c r="Z8" s="97"/>
      <c r="AA8" s="97"/>
      <c r="AB8" s="97"/>
      <c r="AC8" s="97"/>
      <c r="AD8" s="97"/>
      <c r="AE8" s="42"/>
      <c r="AF8" s="97"/>
      <c r="AG8" s="97"/>
      <c r="AH8" s="97"/>
      <c r="AI8" s="97"/>
      <c r="AJ8" s="97"/>
      <c r="AK8" s="97"/>
      <c r="AL8" s="97"/>
      <c r="AM8" s="97"/>
      <c r="AN8" s="97"/>
      <c r="AO8" s="97"/>
      <c r="AP8" s="97"/>
      <c r="AQ8" s="97"/>
      <c r="AR8" s="97"/>
      <c r="AS8" s="97"/>
      <c r="AT8" s="42"/>
    </row>
    <row r="9" spans="1:46" x14ac:dyDescent="0.3">
      <c r="A9" s="8">
        <v>8</v>
      </c>
      <c r="B9" s="9">
        <v>45328</v>
      </c>
      <c r="C9" s="63">
        <v>2.6620370370370372E-4</v>
      </c>
      <c r="D9" s="63">
        <v>3.7928240740740739E-4</v>
      </c>
      <c r="E9" s="8">
        <v>24</v>
      </c>
      <c r="F9" s="101">
        <v>0</v>
      </c>
      <c r="G9" s="8">
        <v>0</v>
      </c>
      <c r="H9" s="102">
        <f t="shared" si="3"/>
        <v>2.6367549701381927</v>
      </c>
      <c r="I9" s="90">
        <f t="shared" si="0"/>
        <v>1.5803433641975309E-5</v>
      </c>
      <c r="J9" s="13">
        <f t="shared" si="1"/>
        <v>1.3654166666666667</v>
      </c>
      <c r="K9" s="14">
        <f t="shared" si="2"/>
        <v>23</v>
      </c>
      <c r="L9" s="13">
        <f t="shared" si="4"/>
        <v>7.8857142857142843</v>
      </c>
      <c r="M9" s="90">
        <v>1.7361111111111101E-4</v>
      </c>
      <c r="N9" s="58"/>
      <c r="O9" s="58">
        <v>4.6296296296296298E-4</v>
      </c>
      <c r="P9" s="42"/>
      <c r="Q9" s="97"/>
      <c r="R9" s="97"/>
      <c r="S9" s="97"/>
      <c r="T9" s="97"/>
      <c r="U9" s="97"/>
      <c r="V9" s="97"/>
      <c r="W9" s="97"/>
      <c r="X9" s="97"/>
      <c r="Y9" s="97"/>
      <c r="Z9" s="97"/>
      <c r="AA9" s="97"/>
      <c r="AB9" s="97"/>
      <c r="AC9" s="97"/>
      <c r="AD9" s="97"/>
      <c r="AE9" s="42"/>
      <c r="AF9" s="97"/>
      <c r="AG9" s="97"/>
      <c r="AH9" s="97"/>
      <c r="AI9" s="97"/>
      <c r="AJ9" s="97"/>
      <c r="AK9" s="97"/>
      <c r="AL9" s="97"/>
      <c r="AM9" s="97"/>
      <c r="AN9" s="97"/>
      <c r="AO9" s="97"/>
      <c r="AP9" s="97"/>
      <c r="AQ9" s="97"/>
      <c r="AR9" s="97"/>
      <c r="AS9" s="97"/>
      <c r="AT9" s="42"/>
    </row>
    <row r="10" spans="1:46" x14ac:dyDescent="0.3">
      <c r="A10" s="8">
        <v>9</v>
      </c>
      <c r="B10" s="9">
        <v>45333</v>
      </c>
      <c r="C10" s="63">
        <v>3.2407407407407406E-4</v>
      </c>
      <c r="D10" s="63">
        <v>3.6574074074074075E-4</v>
      </c>
      <c r="E10" s="8">
        <v>24</v>
      </c>
      <c r="F10" s="101">
        <v>0</v>
      </c>
      <c r="G10" s="8">
        <v>0</v>
      </c>
      <c r="H10" s="102">
        <f t="shared" si="3"/>
        <v>2.7344172151898731</v>
      </c>
      <c r="I10" s="90">
        <f t="shared" si="0"/>
        <v>1.5239197530864198E-5</v>
      </c>
      <c r="J10" s="13">
        <f t="shared" si="1"/>
        <v>1.3166666666666667</v>
      </c>
      <c r="K10" s="14">
        <f t="shared" si="2"/>
        <v>28</v>
      </c>
      <c r="L10" s="13">
        <f t="shared" si="4"/>
        <v>9.6</v>
      </c>
      <c r="M10" s="90">
        <v>1.7361111111111101E-4</v>
      </c>
      <c r="N10" s="58"/>
      <c r="O10" s="58">
        <v>4.6296296296296298E-4</v>
      </c>
      <c r="P10" s="42"/>
      <c r="Q10" s="97"/>
      <c r="R10" s="97"/>
      <c r="S10" s="97"/>
      <c r="T10" s="97"/>
      <c r="U10" s="97"/>
      <c r="V10" s="97"/>
      <c r="W10" s="97"/>
      <c r="X10" s="97"/>
      <c r="Y10" s="97"/>
      <c r="Z10" s="97"/>
      <c r="AA10" s="97"/>
      <c r="AB10" s="97"/>
      <c r="AC10" s="97"/>
      <c r="AD10" s="97"/>
      <c r="AE10" s="42"/>
      <c r="AF10" s="97"/>
      <c r="AG10" s="97"/>
      <c r="AH10" s="97"/>
      <c r="AI10" s="97"/>
      <c r="AJ10" s="97"/>
      <c r="AK10" s="97"/>
      <c r="AL10" s="97"/>
      <c r="AM10" s="97"/>
      <c r="AN10" s="97"/>
      <c r="AO10" s="97"/>
      <c r="AP10" s="97"/>
      <c r="AQ10" s="97"/>
      <c r="AR10" s="97"/>
      <c r="AS10" s="97"/>
      <c r="AT10" s="42"/>
    </row>
    <row r="11" spans="1:46" x14ac:dyDescent="0.3">
      <c r="A11" s="8">
        <v>10</v>
      </c>
      <c r="B11" s="9">
        <v>45338</v>
      </c>
      <c r="C11" s="63">
        <v>3.8194444444444446E-4</v>
      </c>
      <c r="D11" s="63">
        <v>3.7766203703703708E-4</v>
      </c>
      <c r="E11" s="8">
        <v>24</v>
      </c>
      <c r="F11" s="101">
        <v>0</v>
      </c>
      <c r="G11" s="8">
        <v>0</v>
      </c>
      <c r="H11" s="102">
        <f t="shared" si="3"/>
        <v>2.6481529153714809</v>
      </c>
      <c r="I11" s="90">
        <f t="shared" si="0"/>
        <v>1.5735918209876545E-5</v>
      </c>
      <c r="J11" s="13">
        <f t="shared" si="1"/>
        <v>1.3595833333333334</v>
      </c>
      <c r="K11" s="14">
        <f t="shared" si="2"/>
        <v>33</v>
      </c>
      <c r="L11" s="13">
        <f t="shared" si="4"/>
        <v>11.314285714285713</v>
      </c>
      <c r="M11" s="90">
        <v>1.7361111111111101E-4</v>
      </c>
      <c r="N11" s="58"/>
      <c r="O11" s="58">
        <v>4.6296296296296298E-4</v>
      </c>
      <c r="P11" s="42"/>
      <c r="Q11" s="97"/>
      <c r="R11" s="97"/>
      <c r="S11" s="97"/>
      <c r="T11" s="97"/>
      <c r="U11" s="97"/>
      <c r="V11" s="97"/>
      <c r="W11" s="97"/>
      <c r="X11" s="97"/>
      <c r="Y11" s="97"/>
      <c r="Z11" s="97"/>
      <c r="AA11" s="97"/>
      <c r="AB11" s="97"/>
      <c r="AC11" s="97"/>
      <c r="AD11" s="97"/>
      <c r="AE11" s="42"/>
      <c r="AF11" s="97"/>
      <c r="AG11" s="97"/>
      <c r="AH11" s="97"/>
      <c r="AI11" s="97"/>
      <c r="AJ11" s="97"/>
      <c r="AK11" s="97"/>
      <c r="AL11" s="97"/>
      <c r="AM11" s="97"/>
      <c r="AN11" s="97"/>
      <c r="AO11" s="97"/>
      <c r="AP11" s="97"/>
      <c r="AQ11" s="97"/>
      <c r="AR11" s="97"/>
      <c r="AS11" s="97"/>
      <c r="AT11" s="42"/>
    </row>
    <row r="12" spans="1:46" x14ac:dyDescent="0.3">
      <c r="A12" s="8">
        <v>11</v>
      </c>
      <c r="B12" s="9">
        <v>45345</v>
      </c>
      <c r="C12" s="63">
        <v>4.3981481481481481E-4</v>
      </c>
      <c r="D12" s="63">
        <v>3.921296296296297E-4</v>
      </c>
      <c r="E12" s="8">
        <v>24</v>
      </c>
      <c r="F12" s="101">
        <v>0</v>
      </c>
      <c r="G12" s="8">
        <v>0</v>
      </c>
      <c r="H12" s="102">
        <f t="shared" si="3"/>
        <v>2.5505028099173548</v>
      </c>
      <c r="I12" s="90">
        <f t="shared" si="0"/>
        <v>1.6338734567901238E-5</v>
      </c>
      <c r="J12" s="13">
        <f t="shared" si="1"/>
        <v>1.4116666666666671</v>
      </c>
      <c r="K12" s="14">
        <f t="shared" si="2"/>
        <v>38</v>
      </c>
      <c r="L12" s="13">
        <f t="shared" si="4"/>
        <v>13.028571428571427</v>
      </c>
      <c r="M12" s="90">
        <v>1.7361111111111101E-4</v>
      </c>
      <c r="N12" s="58"/>
      <c r="O12" s="58">
        <v>4.6296296296296298E-4</v>
      </c>
      <c r="P12" s="42"/>
      <c r="Q12" s="97"/>
      <c r="R12" s="97"/>
      <c r="S12" s="97"/>
      <c r="T12" s="97"/>
      <c r="U12" s="97"/>
      <c r="V12" s="97"/>
      <c r="W12" s="97"/>
      <c r="X12" s="97"/>
      <c r="Y12" s="97"/>
      <c r="Z12" s="97"/>
      <c r="AA12" s="97"/>
      <c r="AB12" s="97"/>
      <c r="AC12" s="97"/>
      <c r="AD12" s="97"/>
      <c r="AE12" s="42"/>
      <c r="AF12" s="97"/>
      <c r="AG12" s="97"/>
      <c r="AH12" s="97"/>
      <c r="AI12" s="97"/>
      <c r="AJ12" s="97"/>
      <c r="AK12" s="97"/>
      <c r="AL12" s="97"/>
      <c r="AM12" s="97"/>
      <c r="AN12" s="97"/>
      <c r="AO12" s="97"/>
      <c r="AP12" s="97"/>
      <c r="AQ12" s="97"/>
      <c r="AR12" s="97"/>
      <c r="AS12" s="97"/>
      <c r="AT12" s="42"/>
    </row>
    <row r="13" spans="1:46" x14ac:dyDescent="0.3">
      <c r="A13" s="20">
        <v>12</v>
      </c>
      <c r="B13" s="65">
        <v>45349</v>
      </c>
      <c r="C13" s="66">
        <v>5.2083333333333333E-4</v>
      </c>
      <c r="D13" s="66">
        <v>4.0069444444444441E-4</v>
      </c>
      <c r="E13" s="20">
        <v>24</v>
      </c>
      <c r="F13" s="103">
        <v>0</v>
      </c>
      <c r="G13" s="20">
        <v>0</v>
      </c>
      <c r="H13" s="102">
        <f t="shared" si="3"/>
        <v>2.4960529586531321</v>
      </c>
      <c r="I13" s="90">
        <f t="shared" si="0"/>
        <v>1.6695601851851849E-5</v>
      </c>
      <c r="J13" s="13">
        <f t="shared" si="1"/>
        <v>1.4424999999999997</v>
      </c>
      <c r="K13" s="14">
        <f t="shared" si="2"/>
        <v>45</v>
      </c>
      <c r="L13" s="13">
        <f t="shared" si="4"/>
        <v>15.428571428571427</v>
      </c>
      <c r="M13" s="90">
        <v>1.7361111111111101E-4</v>
      </c>
      <c r="N13" s="58"/>
      <c r="O13" s="58">
        <v>4.6296296296296298E-4</v>
      </c>
      <c r="P13" s="42"/>
      <c r="Q13" s="97"/>
      <c r="R13" s="97"/>
      <c r="S13" s="97"/>
      <c r="T13" s="97"/>
      <c r="U13" s="97"/>
      <c r="V13" s="97"/>
      <c r="W13" s="97"/>
      <c r="X13" s="97"/>
      <c r="Y13" s="97"/>
      <c r="Z13" s="97"/>
      <c r="AA13" s="97"/>
      <c r="AB13" s="97"/>
      <c r="AC13" s="97"/>
      <c r="AD13" s="97"/>
      <c r="AE13" s="42"/>
      <c r="AF13" s="97"/>
      <c r="AG13" s="97"/>
      <c r="AH13" s="97"/>
      <c r="AI13" s="97"/>
      <c r="AJ13" s="97"/>
      <c r="AK13" s="97"/>
      <c r="AL13" s="97"/>
      <c r="AM13" s="97"/>
      <c r="AN13" s="97"/>
      <c r="AO13" s="97"/>
      <c r="AP13" s="97"/>
      <c r="AQ13" s="97"/>
      <c r="AR13" s="97"/>
      <c r="AS13" s="97"/>
      <c r="AT13" s="42"/>
    </row>
    <row r="14" spans="1:46" x14ac:dyDescent="0.3">
      <c r="A14" s="20">
        <v>13</v>
      </c>
      <c r="B14" s="65">
        <v>45354</v>
      </c>
      <c r="C14" s="66">
        <v>5.4398148148148144E-4</v>
      </c>
      <c r="D14" s="66">
        <v>3.2731481481481479E-4</v>
      </c>
      <c r="E14" s="20">
        <v>24</v>
      </c>
      <c r="F14" s="103">
        <v>0</v>
      </c>
      <c r="G14" s="20">
        <v>0</v>
      </c>
      <c r="H14" s="102">
        <f t="shared" si="3"/>
        <v>3.0555655162659123</v>
      </c>
      <c r="I14" s="90">
        <f t="shared" si="0"/>
        <v>1.3638117283950617E-5</v>
      </c>
      <c r="J14" s="13">
        <f t="shared" si="1"/>
        <v>1.1783333333333332</v>
      </c>
      <c r="K14" s="14">
        <f t="shared" si="2"/>
        <v>47</v>
      </c>
      <c r="L14" s="13">
        <f t="shared" si="4"/>
        <v>16.114285714285714</v>
      </c>
      <c r="M14" s="90">
        <v>1.7361111111111101E-4</v>
      </c>
      <c r="N14" s="58"/>
      <c r="O14" s="58">
        <v>4.6296296296296298E-4</v>
      </c>
      <c r="P14" s="42"/>
      <c r="Q14" s="97"/>
      <c r="R14" s="97"/>
      <c r="S14" s="97"/>
      <c r="T14" s="97"/>
      <c r="U14" s="97"/>
      <c r="V14" s="97"/>
      <c r="W14" s="97"/>
      <c r="X14" s="97"/>
      <c r="Y14" s="97"/>
      <c r="Z14" s="97"/>
      <c r="AA14" s="97"/>
      <c r="AB14" s="97"/>
      <c r="AC14" s="97"/>
      <c r="AD14" s="97"/>
      <c r="AE14" s="42"/>
      <c r="AF14" s="97"/>
      <c r="AG14" s="97"/>
      <c r="AH14" s="97"/>
      <c r="AI14" s="97"/>
      <c r="AJ14" s="97"/>
      <c r="AK14" s="97"/>
      <c r="AL14" s="97"/>
      <c r="AM14" s="97"/>
      <c r="AN14" s="97"/>
      <c r="AO14" s="97"/>
      <c r="AP14" s="97"/>
      <c r="AQ14" s="97"/>
      <c r="AR14" s="97"/>
      <c r="AS14" s="97"/>
      <c r="AT14" s="42"/>
    </row>
    <row r="15" spans="1:46" x14ac:dyDescent="0.3">
      <c r="A15" s="20">
        <v>14</v>
      </c>
      <c r="B15" s="65">
        <v>45359</v>
      </c>
      <c r="C15" s="66">
        <v>5.7870370370370378E-4</v>
      </c>
      <c r="D15" s="66">
        <v>3.5902777777777777E-4</v>
      </c>
      <c r="E15" s="20">
        <v>24</v>
      </c>
      <c r="F15" s="103">
        <v>0</v>
      </c>
      <c r="G15" s="20">
        <v>0</v>
      </c>
      <c r="H15" s="102">
        <f t="shared" si="3"/>
        <v>2.7857283780049742</v>
      </c>
      <c r="I15" s="90">
        <f t="shared" si="0"/>
        <v>1.495949074074074E-5</v>
      </c>
      <c r="J15" s="13">
        <f t="shared" si="1"/>
        <v>1.2925</v>
      </c>
      <c r="K15" s="14">
        <f t="shared" si="2"/>
        <v>50.000000000000007</v>
      </c>
      <c r="L15" s="13">
        <f t="shared" si="4"/>
        <v>17.142857142857146</v>
      </c>
      <c r="M15" s="90">
        <v>1.7361111111111101E-4</v>
      </c>
      <c r="N15" s="58"/>
      <c r="O15" s="58">
        <v>4.6296296296296298E-4</v>
      </c>
      <c r="P15" s="42"/>
      <c r="Q15" s="97"/>
      <c r="R15" s="97"/>
      <c r="S15" s="97"/>
      <c r="T15" s="97"/>
      <c r="U15" s="97"/>
      <c r="V15" s="97"/>
      <c r="W15" s="97"/>
      <c r="X15" s="97"/>
      <c r="Y15" s="97"/>
      <c r="Z15" s="97"/>
      <c r="AA15" s="97"/>
      <c r="AB15" s="97"/>
      <c r="AC15" s="97"/>
      <c r="AD15" s="97"/>
      <c r="AE15" s="42"/>
      <c r="AF15" s="97"/>
      <c r="AG15" s="97"/>
      <c r="AH15" s="97"/>
      <c r="AI15" s="97"/>
      <c r="AJ15" s="97"/>
      <c r="AK15" s="97"/>
      <c r="AL15" s="97"/>
      <c r="AM15" s="97"/>
      <c r="AN15" s="97"/>
      <c r="AO15" s="97"/>
      <c r="AP15" s="97"/>
      <c r="AQ15" s="97"/>
      <c r="AR15" s="97"/>
      <c r="AS15" s="97"/>
      <c r="AT15" s="42"/>
    </row>
    <row r="16" spans="1:46" x14ac:dyDescent="0.3">
      <c r="A16" s="20">
        <v>15</v>
      </c>
      <c r="B16" s="65">
        <v>45366</v>
      </c>
      <c r="C16" s="66">
        <v>5.2083333333333333E-4</v>
      </c>
      <c r="D16" s="66">
        <v>3.5219907407407406E-4</v>
      </c>
      <c r="E16" s="20">
        <v>24</v>
      </c>
      <c r="F16" s="103">
        <v>0</v>
      </c>
      <c r="G16" s="20">
        <v>0</v>
      </c>
      <c r="H16" s="102">
        <f t="shared" si="3"/>
        <v>2.8396890333787148</v>
      </c>
      <c r="I16" s="90">
        <f t="shared" si="0"/>
        <v>1.4674961419753085E-5</v>
      </c>
      <c r="J16" s="13">
        <f t="shared" si="1"/>
        <v>1.2679166666666666</v>
      </c>
      <c r="K16" s="14">
        <f t="shared" si="2"/>
        <v>45</v>
      </c>
      <c r="L16" s="13">
        <f t="shared" si="4"/>
        <v>15.428571428571427</v>
      </c>
      <c r="M16" s="90">
        <v>1.7361111111111101E-4</v>
      </c>
      <c r="N16" s="58"/>
      <c r="O16" s="58">
        <v>4.6296296296296298E-4</v>
      </c>
      <c r="P16" s="42"/>
      <c r="Q16" s="97"/>
      <c r="R16" s="97"/>
      <c r="S16" s="97"/>
      <c r="T16" s="97"/>
      <c r="U16" s="97"/>
      <c r="V16" s="97"/>
      <c r="W16" s="97"/>
      <c r="X16" s="97"/>
      <c r="Y16" s="97"/>
      <c r="Z16" s="97"/>
      <c r="AA16" s="97"/>
      <c r="AB16" s="97"/>
      <c r="AC16" s="97"/>
      <c r="AD16" s="97"/>
      <c r="AE16" s="42"/>
      <c r="AF16" s="97"/>
      <c r="AG16" s="97"/>
      <c r="AH16" s="97"/>
      <c r="AI16" s="97"/>
      <c r="AJ16" s="97"/>
      <c r="AK16" s="97"/>
      <c r="AL16" s="97"/>
      <c r="AM16" s="97"/>
      <c r="AN16" s="97"/>
      <c r="AO16" s="97"/>
      <c r="AP16" s="97"/>
      <c r="AQ16" s="97"/>
      <c r="AR16" s="97"/>
      <c r="AS16" s="97"/>
      <c r="AT16" s="42"/>
    </row>
    <row r="17" spans="1:46" x14ac:dyDescent="0.3">
      <c r="A17" s="47">
        <v>16</v>
      </c>
      <c r="B17" s="48">
        <v>45370</v>
      </c>
      <c r="C17" s="88">
        <v>4.0509259259259258E-4</v>
      </c>
      <c r="D17" s="88">
        <v>3.4953703703703704E-4</v>
      </c>
      <c r="E17" s="47">
        <v>25</v>
      </c>
      <c r="F17" s="113">
        <v>0</v>
      </c>
      <c r="G17" s="47">
        <v>0</v>
      </c>
      <c r="H17" s="102">
        <f t="shared" si="3"/>
        <v>3.1046171357615897</v>
      </c>
      <c r="I17" s="90">
        <f t="shared" si="0"/>
        <v>1.3981481481481482E-5</v>
      </c>
      <c r="J17" s="13">
        <f t="shared" si="1"/>
        <v>1.208</v>
      </c>
      <c r="K17" s="14">
        <f t="shared" si="2"/>
        <v>35</v>
      </c>
      <c r="L17" s="13">
        <f t="shared" si="4"/>
        <v>12.5</v>
      </c>
      <c r="M17" s="90">
        <v>1.7361111111111101E-4</v>
      </c>
      <c r="N17" s="58"/>
      <c r="O17" s="58">
        <v>4.6296296296296298E-4</v>
      </c>
      <c r="P17" s="42"/>
      <c r="Q17" s="97"/>
      <c r="R17" s="97"/>
      <c r="S17" s="97"/>
      <c r="T17" s="97"/>
      <c r="U17" s="97"/>
      <c r="V17" s="97"/>
      <c r="W17" s="97"/>
      <c r="X17" s="97"/>
      <c r="Y17" s="97"/>
      <c r="Z17" s="97"/>
      <c r="AA17" s="97"/>
      <c r="AB17" s="97"/>
      <c r="AC17" s="97"/>
      <c r="AD17" s="97"/>
      <c r="AE17" s="42"/>
      <c r="AF17" s="97"/>
      <c r="AG17" s="97"/>
      <c r="AH17" s="97"/>
      <c r="AI17" s="97"/>
      <c r="AJ17" s="97"/>
      <c r="AK17" s="97"/>
      <c r="AL17" s="97"/>
      <c r="AM17" s="97"/>
      <c r="AN17" s="97"/>
      <c r="AO17" s="97"/>
      <c r="AP17" s="97"/>
      <c r="AQ17" s="97"/>
      <c r="AR17" s="97"/>
      <c r="AS17" s="97"/>
      <c r="AT17" s="42"/>
    </row>
    <row r="18" spans="1:46" x14ac:dyDescent="0.3">
      <c r="A18" s="8">
        <v>17</v>
      </c>
      <c r="B18" s="9">
        <v>45375</v>
      </c>
      <c r="C18" s="63">
        <v>4.2824074074074075E-4</v>
      </c>
      <c r="D18" s="63">
        <v>4.0243055555555561E-4</v>
      </c>
      <c r="E18" s="8">
        <v>26</v>
      </c>
      <c r="F18" s="101">
        <v>0</v>
      </c>
      <c r="G18" s="8">
        <v>0</v>
      </c>
      <c r="H18" s="159">
        <f>(((E18*(1/((J18)*0.5))*0.15)+(((L18)*0.001)*0.05))/2)</f>
        <v>2.9166507327745586</v>
      </c>
      <c r="I18" s="90">
        <f t="shared" si="0"/>
        <v>1.5478098290598293E-5</v>
      </c>
      <c r="J18" s="13">
        <f t="shared" si="1"/>
        <v>1.3373076923076925</v>
      </c>
      <c r="K18" s="14">
        <f t="shared" si="2"/>
        <v>37</v>
      </c>
      <c r="L18" s="160">
        <f>((E18)/7)*((K18)/10)</f>
        <v>13.742857142857144</v>
      </c>
      <c r="M18" s="90">
        <v>1.7361111111111101E-4</v>
      </c>
      <c r="N18" s="58"/>
      <c r="O18" s="58">
        <v>4.6296296296296298E-4</v>
      </c>
      <c r="P18" s="42"/>
      <c r="Q18" s="97"/>
      <c r="R18" s="97"/>
      <c r="S18" s="97"/>
      <c r="T18" s="97"/>
      <c r="U18" s="97"/>
      <c r="V18" s="97"/>
      <c r="W18" s="97"/>
      <c r="X18" s="97"/>
      <c r="Y18" s="97"/>
      <c r="Z18" s="97"/>
      <c r="AA18" s="97"/>
      <c r="AB18" s="97"/>
      <c r="AC18" s="97"/>
      <c r="AD18" s="97"/>
      <c r="AE18" s="42"/>
      <c r="AF18" s="97"/>
      <c r="AG18" s="97"/>
      <c r="AH18" s="97"/>
      <c r="AI18" s="97"/>
      <c r="AJ18" s="97"/>
      <c r="AK18" s="97"/>
      <c r="AL18" s="97"/>
      <c r="AM18" s="97"/>
      <c r="AN18" s="97"/>
      <c r="AO18" s="97"/>
      <c r="AP18" s="97"/>
      <c r="AQ18" s="97"/>
      <c r="AR18" s="97"/>
      <c r="AS18" s="97"/>
      <c r="AT18" s="42"/>
    </row>
    <row r="19" spans="1:46" ht="16.5" thickBot="1" x14ac:dyDescent="0.35">
      <c r="A19" s="149">
        <v>18</v>
      </c>
      <c r="B19" s="150">
        <v>45380</v>
      </c>
      <c r="C19" s="151">
        <v>4.0509259259259258E-4</v>
      </c>
      <c r="D19" s="151">
        <v>4.2986111111111111E-4</v>
      </c>
      <c r="E19" s="149">
        <v>27</v>
      </c>
      <c r="F19" s="152">
        <v>0</v>
      </c>
      <c r="G19" s="149">
        <v>0</v>
      </c>
      <c r="H19" s="105">
        <f>(((E19*(1/((J19)*0.5))*0.15)+(((L19)*0.001)*0.05))/2)</f>
        <v>2.9446024434571889</v>
      </c>
      <c r="I19" s="91">
        <f t="shared" si="0"/>
        <v>1.5920781893004115E-5</v>
      </c>
      <c r="J19" s="81">
        <f t="shared" si="1"/>
        <v>1.3755555555555556</v>
      </c>
      <c r="K19" s="82">
        <f t="shared" si="2"/>
        <v>35</v>
      </c>
      <c r="L19" s="81">
        <f>((E19)/7)*((K19)/10)</f>
        <v>13.5</v>
      </c>
      <c r="M19" s="91">
        <v>1.7361111111111101E-4</v>
      </c>
      <c r="N19" s="80"/>
      <c r="O19" s="80">
        <v>4.6296296296296298E-4</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row>
    <row r="20" spans="1:46" ht="16.5" thickTop="1" x14ac:dyDescent="0.3">
      <c r="A20" s="83">
        <v>19</v>
      </c>
      <c r="B20" s="84">
        <v>45387</v>
      </c>
      <c r="C20" s="85">
        <v>1.1574074074074075E-4</v>
      </c>
      <c r="D20" s="85">
        <v>1.7800925925925927E-4</v>
      </c>
      <c r="E20" s="83">
        <v>8</v>
      </c>
      <c r="F20" s="86">
        <f>(G20*E20)</f>
        <v>128</v>
      </c>
      <c r="G20" s="154">
        <v>16</v>
      </c>
      <c r="H20" s="102">
        <f>(((E20*(1/((K20)*0.45))*0.91)+(F20/168)+(((L20)*0.3)*1))/3)</f>
        <v>0.90751322751322749</v>
      </c>
      <c r="I20" s="90">
        <f t="shared" si="0"/>
        <v>2.2251157407407408E-5</v>
      </c>
      <c r="J20" s="13">
        <f t="shared" si="1"/>
        <v>1.9225000000000001</v>
      </c>
      <c r="K20" s="14">
        <f t="shared" si="2"/>
        <v>10.000000000000002</v>
      </c>
      <c r="L20" s="13">
        <f>((E20)/7)*((K20)/10)</f>
        <v>1.142857142857143</v>
      </c>
      <c r="M20" s="90">
        <v>1.1574074074074075E-4</v>
      </c>
      <c r="N20" s="58">
        <v>2.89351851851852E-4</v>
      </c>
      <c r="O20" s="58">
        <v>4.6296296296296298E-4</v>
      </c>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row>
    <row r="21" spans="1:46" x14ac:dyDescent="0.3">
      <c r="A21" s="83">
        <v>20</v>
      </c>
      <c r="B21" s="84">
        <v>45391</v>
      </c>
      <c r="C21" s="85">
        <v>1.1574074074074075E-4</v>
      </c>
      <c r="D21" s="85">
        <v>3.1018518518518521E-4</v>
      </c>
      <c r="E21" s="83">
        <v>9</v>
      </c>
      <c r="F21" s="86">
        <f t="shared" ref="F21" si="5">(G21*E21)</f>
        <v>180</v>
      </c>
      <c r="G21" s="154">
        <v>20</v>
      </c>
      <c r="H21" s="102">
        <f t="shared" ref="H21:H28" si="6">(((E21*(1/((K21)*0.45))*0.91)+(F21/168)+(((L21)*0.3)*1))/3)</f>
        <v>1.0923809523809522</v>
      </c>
      <c r="I21" s="90">
        <f t="shared" si="0"/>
        <v>3.446502057613169E-5</v>
      </c>
      <c r="J21" s="13">
        <f t="shared" si="1"/>
        <v>2.9777777777777779</v>
      </c>
      <c r="K21" s="14">
        <f t="shared" si="2"/>
        <v>10.000000000000002</v>
      </c>
      <c r="L21" s="13">
        <f t="shared" ref="L21:L28" si="7">((E21)/7)*((K21)/10)</f>
        <v>1.285714285714286</v>
      </c>
      <c r="M21" s="90">
        <v>1.1574074074074075E-4</v>
      </c>
      <c r="N21" s="58">
        <v>2.89351851851852E-4</v>
      </c>
      <c r="O21" s="58">
        <v>4.6296296296296298E-4</v>
      </c>
      <c r="P21" s="42"/>
      <c r="Q21" s="97"/>
      <c r="R21" s="97"/>
      <c r="S21" s="97"/>
      <c r="T21" s="97"/>
      <c r="U21" s="97"/>
      <c r="V21" s="97"/>
      <c r="W21" s="97"/>
      <c r="X21" s="97"/>
      <c r="Y21" s="97"/>
      <c r="Z21" s="97"/>
      <c r="AA21" s="97"/>
      <c r="AB21" s="97"/>
      <c r="AC21" s="97"/>
      <c r="AD21" s="97"/>
      <c r="AE21" s="42"/>
      <c r="AF21" s="97"/>
      <c r="AG21" s="97"/>
      <c r="AH21" s="97"/>
      <c r="AI21" s="97"/>
      <c r="AJ21" s="97"/>
      <c r="AK21" s="97"/>
      <c r="AL21" s="97"/>
      <c r="AM21" s="97"/>
      <c r="AN21" s="97"/>
      <c r="AO21" s="97"/>
      <c r="AP21" s="97"/>
      <c r="AQ21" s="97"/>
      <c r="AR21" s="97"/>
      <c r="AS21" s="97"/>
      <c r="AT21" s="42"/>
    </row>
    <row r="22" spans="1:46" x14ac:dyDescent="0.3">
      <c r="A22" s="83">
        <v>21</v>
      </c>
      <c r="B22" s="84">
        <v>45396</v>
      </c>
      <c r="C22" s="85">
        <v>8.1018518518518516E-5</v>
      </c>
      <c r="D22" s="85">
        <v>2.3275462962962963E-4</v>
      </c>
      <c r="E22" s="83">
        <v>8</v>
      </c>
      <c r="F22" s="86">
        <f>(G22*E22)</f>
        <v>192</v>
      </c>
      <c r="G22" s="154">
        <v>24</v>
      </c>
      <c r="H22" s="102">
        <f t="shared" si="6"/>
        <v>1.2313227513227512</v>
      </c>
      <c r="I22" s="90">
        <f t="shared" si="0"/>
        <v>2.9094328703703704E-5</v>
      </c>
      <c r="J22" s="13">
        <f t="shared" si="1"/>
        <v>2.5137499999999999</v>
      </c>
      <c r="K22" s="14">
        <f t="shared" si="2"/>
        <v>7</v>
      </c>
      <c r="L22" s="13">
        <f t="shared" si="7"/>
        <v>0.79999999999999993</v>
      </c>
      <c r="M22" s="90">
        <v>1.1574074074074075E-4</v>
      </c>
      <c r="N22" s="58">
        <v>2.89351851851852E-4</v>
      </c>
      <c r="O22" s="58">
        <v>4.6296296296296298E-4</v>
      </c>
      <c r="P22" s="42"/>
      <c r="Q22" s="97"/>
      <c r="R22" s="97"/>
      <c r="S22" s="97"/>
      <c r="T22" s="97"/>
      <c r="U22" s="97"/>
      <c r="V22" s="97"/>
      <c r="W22" s="97"/>
      <c r="X22" s="97"/>
      <c r="Y22" s="97"/>
      <c r="Z22" s="97"/>
      <c r="AA22" s="97"/>
      <c r="AB22" s="97"/>
      <c r="AC22" s="97"/>
      <c r="AD22" s="97"/>
      <c r="AE22" s="42"/>
      <c r="AF22" s="97"/>
      <c r="AG22" s="97"/>
      <c r="AH22" s="97"/>
      <c r="AI22" s="97"/>
      <c r="AJ22" s="97"/>
      <c r="AK22" s="97"/>
      <c r="AL22" s="97"/>
      <c r="AM22" s="97"/>
      <c r="AN22" s="97"/>
      <c r="AO22" s="97"/>
      <c r="AP22" s="97"/>
      <c r="AQ22" s="97"/>
      <c r="AR22" s="97"/>
      <c r="AS22" s="97"/>
      <c r="AT22" s="42"/>
    </row>
    <row r="23" spans="1:46" x14ac:dyDescent="0.3">
      <c r="A23" s="47">
        <v>22</v>
      </c>
      <c r="B23" s="48">
        <v>45401</v>
      </c>
      <c r="C23" s="88">
        <v>1.6203703703703703E-4</v>
      </c>
      <c r="D23" s="88">
        <v>1.8958333333333332E-4</v>
      </c>
      <c r="E23" s="47">
        <v>8</v>
      </c>
      <c r="F23" s="96">
        <f>(G23*E23)</f>
        <v>192</v>
      </c>
      <c r="G23" s="158">
        <v>24</v>
      </c>
      <c r="H23" s="102">
        <f t="shared" si="6"/>
        <v>0.92613756613756604</v>
      </c>
      <c r="I23" s="90">
        <f t="shared" si="0"/>
        <v>2.3697916666666666E-5</v>
      </c>
      <c r="J23" s="13">
        <f t="shared" si="1"/>
        <v>2.0475000000000003</v>
      </c>
      <c r="K23" s="14">
        <f t="shared" si="2"/>
        <v>14</v>
      </c>
      <c r="L23" s="13">
        <f t="shared" si="7"/>
        <v>1.5999999999999999</v>
      </c>
      <c r="M23" s="90">
        <v>1.1574074074074075E-4</v>
      </c>
      <c r="N23" s="58">
        <v>2.89351851851852E-4</v>
      </c>
      <c r="O23" s="58">
        <v>4.6296296296296298E-4</v>
      </c>
      <c r="P23" s="42"/>
      <c r="Q23" s="97"/>
      <c r="R23" s="97"/>
      <c r="S23" s="97"/>
      <c r="T23" s="97"/>
      <c r="U23" s="97"/>
      <c r="V23" s="97"/>
      <c r="W23" s="97"/>
      <c r="X23" s="97"/>
      <c r="Y23" s="97"/>
      <c r="Z23" s="97"/>
      <c r="AA23" s="97"/>
      <c r="AB23" s="97"/>
      <c r="AC23" s="97"/>
      <c r="AD23" s="97"/>
      <c r="AE23" s="42"/>
      <c r="AF23" s="97"/>
      <c r="AG23" s="97"/>
      <c r="AH23" s="97"/>
      <c r="AI23" s="97"/>
      <c r="AJ23" s="97"/>
      <c r="AK23" s="97"/>
      <c r="AL23" s="97"/>
      <c r="AM23" s="97"/>
      <c r="AN23" s="97"/>
      <c r="AO23" s="97"/>
      <c r="AP23" s="97"/>
      <c r="AQ23" s="97"/>
      <c r="AR23" s="97"/>
      <c r="AS23" s="97"/>
      <c r="AT23" s="42"/>
    </row>
    <row r="24" spans="1:46" x14ac:dyDescent="0.3">
      <c r="A24" s="8">
        <v>23</v>
      </c>
      <c r="B24" s="9">
        <v>45405</v>
      </c>
      <c r="C24" s="63">
        <v>2.199074074074074E-4</v>
      </c>
      <c r="D24" s="63">
        <v>2.3159722222222223E-4</v>
      </c>
      <c r="E24" s="8">
        <v>8</v>
      </c>
      <c r="F24" s="155">
        <f>(G24*E24)</f>
        <v>192</v>
      </c>
      <c r="G24" s="156">
        <v>24</v>
      </c>
      <c r="H24" s="102">
        <f t="shared" si="6"/>
        <v>0.88191590086326921</v>
      </c>
      <c r="I24" s="90">
        <f t="shared" si="0"/>
        <v>2.8949652777777779E-5</v>
      </c>
      <c r="J24" s="13">
        <f t="shared" si="1"/>
        <v>2.5012500000000002</v>
      </c>
      <c r="K24" s="14">
        <f t="shared" si="2"/>
        <v>19</v>
      </c>
      <c r="L24" s="13">
        <f t="shared" si="7"/>
        <v>2.1714285714285713</v>
      </c>
      <c r="M24" s="90">
        <v>1.1574074074074075E-4</v>
      </c>
      <c r="N24" s="58">
        <v>2.89351851851852E-4</v>
      </c>
      <c r="O24" s="58">
        <v>4.6296296296296298E-4</v>
      </c>
      <c r="P24" s="42"/>
      <c r="Q24" s="97"/>
      <c r="R24" s="97"/>
      <c r="S24" s="97"/>
      <c r="T24" s="97"/>
      <c r="U24" s="97"/>
      <c r="V24" s="97"/>
      <c r="W24" s="97"/>
      <c r="X24" s="97"/>
      <c r="Y24" s="97"/>
      <c r="Z24" s="97"/>
      <c r="AA24" s="97"/>
      <c r="AB24" s="97"/>
      <c r="AC24" s="97"/>
      <c r="AD24" s="97"/>
      <c r="AE24" s="42"/>
      <c r="AF24" s="97"/>
      <c r="AG24" s="97"/>
      <c r="AH24" s="97"/>
      <c r="AI24" s="97"/>
      <c r="AJ24" s="97"/>
      <c r="AK24" s="97"/>
      <c r="AL24" s="97"/>
      <c r="AM24" s="97"/>
      <c r="AN24" s="97"/>
      <c r="AO24" s="97"/>
      <c r="AP24" s="97"/>
      <c r="AQ24" s="97"/>
      <c r="AR24" s="97"/>
      <c r="AS24" s="97"/>
      <c r="AT24" s="42"/>
    </row>
    <row r="25" spans="1:46" x14ac:dyDescent="0.3">
      <c r="A25" s="8">
        <v>24</v>
      </c>
      <c r="B25" s="9">
        <v>45410</v>
      </c>
      <c r="C25" s="63">
        <v>2.7777777777777778E-4</v>
      </c>
      <c r="D25" s="63">
        <v>2.2777777777777778E-4</v>
      </c>
      <c r="E25" s="8">
        <v>8</v>
      </c>
      <c r="F25" s="155">
        <f t="shared" ref="F25:F29" si="8">(G25*E25)</f>
        <v>192</v>
      </c>
      <c r="G25" s="156">
        <v>24</v>
      </c>
      <c r="H25" s="102">
        <f t="shared" si="6"/>
        <v>0.87992945326278649</v>
      </c>
      <c r="I25" s="90">
        <f t="shared" si="0"/>
        <v>2.8472222222222223E-5</v>
      </c>
      <c r="J25" s="13">
        <f t="shared" si="1"/>
        <v>2.46</v>
      </c>
      <c r="K25" s="14">
        <f t="shared" si="2"/>
        <v>23.999999999999996</v>
      </c>
      <c r="L25" s="13">
        <f t="shared" si="7"/>
        <v>2.742857142857142</v>
      </c>
      <c r="M25" s="90">
        <v>1.1574074074074075E-4</v>
      </c>
      <c r="N25" s="58">
        <v>2.89351851851852E-4</v>
      </c>
      <c r="O25" s="58">
        <v>4.6296296296296298E-4</v>
      </c>
      <c r="P25" s="42"/>
      <c r="Q25" s="97"/>
      <c r="R25" s="97"/>
      <c r="S25" s="97"/>
      <c r="T25" s="97"/>
      <c r="U25" s="97"/>
      <c r="V25" s="97"/>
      <c r="W25" s="97"/>
      <c r="X25" s="97"/>
      <c r="Y25" s="97"/>
      <c r="Z25" s="97"/>
      <c r="AA25" s="97"/>
      <c r="AB25" s="97"/>
      <c r="AC25" s="97"/>
      <c r="AD25" s="97"/>
      <c r="AE25" s="42"/>
      <c r="AF25" s="97"/>
      <c r="AG25" s="97"/>
      <c r="AH25" s="97"/>
      <c r="AI25" s="97"/>
      <c r="AJ25" s="97"/>
      <c r="AK25" s="97"/>
      <c r="AL25" s="97"/>
      <c r="AM25" s="97"/>
      <c r="AN25" s="97"/>
      <c r="AO25" s="97"/>
      <c r="AP25" s="97"/>
      <c r="AQ25" s="97"/>
      <c r="AR25" s="97"/>
      <c r="AS25" s="97"/>
      <c r="AT25" s="42"/>
    </row>
    <row r="26" spans="1:46" x14ac:dyDescent="0.3">
      <c r="A26" s="8">
        <v>25</v>
      </c>
      <c r="B26" s="9">
        <v>45417</v>
      </c>
      <c r="C26" s="63">
        <v>3.3564814814814812E-4</v>
      </c>
      <c r="D26" s="63">
        <v>2.4224537037037037E-4</v>
      </c>
      <c r="E26" s="8">
        <v>8</v>
      </c>
      <c r="F26" s="155">
        <f t="shared" si="8"/>
        <v>192</v>
      </c>
      <c r="G26" s="156">
        <v>24</v>
      </c>
      <c r="H26" s="102">
        <f t="shared" si="6"/>
        <v>0.89833242109104161</v>
      </c>
      <c r="I26" s="90">
        <f t="shared" si="0"/>
        <v>3.0280671296296296E-5</v>
      </c>
      <c r="J26" s="13">
        <f t="shared" si="1"/>
        <v>2.61625</v>
      </c>
      <c r="K26" s="14">
        <f t="shared" si="2"/>
        <v>29</v>
      </c>
      <c r="L26" s="13">
        <f t="shared" si="7"/>
        <v>3.3142857142857141</v>
      </c>
      <c r="M26" s="90">
        <v>1.1574074074074075E-4</v>
      </c>
      <c r="N26" s="58">
        <v>2.89351851851852E-4</v>
      </c>
      <c r="O26" s="58">
        <v>4.6296296296296298E-4</v>
      </c>
      <c r="P26" s="42"/>
      <c r="Q26" s="97"/>
      <c r="R26" s="97"/>
      <c r="S26" s="97"/>
      <c r="T26" s="97"/>
      <c r="U26" s="97"/>
      <c r="V26" s="97"/>
      <c r="W26" s="97"/>
      <c r="X26" s="97"/>
      <c r="Y26" s="97"/>
      <c r="Z26" s="97"/>
      <c r="AA26" s="97"/>
      <c r="AB26" s="97"/>
      <c r="AC26" s="97"/>
      <c r="AD26" s="97"/>
      <c r="AE26" s="42"/>
      <c r="AF26" s="97"/>
      <c r="AG26" s="97"/>
      <c r="AH26" s="97"/>
      <c r="AI26" s="97"/>
      <c r="AJ26" s="97"/>
      <c r="AK26" s="97"/>
      <c r="AL26" s="97"/>
      <c r="AM26" s="97"/>
      <c r="AN26" s="97"/>
      <c r="AO26" s="97"/>
      <c r="AP26" s="97"/>
      <c r="AQ26" s="97"/>
      <c r="AR26" s="97"/>
      <c r="AS26" s="97"/>
      <c r="AT26" s="42"/>
    </row>
    <row r="27" spans="1:46" x14ac:dyDescent="0.3">
      <c r="A27" s="8">
        <v>26</v>
      </c>
      <c r="B27" s="9">
        <v>45422</v>
      </c>
      <c r="C27" s="63">
        <v>3.9351851851851852E-4</v>
      </c>
      <c r="D27" s="63">
        <v>2.15625E-4</v>
      </c>
      <c r="E27" s="8">
        <v>8</v>
      </c>
      <c r="F27" s="155">
        <f t="shared" si="8"/>
        <v>192</v>
      </c>
      <c r="G27" s="156">
        <v>24</v>
      </c>
      <c r="H27" s="102">
        <f t="shared" si="6"/>
        <v>0.92812947401182688</v>
      </c>
      <c r="I27" s="90">
        <f t="shared" si="0"/>
        <v>2.6953125E-5</v>
      </c>
      <c r="J27" s="13">
        <f t="shared" si="1"/>
        <v>2.3287499999999999</v>
      </c>
      <c r="K27" s="14">
        <f t="shared" si="2"/>
        <v>34</v>
      </c>
      <c r="L27" s="13">
        <f t="shared" si="7"/>
        <v>3.8857142857142852</v>
      </c>
      <c r="M27" s="90">
        <v>1.1574074074074075E-4</v>
      </c>
      <c r="N27" s="58">
        <v>2.89351851851852E-4</v>
      </c>
      <c r="O27" s="58">
        <v>4.6296296296296298E-4</v>
      </c>
      <c r="P27" s="42"/>
      <c r="Q27" s="97"/>
      <c r="R27" s="97"/>
      <c r="S27" s="97"/>
      <c r="T27" s="97"/>
      <c r="U27" s="97"/>
      <c r="V27" s="97"/>
      <c r="W27" s="97"/>
      <c r="X27" s="97"/>
      <c r="Y27" s="97"/>
      <c r="Z27" s="97"/>
      <c r="AA27" s="97"/>
      <c r="AB27" s="97"/>
      <c r="AC27" s="97"/>
      <c r="AD27" s="97"/>
      <c r="AE27" s="42"/>
      <c r="AF27" s="97"/>
      <c r="AG27" s="97"/>
      <c r="AH27" s="97"/>
      <c r="AI27" s="97"/>
      <c r="AJ27" s="97"/>
      <c r="AK27" s="97"/>
      <c r="AL27" s="97"/>
      <c r="AM27" s="97"/>
      <c r="AN27" s="97"/>
      <c r="AO27" s="97"/>
      <c r="AP27" s="97"/>
      <c r="AQ27" s="97"/>
      <c r="AR27" s="97"/>
      <c r="AS27" s="97"/>
      <c r="AT27" s="42"/>
    </row>
    <row r="28" spans="1:46" x14ac:dyDescent="0.3">
      <c r="A28" s="8">
        <v>27</v>
      </c>
      <c r="B28" s="9">
        <v>45431</v>
      </c>
      <c r="C28" s="63">
        <v>4.3981481481481481E-4</v>
      </c>
      <c r="D28" s="63">
        <v>2.1481481481481479E-4</v>
      </c>
      <c r="E28" s="8">
        <v>8</v>
      </c>
      <c r="F28" s="155">
        <f t="shared" si="8"/>
        <v>192</v>
      </c>
      <c r="G28" s="156">
        <v>24</v>
      </c>
      <c r="H28" s="102">
        <f t="shared" si="6"/>
        <v>0.95714842662211075</v>
      </c>
      <c r="I28" s="90">
        <f t="shared" si="0"/>
        <v>2.6851851851851849E-5</v>
      </c>
      <c r="J28" s="13">
        <f t="shared" si="1"/>
        <v>2.3199999999999998</v>
      </c>
      <c r="K28" s="14">
        <f t="shared" si="2"/>
        <v>38</v>
      </c>
      <c r="L28" s="13">
        <f t="shared" si="7"/>
        <v>4.3428571428571425</v>
      </c>
      <c r="M28" s="90">
        <v>1.1574074074074075E-4</v>
      </c>
      <c r="N28" s="58">
        <v>2.89351851851852E-4</v>
      </c>
      <c r="O28" s="58">
        <v>4.6296296296296298E-4</v>
      </c>
      <c r="P28" s="42"/>
      <c r="Q28" s="97"/>
      <c r="R28" s="97"/>
      <c r="S28" s="97"/>
      <c r="T28" s="97"/>
      <c r="U28" s="97"/>
      <c r="V28" s="97"/>
      <c r="W28" s="97"/>
      <c r="X28" s="97"/>
      <c r="Y28" s="97"/>
      <c r="Z28" s="97"/>
      <c r="AA28" s="97"/>
      <c r="AB28" s="97"/>
      <c r="AC28" s="97"/>
      <c r="AD28" s="97"/>
      <c r="AE28" s="42"/>
      <c r="AF28" s="97"/>
      <c r="AG28" s="97"/>
      <c r="AH28" s="97"/>
      <c r="AI28" s="97"/>
      <c r="AJ28" s="97"/>
      <c r="AK28" s="97"/>
      <c r="AL28" s="97"/>
      <c r="AM28" s="97"/>
      <c r="AN28" s="97"/>
      <c r="AO28" s="97"/>
      <c r="AP28" s="97"/>
      <c r="AQ28" s="97"/>
      <c r="AR28" s="97"/>
      <c r="AS28" s="97"/>
      <c r="AT28" s="42"/>
    </row>
    <row r="29" spans="1:46" x14ac:dyDescent="0.3">
      <c r="A29" s="20">
        <v>28</v>
      </c>
      <c r="B29" s="65">
        <v>45436</v>
      </c>
      <c r="C29" s="66">
        <v>4.9768518518518521E-4</v>
      </c>
      <c r="D29" s="66">
        <v>2.193287037037037E-4</v>
      </c>
      <c r="E29" s="20">
        <v>8</v>
      </c>
      <c r="F29" s="157">
        <f t="shared" si="8"/>
        <v>192</v>
      </c>
      <c r="G29" s="24">
        <v>24</v>
      </c>
      <c r="H29" s="102">
        <f t="shared" ref="H29:H52" si="9">(((E29*(1/((K29)*0.45))*0.91)+(F29/168)+(((L29)*0.3)*1))/3)</f>
        <v>0.99779008244124512</v>
      </c>
      <c r="I29" s="90">
        <f t="shared" si="0"/>
        <v>2.7416087962962963E-5</v>
      </c>
      <c r="J29" s="13">
        <f t="shared" si="1"/>
        <v>2.3687500000000004</v>
      </c>
      <c r="K29" s="14">
        <f t="shared" si="2"/>
        <v>43</v>
      </c>
      <c r="L29" s="13">
        <f t="shared" ref="L29:L41" si="10">((E29)/7)*((K29)/10)</f>
        <v>4.9142857142857137</v>
      </c>
      <c r="M29" s="90">
        <v>1.1574074074074075E-4</v>
      </c>
      <c r="N29" s="58">
        <v>2.89351851851852E-4</v>
      </c>
      <c r="O29" s="58">
        <v>4.6296296296296298E-4</v>
      </c>
      <c r="P29" s="42"/>
      <c r="Q29" s="97"/>
      <c r="R29" s="97"/>
      <c r="S29" s="97"/>
      <c r="T29" s="97"/>
      <c r="U29" s="97"/>
      <c r="V29" s="97"/>
      <c r="W29" s="97"/>
      <c r="X29" s="97"/>
      <c r="Y29" s="97"/>
      <c r="Z29" s="97"/>
      <c r="AA29" s="97"/>
      <c r="AB29" s="97"/>
      <c r="AC29" s="97"/>
      <c r="AD29" s="97"/>
      <c r="AE29" s="42"/>
      <c r="AF29" s="97"/>
      <c r="AG29" s="97"/>
      <c r="AH29" s="97"/>
      <c r="AI29" s="97"/>
      <c r="AJ29" s="97"/>
      <c r="AK29" s="97"/>
      <c r="AL29" s="97"/>
      <c r="AM29" s="97"/>
      <c r="AN29" s="97"/>
      <c r="AO29" s="97"/>
      <c r="AP29" s="97"/>
      <c r="AQ29" s="97"/>
      <c r="AR29" s="97"/>
      <c r="AS29" s="97"/>
      <c r="AT29" s="42"/>
    </row>
    <row r="30" spans="1:46" x14ac:dyDescent="0.3">
      <c r="A30" s="20">
        <v>29</v>
      </c>
      <c r="B30" s="65">
        <v>45440</v>
      </c>
      <c r="C30" s="66">
        <v>5.2083333333333333E-4</v>
      </c>
      <c r="D30" s="66">
        <v>2.1956018518518518E-4</v>
      </c>
      <c r="E30" s="20">
        <v>8</v>
      </c>
      <c r="F30" s="157">
        <f t="shared" ref="F30" si="11">(G30*E30)</f>
        <v>192</v>
      </c>
      <c r="G30" s="24">
        <v>24</v>
      </c>
      <c r="H30" s="102">
        <f t="shared" si="9"/>
        <v>1.0150734861845974</v>
      </c>
      <c r="I30" s="90">
        <f t="shared" ref="I30" si="12">D30/E30</f>
        <v>2.7445023148148148E-5</v>
      </c>
      <c r="J30" s="13">
        <f t="shared" ref="J30" si="13">I30*24*60*60</f>
        <v>2.3712500000000003</v>
      </c>
      <c r="K30" s="14">
        <f t="shared" ref="K30" si="14">C30*24*60*60</f>
        <v>45</v>
      </c>
      <c r="L30" s="13">
        <f t="shared" si="10"/>
        <v>5.1428571428571423</v>
      </c>
      <c r="M30" s="90">
        <v>1.1574074074074075E-4</v>
      </c>
      <c r="N30" s="58">
        <v>2.89351851851852E-4</v>
      </c>
      <c r="O30" s="58">
        <v>4.6296296296296298E-4</v>
      </c>
      <c r="P30" s="42"/>
      <c r="Q30" s="97"/>
      <c r="R30" s="97"/>
      <c r="S30" s="97"/>
      <c r="T30" s="97"/>
      <c r="U30" s="97"/>
      <c r="V30" s="97"/>
      <c r="W30" s="97"/>
      <c r="X30" s="97"/>
      <c r="Y30" s="97"/>
      <c r="Z30" s="97"/>
      <c r="AA30" s="97"/>
      <c r="AB30" s="97"/>
      <c r="AC30" s="97"/>
      <c r="AD30" s="97"/>
      <c r="AE30" s="42"/>
      <c r="AF30" s="97"/>
      <c r="AG30" s="97"/>
      <c r="AH30" s="97"/>
      <c r="AI30" s="97"/>
      <c r="AJ30" s="97"/>
      <c r="AK30" s="97"/>
      <c r="AL30" s="97"/>
      <c r="AM30" s="97"/>
      <c r="AN30" s="97"/>
      <c r="AO30" s="97"/>
      <c r="AP30" s="97"/>
      <c r="AQ30" s="97"/>
      <c r="AR30" s="97"/>
      <c r="AS30" s="97"/>
      <c r="AT30" s="42"/>
    </row>
    <row r="31" spans="1:46" x14ac:dyDescent="0.3">
      <c r="A31" s="20">
        <v>30</v>
      </c>
      <c r="B31" s="65">
        <v>45447</v>
      </c>
      <c r="C31" s="66">
        <v>5.2083333333333333E-4</v>
      </c>
      <c r="D31" s="66">
        <v>1.9097222222222223E-4</v>
      </c>
      <c r="E31" s="20">
        <v>8</v>
      </c>
      <c r="F31" s="157">
        <f t="shared" ref="F31" si="15">(G31*E31)</f>
        <v>192</v>
      </c>
      <c r="G31" s="24">
        <v>24</v>
      </c>
      <c r="H31" s="102">
        <f t="shared" si="9"/>
        <v>1.0150734861845974</v>
      </c>
      <c r="I31" s="90">
        <f t="shared" ref="I31" si="16">D31/E31</f>
        <v>2.3871527777777779E-5</v>
      </c>
      <c r="J31" s="13">
        <f t="shared" ref="J31" si="17">I31*24*60*60</f>
        <v>2.0625</v>
      </c>
      <c r="K31" s="14">
        <f t="shared" ref="K31" si="18">C31*24*60*60</f>
        <v>45</v>
      </c>
      <c r="L31" s="13">
        <f t="shared" si="10"/>
        <v>5.1428571428571423</v>
      </c>
      <c r="M31" s="90">
        <v>1.1574074074074075E-4</v>
      </c>
      <c r="N31" s="58">
        <v>2.89351851851852E-4</v>
      </c>
      <c r="O31" s="58">
        <v>4.6296296296296298E-4</v>
      </c>
      <c r="P31" s="42"/>
      <c r="Q31" s="97"/>
      <c r="R31" s="97"/>
      <c r="S31" s="97"/>
      <c r="T31" s="97"/>
      <c r="U31" s="97"/>
      <c r="V31" s="97"/>
      <c r="W31" s="97"/>
      <c r="X31" s="97"/>
      <c r="Y31" s="97"/>
      <c r="Z31" s="97"/>
      <c r="AA31" s="97"/>
      <c r="AB31" s="97"/>
      <c r="AC31" s="97"/>
      <c r="AD31" s="97"/>
      <c r="AE31" s="42"/>
      <c r="AF31" s="97"/>
      <c r="AG31" s="97"/>
      <c r="AH31" s="97"/>
      <c r="AI31" s="97"/>
      <c r="AJ31" s="97"/>
      <c r="AK31" s="97"/>
      <c r="AL31" s="97"/>
      <c r="AM31" s="97"/>
      <c r="AN31" s="97"/>
      <c r="AO31" s="97"/>
      <c r="AP31" s="97"/>
      <c r="AQ31" s="97"/>
      <c r="AR31" s="97"/>
      <c r="AS31" s="97"/>
      <c r="AT31" s="42"/>
    </row>
    <row r="32" spans="1:46" x14ac:dyDescent="0.3">
      <c r="A32" s="20">
        <v>31</v>
      </c>
      <c r="B32" s="65">
        <v>45452</v>
      </c>
      <c r="C32" s="66">
        <v>4.9768518518518521E-4</v>
      </c>
      <c r="D32" s="66">
        <v>2.0370370370370372E-4</v>
      </c>
      <c r="E32" s="20">
        <v>8</v>
      </c>
      <c r="F32" s="157">
        <f t="shared" ref="F32" si="19">(G32*E32)</f>
        <v>192</v>
      </c>
      <c r="G32" s="24">
        <v>24</v>
      </c>
      <c r="H32" s="102">
        <f t="shared" si="9"/>
        <v>0.99779008244124512</v>
      </c>
      <c r="I32" s="90">
        <f t="shared" ref="I32" si="20">D32/E32</f>
        <v>2.5462962962962965E-5</v>
      </c>
      <c r="J32" s="13">
        <f t="shared" ref="J32" si="21">I32*24*60*60</f>
        <v>2.2000000000000002</v>
      </c>
      <c r="K32" s="14">
        <f t="shared" ref="K32" si="22">C32*24*60*60</f>
        <v>43</v>
      </c>
      <c r="L32" s="13">
        <f t="shared" si="10"/>
        <v>4.9142857142857137</v>
      </c>
      <c r="M32" s="90">
        <v>1.1574074074074075E-4</v>
      </c>
      <c r="N32" s="58">
        <v>2.89351851851852E-4</v>
      </c>
      <c r="O32" s="58">
        <v>4.6296296296296298E-4</v>
      </c>
      <c r="P32" s="42"/>
      <c r="Q32" s="97"/>
      <c r="R32" s="97"/>
      <c r="S32" s="97"/>
      <c r="T32" s="97"/>
      <c r="U32" s="97"/>
      <c r="V32" s="97"/>
      <c r="W32" s="97"/>
      <c r="X32" s="97"/>
      <c r="Y32" s="97"/>
      <c r="Z32" s="97"/>
      <c r="AA32" s="97"/>
      <c r="AB32" s="97"/>
      <c r="AC32" s="97"/>
      <c r="AD32" s="97"/>
      <c r="AE32" s="42"/>
      <c r="AF32" s="97"/>
      <c r="AG32" s="97"/>
      <c r="AH32" s="97"/>
      <c r="AI32" s="97"/>
      <c r="AJ32" s="97"/>
      <c r="AK32" s="97"/>
      <c r="AL32" s="97"/>
      <c r="AM32" s="97"/>
      <c r="AN32" s="97"/>
      <c r="AO32" s="97"/>
      <c r="AP32" s="97"/>
      <c r="AQ32" s="97"/>
      <c r="AR32" s="97"/>
      <c r="AS32" s="97"/>
      <c r="AT32" s="42"/>
    </row>
    <row r="33" spans="1:46" x14ac:dyDescent="0.3">
      <c r="A33" s="43">
        <v>32</v>
      </c>
      <c r="B33" s="44">
        <v>45457</v>
      </c>
      <c r="C33" s="125">
        <v>2.3148148148148149E-4</v>
      </c>
      <c r="D33" s="125">
        <v>2.2002314814814817E-4</v>
      </c>
      <c r="E33" s="43">
        <v>9</v>
      </c>
      <c r="F33" s="215">
        <f t="shared" ref="F33" si="23">(G33*E33)</f>
        <v>216</v>
      </c>
      <c r="G33" s="216">
        <v>24</v>
      </c>
      <c r="H33" s="102">
        <f t="shared" si="9"/>
        <v>0.98904761904761906</v>
      </c>
      <c r="I33" s="90">
        <f t="shared" ref="I33" si="24">D33/E33</f>
        <v>2.4447016460905354E-5</v>
      </c>
      <c r="J33" s="13">
        <f t="shared" ref="J33" si="25">I33*24*60*60</f>
        <v>2.1122222222222224</v>
      </c>
      <c r="K33" s="14">
        <f t="shared" ref="K33" si="26">C33*24*60*60</f>
        <v>20.000000000000004</v>
      </c>
      <c r="L33" s="13">
        <f t="shared" si="10"/>
        <v>2.5714285714285721</v>
      </c>
      <c r="M33" s="90">
        <v>1.1574074074074075E-4</v>
      </c>
      <c r="N33" s="58">
        <v>2.89351851851852E-4</v>
      </c>
      <c r="O33" s="58">
        <v>4.6296296296296298E-4</v>
      </c>
      <c r="P33" s="42"/>
      <c r="Q33" s="97"/>
      <c r="R33" s="97"/>
      <c r="S33" s="97"/>
      <c r="T33" s="97"/>
      <c r="U33" s="97"/>
      <c r="V33" s="97"/>
      <c r="W33" s="97"/>
      <c r="X33" s="97"/>
      <c r="Y33" s="97"/>
      <c r="Z33" s="97"/>
      <c r="AA33" s="97"/>
      <c r="AB33" s="97"/>
      <c r="AC33" s="97"/>
      <c r="AD33" s="97"/>
      <c r="AE33" s="42"/>
      <c r="AF33" s="97"/>
      <c r="AG33" s="97"/>
      <c r="AH33" s="97"/>
      <c r="AI33" s="97"/>
      <c r="AJ33" s="97"/>
      <c r="AK33" s="97"/>
      <c r="AL33" s="97"/>
      <c r="AM33" s="97"/>
      <c r="AN33" s="97"/>
      <c r="AO33" s="97"/>
      <c r="AP33" s="97"/>
      <c r="AQ33" s="97"/>
      <c r="AR33" s="97"/>
      <c r="AS33" s="97"/>
      <c r="AT33" s="42"/>
    </row>
    <row r="34" spans="1:46" x14ac:dyDescent="0.3">
      <c r="A34" s="33">
        <v>33</v>
      </c>
      <c r="B34" s="34">
        <v>45464</v>
      </c>
      <c r="C34" s="263"/>
      <c r="D34" s="263"/>
      <c r="E34" s="262"/>
      <c r="F34" s="266"/>
      <c r="G34" s="262"/>
      <c r="H34" s="102"/>
      <c r="I34" s="90"/>
      <c r="J34" s="13"/>
      <c r="K34" s="14"/>
      <c r="L34" s="13"/>
      <c r="M34" s="90">
        <v>1.1574074074074075E-4</v>
      </c>
      <c r="N34" s="58">
        <v>2.89351851851852E-4</v>
      </c>
      <c r="O34" s="58">
        <v>4.6296296296296298E-4</v>
      </c>
      <c r="P34" s="42"/>
      <c r="Q34" s="97"/>
      <c r="R34" s="97"/>
      <c r="S34" s="97"/>
      <c r="T34" s="97"/>
      <c r="U34" s="97"/>
      <c r="V34" s="97"/>
      <c r="W34" s="97"/>
      <c r="X34" s="97"/>
      <c r="Y34" s="97"/>
      <c r="Z34" s="97"/>
      <c r="AA34" s="97"/>
      <c r="AB34" s="97"/>
      <c r="AC34" s="97"/>
      <c r="AD34" s="97"/>
      <c r="AE34" s="42"/>
      <c r="AF34" s="97"/>
      <c r="AG34" s="97"/>
      <c r="AH34" s="97"/>
      <c r="AI34" s="97"/>
      <c r="AJ34" s="97"/>
      <c r="AK34" s="97"/>
      <c r="AL34" s="97"/>
      <c r="AM34" s="97"/>
      <c r="AN34" s="97"/>
      <c r="AO34" s="97"/>
      <c r="AP34" s="97"/>
      <c r="AQ34" s="97"/>
      <c r="AR34" s="97"/>
      <c r="AS34" s="97"/>
      <c r="AT34" s="42"/>
    </row>
    <row r="35" spans="1:46" x14ac:dyDescent="0.3">
      <c r="A35" s="33">
        <v>34</v>
      </c>
      <c r="B35" s="34">
        <v>45468</v>
      </c>
      <c r="C35" s="263"/>
      <c r="D35" s="263"/>
      <c r="E35" s="262"/>
      <c r="F35" s="266"/>
      <c r="G35" s="262"/>
      <c r="H35" s="102"/>
      <c r="I35" s="90"/>
      <c r="J35" s="13"/>
      <c r="K35" s="14"/>
      <c r="L35" s="13"/>
      <c r="M35" s="90">
        <v>1.1574074074074075E-4</v>
      </c>
      <c r="N35" s="58">
        <v>2.89351851851852E-4</v>
      </c>
      <c r="O35" s="58">
        <v>4.6296296296296298E-4</v>
      </c>
      <c r="P35" s="42"/>
      <c r="Q35" s="97"/>
      <c r="R35" s="97"/>
      <c r="S35" s="97"/>
      <c r="T35" s="97"/>
      <c r="U35" s="97"/>
      <c r="V35" s="97"/>
      <c r="W35" s="97"/>
      <c r="X35" s="97"/>
      <c r="Y35" s="97"/>
      <c r="Z35" s="97"/>
      <c r="AA35" s="97"/>
      <c r="AB35" s="97"/>
      <c r="AC35" s="97"/>
      <c r="AD35" s="97"/>
      <c r="AE35" s="42"/>
      <c r="AF35" s="97"/>
      <c r="AG35" s="97"/>
      <c r="AH35" s="97"/>
      <c r="AI35" s="97"/>
      <c r="AJ35" s="97"/>
      <c r="AK35" s="97"/>
      <c r="AL35" s="97"/>
      <c r="AM35" s="97"/>
      <c r="AN35" s="97"/>
      <c r="AO35" s="97"/>
      <c r="AP35" s="97"/>
      <c r="AQ35" s="97"/>
      <c r="AR35" s="97"/>
      <c r="AS35" s="97"/>
      <c r="AT35" s="42"/>
    </row>
    <row r="36" spans="1:46" x14ac:dyDescent="0.3">
      <c r="A36" s="33">
        <v>35</v>
      </c>
      <c r="B36" s="34">
        <v>45473</v>
      </c>
      <c r="C36" s="263"/>
      <c r="D36" s="263"/>
      <c r="E36" s="262"/>
      <c r="F36" s="266"/>
      <c r="G36" s="262"/>
      <c r="H36" s="102"/>
      <c r="I36" s="90"/>
      <c r="J36" s="13"/>
      <c r="K36" s="14"/>
      <c r="L36" s="13"/>
      <c r="M36" s="90">
        <v>1.1574074074074075E-4</v>
      </c>
      <c r="N36" s="58">
        <v>2.89351851851852E-4</v>
      </c>
      <c r="O36" s="58">
        <v>4.6296296296296298E-4</v>
      </c>
      <c r="P36" s="42"/>
      <c r="Q36" s="97"/>
      <c r="R36" s="97"/>
      <c r="S36" s="97"/>
      <c r="T36" s="97"/>
      <c r="U36" s="97"/>
      <c r="V36" s="97"/>
      <c r="W36" s="97"/>
      <c r="X36" s="97"/>
      <c r="Y36" s="97"/>
      <c r="Z36" s="97"/>
      <c r="AA36" s="97"/>
      <c r="AB36" s="97"/>
      <c r="AC36" s="97"/>
      <c r="AD36" s="97"/>
      <c r="AE36" s="42"/>
      <c r="AF36" s="97"/>
      <c r="AG36" s="97"/>
      <c r="AH36" s="97"/>
      <c r="AI36" s="97"/>
      <c r="AJ36" s="97"/>
      <c r="AK36" s="97"/>
      <c r="AL36" s="97"/>
      <c r="AM36" s="97"/>
      <c r="AN36" s="97"/>
      <c r="AO36" s="97"/>
      <c r="AP36" s="97"/>
      <c r="AQ36" s="97"/>
      <c r="AR36" s="97"/>
      <c r="AS36" s="97"/>
      <c r="AT36" s="42"/>
    </row>
    <row r="37" spans="1:46" x14ac:dyDescent="0.3">
      <c r="A37" s="33">
        <v>36</v>
      </c>
      <c r="B37" s="34">
        <v>45478</v>
      </c>
      <c r="C37" s="263"/>
      <c r="D37" s="263"/>
      <c r="E37" s="262"/>
      <c r="F37" s="266"/>
      <c r="G37" s="262"/>
      <c r="H37" s="102"/>
      <c r="I37" s="90"/>
      <c r="J37" s="13"/>
      <c r="K37" s="14"/>
      <c r="L37" s="13"/>
      <c r="M37" s="90">
        <v>1.1574074074074075E-4</v>
      </c>
      <c r="N37" s="58">
        <v>2.89351851851852E-4</v>
      </c>
      <c r="O37" s="58">
        <v>4.6296296296296298E-4</v>
      </c>
      <c r="P37" s="42"/>
      <c r="Q37" s="97"/>
      <c r="R37" s="97"/>
      <c r="S37" s="97"/>
      <c r="T37" s="97"/>
      <c r="U37" s="97"/>
      <c r="V37" s="97"/>
      <c r="W37" s="97"/>
      <c r="X37" s="97"/>
      <c r="Y37" s="97"/>
      <c r="Z37" s="97"/>
      <c r="AA37" s="97"/>
      <c r="AB37" s="97"/>
      <c r="AC37" s="97"/>
      <c r="AD37" s="97"/>
      <c r="AE37" s="42"/>
      <c r="AF37" s="97"/>
      <c r="AG37" s="97"/>
      <c r="AH37" s="97"/>
      <c r="AI37" s="97"/>
      <c r="AJ37" s="97"/>
      <c r="AK37" s="97"/>
      <c r="AL37" s="97"/>
      <c r="AM37" s="97"/>
      <c r="AN37" s="97"/>
      <c r="AO37" s="97"/>
      <c r="AP37" s="97"/>
      <c r="AQ37" s="97"/>
      <c r="AR37" s="97"/>
      <c r="AS37" s="97"/>
      <c r="AT37" s="42"/>
    </row>
    <row r="38" spans="1:46" x14ac:dyDescent="0.3">
      <c r="A38" s="33">
        <v>37</v>
      </c>
      <c r="B38" s="34">
        <v>45482</v>
      </c>
      <c r="C38" s="263"/>
      <c r="D38" s="263"/>
      <c r="E38" s="262"/>
      <c r="F38" s="266"/>
      <c r="G38" s="262"/>
      <c r="H38" s="102"/>
      <c r="I38" s="90"/>
      <c r="J38" s="13"/>
      <c r="K38" s="14"/>
      <c r="L38" s="13"/>
      <c r="M38" s="90">
        <v>1.1574074074074075E-4</v>
      </c>
      <c r="N38" s="58">
        <v>2.89351851851852E-4</v>
      </c>
      <c r="O38" s="58">
        <v>4.6296296296296298E-4</v>
      </c>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spans="1:46" ht="16.5" thickBot="1" x14ac:dyDescent="0.35">
      <c r="A39" s="33">
        <v>38</v>
      </c>
      <c r="B39" s="34">
        <v>45487</v>
      </c>
      <c r="C39" s="263"/>
      <c r="D39" s="263"/>
      <c r="E39" s="262"/>
      <c r="F39" s="266"/>
      <c r="G39" s="262"/>
      <c r="H39" s="102"/>
      <c r="I39" s="90"/>
      <c r="J39" s="13"/>
      <c r="K39" s="14"/>
      <c r="L39" s="13"/>
      <c r="M39" s="90">
        <v>1.1574074074074075E-4</v>
      </c>
      <c r="N39" s="58">
        <v>2.89351851851852E-4</v>
      </c>
      <c r="O39" s="58">
        <v>4.6296296296296298E-4</v>
      </c>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row>
    <row r="40" spans="1:46" x14ac:dyDescent="0.3">
      <c r="A40" s="236">
        <v>39</v>
      </c>
      <c r="B40" s="237">
        <v>45489</v>
      </c>
      <c r="C40" s="238">
        <v>2.7777777777777778E-4</v>
      </c>
      <c r="D40" s="238">
        <v>2.7002314814814814E-4</v>
      </c>
      <c r="E40" s="236">
        <v>11</v>
      </c>
      <c r="F40" s="241">
        <f t="shared" ref="F40:F41" si="27">(G40*E40)</f>
        <v>264</v>
      </c>
      <c r="G40" s="224">
        <v>24</v>
      </c>
      <c r="H40" s="218">
        <f t="shared" si="9"/>
        <v>1.2099029982363314</v>
      </c>
      <c r="I40" s="219">
        <f t="shared" ref="I40" si="28">D40/E40</f>
        <v>2.4547558922558922E-5</v>
      </c>
      <c r="J40" s="220">
        <f t="shared" ref="J40" si="29">I40*24*60*60</f>
        <v>2.1209090909090911</v>
      </c>
      <c r="K40" s="221">
        <f t="shared" ref="K40" si="30">C40*24*60*60</f>
        <v>23.999999999999996</v>
      </c>
      <c r="L40" s="220">
        <f t="shared" si="10"/>
        <v>3.7714285714285705</v>
      </c>
      <c r="M40" s="219">
        <v>1.1574074074074075E-4</v>
      </c>
      <c r="N40" s="217">
        <v>2.89351851851852E-4</v>
      </c>
      <c r="O40" s="217">
        <v>4.6296296296296298E-4</v>
      </c>
    </row>
    <row r="41" spans="1:46" x14ac:dyDescent="0.3">
      <c r="A41" s="20">
        <v>40</v>
      </c>
      <c r="B41" s="65">
        <v>45493</v>
      </c>
      <c r="C41" s="66">
        <v>3.4722222222222224E-4</v>
      </c>
      <c r="D41" s="66">
        <v>2.6944444444444444E-4</v>
      </c>
      <c r="E41" s="20">
        <v>12</v>
      </c>
      <c r="F41" s="157">
        <f t="shared" si="27"/>
        <v>288</v>
      </c>
      <c r="G41" s="24">
        <v>24</v>
      </c>
      <c r="H41" s="102">
        <f t="shared" si="9"/>
        <v>1.3553439153439151</v>
      </c>
      <c r="I41" s="90">
        <f t="shared" ref="I41" si="31">D41/E41</f>
        <v>2.2453703703703703E-5</v>
      </c>
      <c r="J41" s="13">
        <f t="shared" ref="J41" si="32">I41*24*60*60</f>
        <v>1.94</v>
      </c>
      <c r="K41" s="14">
        <f t="shared" ref="K41" si="33">C41*24*60*60</f>
        <v>30</v>
      </c>
      <c r="L41" s="13">
        <f t="shared" si="10"/>
        <v>5.1428571428571423</v>
      </c>
      <c r="M41" s="90">
        <v>1.1574074074074075E-4</v>
      </c>
      <c r="N41" s="58">
        <v>2.89351851851852E-4</v>
      </c>
      <c r="O41" s="58">
        <v>4.6296296296296298E-4</v>
      </c>
    </row>
    <row r="42" spans="1:46" x14ac:dyDescent="0.3">
      <c r="A42" s="20">
        <v>41</v>
      </c>
      <c r="B42" s="65">
        <v>45496</v>
      </c>
      <c r="C42" s="66">
        <v>3.4722222222222224E-4</v>
      </c>
      <c r="D42" s="66">
        <v>2.7002314814814814E-4</v>
      </c>
      <c r="E42" s="20">
        <v>12</v>
      </c>
      <c r="F42" s="157">
        <f t="shared" ref="F42:F43" si="34">(G42*E42)</f>
        <v>288</v>
      </c>
      <c r="G42" s="24">
        <v>24</v>
      </c>
      <c r="H42" s="102">
        <f t="shared" si="9"/>
        <v>1.3553439153439151</v>
      </c>
      <c r="I42" s="90">
        <f t="shared" ref="I42" si="35">D42/E42</f>
        <v>2.250192901234568E-5</v>
      </c>
      <c r="J42" s="13">
        <f t="shared" ref="J42" si="36">I42*24*60*60</f>
        <v>1.9441666666666668</v>
      </c>
      <c r="K42" s="14">
        <f t="shared" ref="K42" si="37">C42*24*60*60</f>
        <v>30</v>
      </c>
      <c r="L42" s="13">
        <f t="shared" ref="L42" si="38">((E42)/7)*((K42)/10)</f>
        <v>5.1428571428571423</v>
      </c>
      <c r="M42" s="90">
        <v>1.1574074074074075E-4</v>
      </c>
      <c r="N42" s="58">
        <v>2.89351851851852E-4</v>
      </c>
      <c r="O42" s="58">
        <v>4.6296296296296298E-4</v>
      </c>
    </row>
    <row r="43" spans="1:46" x14ac:dyDescent="0.3">
      <c r="A43" s="20">
        <v>42</v>
      </c>
      <c r="B43" s="65">
        <v>45500</v>
      </c>
      <c r="C43" s="66">
        <v>3.8194444444444446E-4</v>
      </c>
      <c r="D43" s="66">
        <v>2.8090277777777776E-4</v>
      </c>
      <c r="E43" s="20">
        <v>12</v>
      </c>
      <c r="F43" s="157">
        <f t="shared" si="34"/>
        <v>288</v>
      </c>
      <c r="G43" s="24">
        <v>24</v>
      </c>
      <c r="H43" s="102">
        <f t="shared" si="9"/>
        <v>1.3822607022607023</v>
      </c>
      <c r="I43" s="90">
        <f t="shared" ref="I43" si="39">D43/E43</f>
        <v>2.3408564814814812E-5</v>
      </c>
      <c r="J43" s="13">
        <f t="shared" ref="J43" si="40">I43*24*60*60</f>
        <v>2.0225</v>
      </c>
      <c r="K43" s="14">
        <f t="shared" ref="K43" si="41">C43*24*60*60</f>
        <v>33</v>
      </c>
      <c r="L43" s="13">
        <f t="shared" ref="L43" si="42">((E43)/7)*((K43)/10)</f>
        <v>5.6571428571428566</v>
      </c>
      <c r="M43" s="90">
        <v>1.15740740740741E-4</v>
      </c>
      <c r="N43" s="58">
        <v>2.89351851851852E-4</v>
      </c>
      <c r="O43" s="58">
        <v>4.6296296296296298E-4</v>
      </c>
    </row>
    <row r="44" spans="1:46" x14ac:dyDescent="0.3">
      <c r="A44" s="20">
        <v>43</v>
      </c>
      <c r="B44" s="65">
        <v>45503</v>
      </c>
      <c r="C44" s="66">
        <v>3.7037037037037035E-4</v>
      </c>
      <c r="D44" s="66">
        <v>2.8182870370370373E-4</v>
      </c>
      <c r="E44" s="20">
        <v>12</v>
      </c>
      <c r="F44" s="157">
        <f t="shared" ref="F44:F45" si="43">(G44*E44)</f>
        <v>288</v>
      </c>
      <c r="G44" s="24">
        <v>24</v>
      </c>
      <c r="H44" s="102">
        <f t="shared" si="9"/>
        <v>1.3727777777777777</v>
      </c>
      <c r="I44" s="90">
        <f t="shared" ref="I44" si="44">D44/E44</f>
        <v>2.3485725308641977E-5</v>
      </c>
      <c r="J44" s="13">
        <f t="shared" ref="J44" si="45">I44*24*60*60</f>
        <v>2.0291666666666672</v>
      </c>
      <c r="K44" s="14">
        <f t="shared" ref="K44" si="46">C44*24*60*60</f>
        <v>32</v>
      </c>
      <c r="L44" s="13">
        <f t="shared" ref="L44" si="47">((E44)/7)*((K44)/10)</f>
        <v>5.4857142857142858</v>
      </c>
      <c r="M44" s="90">
        <v>1.15740740740741E-4</v>
      </c>
      <c r="N44" s="58">
        <v>2.89351851851852E-4</v>
      </c>
      <c r="O44" s="58">
        <v>4.6296296296296298E-4</v>
      </c>
    </row>
    <row r="45" spans="1:46" x14ac:dyDescent="0.3">
      <c r="A45" s="47">
        <v>44</v>
      </c>
      <c r="B45" s="48">
        <v>45507</v>
      </c>
      <c r="C45" s="88">
        <v>4.6296296296296294E-5</v>
      </c>
      <c r="D45" s="88">
        <v>1.880787037037037E-4</v>
      </c>
      <c r="E45" s="47">
        <v>7</v>
      </c>
      <c r="F45" s="96">
        <f t="shared" si="43"/>
        <v>196</v>
      </c>
      <c r="G45" s="158">
        <v>28</v>
      </c>
      <c r="H45" s="102">
        <f>(((E45*(1/((K45)*0.45))*0.91)+(F45/168)+(((L45)*0.3)*1))/3)</f>
        <v>1.6085185185185187</v>
      </c>
      <c r="I45" s="90">
        <f t="shared" ref="I45" si="48">D45/E45</f>
        <v>2.6868386243386244E-5</v>
      </c>
      <c r="J45" s="13">
        <f t="shared" ref="J45" si="49">I45*24*60*60</f>
        <v>2.3214285714285716</v>
      </c>
      <c r="K45" s="14">
        <f>C45*24*60*60</f>
        <v>4</v>
      </c>
      <c r="L45" s="13">
        <f t="shared" ref="L45" si="50">((E45)/7)*((K45)/10)</f>
        <v>0.4</v>
      </c>
      <c r="M45" s="90">
        <v>1.15740740740741E-4</v>
      </c>
      <c r="N45" s="58">
        <v>2.89351851851852E-4</v>
      </c>
      <c r="O45" s="58">
        <v>4.6296296296296298E-4</v>
      </c>
    </row>
    <row r="46" spans="1:46" x14ac:dyDescent="0.3">
      <c r="A46" s="8">
        <v>45</v>
      </c>
      <c r="B46" s="9">
        <v>45510</v>
      </c>
      <c r="C46" s="63">
        <v>1.0416666666666667E-4</v>
      </c>
      <c r="D46" s="63">
        <v>2.0023148148148149E-4</v>
      </c>
      <c r="E46" s="8">
        <v>8</v>
      </c>
      <c r="F46" s="155">
        <f t="shared" ref="F46:F47" si="51">(G46*E46)</f>
        <v>224</v>
      </c>
      <c r="G46" s="156">
        <v>28</v>
      </c>
      <c r="H46" s="102">
        <f t="shared" si="9"/>
        <v>1.1464785420340977</v>
      </c>
      <c r="I46" s="90">
        <f t="shared" ref="I46" si="52">D46/E46</f>
        <v>2.5028935185185186E-5</v>
      </c>
      <c r="J46" s="13">
        <f t="shared" ref="J46" si="53">I46*24*60*60</f>
        <v>2.1625000000000001</v>
      </c>
      <c r="K46" s="14">
        <f t="shared" ref="K46" si="54">C46*24*60*60</f>
        <v>9</v>
      </c>
      <c r="L46" s="13">
        <f t="shared" ref="L46" si="55">((E46)/7)*((K46)/10)</f>
        <v>1.0285714285714285</v>
      </c>
      <c r="M46" s="90">
        <v>1.15740740740741E-4</v>
      </c>
      <c r="N46" s="58">
        <v>2.89351851851852E-4</v>
      </c>
      <c r="O46" s="58">
        <v>4.6296296296296298E-4</v>
      </c>
    </row>
    <row r="47" spans="1:46" x14ac:dyDescent="0.3">
      <c r="A47" s="8">
        <v>46</v>
      </c>
      <c r="B47" s="9">
        <v>45514</v>
      </c>
      <c r="C47" s="63">
        <v>1.6203703703703703E-4</v>
      </c>
      <c r="D47" s="63">
        <v>2.2152777777777779E-4</v>
      </c>
      <c r="E47" s="8">
        <v>9</v>
      </c>
      <c r="F47" s="155">
        <f t="shared" si="51"/>
        <v>252</v>
      </c>
      <c r="G47" s="156">
        <v>28</v>
      </c>
      <c r="H47" s="102">
        <f t="shared" si="9"/>
        <v>1.1133333333333333</v>
      </c>
      <c r="I47" s="90">
        <f t="shared" ref="I47" si="56">D47/E47</f>
        <v>2.4614197530864199E-5</v>
      </c>
      <c r="J47" s="13">
        <f t="shared" ref="J47" si="57">I47*24*60*60</f>
        <v>2.1266666666666669</v>
      </c>
      <c r="K47" s="14">
        <f t="shared" ref="K47" si="58">C47*24*60*60</f>
        <v>14</v>
      </c>
      <c r="L47" s="13">
        <f t="shared" ref="L47" si="59">((E47)/7)*((K47)/10)</f>
        <v>1.8</v>
      </c>
      <c r="M47" s="90">
        <v>1.15740740740741E-4</v>
      </c>
      <c r="N47" s="58">
        <v>2.89351851851852E-4</v>
      </c>
      <c r="O47" s="58">
        <v>4.6296296296296298E-4</v>
      </c>
    </row>
    <row r="48" spans="1:46" x14ac:dyDescent="0.3">
      <c r="A48" s="8">
        <v>47</v>
      </c>
      <c r="B48" s="9">
        <v>45517</v>
      </c>
      <c r="C48" s="63">
        <v>2.199074074074074E-4</v>
      </c>
      <c r="D48" s="63">
        <v>2.2696759259259257E-4</v>
      </c>
      <c r="E48" s="8">
        <v>10</v>
      </c>
      <c r="F48" s="155">
        <f t="shared" ref="F48:F49" si="60">(G48*E48)</f>
        <v>280</v>
      </c>
      <c r="G48" s="156">
        <v>28</v>
      </c>
      <c r="H48" s="102">
        <f t="shared" si="9"/>
        <v>1.181759955444166</v>
      </c>
      <c r="I48" s="90">
        <f t="shared" ref="I48" si="61">D48/E48</f>
        <v>2.2696759259259259E-5</v>
      </c>
      <c r="J48" s="13">
        <f t="shared" ref="J48" si="62">I48*24*60*60</f>
        <v>1.9610000000000001</v>
      </c>
      <c r="K48" s="14">
        <f t="shared" ref="K48" si="63">C48*24*60*60</f>
        <v>19</v>
      </c>
      <c r="L48" s="13">
        <f t="shared" ref="L48" si="64">((E48)/7)*((K48)/10)</f>
        <v>2.7142857142857144</v>
      </c>
      <c r="M48" s="90">
        <v>1.15740740740741E-4</v>
      </c>
      <c r="N48" s="58">
        <v>2.89351851851852E-4</v>
      </c>
      <c r="O48" s="58">
        <v>4.6296296296296298E-4</v>
      </c>
    </row>
    <row r="49" spans="1:15" x14ac:dyDescent="0.3">
      <c r="A49" s="8">
        <v>48</v>
      </c>
      <c r="B49" s="9">
        <v>45521</v>
      </c>
      <c r="C49" s="63">
        <v>2.7777777777777778E-4</v>
      </c>
      <c r="D49" s="63">
        <v>2.5925925925925926E-4</v>
      </c>
      <c r="E49" s="8">
        <v>11</v>
      </c>
      <c r="F49" s="155">
        <f t="shared" si="60"/>
        <v>308</v>
      </c>
      <c r="G49" s="156">
        <v>28</v>
      </c>
      <c r="H49" s="102">
        <f t="shared" si="9"/>
        <v>1.2972045855379186</v>
      </c>
      <c r="I49" s="90">
        <f t="shared" ref="I49" si="65">D49/E49</f>
        <v>2.3569023569023568E-5</v>
      </c>
      <c r="J49" s="13">
        <f t="shared" ref="J49" si="66">I49*24*60*60</f>
        <v>2.0363636363636362</v>
      </c>
      <c r="K49" s="14">
        <f t="shared" ref="K49" si="67">C49*24*60*60</f>
        <v>23.999999999999996</v>
      </c>
      <c r="L49" s="13">
        <f t="shared" ref="L49" si="68">((E49)/7)*((K49)/10)</f>
        <v>3.7714285714285705</v>
      </c>
      <c r="M49" s="90">
        <v>1.15740740740741E-4</v>
      </c>
      <c r="N49" s="58">
        <v>2.89351851851852E-4</v>
      </c>
      <c r="O49" s="58">
        <v>4.6296296296296298E-4</v>
      </c>
    </row>
    <row r="50" spans="1:15" x14ac:dyDescent="0.3">
      <c r="A50" s="20">
        <v>49</v>
      </c>
      <c r="B50" s="65">
        <v>45524</v>
      </c>
      <c r="C50" s="66">
        <v>3.4722222222222224E-4</v>
      </c>
      <c r="D50" s="66">
        <v>2.72337962962963E-4</v>
      </c>
      <c r="E50" s="20">
        <v>12</v>
      </c>
      <c r="F50" s="157">
        <f t="shared" ref="F50:F51" si="69">(G50*E50)</f>
        <v>336</v>
      </c>
      <c r="G50" s="24">
        <v>28</v>
      </c>
      <c r="H50" s="102">
        <f t="shared" si="9"/>
        <v>1.4505820105820106</v>
      </c>
      <c r="I50" s="90">
        <f t="shared" ref="I50:I51" si="70">D50/E50</f>
        <v>2.2694830246913584E-5</v>
      </c>
      <c r="J50" s="13">
        <f t="shared" ref="J50:J51" si="71">I50*24*60*60</f>
        <v>1.9608333333333337</v>
      </c>
      <c r="K50" s="14">
        <f t="shared" ref="K50:K51" si="72">C50*24*60*60</f>
        <v>30</v>
      </c>
      <c r="L50" s="13">
        <f t="shared" ref="L50:L51" si="73">((E50)/7)*((K50)/10)</f>
        <v>5.1428571428571423</v>
      </c>
      <c r="M50" s="90">
        <v>1.15740740740741E-4</v>
      </c>
      <c r="N50" s="58">
        <v>2.89351851851852E-4</v>
      </c>
      <c r="O50" s="58">
        <v>4.6296296296296298E-4</v>
      </c>
    </row>
    <row r="51" spans="1:15" x14ac:dyDescent="0.3">
      <c r="A51" s="20">
        <v>50</v>
      </c>
      <c r="B51" s="65">
        <v>45528</v>
      </c>
      <c r="C51" s="66">
        <v>3.7037037037037035E-4</v>
      </c>
      <c r="D51" s="66">
        <v>2.6157407407407406E-4</v>
      </c>
      <c r="E51" s="20">
        <v>12</v>
      </c>
      <c r="F51" s="157">
        <f t="shared" si="69"/>
        <v>336</v>
      </c>
      <c r="G51" s="24">
        <v>28</v>
      </c>
      <c r="H51" s="102">
        <f t="shared" si="9"/>
        <v>1.468015873015873</v>
      </c>
      <c r="I51" s="90">
        <f t="shared" si="70"/>
        <v>2.1797839506172839E-5</v>
      </c>
      <c r="J51" s="13">
        <f t="shared" si="71"/>
        <v>1.8833333333333333</v>
      </c>
      <c r="K51" s="14">
        <f t="shared" si="72"/>
        <v>32</v>
      </c>
      <c r="L51" s="13">
        <f t="shared" si="73"/>
        <v>5.4857142857142858</v>
      </c>
      <c r="M51" s="90">
        <v>1.15740740740741E-4</v>
      </c>
      <c r="N51" s="58">
        <v>2.89351851851852E-4</v>
      </c>
      <c r="O51" s="58">
        <v>4.6296296296296298E-4</v>
      </c>
    </row>
    <row r="52" spans="1:15" x14ac:dyDescent="0.3">
      <c r="A52" s="20">
        <v>51</v>
      </c>
      <c r="B52" s="65">
        <v>45531</v>
      </c>
      <c r="C52" s="66">
        <v>3.4722222222222224E-4</v>
      </c>
      <c r="D52" s="66">
        <v>2.488425925925926E-4</v>
      </c>
      <c r="E52" s="20">
        <v>12</v>
      </c>
      <c r="F52" s="157">
        <f t="shared" ref="F52" si="74">(G52*E52)</f>
        <v>336</v>
      </c>
      <c r="G52" s="24">
        <v>28</v>
      </c>
      <c r="H52" s="102">
        <f t="shared" si="9"/>
        <v>1.4505820105820106</v>
      </c>
      <c r="I52" s="90">
        <f t="shared" ref="I52" si="75">D52/E52</f>
        <v>2.0736882716049384E-5</v>
      </c>
      <c r="J52" s="13">
        <f t="shared" ref="J52" si="76">I52*24*60*60</f>
        <v>1.7916666666666667</v>
      </c>
      <c r="K52" s="14">
        <f t="shared" ref="K52" si="77">C52*24*60*60</f>
        <v>30</v>
      </c>
      <c r="L52" s="13">
        <f t="shared" ref="L52" si="78">((E52)/7)*((K52)/10)</f>
        <v>5.1428571428571423</v>
      </c>
      <c r="M52" s="90">
        <v>1.15740740740741E-4</v>
      </c>
      <c r="N52" s="58">
        <v>2.89351851851852E-4</v>
      </c>
      <c r="O52" s="58">
        <v>4.6296296296296298E-4</v>
      </c>
    </row>
    <row r="53" spans="1:15" x14ac:dyDescent="0.3">
      <c r="A53" s="20">
        <v>52</v>
      </c>
      <c r="B53" s="65">
        <v>45535</v>
      </c>
      <c r="C53" s="66">
        <v>3.4722222222222224E-4</v>
      </c>
      <c r="D53" s="66">
        <v>2.6481481481481478E-4</v>
      </c>
      <c r="E53" s="20">
        <v>12</v>
      </c>
      <c r="F53" s="157">
        <f t="shared" ref="F53:F54" si="79">(G53*E53)</f>
        <v>336</v>
      </c>
      <c r="G53" s="24">
        <v>28</v>
      </c>
      <c r="H53" s="102">
        <f>(((E53*(1/((K53)*0.45))*0.91)+(F53/168)+(((L53)*0.3)*1))/3)</f>
        <v>1.4505820105820106</v>
      </c>
      <c r="I53" s="90">
        <f t="shared" ref="I53" si="80">D53/E53</f>
        <v>2.2067901234567898E-5</v>
      </c>
      <c r="J53" s="13">
        <f t="shared" ref="J53" si="81">I53*24*60*60</f>
        <v>1.9066666666666663</v>
      </c>
      <c r="K53" s="14">
        <f t="shared" ref="K53" si="82">C53*24*60*60</f>
        <v>30</v>
      </c>
      <c r="L53" s="13">
        <f t="shared" ref="L53" si="83">((E53)/7)*((K53)/10)</f>
        <v>5.1428571428571423</v>
      </c>
      <c r="M53" s="90">
        <v>1.15740740740741E-4</v>
      </c>
      <c r="N53" s="58">
        <v>2.89351851851852E-4</v>
      </c>
      <c r="O53" s="58">
        <v>4.6296296296296298E-4</v>
      </c>
    </row>
    <row r="54" spans="1:15" x14ac:dyDescent="0.3">
      <c r="A54" s="47">
        <v>53</v>
      </c>
      <c r="B54" s="48">
        <v>45538</v>
      </c>
      <c r="C54" s="88">
        <v>4.6296296296296294E-5</v>
      </c>
      <c r="D54" s="88">
        <v>1.8877314814814814E-4</v>
      </c>
      <c r="E54" s="47">
        <v>7</v>
      </c>
      <c r="F54" s="96">
        <f t="shared" si="79"/>
        <v>224</v>
      </c>
      <c r="G54" s="158">
        <v>32</v>
      </c>
      <c r="H54" s="102">
        <f t="shared" ref="H54:H59" si="84">(((E54*(1/((K54)*0.45))*0.91)+(F54/168)+(((L54)*0.3)*1))/3)</f>
        <v>1.6640740740740743</v>
      </c>
      <c r="I54" s="90">
        <f t="shared" ref="I54" si="85">D54/E54</f>
        <v>2.6967592592592592E-5</v>
      </c>
      <c r="J54" s="13">
        <f t="shared" ref="J54" si="86">I54*24*60*60</f>
        <v>2.33</v>
      </c>
      <c r="K54" s="14">
        <f t="shared" ref="K54" si="87">C54*24*60*60</f>
        <v>4</v>
      </c>
      <c r="L54" s="13">
        <f t="shared" ref="L54" si="88">((E54)/7)*((K54)/10)</f>
        <v>0.4</v>
      </c>
      <c r="M54" s="90">
        <v>1.15740740740741E-4</v>
      </c>
      <c r="N54" s="58">
        <v>2.89351851851852E-4</v>
      </c>
      <c r="O54" s="58">
        <v>4.6296296296296298E-4</v>
      </c>
    </row>
    <row r="55" spans="1:15" x14ac:dyDescent="0.3">
      <c r="A55" s="8">
        <v>54</v>
      </c>
      <c r="B55" s="9">
        <v>45542</v>
      </c>
      <c r="C55" s="63">
        <v>1.0416666666666667E-4</v>
      </c>
      <c r="D55" s="63">
        <v>2.1597222222222222E-4</v>
      </c>
      <c r="E55" s="8">
        <v>8</v>
      </c>
      <c r="F55" s="155">
        <f>(G55*E55)</f>
        <v>256</v>
      </c>
      <c r="G55" s="156">
        <v>32</v>
      </c>
      <c r="H55" s="102">
        <f t="shared" si="84"/>
        <v>1.2099706055261612</v>
      </c>
      <c r="I55" s="90">
        <f t="shared" ref="I55" si="89">D55/E55</f>
        <v>2.6996527777777777E-5</v>
      </c>
      <c r="J55" s="13">
        <f t="shared" ref="J55" si="90">I55*24*60*60</f>
        <v>2.3325</v>
      </c>
      <c r="K55" s="14">
        <f t="shared" ref="K55" si="91">C55*24*60*60</f>
        <v>9</v>
      </c>
      <c r="L55" s="13">
        <f>((E55)/7)*((K55)/10)</f>
        <v>1.0285714285714285</v>
      </c>
      <c r="M55" s="90">
        <v>1.15740740740741E-4</v>
      </c>
      <c r="N55" s="58">
        <v>2.89351851851852E-4</v>
      </c>
      <c r="O55" s="58">
        <v>4.6296296296296298E-4</v>
      </c>
    </row>
    <row r="56" spans="1:15" x14ac:dyDescent="0.3">
      <c r="A56" s="8">
        <v>55</v>
      </c>
      <c r="B56" s="9">
        <v>45545</v>
      </c>
      <c r="C56" s="63">
        <v>1.6203703703703703E-4</v>
      </c>
      <c r="D56" s="63">
        <v>2.2048611111111113E-4</v>
      </c>
      <c r="E56" s="8">
        <v>9</v>
      </c>
      <c r="F56" s="155">
        <f>(G56*E56)</f>
        <v>288</v>
      </c>
      <c r="G56" s="156">
        <v>32</v>
      </c>
      <c r="H56" s="102">
        <f t="shared" si="84"/>
        <v>1.1847619047619047</v>
      </c>
      <c r="I56" s="90">
        <f t="shared" ref="I56" si="92">D56/E56</f>
        <v>2.4498456790123459E-5</v>
      </c>
      <c r="J56" s="13">
        <f t="shared" ref="J56" si="93">I56*24*60*60</f>
        <v>2.1166666666666667</v>
      </c>
      <c r="K56" s="14">
        <f t="shared" ref="K56" si="94">C56*24*60*60</f>
        <v>14</v>
      </c>
      <c r="L56" s="13">
        <f>((E56)/7)*((K56)/10)</f>
        <v>1.8</v>
      </c>
      <c r="M56" s="90">
        <v>1.15740740740741E-4</v>
      </c>
      <c r="N56" s="58">
        <v>2.89351851851852E-4</v>
      </c>
      <c r="O56" s="58">
        <v>4.6296296296296298E-4</v>
      </c>
    </row>
    <row r="57" spans="1:15" x14ac:dyDescent="0.3">
      <c r="A57" s="8">
        <v>56</v>
      </c>
      <c r="B57" s="9">
        <v>45549</v>
      </c>
      <c r="C57" s="63">
        <v>2.199074074074074E-4</v>
      </c>
      <c r="D57" s="63">
        <v>2.3553240740740742E-4</v>
      </c>
      <c r="E57" s="8">
        <v>10</v>
      </c>
      <c r="F57" s="155">
        <f>(G57*E57)</f>
        <v>320</v>
      </c>
      <c r="G57" s="156">
        <v>32</v>
      </c>
      <c r="H57" s="102">
        <f t="shared" si="84"/>
        <v>1.2611250348092453</v>
      </c>
      <c r="I57" s="90">
        <f t="shared" ref="I57" si="95">D57/E57</f>
        <v>2.3553240740740741E-5</v>
      </c>
      <c r="J57" s="13">
        <f t="shared" ref="J57" si="96">I57*24*60*60</f>
        <v>2.0350000000000001</v>
      </c>
      <c r="K57" s="14">
        <f t="shared" ref="K57" si="97">C57*24*60*60</f>
        <v>19</v>
      </c>
      <c r="L57" s="13">
        <f>((E57)/7)*((K57)/10)</f>
        <v>2.7142857142857144</v>
      </c>
      <c r="M57" s="90">
        <v>1.15740740740741E-4</v>
      </c>
      <c r="N57" s="58">
        <v>2.89351851851852E-4</v>
      </c>
      <c r="O57" s="58">
        <v>4.6296296296296298E-4</v>
      </c>
    </row>
    <row r="58" spans="1:15" x14ac:dyDescent="0.3">
      <c r="A58" s="8">
        <v>57</v>
      </c>
      <c r="B58" s="9">
        <v>45552</v>
      </c>
      <c r="C58" s="63">
        <v>2.7777777777777778E-4</v>
      </c>
      <c r="D58" s="63">
        <v>2.74537037037037E-4</v>
      </c>
      <c r="E58" s="8">
        <v>11</v>
      </c>
      <c r="F58" s="155">
        <f>(G58*E58)</f>
        <v>352</v>
      </c>
      <c r="G58" s="156">
        <v>32</v>
      </c>
      <c r="H58" s="102">
        <f t="shared" si="84"/>
        <v>1.3845061728395061</v>
      </c>
      <c r="I58" s="90">
        <f t="shared" ref="I58" si="98">D58/E58</f>
        <v>2.4957912457912455E-5</v>
      </c>
      <c r="J58" s="13">
        <f t="shared" ref="J58" si="99">I58*24*60*60</f>
        <v>2.1563636363636358</v>
      </c>
      <c r="K58" s="14">
        <f t="shared" ref="K58" si="100">C58*24*60*60</f>
        <v>23.999999999999996</v>
      </c>
      <c r="L58" s="13">
        <f>((E58)/7)*((K58)/10)</f>
        <v>3.7714285714285705</v>
      </c>
      <c r="M58" s="90">
        <v>1.15740740740741E-4</v>
      </c>
      <c r="N58" s="58">
        <v>2.89351851851852E-4</v>
      </c>
      <c r="O58" s="58">
        <v>4.6296296296296298E-4</v>
      </c>
    </row>
    <row r="59" spans="1:15" x14ac:dyDescent="0.3">
      <c r="A59" s="20">
        <v>58</v>
      </c>
      <c r="B59" s="65">
        <v>45556</v>
      </c>
      <c r="C59" s="66">
        <v>3.1250000000000001E-4</v>
      </c>
      <c r="D59" s="66">
        <v>2.9317129629629626E-4</v>
      </c>
      <c r="E59" s="20">
        <v>12</v>
      </c>
      <c r="F59" s="157">
        <f>(G59*E59)</f>
        <v>384</v>
      </c>
      <c r="G59" s="24">
        <v>32</v>
      </c>
      <c r="H59" s="102">
        <f t="shared" si="84"/>
        <v>1.5243503821281597</v>
      </c>
      <c r="I59" s="90">
        <f t="shared" ref="I59" si="101">D59/E59</f>
        <v>2.4430941358024688E-5</v>
      </c>
      <c r="J59" s="13">
        <f t="shared" ref="J59" si="102">I59*24*60*60</f>
        <v>2.1108333333333329</v>
      </c>
      <c r="K59" s="14">
        <f t="shared" ref="K59" si="103">C59*24*60*60</f>
        <v>26.999999999999996</v>
      </c>
      <c r="L59" s="13">
        <f>((E59)/7)*((K59)/10)</f>
        <v>4.6285714285714281</v>
      </c>
      <c r="M59" s="90">
        <v>1.15740740740741E-4</v>
      </c>
      <c r="N59" s="58">
        <v>2.89351851851852E-4</v>
      </c>
      <c r="O59" s="58">
        <v>4.6296296296296298E-4</v>
      </c>
    </row>
    <row r="60" spans="1:15" x14ac:dyDescent="0.3">
      <c r="M60" s="90">
        <v>1.15740740740741E-4</v>
      </c>
      <c r="N60" s="58">
        <v>2.89351851851852E-4</v>
      </c>
      <c r="O60" s="58">
        <v>4.6296296296296298E-4</v>
      </c>
    </row>
    <row r="61" spans="1:15" x14ac:dyDescent="0.3">
      <c r="M61" s="90">
        <v>1.15740740740741E-4</v>
      </c>
      <c r="N61" s="58">
        <v>2.89351851851852E-4</v>
      </c>
      <c r="O61" s="58">
        <v>4.6296296296296298E-4</v>
      </c>
    </row>
    <row r="62" spans="1:15" x14ac:dyDescent="0.3">
      <c r="M62" s="90">
        <v>1.15740740740741E-4</v>
      </c>
      <c r="N62" s="58">
        <v>2.89351851851852E-4</v>
      </c>
      <c r="O62" s="58">
        <v>4.6296296296296298E-4</v>
      </c>
    </row>
    <row r="63" spans="1:15" x14ac:dyDescent="0.3">
      <c r="M63" s="90">
        <v>1.15740740740741E-4</v>
      </c>
      <c r="N63" s="58">
        <v>2.89351851851852E-4</v>
      </c>
      <c r="O63" s="58">
        <v>4.6296296296296298E-4</v>
      </c>
    </row>
    <row r="64" spans="1:15" x14ac:dyDescent="0.3">
      <c r="M64" s="90">
        <v>1.15740740740741E-4</v>
      </c>
      <c r="N64" s="58">
        <v>2.89351851851852E-4</v>
      </c>
      <c r="O64" s="58">
        <v>4.6296296296296298E-4</v>
      </c>
    </row>
    <row r="65" spans="13:15" x14ac:dyDescent="0.3">
      <c r="M65" s="90">
        <v>1.15740740740741E-4</v>
      </c>
      <c r="N65" s="58">
        <v>2.89351851851852E-4</v>
      </c>
      <c r="O65" s="58">
        <v>4.6296296296296298E-4</v>
      </c>
    </row>
    <row r="66" spans="13:15" x14ac:dyDescent="0.3">
      <c r="M66" s="90">
        <v>1.15740740740741E-4</v>
      </c>
      <c r="N66" s="58">
        <v>2.89351851851852E-4</v>
      </c>
      <c r="O66" s="58">
        <v>4.6296296296296298E-4</v>
      </c>
    </row>
    <row r="67" spans="13:15" x14ac:dyDescent="0.3">
      <c r="M67" s="90">
        <v>1.15740740740741E-4</v>
      </c>
      <c r="N67" s="58">
        <v>2.89351851851852E-4</v>
      </c>
      <c r="O67" s="58">
        <v>4.6296296296296298E-4</v>
      </c>
    </row>
    <row r="68" spans="13:15" x14ac:dyDescent="0.3">
      <c r="M68" s="90">
        <v>1.15740740740741E-4</v>
      </c>
      <c r="N68" s="58">
        <v>2.89351851851852E-4</v>
      </c>
      <c r="O68" s="58">
        <v>4.6296296296296298E-4</v>
      </c>
    </row>
    <row r="69" spans="13:15" x14ac:dyDescent="0.3">
      <c r="M69" s="90">
        <v>1.15740740740741E-4</v>
      </c>
      <c r="N69" s="58">
        <v>2.89351851851852E-4</v>
      </c>
      <c r="O69" s="58">
        <v>4.6296296296296298E-4</v>
      </c>
    </row>
    <row r="70" spans="13:15" x14ac:dyDescent="0.3">
      <c r="M70" s="90">
        <v>1.15740740740741E-4</v>
      </c>
      <c r="N70" s="58">
        <v>2.89351851851852E-4</v>
      </c>
      <c r="O70" s="58">
        <v>4.6296296296296298E-4</v>
      </c>
    </row>
    <row r="71" spans="13:15" x14ac:dyDescent="0.3">
      <c r="M71" s="90">
        <v>1.15740740740741E-4</v>
      </c>
      <c r="N71" s="58">
        <v>2.89351851851852E-4</v>
      </c>
      <c r="O71" s="58">
        <v>4.6296296296296298E-4</v>
      </c>
    </row>
    <row r="72" spans="13:15" x14ac:dyDescent="0.3">
      <c r="M72" s="90">
        <v>1.15740740740741E-4</v>
      </c>
      <c r="N72" s="58">
        <v>2.89351851851852E-4</v>
      </c>
      <c r="O72" s="58">
        <v>4.6296296296296298E-4</v>
      </c>
    </row>
    <row r="73" spans="13:15" x14ac:dyDescent="0.3">
      <c r="M73" s="90">
        <v>1.15740740740741E-4</v>
      </c>
      <c r="N73" s="58">
        <v>2.89351851851852E-4</v>
      </c>
      <c r="O73" s="58">
        <v>4.6296296296296298E-4</v>
      </c>
    </row>
    <row r="74" spans="13:15" x14ac:dyDescent="0.3">
      <c r="M74" s="90">
        <v>1.15740740740741E-4</v>
      </c>
      <c r="N74" s="58">
        <v>2.89351851851852E-4</v>
      </c>
      <c r="O74" s="58">
        <v>4.6296296296296298E-4</v>
      </c>
    </row>
    <row r="75" spans="13:15" x14ac:dyDescent="0.3">
      <c r="M75" s="90">
        <v>1.15740740740741E-4</v>
      </c>
      <c r="N75" s="58">
        <v>2.89351851851852E-4</v>
      </c>
      <c r="O75" s="58">
        <v>4.6296296296296298E-4</v>
      </c>
    </row>
    <row r="76" spans="13:15" x14ac:dyDescent="0.3">
      <c r="M76" s="90">
        <v>1.15740740740741E-4</v>
      </c>
      <c r="N76" s="58">
        <v>2.89351851851852E-4</v>
      </c>
      <c r="O76" s="58">
        <v>4.6296296296296298E-4</v>
      </c>
    </row>
    <row r="77" spans="13:15" x14ac:dyDescent="0.3">
      <c r="M77" s="90">
        <v>1.15740740740741E-4</v>
      </c>
      <c r="N77" s="58">
        <v>2.89351851851852E-4</v>
      </c>
      <c r="O77" s="58">
        <v>4.6296296296296298E-4</v>
      </c>
    </row>
    <row r="78" spans="13:15" x14ac:dyDescent="0.3">
      <c r="M78" s="90">
        <v>1.15740740740741E-4</v>
      </c>
      <c r="N78" s="58">
        <v>2.89351851851852E-4</v>
      </c>
      <c r="O78" s="58">
        <v>4.6296296296296298E-4</v>
      </c>
    </row>
    <row r="79" spans="13:15" x14ac:dyDescent="0.3">
      <c r="M79" s="90">
        <v>1.15740740740741E-4</v>
      </c>
      <c r="N79" s="58">
        <v>2.89351851851852E-4</v>
      </c>
      <c r="O79" s="58">
        <v>4.6296296296296298E-4</v>
      </c>
    </row>
    <row r="80" spans="13:15" x14ac:dyDescent="0.3">
      <c r="M80" s="90">
        <v>1.15740740740741E-4</v>
      </c>
      <c r="N80" s="58">
        <v>2.89351851851852E-4</v>
      </c>
      <c r="O80" s="58">
        <v>4.6296296296296298E-4</v>
      </c>
    </row>
    <row r="81" spans="13:15" x14ac:dyDescent="0.3">
      <c r="M81" s="90">
        <v>1.15740740740741E-4</v>
      </c>
      <c r="N81" s="58">
        <v>2.89351851851852E-4</v>
      </c>
      <c r="O81" s="58">
        <v>4.6296296296296298E-4</v>
      </c>
    </row>
    <row r="82" spans="13:15" x14ac:dyDescent="0.3">
      <c r="M82" s="90">
        <v>1.15740740740741E-4</v>
      </c>
      <c r="N82" s="58">
        <v>2.89351851851852E-4</v>
      </c>
      <c r="O82" s="58">
        <v>4.6296296296296298E-4</v>
      </c>
    </row>
    <row r="83" spans="13:15" x14ac:dyDescent="0.3">
      <c r="M83" s="90">
        <v>1.15740740740741E-4</v>
      </c>
      <c r="N83" s="58">
        <v>2.89351851851852E-4</v>
      </c>
      <c r="O83" s="58">
        <v>4.6296296296296298E-4</v>
      </c>
    </row>
    <row r="84" spans="13:15" x14ac:dyDescent="0.3">
      <c r="M84" s="90">
        <v>1.15740740740741E-4</v>
      </c>
      <c r="N84" s="58">
        <v>2.89351851851852E-4</v>
      </c>
      <c r="O84" s="58">
        <v>4.6296296296296298E-4</v>
      </c>
    </row>
    <row r="85" spans="13:15" x14ac:dyDescent="0.3">
      <c r="M85" s="90"/>
      <c r="N85" s="58"/>
      <c r="O85" s="58"/>
    </row>
    <row r="86" spans="13:15" x14ac:dyDescent="0.3">
      <c r="M86" s="90"/>
      <c r="N86" s="58"/>
      <c r="O86" s="5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8150-E01A-42B3-B59E-F85507031781}">
  <dimension ref="A1:AT84"/>
  <sheetViews>
    <sheetView topLeftCell="P1" zoomScale="110" zoomScaleNormal="110" workbookViewId="0">
      <pane ySplit="1" topLeftCell="A5" activePane="bottomLeft" state="frozen"/>
      <selection activeCell="S1" sqref="S1"/>
      <selection pane="bottomLeft" activeCell="L33" sqref="L33"/>
    </sheetView>
  </sheetViews>
  <sheetFormatPr defaultRowHeight="15.75" x14ac:dyDescent="0.3"/>
  <cols>
    <col min="1" max="1" width="4.28515625" style="87" bestFit="1" customWidth="1"/>
    <col min="2" max="2" width="5.85546875" style="36" bestFit="1" customWidth="1"/>
    <col min="3" max="3" width="10.140625" style="36" bestFit="1" customWidth="1"/>
    <col min="4" max="4" width="11.42578125" style="36" bestFit="1" customWidth="1"/>
    <col min="5" max="5" width="5.5703125" style="36" bestFit="1" customWidth="1"/>
    <col min="6" max="6" width="12.140625" style="93" bestFit="1" customWidth="1"/>
    <col min="7" max="7" width="11.85546875" style="36" bestFit="1" customWidth="1"/>
    <col min="8" max="8" width="6.7109375" style="41" bestFit="1" customWidth="1"/>
    <col min="9" max="9" width="13.140625" style="94" bestFit="1" customWidth="1"/>
    <col min="10" max="10" width="9.28515625" style="36" bestFit="1" customWidth="1"/>
    <col min="11" max="11" width="10.28515625" style="36" bestFit="1" customWidth="1"/>
    <col min="12" max="12" width="9.7109375" style="40" bestFit="1" customWidth="1"/>
    <col min="13" max="13" width="10.28515625" style="94" bestFit="1" customWidth="1"/>
    <col min="14" max="14" width="9.85546875" style="36" bestFit="1" customWidth="1"/>
    <col min="15" max="15" width="12.140625" style="36" bestFit="1" customWidth="1"/>
  </cols>
  <sheetData>
    <row r="1" spans="1:46" x14ac:dyDescent="0.3">
      <c r="A1" s="51" t="s">
        <v>0</v>
      </c>
      <c r="B1" s="2" t="s">
        <v>1</v>
      </c>
      <c r="C1" s="2" t="s">
        <v>13</v>
      </c>
      <c r="D1" s="2" t="s">
        <v>3</v>
      </c>
      <c r="E1" s="2" t="s">
        <v>14</v>
      </c>
      <c r="F1" s="118" t="s">
        <v>15</v>
      </c>
      <c r="G1" s="2" t="s">
        <v>260</v>
      </c>
      <c r="H1" s="5" t="s">
        <v>8</v>
      </c>
      <c r="I1" s="110" t="s">
        <v>17</v>
      </c>
      <c r="J1" s="2" t="s">
        <v>18</v>
      </c>
      <c r="K1" s="2" t="s">
        <v>19</v>
      </c>
      <c r="L1" s="4" t="s">
        <v>20</v>
      </c>
      <c r="M1" s="110" t="s">
        <v>21</v>
      </c>
      <c r="N1" s="2" t="s">
        <v>22</v>
      </c>
      <c r="O1" s="2" t="s">
        <v>23</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row>
    <row r="2" spans="1:46" x14ac:dyDescent="0.3">
      <c r="A2" s="8">
        <v>1</v>
      </c>
      <c r="B2" s="9">
        <v>45293</v>
      </c>
      <c r="C2" s="63">
        <v>4.0509259259259258E-4</v>
      </c>
      <c r="D2" s="63">
        <v>1.3619212962962962E-3</v>
      </c>
      <c r="E2" s="8">
        <v>40</v>
      </c>
      <c r="F2" s="101">
        <v>0</v>
      </c>
      <c r="G2" s="8">
        <v>0</v>
      </c>
      <c r="H2" s="102">
        <f>(((E2*(1/((J2)*0.5))*0.15)+(((L2)*0.001)*0.05))/2)</f>
        <v>2.040102277555877</v>
      </c>
      <c r="I2" s="90">
        <f t="shared" ref="I2:I29" si="0">D2/E2</f>
        <v>3.4048032407407402E-5</v>
      </c>
      <c r="J2" s="13">
        <f t="shared" ref="J2:J19" si="1">I2*24*60*60</f>
        <v>2.9417499999999994</v>
      </c>
      <c r="K2" s="14">
        <f t="shared" ref="K2:K29" si="2">C2*24*60*60</f>
        <v>35</v>
      </c>
      <c r="L2" s="13">
        <f>((E2)/7)*((K2)/10)</f>
        <v>20</v>
      </c>
      <c r="M2" s="90">
        <v>2.31481481481481E-4</v>
      </c>
      <c r="N2" s="58"/>
      <c r="O2" s="58">
        <v>5.20833333333333E-4</v>
      </c>
      <c r="P2" s="42"/>
      <c r="Q2" s="97"/>
      <c r="R2" s="97"/>
      <c r="S2" s="97"/>
      <c r="T2" s="97"/>
      <c r="U2" s="97"/>
      <c r="V2" s="97"/>
      <c r="W2" s="97"/>
      <c r="X2" s="97"/>
      <c r="Y2" s="97"/>
      <c r="Z2" s="97"/>
      <c r="AA2" s="97"/>
      <c r="AB2" s="97"/>
      <c r="AC2" s="97"/>
      <c r="AD2" s="97"/>
      <c r="AE2" s="42"/>
      <c r="AF2" s="97"/>
      <c r="AG2" s="97"/>
      <c r="AH2" s="97"/>
      <c r="AI2" s="97"/>
      <c r="AJ2" s="97"/>
      <c r="AK2" s="97"/>
      <c r="AL2" s="97"/>
      <c r="AM2" s="97"/>
      <c r="AN2" s="97"/>
      <c r="AO2" s="97"/>
      <c r="AP2" s="97"/>
      <c r="AQ2" s="97"/>
      <c r="AR2" s="97"/>
      <c r="AS2" s="97"/>
      <c r="AT2" s="42"/>
    </row>
    <row r="3" spans="1:46" x14ac:dyDescent="0.3">
      <c r="A3" s="8">
        <v>2</v>
      </c>
      <c r="B3" s="9">
        <v>45298</v>
      </c>
      <c r="C3" s="63">
        <v>4.0509259259259258E-4</v>
      </c>
      <c r="D3" s="63">
        <v>1.3063657407407408E-3</v>
      </c>
      <c r="E3" s="8">
        <v>41</v>
      </c>
      <c r="F3" s="101">
        <v>0</v>
      </c>
      <c r="G3" s="8">
        <v>0</v>
      </c>
      <c r="H3" s="102">
        <f t="shared" ref="H3:H19" si="3">(((E3*(1/((J3)*0.5))*0.15)+(((L3)*0.001)*0.05))/2)</f>
        <v>2.2344985015947549</v>
      </c>
      <c r="I3" s="90">
        <f t="shared" si="0"/>
        <v>3.1862579042457091E-5</v>
      </c>
      <c r="J3" s="13">
        <f t="shared" si="1"/>
        <v>2.7529268292682927</v>
      </c>
      <c r="K3" s="14">
        <f t="shared" si="2"/>
        <v>35</v>
      </c>
      <c r="L3" s="13">
        <f t="shared" ref="L3:L18" si="4">((E3)/7)*((K3)/10)</f>
        <v>20.5</v>
      </c>
      <c r="M3" s="90">
        <v>2.31481481481481E-4</v>
      </c>
      <c r="N3" s="58"/>
      <c r="O3" s="58">
        <v>5.20833333333333E-4</v>
      </c>
      <c r="P3" s="42"/>
      <c r="Q3" s="97"/>
      <c r="R3" s="97"/>
      <c r="S3" s="97"/>
      <c r="T3" s="97"/>
      <c r="U3" s="97"/>
      <c r="V3" s="97"/>
      <c r="W3" s="97"/>
      <c r="X3" s="97"/>
      <c r="Y3" s="97"/>
      <c r="Z3" s="97"/>
      <c r="AA3" s="97"/>
      <c r="AB3" s="97"/>
      <c r="AC3" s="97"/>
      <c r="AD3" s="97"/>
      <c r="AE3" s="42"/>
      <c r="AF3" s="97"/>
      <c r="AG3" s="97"/>
      <c r="AH3" s="97"/>
      <c r="AI3" s="97"/>
      <c r="AJ3" s="97"/>
      <c r="AK3" s="97"/>
      <c r="AL3" s="97"/>
      <c r="AM3" s="97"/>
      <c r="AN3" s="97"/>
      <c r="AO3" s="97"/>
      <c r="AP3" s="97"/>
      <c r="AQ3" s="97"/>
      <c r="AR3" s="97"/>
      <c r="AS3" s="97"/>
      <c r="AT3" s="42"/>
    </row>
    <row r="4" spans="1:46" x14ac:dyDescent="0.3">
      <c r="A4" s="8">
        <v>3</v>
      </c>
      <c r="B4" s="9">
        <v>45303</v>
      </c>
      <c r="C4" s="63">
        <v>4.0509259259259258E-4</v>
      </c>
      <c r="D4" s="63">
        <v>1.3196759259259262E-3</v>
      </c>
      <c r="E4" s="8">
        <v>42</v>
      </c>
      <c r="F4" s="101">
        <v>0</v>
      </c>
      <c r="G4" s="8">
        <v>0</v>
      </c>
      <c r="H4" s="102">
        <f t="shared" si="3"/>
        <v>2.3211705007893348</v>
      </c>
      <c r="I4" s="90">
        <f t="shared" si="0"/>
        <v>3.1420855379188718E-5</v>
      </c>
      <c r="J4" s="13">
        <f t="shared" si="1"/>
        <v>2.7147619047619052</v>
      </c>
      <c r="K4" s="14">
        <f t="shared" si="2"/>
        <v>35</v>
      </c>
      <c r="L4" s="13">
        <f t="shared" si="4"/>
        <v>21</v>
      </c>
      <c r="M4" s="90">
        <v>2.31481481481481E-4</v>
      </c>
      <c r="N4" s="58"/>
      <c r="O4" s="58">
        <v>5.20833333333333E-4</v>
      </c>
      <c r="P4" s="42"/>
      <c r="Q4" s="97"/>
      <c r="R4" s="97"/>
      <c r="S4" s="97"/>
      <c r="T4" s="97"/>
      <c r="U4" s="97"/>
      <c r="V4" s="97"/>
      <c r="W4" s="97"/>
      <c r="X4" s="97"/>
      <c r="Y4" s="97"/>
      <c r="Z4" s="97"/>
      <c r="AA4" s="97"/>
      <c r="AB4" s="97"/>
      <c r="AC4" s="97"/>
      <c r="AD4" s="97"/>
      <c r="AE4" s="42"/>
      <c r="AF4" s="97"/>
      <c r="AG4" s="97"/>
      <c r="AH4" s="97"/>
      <c r="AI4" s="97"/>
      <c r="AJ4" s="97"/>
      <c r="AK4" s="97"/>
      <c r="AL4" s="97"/>
      <c r="AM4" s="97"/>
      <c r="AN4" s="97"/>
      <c r="AO4" s="97"/>
      <c r="AP4" s="97"/>
      <c r="AQ4" s="97"/>
      <c r="AR4" s="97"/>
      <c r="AS4" s="97"/>
      <c r="AT4" s="42"/>
    </row>
    <row r="5" spans="1:46" x14ac:dyDescent="0.3">
      <c r="A5" s="8">
        <v>4</v>
      </c>
      <c r="B5" s="9">
        <v>45310</v>
      </c>
      <c r="C5" s="63">
        <v>4.0509259259259258E-4</v>
      </c>
      <c r="D5" s="63">
        <v>1.3578703703703704E-3</v>
      </c>
      <c r="E5" s="8">
        <v>43</v>
      </c>
      <c r="F5" s="101">
        <v>0</v>
      </c>
      <c r="G5" s="8">
        <v>0</v>
      </c>
      <c r="H5" s="102">
        <f t="shared" si="3"/>
        <v>2.3645845508012271</v>
      </c>
      <c r="I5" s="90">
        <f t="shared" si="0"/>
        <v>3.1578380706287684E-5</v>
      </c>
      <c r="J5" s="13">
        <f t="shared" si="1"/>
        <v>2.728372093023256</v>
      </c>
      <c r="K5" s="14">
        <f t="shared" si="2"/>
        <v>35</v>
      </c>
      <c r="L5" s="13">
        <f t="shared" si="4"/>
        <v>21.5</v>
      </c>
      <c r="M5" s="90">
        <v>2.31481481481481E-4</v>
      </c>
      <c r="N5" s="58"/>
      <c r="O5" s="58">
        <v>5.20833333333333E-4</v>
      </c>
      <c r="P5" s="42"/>
      <c r="Q5" s="97"/>
      <c r="R5" s="97"/>
      <c r="S5" s="97"/>
      <c r="T5" s="97"/>
      <c r="U5" s="97"/>
      <c r="V5" s="97"/>
      <c r="W5" s="97"/>
      <c r="X5" s="97"/>
      <c r="Y5" s="97"/>
      <c r="Z5" s="97"/>
      <c r="AA5" s="97"/>
      <c r="AB5" s="97"/>
      <c r="AC5" s="97"/>
      <c r="AD5" s="97"/>
      <c r="AE5" s="42"/>
      <c r="AF5" s="97"/>
      <c r="AG5" s="97"/>
      <c r="AH5" s="97"/>
      <c r="AI5" s="97"/>
      <c r="AJ5" s="97"/>
      <c r="AK5" s="97"/>
      <c r="AL5" s="97"/>
      <c r="AM5" s="97"/>
      <c r="AN5" s="97"/>
      <c r="AO5" s="97"/>
      <c r="AP5" s="97"/>
      <c r="AQ5" s="97"/>
      <c r="AR5" s="97"/>
      <c r="AS5" s="97"/>
      <c r="AT5" s="42"/>
    </row>
    <row r="6" spans="1:46" x14ac:dyDescent="0.3">
      <c r="A6" s="8">
        <v>5</v>
      </c>
      <c r="B6" s="9">
        <v>45314</v>
      </c>
      <c r="C6" s="63">
        <v>4.0509259259259258E-4</v>
      </c>
      <c r="D6" s="63">
        <v>1.3871527777777779E-3</v>
      </c>
      <c r="E6" s="8">
        <v>44</v>
      </c>
      <c r="F6" s="101">
        <v>0</v>
      </c>
      <c r="G6" s="8">
        <v>0</v>
      </c>
      <c r="H6" s="102">
        <f t="shared" si="3"/>
        <v>2.4235787859824782</v>
      </c>
      <c r="I6" s="90">
        <f t="shared" si="0"/>
        <v>3.15261994949495E-5</v>
      </c>
      <c r="J6" s="13">
        <f t="shared" si="1"/>
        <v>2.7238636363636366</v>
      </c>
      <c r="K6" s="14">
        <f t="shared" si="2"/>
        <v>35</v>
      </c>
      <c r="L6" s="13">
        <f t="shared" si="4"/>
        <v>22</v>
      </c>
      <c r="M6" s="90">
        <v>2.31481481481481E-4</v>
      </c>
      <c r="N6" s="58"/>
      <c r="O6" s="58">
        <v>5.20833333333333E-4</v>
      </c>
      <c r="P6" s="42"/>
      <c r="Q6" s="97"/>
      <c r="R6" s="97"/>
      <c r="S6" s="97"/>
      <c r="T6" s="97"/>
      <c r="U6" s="97"/>
      <c r="V6" s="97"/>
      <c r="W6" s="97"/>
      <c r="X6" s="97"/>
      <c r="Y6" s="97"/>
      <c r="Z6" s="97"/>
      <c r="AA6" s="97"/>
      <c r="AB6" s="97"/>
      <c r="AC6" s="97"/>
      <c r="AD6" s="97"/>
      <c r="AE6" s="42"/>
      <c r="AF6" s="97"/>
      <c r="AG6" s="97"/>
      <c r="AH6" s="97"/>
      <c r="AI6" s="97"/>
      <c r="AJ6" s="97"/>
      <c r="AK6" s="97"/>
      <c r="AL6" s="97"/>
      <c r="AM6" s="97"/>
      <c r="AN6" s="97"/>
      <c r="AO6" s="97"/>
      <c r="AP6" s="97"/>
      <c r="AQ6" s="97"/>
      <c r="AR6" s="97"/>
      <c r="AS6" s="97"/>
      <c r="AT6" s="42"/>
    </row>
    <row r="7" spans="1:46" x14ac:dyDescent="0.3">
      <c r="A7" s="8">
        <v>6</v>
      </c>
      <c r="B7" s="9">
        <v>45319</v>
      </c>
      <c r="C7" s="63">
        <v>4.0509259259259258E-4</v>
      </c>
      <c r="D7" s="63">
        <v>1.5313657407407405E-3</v>
      </c>
      <c r="E7" s="8">
        <v>45</v>
      </c>
      <c r="F7" s="101">
        <v>0</v>
      </c>
      <c r="G7" s="8">
        <v>0</v>
      </c>
      <c r="H7" s="102">
        <f t="shared" si="3"/>
        <v>2.2963073416597388</v>
      </c>
      <c r="I7" s="90">
        <f t="shared" si="0"/>
        <v>3.4030349794238677E-5</v>
      </c>
      <c r="J7" s="13">
        <f t="shared" si="1"/>
        <v>2.9402222222222214</v>
      </c>
      <c r="K7" s="14">
        <f t="shared" si="2"/>
        <v>35</v>
      </c>
      <c r="L7" s="13">
        <f t="shared" si="4"/>
        <v>22.5</v>
      </c>
      <c r="M7" s="90">
        <v>2.31481481481481E-4</v>
      </c>
      <c r="N7" s="58"/>
      <c r="O7" s="58">
        <v>5.20833333333333E-4</v>
      </c>
      <c r="P7" s="42"/>
      <c r="Q7" s="97"/>
      <c r="R7" s="97"/>
      <c r="S7" s="97"/>
      <c r="T7" s="97"/>
      <c r="U7" s="97"/>
      <c r="V7" s="97"/>
      <c r="W7" s="97"/>
      <c r="X7" s="97"/>
      <c r="Y7" s="97"/>
      <c r="Z7" s="97"/>
      <c r="AA7" s="97"/>
      <c r="AB7" s="97"/>
      <c r="AC7" s="97"/>
      <c r="AD7" s="97"/>
      <c r="AE7" s="42"/>
      <c r="AF7" s="97"/>
      <c r="AG7" s="97"/>
      <c r="AH7" s="97"/>
      <c r="AI7" s="97"/>
      <c r="AJ7" s="97"/>
      <c r="AK7" s="97"/>
      <c r="AL7" s="97"/>
      <c r="AM7" s="97"/>
      <c r="AN7" s="97"/>
      <c r="AO7" s="97"/>
      <c r="AP7" s="97"/>
      <c r="AQ7" s="97"/>
      <c r="AR7" s="97"/>
      <c r="AS7" s="97"/>
      <c r="AT7" s="42"/>
    </row>
    <row r="8" spans="1:46" x14ac:dyDescent="0.3">
      <c r="A8" s="8">
        <v>7</v>
      </c>
      <c r="B8" s="9">
        <v>45324</v>
      </c>
      <c r="C8" s="63">
        <v>4.0509259259259258E-4</v>
      </c>
      <c r="D8" s="63">
        <v>1.6478009259259258E-3</v>
      </c>
      <c r="E8" s="8">
        <v>46</v>
      </c>
      <c r="F8" s="101">
        <v>0</v>
      </c>
      <c r="G8" s="8">
        <v>0</v>
      </c>
      <c r="H8" s="102">
        <f t="shared" si="3"/>
        <v>2.2299772617124392</v>
      </c>
      <c r="I8" s="90">
        <f t="shared" si="0"/>
        <v>3.5821759259259259E-5</v>
      </c>
      <c r="J8" s="13">
        <f t="shared" si="1"/>
        <v>3.0950000000000002</v>
      </c>
      <c r="K8" s="14">
        <f t="shared" si="2"/>
        <v>35</v>
      </c>
      <c r="L8" s="13">
        <f t="shared" si="4"/>
        <v>23</v>
      </c>
      <c r="M8" s="90">
        <v>2.31481481481481E-4</v>
      </c>
      <c r="N8" s="58"/>
      <c r="O8" s="58">
        <v>5.20833333333333E-4</v>
      </c>
      <c r="P8" s="42"/>
      <c r="Q8" s="97"/>
      <c r="R8" s="97"/>
      <c r="S8" s="97"/>
      <c r="T8" s="97"/>
      <c r="U8" s="97"/>
      <c r="V8" s="97"/>
      <c r="W8" s="97"/>
      <c r="X8" s="97"/>
      <c r="Y8" s="97"/>
      <c r="Z8" s="97"/>
      <c r="AA8" s="97"/>
      <c r="AB8" s="97"/>
      <c r="AC8" s="97"/>
      <c r="AD8" s="97"/>
      <c r="AE8" s="42"/>
      <c r="AF8" s="97"/>
      <c r="AG8" s="97"/>
      <c r="AH8" s="97"/>
      <c r="AI8" s="97"/>
      <c r="AJ8" s="97"/>
      <c r="AK8" s="97"/>
      <c r="AL8" s="97"/>
      <c r="AM8" s="97"/>
      <c r="AN8" s="97"/>
      <c r="AO8" s="97"/>
      <c r="AP8" s="97"/>
      <c r="AQ8" s="97"/>
      <c r="AR8" s="97"/>
      <c r="AS8" s="97"/>
      <c r="AT8" s="42"/>
    </row>
    <row r="9" spans="1:46" x14ac:dyDescent="0.3">
      <c r="A9" s="8">
        <v>8</v>
      </c>
      <c r="B9" s="9">
        <v>45328</v>
      </c>
      <c r="C9" s="63">
        <v>4.0509259259259258E-4</v>
      </c>
      <c r="D9" s="63">
        <v>1.6750000000000001E-3</v>
      </c>
      <c r="E9" s="8">
        <v>47</v>
      </c>
      <c r="F9" s="101">
        <v>0</v>
      </c>
      <c r="G9" s="8">
        <v>0</v>
      </c>
      <c r="H9" s="102">
        <f t="shared" si="3"/>
        <v>2.2901811981757874</v>
      </c>
      <c r="I9" s="90">
        <f t="shared" si="0"/>
        <v>3.5638297872340427E-5</v>
      </c>
      <c r="J9" s="13">
        <f t="shared" si="1"/>
        <v>3.0791489361702129</v>
      </c>
      <c r="K9" s="14">
        <f t="shared" si="2"/>
        <v>35</v>
      </c>
      <c r="L9" s="13">
        <f t="shared" si="4"/>
        <v>23.5</v>
      </c>
      <c r="M9" s="90">
        <v>2.31481481481481E-4</v>
      </c>
      <c r="N9" s="58"/>
      <c r="O9" s="58">
        <v>5.20833333333333E-4</v>
      </c>
      <c r="P9" s="42"/>
      <c r="Q9" s="97"/>
      <c r="R9" s="97"/>
      <c r="S9" s="97"/>
      <c r="T9" s="97"/>
      <c r="U9" s="97"/>
      <c r="V9" s="97"/>
      <c r="W9" s="97"/>
      <c r="X9" s="97"/>
      <c r="Y9" s="97"/>
      <c r="Z9" s="97"/>
      <c r="AA9" s="97"/>
      <c r="AB9" s="97"/>
      <c r="AC9" s="97"/>
      <c r="AD9" s="97"/>
      <c r="AE9" s="42"/>
      <c r="AF9" s="97"/>
      <c r="AG9" s="97"/>
      <c r="AH9" s="97"/>
      <c r="AI9" s="97"/>
      <c r="AJ9" s="97"/>
      <c r="AK9" s="97"/>
      <c r="AL9" s="97"/>
      <c r="AM9" s="97"/>
      <c r="AN9" s="97"/>
      <c r="AO9" s="97"/>
      <c r="AP9" s="97"/>
      <c r="AQ9" s="97"/>
      <c r="AR9" s="97"/>
      <c r="AS9" s="97"/>
      <c r="AT9" s="42"/>
    </row>
    <row r="10" spans="1:46" x14ac:dyDescent="0.3">
      <c r="A10" s="8">
        <v>9</v>
      </c>
      <c r="B10" s="9">
        <v>45333</v>
      </c>
      <c r="C10" s="63">
        <v>4.0509259259259258E-4</v>
      </c>
      <c r="D10" s="63">
        <v>1.6946759259259259E-3</v>
      </c>
      <c r="E10" s="8">
        <v>48</v>
      </c>
      <c r="F10" s="101">
        <v>0</v>
      </c>
      <c r="G10" s="8">
        <v>0</v>
      </c>
      <c r="H10" s="102">
        <f t="shared" si="3"/>
        <v>2.3609332878022129</v>
      </c>
      <c r="I10" s="90">
        <f t="shared" si="0"/>
        <v>3.5305748456790124E-5</v>
      </c>
      <c r="J10" s="13">
        <f t="shared" si="1"/>
        <v>3.0504166666666666</v>
      </c>
      <c r="K10" s="14">
        <f t="shared" si="2"/>
        <v>35</v>
      </c>
      <c r="L10" s="13">
        <f t="shared" si="4"/>
        <v>24</v>
      </c>
      <c r="M10" s="90">
        <v>2.31481481481481E-4</v>
      </c>
      <c r="N10" s="58"/>
      <c r="O10" s="58">
        <v>5.20833333333333E-4</v>
      </c>
      <c r="P10" s="42"/>
      <c r="Q10" s="97"/>
      <c r="R10" s="97"/>
      <c r="S10" s="97"/>
      <c r="T10" s="97"/>
      <c r="U10" s="97"/>
      <c r="V10" s="97"/>
      <c r="W10" s="97"/>
      <c r="X10" s="97"/>
      <c r="Y10" s="97"/>
      <c r="Z10" s="97"/>
      <c r="AA10" s="97"/>
      <c r="AB10" s="97"/>
      <c r="AC10" s="97"/>
      <c r="AD10" s="97"/>
      <c r="AE10" s="42"/>
      <c r="AF10" s="97"/>
      <c r="AG10" s="97"/>
      <c r="AH10" s="97"/>
      <c r="AI10" s="97"/>
      <c r="AJ10" s="97"/>
      <c r="AK10" s="97"/>
      <c r="AL10" s="97"/>
      <c r="AM10" s="97"/>
      <c r="AN10" s="97"/>
      <c r="AO10" s="97"/>
      <c r="AP10" s="97"/>
      <c r="AQ10" s="97"/>
      <c r="AR10" s="97"/>
      <c r="AS10" s="97"/>
      <c r="AT10" s="42"/>
    </row>
    <row r="11" spans="1:46" x14ac:dyDescent="0.3">
      <c r="A11" s="8">
        <v>10</v>
      </c>
      <c r="B11" s="9">
        <v>45338</v>
      </c>
      <c r="C11" s="63">
        <v>4.0509259259259258E-4</v>
      </c>
      <c r="D11" s="63">
        <v>1.6930555555555555E-3</v>
      </c>
      <c r="E11" s="8">
        <v>49</v>
      </c>
      <c r="F11" s="101">
        <v>0</v>
      </c>
      <c r="G11" s="8">
        <v>0</v>
      </c>
      <c r="H11" s="102">
        <f t="shared" si="3"/>
        <v>2.462671564807219</v>
      </c>
      <c r="I11" s="90">
        <f t="shared" si="0"/>
        <v>3.4552154195011337E-5</v>
      </c>
      <c r="J11" s="13">
        <f t="shared" si="1"/>
        <v>2.9853061224489794</v>
      </c>
      <c r="K11" s="14">
        <f t="shared" si="2"/>
        <v>35</v>
      </c>
      <c r="L11" s="13">
        <f t="shared" si="4"/>
        <v>24.5</v>
      </c>
      <c r="M11" s="90">
        <v>2.31481481481481E-4</v>
      </c>
      <c r="N11" s="58"/>
      <c r="O11" s="58">
        <v>5.20833333333333E-4</v>
      </c>
      <c r="P11" s="42"/>
      <c r="Q11" s="97"/>
      <c r="R11" s="97"/>
      <c r="S11" s="97"/>
      <c r="T11" s="97"/>
      <c r="U11" s="97"/>
      <c r="V11" s="97"/>
      <c r="W11" s="97"/>
      <c r="X11" s="97"/>
      <c r="Y11" s="97"/>
      <c r="Z11" s="97"/>
      <c r="AA11" s="97"/>
      <c r="AB11" s="97"/>
      <c r="AC11" s="97"/>
      <c r="AD11" s="97"/>
      <c r="AE11" s="42"/>
      <c r="AF11" s="97"/>
      <c r="AG11" s="97"/>
      <c r="AH11" s="97"/>
      <c r="AI11" s="97"/>
      <c r="AJ11" s="97"/>
      <c r="AK11" s="97"/>
      <c r="AL11" s="97"/>
      <c r="AM11" s="97"/>
      <c r="AN11" s="97"/>
      <c r="AO11" s="97"/>
      <c r="AP11" s="97"/>
      <c r="AQ11" s="97"/>
      <c r="AR11" s="97"/>
      <c r="AS11" s="97"/>
      <c r="AT11" s="42"/>
    </row>
    <row r="12" spans="1:46" x14ac:dyDescent="0.3">
      <c r="A12" s="8">
        <v>11</v>
      </c>
      <c r="B12" s="9">
        <v>45345</v>
      </c>
      <c r="C12" s="63">
        <v>3.4722222222222224E-4</v>
      </c>
      <c r="D12" s="63">
        <v>1.8583333333333334E-3</v>
      </c>
      <c r="E12" s="8">
        <v>50</v>
      </c>
      <c r="F12" s="101">
        <v>0</v>
      </c>
      <c r="G12" s="8">
        <v>0</v>
      </c>
      <c r="H12" s="102">
        <f t="shared" si="3"/>
        <v>2.3361112000854152</v>
      </c>
      <c r="I12" s="90">
        <f t="shared" si="0"/>
        <v>3.7166666666666664E-5</v>
      </c>
      <c r="J12" s="13">
        <f t="shared" si="1"/>
        <v>3.2111999999999998</v>
      </c>
      <c r="K12" s="14">
        <f t="shared" si="2"/>
        <v>30</v>
      </c>
      <c r="L12" s="13">
        <f t="shared" si="4"/>
        <v>21.428571428571431</v>
      </c>
      <c r="M12" s="90">
        <v>2.31481481481481E-4</v>
      </c>
      <c r="N12" s="58"/>
      <c r="O12" s="58">
        <v>5.20833333333333E-4</v>
      </c>
      <c r="P12" s="42"/>
      <c r="Q12" s="97"/>
      <c r="R12" s="97"/>
      <c r="S12" s="97"/>
      <c r="T12" s="97"/>
      <c r="U12" s="97"/>
      <c r="V12" s="97"/>
      <c r="W12" s="97"/>
      <c r="X12" s="97"/>
      <c r="Y12" s="97"/>
      <c r="Z12" s="97"/>
      <c r="AA12" s="97"/>
      <c r="AB12" s="97"/>
      <c r="AC12" s="97"/>
      <c r="AD12" s="97"/>
      <c r="AE12" s="42"/>
      <c r="AF12" s="97"/>
      <c r="AG12" s="97"/>
      <c r="AH12" s="97"/>
      <c r="AI12" s="97"/>
      <c r="AJ12" s="97"/>
      <c r="AK12" s="97"/>
      <c r="AL12" s="97"/>
      <c r="AM12" s="97"/>
      <c r="AN12" s="97"/>
      <c r="AO12" s="97"/>
      <c r="AP12" s="97"/>
      <c r="AQ12" s="97"/>
      <c r="AR12" s="97"/>
      <c r="AS12" s="97"/>
      <c r="AT12" s="42"/>
    </row>
    <row r="13" spans="1:46" x14ac:dyDescent="0.3">
      <c r="A13" s="8">
        <v>12</v>
      </c>
      <c r="B13" s="9">
        <v>45349</v>
      </c>
      <c r="C13" s="63">
        <v>3.4722222222222224E-4</v>
      </c>
      <c r="D13" s="63">
        <v>1.6526620370370373E-3</v>
      </c>
      <c r="E13" s="8">
        <v>51</v>
      </c>
      <c r="F13" s="101">
        <v>0</v>
      </c>
      <c r="G13" s="8">
        <v>0</v>
      </c>
      <c r="H13" s="102">
        <f t="shared" si="3"/>
        <v>2.7328806256440523</v>
      </c>
      <c r="I13" s="90">
        <f t="shared" si="0"/>
        <v>3.2405137981118378E-5</v>
      </c>
      <c r="J13" s="13">
        <f t="shared" si="1"/>
        <v>2.7998039215686279</v>
      </c>
      <c r="K13" s="14">
        <f t="shared" si="2"/>
        <v>30</v>
      </c>
      <c r="L13" s="13">
        <f t="shared" si="4"/>
        <v>21.857142857142858</v>
      </c>
      <c r="M13" s="90">
        <v>2.31481481481481E-4</v>
      </c>
      <c r="N13" s="58"/>
      <c r="O13" s="58">
        <v>5.20833333333333E-4</v>
      </c>
      <c r="P13" s="42"/>
      <c r="Q13" s="97"/>
      <c r="R13" s="97"/>
      <c r="S13" s="97"/>
      <c r="T13" s="97"/>
      <c r="U13" s="97"/>
      <c r="V13" s="97"/>
      <c r="W13" s="97"/>
      <c r="X13" s="97"/>
      <c r="Y13" s="97"/>
      <c r="Z13" s="97"/>
      <c r="AA13" s="97"/>
      <c r="AB13" s="97"/>
      <c r="AC13" s="97"/>
      <c r="AD13" s="97"/>
      <c r="AE13" s="42"/>
      <c r="AF13" s="97"/>
      <c r="AG13" s="97"/>
      <c r="AH13" s="97"/>
      <c r="AI13" s="97"/>
      <c r="AJ13" s="97"/>
      <c r="AK13" s="97"/>
      <c r="AL13" s="97"/>
      <c r="AM13" s="97"/>
      <c r="AN13" s="97"/>
      <c r="AO13" s="97"/>
      <c r="AP13" s="97"/>
      <c r="AQ13" s="97"/>
      <c r="AR13" s="97"/>
      <c r="AS13" s="97"/>
      <c r="AT13" s="42"/>
    </row>
    <row r="14" spans="1:46" x14ac:dyDescent="0.3">
      <c r="A14" s="8">
        <v>13</v>
      </c>
      <c r="B14" s="9">
        <v>45354</v>
      </c>
      <c r="C14" s="63">
        <v>3.4722222222222224E-4</v>
      </c>
      <c r="D14" s="63">
        <v>1.9011574074074076E-3</v>
      </c>
      <c r="E14" s="8">
        <v>52</v>
      </c>
      <c r="F14" s="101">
        <v>0</v>
      </c>
      <c r="G14" s="8">
        <v>0</v>
      </c>
      <c r="H14" s="102">
        <f t="shared" si="3"/>
        <v>2.4698132003270072</v>
      </c>
      <c r="I14" s="90">
        <f t="shared" si="0"/>
        <v>3.6560719373219375E-5</v>
      </c>
      <c r="J14" s="13">
        <f t="shared" si="1"/>
        <v>3.1588461538461541</v>
      </c>
      <c r="K14" s="14">
        <f t="shared" si="2"/>
        <v>30</v>
      </c>
      <c r="L14" s="13">
        <f t="shared" si="4"/>
        <v>22.285714285714285</v>
      </c>
      <c r="M14" s="90">
        <v>2.31481481481481E-4</v>
      </c>
      <c r="N14" s="58"/>
      <c r="O14" s="58">
        <v>5.20833333333333E-4</v>
      </c>
      <c r="P14" s="42"/>
      <c r="Q14" s="97"/>
      <c r="R14" s="97"/>
      <c r="S14" s="97"/>
      <c r="T14" s="97"/>
      <c r="U14" s="97"/>
      <c r="V14" s="97"/>
      <c r="W14" s="97"/>
      <c r="X14" s="97"/>
      <c r="Y14" s="97"/>
      <c r="Z14" s="97"/>
      <c r="AA14" s="97"/>
      <c r="AB14" s="97"/>
      <c r="AC14" s="97"/>
      <c r="AD14" s="97"/>
      <c r="AE14" s="42"/>
      <c r="AF14" s="97"/>
      <c r="AG14" s="97"/>
      <c r="AH14" s="97"/>
      <c r="AI14" s="97"/>
      <c r="AJ14" s="97"/>
      <c r="AK14" s="97"/>
      <c r="AL14" s="97"/>
      <c r="AM14" s="97"/>
      <c r="AN14" s="97"/>
      <c r="AO14" s="97"/>
      <c r="AP14" s="97"/>
      <c r="AQ14" s="97"/>
      <c r="AR14" s="97"/>
      <c r="AS14" s="97"/>
      <c r="AT14" s="42"/>
    </row>
    <row r="15" spans="1:46" x14ac:dyDescent="0.3">
      <c r="A15" s="8">
        <v>14</v>
      </c>
      <c r="B15" s="9">
        <v>45359</v>
      </c>
      <c r="C15" s="63">
        <v>3.4722222222222224E-4</v>
      </c>
      <c r="D15" s="63">
        <v>1.9263888888888889E-3</v>
      </c>
      <c r="E15" s="8">
        <v>53</v>
      </c>
      <c r="F15" s="101">
        <v>0</v>
      </c>
      <c r="G15" s="8">
        <v>0</v>
      </c>
      <c r="H15" s="102">
        <f t="shared" si="3"/>
        <v>2.5321107554846018</v>
      </c>
      <c r="I15" s="90">
        <f t="shared" si="0"/>
        <v>3.6346960167714889E-5</v>
      </c>
      <c r="J15" s="13">
        <f t="shared" si="1"/>
        <v>3.1403773584905661</v>
      </c>
      <c r="K15" s="14">
        <f t="shared" si="2"/>
        <v>30</v>
      </c>
      <c r="L15" s="13">
        <f t="shared" si="4"/>
        <v>22.714285714285715</v>
      </c>
      <c r="M15" s="90">
        <v>2.31481481481481E-4</v>
      </c>
      <c r="N15" s="58"/>
      <c r="O15" s="58">
        <v>5.20833333333333E-4</v>
      </c>
      <c r="P15" s="42"/>
      <c r="Q15" s="97"/>
      <c r="R15" s="97"/>
      <c r="S15" s="97"/>
      <c r="T15" s="97"/>
      <c r="U15" s="97"/>
      <c r="V15" s="97"/>
      <c r="W15" s="97"/>
      <c r="X15" s="97"/>
      <c r="Y15" s="97"/>
      <c r="Z15" s="97"/>
      <c r="AA15" s="97"/>
      <c r="AB15" s="97"/>
      <c r="AC15" s="97"/>
      <c r="AD15" s="97"/>
      <c r="AE15" s="42"/>
      <c r="AF15" s="97"/>
      <c r="AG15" s="97"/>
      <c r="AH15" s="97"/>
      <c r="AI15" s="97"/>
      <c r="AJ15" s="97"/>
      <c r="AK15" s="97"/>
      <c r="AL15" s="97"/>
      <c r="AM15" s="97"/>
      <c r="AN15" s="97"/>
      <c r="AO15" s="97"/>
      <c r="AP15" s="97"/>
      <c r="AQ15" s="97"/>
      <c r="AR15" s="97"/>
      <c r="AS15" s="97"/>
      <c r="AT15" s="42"/>
    </row>
    <row r="16" spans="1:46" x14ac:dyDescent="0.3">
      <c r="A16" s="8">
        <v>15</v>
      </c>
      <c r="B16" s="9">
        <v>45366</v>
      </c>
      <c r="C16" s="63">
        <v>3.4722222222222224E-4</v>
      </c>
      <c r="D16" s="63">
        <v>1.9804398148148151E-3</v>
      </c>
      <c r="E16" s="8">
        <v>54</v>
      </c>
      <c r="F16" s="101">
        <v>0</v>
      </c>
      <c r="G16" s="8">
        <v>0</v>
      </c>
      <c r="H16" s="102">
        <f t="shared" si="3"/>
        <v>2.5568289366906836</v>
      </c>
      <c r="I16" s="90">
        <f t="shared" si="0"/>
        <v>3.6674811385459541E-5</v>
      </c>
      <c r="J16" s="13">
        <f t="shared" si="1"/>
        <v>3.168703703703704</v>
      </c>
      <c r="K16" s="14">
        <f t="shared" si="2"/>
        <v>30</v>
      </c>
      <c r="L16" s="13">
        <f t="shared" si="4"/>
        <v>23.142857142857142</v>
      </c>
      <c r="M16" s="90">
        <v>2.31481481481481E-4</v>
      </c>
      <c r="N16" s="58"/>
      <c r="O16" s="58">
        <v>5.20833333333333E-4</v>
      </c>
      <c r="P16" s="42"/>
      <c r="Q16" s="97"/>
      <c r="R16" s="97"/>
      <c r="S16" s="97"/>
      <c r="T16" s="97"/>
      <c r="U16" s="97"/>
      <c r="V16" s="97"/>
      <c r="W16" s="97"/>
      <c r="X16" s="97"/>
      <c r="Y16" s="97"/>
      <c r="Z16" s="97"/>
      <c r="AA16" s="97"/>
      <c r="AB16" s="97"/>
      <c r="AC16" s="97"/>
      <c r="AD16" s="97"/>
      <c r="AE16" s="42"/>
      <c r="AF16" s="97"/>
      <c r="AG16" s="97"/>
      <c r="AH16" s="97"/>
      <c r="AI16" s="97"/>
      <c r="AJ16" s="97"/>
      <c r="AK16" s="97"/>
      <c r="AL16" s="97"/>
      <c r="AM16" s="97"/>
      <c r="AN16" s="97"/>
      <c r="AO16" s="97"/>
      <c r="AP16" s="97"/>
      <c r="AQ16" s="97"/>
      <c r="AR16" s="97"/>
      <c r="AS16" s="97"/>
      <c r="AT16" s="42"/>
    </row>
    <row r="17" spans="1:46" x14ac:dyDescent="0.3">
      <c r="A17" s="8">
        <v>16</v>
      </c>
      <c r="B17" s="9">
        <v>45370</v>
      </c>
      <c r="C17" s="63">
        <v>3.4722222222222224E-4</v>
      </c>
      <c r="D17" s="63">
        <v>1.8994212962962964E-3</v>
      </c>
      <c r="E17" s="8">
        <v>55</v>
      </c>
      <c r="F17" s="101">
        <v>0</v>
      </c>
      <c r="G17" s="8">
        <v>0</v>
      </c>
      <c r="H17" s="102">
        <f t="shared" si="3"/>
        <v>2.7655030630587492</v>
      </c>
      <c r="I17" s="90">
        <f t="shared" si="0"/>
        <v>3.4534932659932661E-5</v>
      </c>
      <c r="J17" s="13">
        <f t="shared" si="1"/>
        <v>2.9838181818181821</v>
      </c>
      <c r="K17" s="14">
        <f t="shared" si="2"/>
        <v>30</v>
      </c>
      <c r="L17" s="13">
        <f t="shared" si="4"/>
        <v>23.571428571428569</v>
      </c>
      <c r="M17" s="90">
        <v>2.31481481481481E-4</v>
      </c>
      <c r="N17" s="58"/>
      <c r="O17" s="58">
        <v>5.20833333333333E-4</v>
      </c>
      <c r="P17" s="42"/>
      <c r="Q17" s="97"/>
      <c r="R17" s="97"/>
      <c r="S17" s="97"/>
      <c r="T17" s="97"/>
      <c r="U17" s="97"/>
      <c r="V17" s="97"/>
      <c r="W17" s="97"/>
      <c r="X17" s="97"/>
      <c r="Y17" s="97"/>
      <c r="Z17" s="97"/>
      <c r="AA17" s="97"/>
      <c r="AB17" s="97"/>
      <c r="AC17" s="97"/>
      <c r="AD17" s="97"/>
      <c r="AE17" s="42"/>
      <c r="AF17" s="97"/>
      <c r="AG17" s="97"/>
      <c r="AH17" s="97"/>
      <c r="AI17" s="97"/>
      <c r="AJ17" s="97"/>
      <c r="AK17" s="97"/>
      <c r="AL17" s="97"/>
      <c r="AM17" s="97"/>
      <c r="AN17" s="97"/>
      <c r="AO17" s="97"/>
      <c r="AP17" s="97"/>
      <c r="AQ17" s="97"/>
      <c r="AR17" s="97"/>
      <c r="AS17" s="97"/>
      <c r="AT17" s="42"/>
    </row>
    <row r="18" spans="1:46" x14ac:dyDescent="0.3">
      <c r="A18" s="8">
        <v>17</v>
      </c>
      <c r="B18" s="9">
        <v>45375</v>
      </c>
      <c r="C18" s="63">
        <v>3.1250000000000001E-4</v>
      </c>
      <c r="D18" s="63">
        <v>2.2300925925925925E-3</v>
      </c>
      <c r="E18" s="8">
        <v>56</v>
      </c>
      <c r="F18" s="101">
        <v>0</v>
      </c>
      <c r="G18" s="8">
        <v>0</v>
      </c>
      <c r="H18" s="102">
        <f t="shared" si="3"/>
        <v>2.4418935395474359</v>
      </c>
      <c r="I18" s="90">
        <f t="shared" si="0"/>
        <v>3.9823082010582009E-5</v>
      </c>
      <c r="J18" s="13">
        <f t="shared" si="1"/>
        <v>3.4407142857142858</v>
      </c>
      <c r="K18" s="14">
        <f t="shared" si="2"/>
        <v>26.999999999999996</v>
      </c>
      <c r="L18" s="13">
        <f t="shared" si="4"/>
        <v>21.599999999999998</v>
      </c>
      <c r="M18" s="90">
        <v>2.31481481481481E-4</v>
      </c>
      <c r="N18" s="58"/>
      <c r="O18" s="58">
        <v>5.20833333333333E-4</v>
      </c>
      <c r="P18" s="42"/>
      <c r="Q18" s="97"/>
      <c r="R18" s="97"/>
      <c r="S18" s="97"/>
      <c r="T18" s="97"/>
      <c r="U18" s="97"/>
      <c r="V18" s="97"/>
      <c r="W18" s="97"/>
      <c r="X18" s="97"/>
      <c r="Y18" s="97"/>
      <c r="Z18" s="97"/>
      <c r="AA18" s="97"/>
      <c r="AB18" s="97"/>
      <c r="AC18" s="97"/>
      <c r="AD18" s="97"/>
      <c r="AE18" s="42"/>
      <c r="AF18" s="97"/>
      <c r="AG18" s="97"/>
      <c r="AH18" s="97"/>
      <c r="AI18" s="97"/>
      <c r="AJ18" s="97"/>
      <c r="AK18" s="97"/>
      <c r="AL18" s="97"/>
      <c r="AM18" s="97"/>
      <c r="AN18" s="97"/>
      <c r="AO18" s="97"/>
      <c r="AP18" s="97"/>
      <c r="AQ18" s="97"/>
      <c r="AR18" s="97"/>
      <c r="AS18" s="97"/>
      <c r="AT18" s="42"/>
    </row>
    <row r="19" spans="1:46" ht="16.5" thickBot="1" x14ac:dyDescent="0.35">
      <c r="A19" s="149">
        <v>18</v>
      </c>
      <c r="B19" s="150">
        <v>45380</v>
      </c>
      <c r="C19" s="151">
        <v>3.1250000000000001E-4</v>
      </c>
      <c r="D19" s="151">
        <v>2.1613425925925927E-3</v>
      </c>
      <c r="E19" s="149">
        <v>57</v>
      </c>
      <c r="F19" s="152">
        <v>0</v>
      </c>
      <c r="G19" s="149">
        <v>0</v>
      </c>
      <c r="H19" s="105">
        <f t="shared" si="3"/>
        <v>2.6103279442387426</v>
      </c>
      <c r="I19" s="91">
        <f t="shared" si="0"/>
        <v>3.7918291098115663E-5</v>
      </c>
      <c r="J19" s="81">
        <f t="shared" si="1"/>
        <v>3.2761403508771934</v>
      </c>
      <c r="K19" s="82">
        <f t="shared" si="2"/>
        <v>26.999999999999996</v>
      </c>
      <c r="L19" s="117">
        <f>((E19)/7)*((K19)/10)</f>
        <v>21.98571428571428</v>
      </c>
      <c r="M19" s="91">
        <v>2.31481481481481E-4</v>
      </c>
      <c r="N19" s="80"/>
      <c r="O19" s="80">
        <v>5.20833333333333E-4</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row>
    <row r="20" spans="1:46" ht="16.5" thickTop="1" x14ac:dyDescent="0.3">
      <c r="A20" s="47">
        <v>19</v>
      </c>
      <c r="B20" s="48">
        <v>45387</v>
      </c>
      <c r="C20" s="88">
        <v>6.9444444444444444E-5</v>
      </c>
      <c r="D20" s="88">
        <v>5.0046296296296297E-4</v>
      </c>
      <c r="E20" s="47">
        <v>8</v>
      </c>
      <c r="F20" s="113">
        <f>(G20*E20)</f>
        <v>192</v>
      </c>
      <c r="G20" s="47">
        <v>24</v>
      </c>
      <c r="H20" s="102">
        <f t="shared" ref="H20:H27" si="5">(((E20*(1/((K20)*0.45))*0.91)+(F20/168)+(((L20)*0.45)*1))/3)</f>
        <v>1.3825749559082894</v>
      </c>
      <c r="I20" s="90">
        <f t="shared" si="0"/>
        <v>6.2557870370370371E-5</v>
      </c>
      <c r="J20" s="13">
        <f>I20*24*60*60</f>
        <v>5.4050000000000002</v>
      </c>
      <c r="K20" s="14">
        <f t="shared" si="2"/>
        <v>5.9999999999999991</v>
      </c>
      <c r="L20" s="13">
        <f>((E20)/7)*((K20)/10)</f>
        <v>0.6857142857142855</v>
      </c>
      <c r="M20" s="90">
        <v>1.1574074074074075E-4</v>
      </c>
      <c r="N20" s="58">
        <v>2.89351851851852E-4</v>
      </c>
      <c r="O20" s="58">
        <v>4.6296296296296298E-4</v>
      </c>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row>
    <row r="21" spans="1:46" x14ac:dyDescent="0.3">
      <c r="A21" s="8">
        <v>20</v>
      </c>
      <c r="B21" s="9">
        <v>45391</v>
      </c>
      <c r="C21" s="63">
        <v>8.1018518518518516E-5</v>
      </c>
      <c r="D21" s="63">
        <v>5.7060185185185187E-4</v>
      </c>
      <c r="E21" s="8">
        <v>8</v>
      </c>
      <c r="F21" s="101">
        <f>(G21*E21)</f>
        <v>192</v>
      </c>
      <c r="G21" s="8">
        <v>24</v>
      </c>
      <c r="H21" s="102">
        <f t="shared" si="5"/>
        <v>1.2713227513227512</v>
      </c>
      <c r="I21" s="90">
        <f t="shared" si="0"/>
        <v>7.1325231481481484E-5</v>
      </c>
      <c r="J21" s="13">
        <f t="shared" ref="J21:J29" si="6">I21*24*60*60</f>
        <v>6.1624999999999996</v>
      </c>
      <c r="K21" s="14">
        <f t="shared" si="2"/>
        <v>7</v>
      </c>
      <c r="L21" s="13">
        <f t="shared" ref="L21:L26" si="7">((E21)/7)*((K21)/10)</f>
        <v>0.79999999999999993</v>
      </c>
      <c r="M21" s="90">
        <v>1.1574074074074075E-4</v>
      </c>
      <c r="N21" s="58">
        <v>2.89351851851852E-4</v>
      </c>
      <c r="O21" s="58">
        <v>4.6296296296296298E-4</v>
      </c>
      <c r="P21" s="42"/>
      <c r="Q21" s="97"/>
      <c r="R21" s="97"/>
      <c r="S21" s="97"/>
      <c r="T21" s="97"/>
      <c r="U21" s="97"/>
      <c r="V21" s="97"/>
      <c r="W21" s="97"/>
      <c r="X21" s="97"/>
      <c r="Y21" s="97"/>
      <c r="Z21" s="97"/>
      <c r="AA21" s="97"/>
      <c r="AB21" s="97"/>
      <c r="AC21" s="97"/>
      <c r="AD21" s="97"/>
      <c r="AE21" s="42"/>
      <c r="AF21" s="97"/>
      <c r="AG21" s="97"/>
      <c r="AH21" s="97"/>
      <c r="AI21" s="97"/>
      <c r="AJ21" s="97"/>
      <c r="AK21" s="97"/>
      <c r="AL21" s="97"/>
      <c r="AM21" s="97"/>
      <c r="AN21" s="97"/>
      <c r="AO21" s="97"/>
      <c r="AP21" s="97"/>
      <c r="AQ21" s="97"/>
      <c r="AR21" s="97"/>
      <c r="AS21" s="97"/>
      <c r="AT21" s="42"/>
    </row>
    <row r="22" spans="1:46" x14ac:dyDescent="0.3">
      <c r="A22" s="8">
        <v>21</v>
      </c>
      <c r="B22" s="9">
        <v>45396</v>
      </c>
      <c r="C22" s="63">
        <v>1.6203703703703703E-4</v>
      </c>
      <c r="D22" s="63">
        <v>3.814814814814815E-4</v>
      </c>
      <c r="E22" s="8">
        <v>8</v>
      </c>
      <c r="F22" s="101">
        <f t="shared" ref="F22:F29" si="8">(G22*E22)</f>
        <v>192</v>
      </c>
      <c r="G22" s="8">
        <v>24</v>
      </c>
      <c r="H22" s="102">
        <f t="shared" si="5"/>
        <v>1.006137566137566</v>
      </c>
      <c r="I22" s="90">
        <f t="shared" si="0"/>
        <v>4.7685185185185188E-5</v>
      </c>
      <c r="J22" s="13">
        <f t="shared" si="6"/>
        <v>4.12</v>
      </c>
      <c r="K22" s="14">
        <f t="shared" si="2"/>
        <v>14</v>
      </c>
      <c r="L22" s="13">
        <f t="shared" si="7"/>
        <v>1.5999999999999999</v>
      </c>
      <c r="M22" s="90">
        <v>1.1574074074074075E-4</v>
      </c>
      <c r="N22" s="58">
        <v>2.89351851851852E-4</v>
      </c>
      <c r="O22" s="58">
        <v>4.6296296296296298E-4</v>
      </c>
      <c r="P22" s="42"/>
      <c r="Q22" s="97"/>
      <c r="R22" s="97"/>
      <c r="S22" s="97"/>
      <c r="T22" s="97"/>
      <c r="U22" s="97"/>
      <c r="V22" s="97"/>
      <c r="W22" s="97"/>
      <c r="X22" s="97"/>
      <c r="Y22" s="97"/>
      <c r="Z22" s="97"/>
      <c r="AA22" s="97"/>
      <c r="AB22" s="97"/>
      <c r="AC22" s="97"/>
      <c r="AD22" s="97"/>
      <c r="AE22" s="42"/>
      <c r="AF22" s="97"/>
      <c r="AG22" s="97"/>
      <c r="AH22" s="97"/>
      <c r="AI22" s="97"/>
      <c r="AJ22" s="97"/>
      <c r="AK22" s="97"/>
      <c r="AL22" s="97"/>
      <c r="AM22" s="97"/>
      <c r="AN22" s="97"/>
      <c r="AO22" s="97"/>
      <c r="AP22" s="97"/>
      <c r="AQ22" s="97"/>
      <c r="AR22" s="97"/>
      <c r="AS22" s="97"/>
      <c r="AT22" s="42"/>
    </row>
    <row r="23" spans="1:46" x14ac:dyDescent="0.3">
      <c r="A23" s="8">
        <v>22</v>
      </c>
      <c r="B23" s="9">
        <v>45401</v>
      </c>
      <c r="C23" s="63">
        <v>2.199074074074074E-4</v>
      </c>
      <c r="D23" s="63">
        <v>3.7268518518518521E-4</v>
      </c>
      <c r="E23" s="8">
        <v>8</v>
      </c>
      <c r="F23" s="101">
        <f t="shared" si="8"/>
        <v>192</v>
      </c>
      <c r="G23" s="8">
        <v>24</v>
      </c>
      <c r="H23" s="102">
        <f t="shared" si="5"/>
        <v>0.99048732943469775</v>
      </c>
      <c r="I23" s="90">
        <f t="shared" si="0"/>
        <v>4.6585648148148151E-5</v>
      </c>
      <c r="J23" s="13">
        <f t="shared" si="6"/>
        <v>4.0250000000000004</v>
      </c>
      <c r="K23" s="14">
        <f t="shared" si="2"/>
        <v>19</v>
      </c>
      <c r="L23" s="13">
        <f t="shared" si="7"/>
        <v>2.1714285714285713</v>
      </c>
      <c r="M23" s="90">
        <v>1.15740740740741E-4</v>
      </c>
      <c r="N23" s="58">
        <v>2.89351851851852E-4</v>
      </c>
      <c r="O23" s="58">
        <v>4.6296296296296298E-4</v>
      </c>
      <c r="P23" s="42"/>
      <c r="Q23" s="97"/>
      <c r="R23" s="97"/>
      <c r="S23" s="97"/>
      <c r="T23" s="97"/>
      <c r="U23" s="97"/>
      <c r="V23" s="97"/>
      <c r="W23" s="97"/>
      <c r="X23" s="97"/>
      <c r="Y23" s="97"/>
      <c r="Z23" s="97"/>
      <c r="AA23" s="97"/>
      <c r="AB23" s="97"/>
      <c r="AC23" s="97"/>
      <c r="AD23" s="97"/>
      <c r="AE23" s="42"/>
      <c r="AF23" s="97"/>
      <c r="AG23" s="97"/>
      <c r="AH23" s="97"/>
      <c r="AI23" s="97"/>
      <c r="AJ23" s="97"/>
      <c r="AK23" s="97"/>
      <c r="AL23" s="97"/>
      <c r="AM23" s="97"/>
      <c r="AN23" s="97"/>
      <c r="AO23" s="97"/>
      <c r="AP23" s="97"/>
      <c r="AQ23" s="97"/>
      <c r="AR23" s="97"/>
      <c r="AS23" s="97"/>
      <c r="AT23" s="42"/>
    </row>
    <row r="24" spans="1:46" x14ac:dyDescent="0.3">
      <c r="A24" s="8">
        <v>23</v>
      </c>
      <c r="B24" s="9">
        <v>45405</v>
      </c>
      <c r="C24" s="63">
        <v>2.6620370370370372E-4</v>
      </c>
      <c r="D24" s="63">
        <v>3.5625000000000001E-4</v>
      </c>
      <c r="E24" s="8">
        <v>8</v>
      </c>
      <c r="F24" s="101">
        <f t="shared" si="8"/>
        <v>192</v>
      </c>
      <c r="G24" s="8">
        <v>24</v>
      </c>
      <c r="H24" s="102">
        <f t="shared" si="5"/>
        <v>1.0096986427421208</v>
      </c>
      <c r="I24" s="90">
        <f t="shared" si="0"/>
        <v>4.4531250000000002E-5</v>
      </c>
      <c r="J24" s="13">
        <f t="shared" si="6"/>
        <v>3.8475000000000001</v>
      </c>
      <c r="K24" s="14">
        <f t="shared" si="2"/>
        <v>23</v>
      </c>
      <c r="L24" s="13">
        <f t="shared" si="7"/>
        <v>2.6285714285714281</v>
      </c>
      <c r="M24" s="90">
        <v>1.15740740740741E-4</v>
      </c>
      <c r="N24" s="58">
        <v>2.89351851851852E-4</v>
      </c>
      <c r="O24" s="58">
        <v>4.6296296296296298E-4</v>
      </c>
      <c r="P24" s="42"/>
      <c r="Q24" s="97"/>
      <c r="R24" s="97"/>
      <c r="S24" s="97"/>
      <c r="T24" s="97"/>
      <c r="U24" s="97"/>
      <c r="V24" s="97"/>
      <c r="W24" s="97"/>
      <c r="X24" s="97"/>
      <c r="Y24" s="97"/>
      <c r="Z24" s="97"/>
      <c r="AA24" s="97"/>
      <c r="AB24" s="97"/>
      <c r="AC24" s="97"/>
      <c r="AD24" s="97"/>
      <c r="AE24" s="42"/>
      <c r="AF24" s="97"/>
      <c r="AG24" s="97"/>
      <c r="AH24" s="97"/>
      <c r="AI24" s="97"/>
      <c r="AJ24" s="97"/>
      <c r="AK24" s="97"/>
      <c r="AL24" s="97"/>
      <c r="AM24" s="97"/>
      <c r="AN24" s="97"/>
      <c r="AO24" s="97"/>
      <c r="AP24" s="97"/>
      <c r="AQ24" s="97"/>
      <c r="AR24" s="97"/>
      <c r="AS24" s="97"/>
      <c r="AT24" s="42"/>
    </row>
    <row r="25" spans="1:46" x14ac:dyDescent="0.3">
      <c r="A25" s="8">
        <v>24</v>
      </c>
      <c r="B25" s="9">
        <v>45410</v>
      </c>
      <c r="C25" s="63">
        <v>3.3564814814814812E-4</v>
      </c>
      <c r="D25" s="63">
        <v>3.2268518518518518E-4</v>
      </c>
      <c r="E25" s="8">
        <v>8</v>
      </c>
      <c r="F25" s="101">
        <f t="shared" si="8"/>
        <v>192</v>
      </c>
      <c r="G25" s="8">
        <v>24</v>
      </c>
      <c r="H25" s="102">
        <f t="shared" si="5"/>
        <v>1.0640467068053274</v>
      </c>
      <c r="I25" s="90">
        <f t="shared" si="0"/>
        <v>4.0335648148148148E-5</v>
      </c>
      <c r="J25" s="13">
        <f t="shared" si="6"/>
        <v>3.4849999999999999</v>
      </c>
      <c r="K25" s="14">
        <f t="shared" si="2"/>
        <v>29</v>
      </c>
      <c r="L25" s="13">
        <f t="shared" si="7"/>
        <v>3.3142857142857141</v>
      </c>
      <c r="M25" s="90">
        <v>1.15740740740741E-4</v>
      </c>
      <c r="N25" s="58">
        <v>2.89351851851852E-4</v>
      </c>
      <c r="O25" s="58">
        <v>4.6296296296296298E-4</v>
      </c>
      <c r="P25" s="42"/>
      <c r="Q25" s="97"/>
      <c r="R25" s="97"/>
      <c r="S25" s="97"/>
      <c r="T25" s="97"/>
      <c r="U25" s="97"/>
      <c r="V25" s="97"/>
      <c r="W25" s="97"/>
      <c r="X25" s="97"/>
      <c r="Y25" s="97"/>
      <c r="Z25" s="97"/>
      <c r="AA25" s="97"/>
      <c r="AB25" s="97"/>
      <c r="AC25" s="97"/>
      <c r="AD25" s="97"/>
      <c r="AE25" s="42"/>
      <c r="AF25" s="97"/>
      <c r="AG25" s="97"/>
      <c r="AH25" s="97"/>
      <c r="AI25" s="97"/>
      <c r="AJ25" s="97"/>
      <c r="AK25" s="97"/>
      <c r="AL25" s="97"/>
      <c r="AM25" s="97"/>
      <c r="AN25" s="97"/>
      <c r="AO25" s="97"/>
      <c r="AP25" s="97"/>
      <c r="AQ25" s="97"/>
      <c r="AR25" s="97"/>
      <c r="AS25" s="97"/>
      <c r="AT25" s="42"/>
    </row>
    <row r="26" spans="1:46" x14ac:dyDescent="0.3">
      <c r="A26" s="8">
        <v>25</v>
      </c>
      <c r="B26" s="9">
        <v>45417</v>
      </c>
      <c r="C26" s="63">
        <v>3.8194444444444446E-4</v>
      </c>
      <c r="D26" s="63">
        <v>3.2349537037037036E-4</v>
      </c>
      <c r="E26" s="8">
        <v>8</v>
      </c>
      <c r="F26" s="101">
        <f t="shared" si="8"/>
        <v>192</v>
      </c>
      <c r="G26" s="8">
        <v>24</v>
      </c>
      <c r="H26" s="102">
        <f t="shared" si="5"/>
        <v>1.1100785634118966</v>
      </c>
      <c r="I26" s="90">
        <f t="shared" si="0"/>
        <v>4.0436921296296296E-5</v>
      </c>
      <c r="J26" s="13">
        <f t="shared" si="6"/>
        <v>3.4937499999999999</v>
      </c>
      <c r="K26" s="14">
        <f t="shared" si="2"/>
        <v>33</v>
      </c>
      <c r="L26" s="13">
        <f t="shared" si="7"/>
        <v>3.7714285714285709</v>
      </c>
      <c r="M26" s="90">
        <v>1.15740740740741E-4</v>
      </c>
      <c r="N26" s="58">
        <v>2.89351851851852E-4</v>
      </c>
      <c r="O26" s="58">
        <v>4.6296296296296298E-4</v>
      </c>
      <c r="P26" s="42"/>
      <c r="Q26" s="97"/>
      <c r="R26" s="97"/>
      <c r="S26" s="97"/>
      <c r="T26" s="97"/>
      <c r="U26" s="97"/>
      <c r="V26" s="97"/>
      <c r="W26" s="97"/>
      <c r="X26" s="97"/>
      <c r="Y26" s="97"/>
      <c r="Z26" s="97"/>
      <c r="AA26" s="97"/>
      <c r="AB26" s="97"/>
      <c r="AC26" s="97"/>
      <c r="AD26" s="97"/>
      <c r="AE26" s="42"/>
      <c r="AF26" s="97"/>
      <c r="AG26" s="97"/>
      <c r="AH26" s="97"/>
      <c r="AI26" s="97"/>
      <c r="AJ26" s="97"/>
      <c r="AK26" s="97"/>
      <c r="AL26" s="97"/>
      <c r="AM26" s="97"/>
      <c r="AN26" s="97"/>
      <c r="AO26" s="97"/>
      <c r="AP26" s="97"/>
      <c r="AQ26" s="97"/>
      <c r="AR26" s="97"/>
      <c r="AS26" s="97"/>
      <c r="AT26" s="42"/>
    </row>
    <row r="27" spans="1:46" x14ac:dyDescent="0.3">
      <c r="A27" s="8">
        <v>26</v>
      </c>
      <c r="B27" s="9">
        <v>45422</v>
      </c>
      <c r="C27" s="63">
        <v>4.5138888888888887E-4</v>
      </c>
      <c r="D27" s="63">
        <v>2.9328703703703705E-4</v>
      </c>
      <c r="E27" s="8">
        <v>8</v>
      </c>
      <c r="F27" s="101">
        <f t="shared" si="8"/>
        <v>192</v>
      </c>
      <c r="G27" s="8">
        <v>24</v>
      </c>
      <c r="H27" s="102">
        <f t="shared" si="5"/>
        <v>1.187795414462081</v>
      </c>
      <c r="I27" s="90">
        <f t="shared" si="0"/>
        <v>3.6660879629629631E-5</v>
      </c>
      <c r="J27" s="13">
        <f t="shared" si="6"/>
        <v>3.1675000000000004</v>
      </c>
      <c r="K27" s="14">
        <f t="shared" si="2"/>
        <v>39</v>
      </c>
      <c r="L27" s="13">
        <f t="shared" ref="L27:L32" si="9">((E27)/7)*((K27)/10)</f>
        <v>4.4571428571428564</v>
      </c>
      <c r="M27" s="90">
        <v>1.15740740740741E-4</v>
      </c>
      <c r="N27" s="58">
        <v>2.89351851851852E-4</v>
      </c>
      <c r="O27" s="58">
        <v>4.6296296296296298E-4</v>
      </c>
      <c r="P27" s="42"/>
      <c r="Q27" s="97"/>
      <c r="R27" s="97"/>
      <c r="S27" s="97"/>
      <c r="T27" s="97"/>
      <c r="U27" s="97"/>
      <c r="V27" s="97"/>
      <c r="W27" s="97"/>
      <c r="X27" s="97"/>
      <c r="Y27" s="97"/>
      <c r="Z27" s="97"/>
      <c r="AA27" s="97"/>
      <c r="AB27" s="97"/>
      <c r="AC27" s="97"/>
      <c r="AD27" s="97"/>
      <c r="AE27" s="42"/>
      <c r="AF27" s="97"/>
      <c r="AG27" s="97"/>
      <c r="AH27" s="97"/>
      <c r="AI27" s="97"/>
      <c r="AJ27" s="97"/>
      <c r="AK27" s="97"/>
      <c r="AL27" s="97"/>
      <c r="AM27" s="97"/>
      <c r="AN27" s="97"/>
      <c r="AO27" s="97"/>
      <c r="AP27" s="97"/>
      <c r="AQ27" s="97"/>
      <c r="AR27" s="97"/>
      <c r="AS27" s="97"/>
      <c r="AT27" s="42"/>
    </row>
    <row r="28" spans="1:46" x14ac:dyDescent="0.3">
      <c r="A28" s="20">
        <v>27</v>
      </c>
      <c r="B28" s="65">
        <v>45431</v>
      </c>
      <c r="C28" s="66">
        <v>5.4398148148148144E-4</v>
      </c>
      <c r="D28" s="66">
        <v>3.3263888888888888E-4</v>
      </c>
      <c r="E28" s="20">
        <v>8</v>
      </c>
      <c r="F28" s="103">
        <f t="shared" si="8"/>
        <v>192</v>
      </c>
      <c r="G28" s="20">
        <v>24</v>
      </c>
      <c r="H28" s="102">
        <f t="shared" ref="H28:H59" si="10">(((E28*(1/((K28)*0.45))*0.91)+(F28/168)+(((L28)*0.45)*1))/3)</f>
        <v>1.3014026792750195</v>
      </c>
      <c r="I28" s="90">
        <f t="shared" si="0"/>
        <v>4.157986111111111E-5</v>
      </c>
      <c r="J28" s="13">
        <f t="shared" si="6"/>
        <v>3.5925000000000002</v>
      </c>
      <c r="K28" s="14">
        <f t="shared" si="2"/>
        <v>47</v>
      </c>
      <c r="L28" s="13">
        <f t="shared" si="9"/>
        <v>5.371428571428571</v>
      </c>
      <c r="M28" s="90">
        <v>1.15740740740741E-4</v>
      </c>
      <c r="N28" s="58">
        <v>2.89351851851852E-4</v>
      </c>
      <c r="O28" s="58">
        <v>4.6296296296296298E-4</v>
      </c>
      <c r="P28" s="42"/>
      <c r="Q28" s="97"/>
      <c r="R28" s="97"/>
      <c r="S28" s="97"/>
      <c r="T28" s="97"/>
      <c r="U28" s="97"/>
      <c r="V28" s="97"/>
      <c r="W28" s="97"/>
      <c r="X28" s="97"/>
      <c r="Y28" s="97"/>
      <c r="Z28" s="97"/>
      <c r="AA28" s="97"/>
      <c r="AB28" s="97"/>
      <c r="AC28" s="97"/>
      <c r="AD28" s="97"/>
      <c r="AE28" s="42"/>
      <c r="AF28" s="97"/>
      <c r="AG28" s="97"/>
      <c r="AH28" s="97"/>
      <c r="AI28" s="97"/>
      <c r="AJ28" s="97"/>
      <c r="AK28" s="97"/>
      <c r="AL28" s="97"/>
      <c r="AM28" s="97"/>
      <c r="AN28" s="97"/>
      <c r="AO28" s="97"/>
      <c r="AP28" s="97"/>
      <c r="AQ28" s="97"/>
      <c r="AR28" s="97"/>
      <c r="AS28" s="97"/>
      <c r="AT28" s="42"/>
    </row>
    <row r="29" spans="1:46" x14ac:dyDescent="0.3">
      <c r="A29" s="20">
        <v>28</v>
      </c>
      <c r="B29" s="65">
        <v>45436</v>
      </c>
      <c r="C29" s="66">
        <v>5.4398148148148144E-4</v>
      </c>
      <c r="D29" s="66">
        <v>3.1504629629629629E-4</v>
      </c>
      <c r="E29" s="20">
        <v>8</v>
      </c>
      <c r="F29" s="103">
        <f t="shared" si="8"/>
        <v>192</v>
      </c>
      <c r="G29" s="20">
        <v>24</v>
      </c>
      <c r="H29" s="102">
        <f t="shared" si="10"/>
        <v>1.3014026792750195</v>
      </c>
      <c r="I29" s="90">
        <f t="shared" si="0"/>
        <v>3.9380787037037036E-5</v>
      </c>
      <c r="J29" s="13">
        <f t="shared" si="6"/>
        <v>3.4024999999999994</v>
      </c>
      <c r="K29" s="14">
        <f t="shared" si="2"/>
        <v>47</v>
      </c>
      <c r="L29" s="13">
        <f t="shared" si="9"/>
        <v>5.371428571428571</v>
      </c>
      <c r="M29" s="90">
        <v>1.15740740740741E-4</v>
      </c>
      <c r="N29" s="58">
        <v>2.89351851851852E-4</v>
      </c>
      <c r="O29" s="58">
        <v>4.6296296296296298E-4</v>
      </c>
      <c r="P29" s="42"/>
      <c r="Q29" s="97"/>
      <c r="R29" s="97"/>
      <c r="S29" s="97"/>
      <c r="T29" s="97"/>
      <c r="U29" s="97"/>
      <c r="V29" s="97"/>
      <c r="W29" s="97"/>
      <c r="X29" s="97"/>
      <c r="Y29" s="97"/>
      <c r="Z29" s="97"/>
      <c r="AA29" s="97"/>
      <c r="AB29" s="97"/>
      <c r="AC29" s="97"/>
      <c r="AD29" s="97"/>
      <c r="AE29" s="42"/>
      <c r="AF29" s="97"/>
      <c r="AG29" s="97"/>
      <c r="AH29" s="97"/>
      <c r="AI29" s="97"/>
      <c r="AJ29" s="97"/>
      <c r="AK29" s="97"/>
      <c r="AL29" s="97"/>
      <c r="AM29" s="97"/>
      <c r="AN29" s="97"/>
      <c r="AO29" s="97"/>
      <c r="AP29" s="97"/>
      <c r="AQ29" s="97"/>
      <c r="AR29" s="97"/>
      <c r="AS29" s="97"/>
      <c r="AT29" s="42"/>
    </row>
    <row r="30" spans="1:46" x14ac:dyDescent="0.3">
      <c r="A30" s="20">
        <v>29</v>
      </c>
      <c r="B30" s="65">
        <v>45440</v>
      </c>
      <c r="C30" s="66">
        <v>5.7870370370370367E-4</v>
      </c>
      <c r="D30" s="66">
        <v>3.1076388888888891E-4</v>
      </c>
      <c r="E30" s="20">
        <v>8</v>
      </c>
      <c r="F30" s="103">
        <f t="shared" ref="F30" si="11">(G30*E30)</f>
        <v>192</v>
      </c>
      <c r="G30" s="20">
        <v>24</v>
      </c>
      <c r="H30" s="102">
        <f t="shared" si="10"/>
        <v>1.3459470899470898</v>
      </c>
      <c r="I30" s="90">
        <f t="shared" ref="I30" si="12">D30/E30</f>
        <v>3.8845486111111113E-5</v>
      </c>
      <c r="J30" s="13">
        <f t="shared" ref="J30" si="13">I30*24*60*60</f>
        <v>3.3562500000000006</v>
      </c>
      <c r="K30" s="14">
        <f t="shared" ref="K30" si="14">C30*24*60*60</f>
        <v>49.999999999999993</v>
      </c>
      <c r="L30" s="13">
        <f t="shared" si="9"/>
        <v>5.7142857142857126</v>
      </c>
      <c r="M30" s="90">
        <v>1.15740740740741E-4</v>
      </c>
      <c r="N30" s="58">
        <v>2.89351851851852E-4</v>
      </c>
      <c r="O30" s="58">
        <v>4.6296296296296298E-4</v>
      </c>
      <c r="P30" s="42"/>
      <c r="Q30" s="97"/>
      <c r="R30" s="97"/>
      <c r="S30" s="97"/>
      <c r="T30" s="97"/>
      <c r="U30" s="97"/>
      <c r="V30" s="97"/>
      <c r="W30" s="97"/>
      <c r="X30" s="97"/>
      <c r="Y30" s="97"/>
      <c r="Z30" s="97"/>
      <c r="AA30" s="97"/>
      <c r="AB30" s="97"/>
      <c r="AC30" s="97"/>
      <c r="AD30" s="97"/>
      <c r="AE30" s="42"/>
      <c r="AF30" s="97"/>
      <c r="AG30" s="97"/>
      <c r="AH30" s="97"/>
      <c r="AI30" s="97"/>
      <c r="AJ30" s="97"/>
      <c r="AK30" s="97"/>
      <c r="AL30" s="97"/>
      <c r="AM30" s="97"/>
      <c r="AN30" s="97"/>
      <c r="AO30" s="97"/>
      <c r="AP30" s="97"/>
      <c r="AQ30" s="97"/>
      <c r="AR30" s="97"/>
      <c r="AS30" s="97"/>
      <c r="AT30" s="42"/>
    </row>
    <row r="31" spans="1:46" x14ac:dyDescent="0.3">
      <c r="A31" s="20">
        <v>30</v>
      </c>
      <c r="B31" s="65">
        <v>45447</v>
      </c>
      <c r="C31" s="66">
        <v>5.7870370370370367E-4</v>
      </c>
      <c r="D31" s="66">
        <v>3.1331018518518519E-4</v>
      </c>
      <c r="E31" s="20">
        <v>8</v>
      </c>
      <c r="F31" s="103">
        <f t="shared" ref="F31" si="15">(G31*E31)</f>
        <v>192</v>
      </c>
      <c r="G31" s="20">
        <v>24</v>
      </c>
      <c r="H31" s="102">
        <f t="shared" si="10"/>
        <v>1.3459470899470898</v>
      </c>
      <c r="I31" s="90">
        <f t="shared" ref="I31" si="16">D31/E31</f>
        <v>3.9163773148148148E-5</v>
      </c>
      <c r="J31" s="13">
        <f t="shared" ref="J31" si="17">I31*24*60*60</f>
        <v>3.3837500000000005</v>
      </c>
      <c r="K31" s="14">
        <f t="shared" ref="K31" si="18">C31*24*60*60</f>
        <v>49.999999999999993</v>
      </c>
      <c r="L31" s="13">
        <f t="shared" si="9"/>
        <v>5.7142857142857126</v>
      </c>
      <c r="M31" s="90">
        <v>1.15740740740741E-4</v>
      </c>
      <c r="N31" s="58">
        <v>2.89351851851852E-4</v>
      </c>
      <c r="O31" s="58">
        <v>4.6296296296296298E-4</v>
      </c>
      <c r="P31" s="42"/>
      <c r="Q31" s="97"/>
      <c r="R31" s="97"/>
      <c r="S31" s="97"/>
      <c r="T31" s="97"/>
      <c r="U31" s="97"/>
      <c r="V31" s="97"/>
      <c r="W31" s="97"/>
      <c r="X31" s="97"/>
      <c r="Y31" s="97"/>
      <c r="Z31" s="97"/>
      <c r="AA31" s="97"/>
      <c r="AB31" s="97"/>
      <c r="AC31" s="97"/>
      <c r="AD31" s="97"/>
      <c r="AE31" s="42"/>
      <c r="AF31" s="97"/>
      <c r="AG31" s="97"/>
      <c r="AH31" s="97"/>
      <c r="AI31" s="97"/>
      <c r="AJ31" s="97"/>
      <c r="AK31" s="97"/>
      <c r="AL31" s="97"/>
      <c r="AM31" s="97"/>
      <c r="AN31" s="97"/>
      <c r="AO31" s="97"/>
      <c r="AP31" s="97"/>
      <c r="AQ31" s="97"/>
      <c r="AR31" s="97"/>
      <c r="AS31" s="97"/>
      <c r="AT31" s="42"/>
    </row>
    <row r="32" spans="1:46" x14ac:dyDescent="0.3">
      <c r="A32" s="43">
        <v>31</v>
      </c>
      <c r="B32" s="44">
        <v>45452</v>
      </c>
      <c r="C32" s="125">
        <v>2.8935185185185184E-4</v>
      </c>
      <c r="D32" s="125">
        <v>2.9004629629629628E-4</v>
      </c>
      <c r="E32" s="43">
        <v>9</v>
      </c>
      <c r="F32" s="136">
        <f t="shared" ref="F32" si="19">(G32*E32)</f>
        <v>216</v>
      </c>
      <c r="G32" s="43">
        <v>24</v>
      </c>
      <c r="H32" s="102">
        <f t="shared" si="10"/>
        <v>1.1533809523809524</v>
      </c>
      <c r="I32" s="90">
        <f t="shared" ref="I32" si="20">D32/E32</f>
        <v>3.2227366255144033E-5</v>
      </c>
      <c r="J32" s="13">
        <f t="shared" ref="J32" si="21">I32*24*60*60</f>
        <v>2.7844444444444441</v>
      </c>
      <c r="K32" s="14">
        <f t="shared" ref="K32" si="22">C32*24*60*60</f>
        <v>24.999999999999996</v>
      </c>
      <c r="L32" s="13">
        <f t="shared" si="9"/>
        <v>3.214285714285714</v>
      </c>
      <c r="M32" s="90">
        <v>1.15740740740741E-4</v>
      </c>
      <c r="N32" s="58">
        <v>2.89351851851852E-4</v>
      </c>
      <c r="O32" s="58">
        <v>4.6296296296296298E-4</v>
      </c>
      <c r="P32" s="42"/>
      <c r="Q32" s="97"/>
      <c r="R32" s="97"/>
      <c r="S32" s="97"/>
      <c r="T32" s="97"/>
      <c r="U32" s="97"/>
      <c r="V32" s="97"/>
      <c r="W32" s="97"/>
      <c r="X32" s="97"/>
      <c r="Y32" s="97"/>
      <c r="Z32" s="97"/>
      <c r="AA32" s="97"/>
      <c r="AB32" s="97"/>
      <c r="AC32" s="97"/>
      <c r="AD32" s="97"/>
      <c r="AE32" s="42"/>
      <c r="AF32" s="97"/>
      <c r="AG32" s="97"/>
      <c r="AH32" s="97"/>
      <c r="AI32" s="97"/>
      <c r="AJ32" s="97"/>
      <c r="AK32" s="97"/>
      <c r="AL32" s="97"/>
      <c r="AM32" s="97"/>
      <c r="AN32" s="97"/>
      <c r="AO32" s="97"/>
      <c r="AP32" s="97"/>
      <c r="AQ32" s="97"/>
      <c r="AR32" s="97"/>
      <c r="AS32" s="97"/>
      <c r="AT32" s="42"/>
    </row>
    <row r="33" spans="1:46" x14ac:dyDescent="0.3">
      <c r="A33" s="8">
        <v>32</v>
      </c>
      <c r="B33" s="9">
        <v>45457</v>
      </c>
      <c r="C33" s="63">
        <v>2.8935185185185184E-4</v>
      </c>
      <c r="D33" s="63">
        <v>3.7789351851851851E-4</v>
      </c>
      <c r="E33" s="8">
        <v>10</v>
      </c>
      <c r="F33" s="101">
        <f t="shared" ref="F33" si="23">(G33*E33)</f>
        <v>240</v>
      </c>
      <c r="G33" s="8">
        <v>24</v>
      </c>
      <c r="H33" s="102">
        <f t="shared" si="10"/>
        <v>1.2815343915343915</v>
      </c>
      <c r="I33" s="90">
        <f t="shared" ref="I33" si="24">D33/E33</f>
        <v>3.7789351851851854E-5</v>
      </c>
      <c r="J33" s="13">
        <f t="shared" ref="J33" si="25">I33*24*60*60</f>
        <v>3.2650000000000001</v>
      </c>
      <c r="K33" s="14">
        <f t="shared" ref="K33" si="26">C33*24*60*60</f>
        <v>24.999999999999996</v>
      </c>
      <c r="L33" s="13">
        <f t="shared" ref="L33" si="27">((E33)/7)*((K33)/10)</f>
        <v>3.5714285714285707</v>
      </c>
      <c r="M33" s="90">
        <v>1.15740740740741E-4</v>
      </c>
      <c r="N33" s="58">
        <v>2.89351851851852E-4</v>
      </c>
      <c r="O33" s="58">
        <v>4.6296296296296298E-4</v>
      </c>
      <c r="P33" s="42"/>
      <c r="Q33" s="97"/>
      <c r="R33" s="97"/>
      <c r="S33" s="97"/>
      <c r="T33" s="97"/>
      <c r="U33" s="97"/>
      <c r="V33" s="97"/>
      <c r="W33" s="97"/>
      <c r="X33" s="97"/>
      <c r="Y33" s="97"/>
      <c r="Z33" s="97"/>
      <c r="AA33" s="97"/>
      <c r="AB33" s="97"/>
      <c r="AC33" s="97"/>
      <c r="AD33" s="97"/>
      <c r="AE33" s="42"/>
      <c r="AF33" s="97"/>
      <c r="AG33" s="97"/>
      <c r="AH33" s="97"/>
      <c r="AI33" s="97"/>
      <c r="AJ33" s="97"/>
      <c r="AK33" s="97"/>
      <c r="AL33" s="97"/>
      <c r="AM33" s="97"/>
      <c r="AN33" s="97"/>
      <c r="AO33" s="97"/>
      <c r="AP33" s="97"/>
      <c r="AQ33" s="97"/>
      <c r="AR33" s="97"/>
      <c r="AS33" s="97"/>
      <c r="AT33" s="42"/>
    </row>
    <row r="34" spans="1:46" x14ac:dyDescent="0.3">
      <c r="A34" s="33">
        <v>33</v>
      </c>
      <c r="B34" s="34">
        <v>45464</v>
      </c>
      <c r="C34" s="263"/>
      <c r="D34" s="263"/>
      <c r="E34" s="262"/>
      <c r="F34" s="266"/>
      <c r="G34" s="262"/>
      <c r="H34" s="102"/>
      <c r="I34" s="90"/>
      <c r="J34" s="13"/>
      <c r="K34" s="14"/>
      <c r="L34" s="13"/>
      <c r="M34" s="90">
        <v>1.15740740740741E-4</v>
      </c>
      <c r="N34" s="58">
        <v>2.89351851851852E-4</v>
      </c>
      <c r="O34" s="58">
        <v>4.6296296296296298E-4</v>
      </c>
      <c r="P34" s="42"/>
      <c r="Q34" s="97"/>
      <c r="R34" s="97"/>
      <c r="S34" s="97"/>
      <c r="T34" s="97"/>
      <c r="U34" s="97"/>
      <c r="V34" s="97"/>
      <c r="W34" s="97"/>
      <c r="X34" s="97"/>
      <c r="Y34" s="97"/>
      <c r="Z34" s="97"/>
      <c r="AA34" s="97"/>
      <c r="AB34" s="97"/>
      <c r="AC34" s="97"/>
      <c r="AD34" s="97"/>
      <c r="AE34" s="42"/>
      <c r="AF34" s="97"/>
      <c r="AG34" s="97"/>
      <c r="AH34" s="97"/>
      <c r="AI34" s="97"/>
      <c r="AJ34" s="97"/>
      <c r="AK34" s="97"/>
      <c r="AL34" s="97"/>
      <c r="AM34" s="97"/>
      <c r="AN34" s="97"/>
      <c r="AO34" s="97"/>
      <c r="AP34" s="97"/>
      <c r="AQ34" s="97"/>
      <c r="AR34" s="97"/>
      <c r="AS34" s="97"/>
      <c r="AT34" s="42"/>
    </row>
    <row r="35" spans="1:46" x14ac:dyDescent="0.3">
      <c r="A35" s="33">
        <v>34</v>
      </c>
      <c r="B35" s="34">
        <v>45468</v>
      </c>
      <c r="C35" s="263"/>
      <c r="D35" s="263"/>
      <c r="E35" s="262"/>
      <c r="F35" s="266"/>
      <c r="G35" s="262"/>
      <c r="H35" s="102"/>
      <c r="I35" s="90"/>
      <c r="J35" s="13"/>
      <c r="K35" s="14"/>
      <c r="L35" s="13"/>
      <c r="M35" s="90">
        <v>1.15740740740741E-4</v>
      </c>
      <c r="N35" s="58">
        <v>2.89351851851852E-4</v>
      </c>
      <c r="O35" s="58">
        <v>4.6296296296296298E-4</v>
      </c>
      <c r="P35" s="42"/>
      <c r="Q35" s="97"/>
      <c r="R35" s="97"/>
      <c r="S35" s="97"/>
      <c r="T35" s="97"/>
      <c r="U35" s="97"/>
      <c r="V35" s="97"/>
      <c r="W35" s="97"/>
      <c r="X35" s="97"/>
      <c r="Y35" s="97"/>
      <c r="Z35" s="97"/>
      <c r="AA35" s="97"/>
      <c r="AB35" s="97"/>
      <c r="AC35" s="97"/>
      <c r="AD35" s="97"/>
      <c r="AE35" s="42"/>
      <c r="AF35" s="97"/>
      <c r="AG35" s="97"/>
      <c r="AH35" s="97"/>
      <c r="AI35" s="97"/>
      <c r="AJ35" s="97"/>
      <c r="AK35" s="97"/>
      <c r="AL35" s="97"/>
      <c r="AM35" s="97"/>
      <c r="AN35" s="97"/>
      <c r="AO35" s="97"/>
      <c r="AP35" s="97"/>
      <c r="AQ35" s="97"/>
      <c r="AR35" s="97"/>
      <c r="AS35" s="97"/>
      <c r="AT35" s="42"/>
    </row>
    <row r="36" spans="1:46" x14ac:dyDescent="0.3">
      <c r="A36" s="33">
        <v>35</v>
      </c>
      <c r="B36" s="34">
        <v>45473</v>
      </c>
      <c r="C36" s="263"/>
      <c r="D36" s="263"/>
      <c r="E36" s="262"/>
      <c r="F36" s="266"/>
      <c r="G36" s="262"/>
      <c r="H36" s="102"/>
      <c r="I36" s="90"/>
      <c r="J36" s="13"/>
      <c r="K36" s="14"/>
      <c r="L36" s="13"/>
      <c r="M36" s="90">
        <v>1.15740740740741E-4</v>
      </c>
      <c r="N36" s="58">
        <v>2.89351851851852E-4</v>
      </c>
      <c r="O36" s="58">
        <v>4.6296296296296298E-4</v>
      </c>
      <c r="P36" s="42"/>
      <c r="Q36" s="97"/>
      <c r="R36" s="97"/>
      <c r="S36" s="97"/>
      <c r="T36" s="97"/>
      <c r="U36" s="97"/>
      <c r="V36" s="97"/>
      <c r="W36" s="97"/>
      <c r="X36" s="97"/>
      <c r="Y36" s="97"/>
      <c r="Z36" s="97"/>
      <c r="AA36" s="97"/>
      <c r="AB36" s="97"/>
      <c r="AC36" s="97"/>
      <c r="AD36" s="97"/>
      <c r="AE36" s="42"/>
      <c r="AF36" s="97"/>
      <c r="AG36" s="97"/>
      <c r="AH36" s="97"/>
      <c r="AI36" s="97"/>
      <c r="AJ36" s="97"/>
      <c r="AK36" s="97"/>
      <c r="AL36" s="97"/>
      <c r="AM36" s="97"/>
      <c r="AN36" s="97"/>
      <c r="AO36" s="97"/>
      <c r="AP36" s="97"/>
      <c r="AQ36" s="97"/>
      <c r="AR36" s="97"/>
      <c r="AS36" s="97"/>
      <c r="AT36" s="42"/>
    </row>
    <row r="37" spans="1:46" x14ac:dyDescent="0.3">
      <c r="A37" s="33">
        <v>36</v>
      </c>
      <c r="B37" s="34">
        <v>45478</v>
      </c>
      <c r="C37" s="263"/>
      <c r="D37" s="263"/>
      <c r="E37" s="262"/>
      <c r="F37" s="266"/>
      <c r="G37" s="262"/>
      <c r="H37" s="102"/>
      <c r="I37" s="90"/>
      <c r="J37" s="13"/>
      <c r="K37" s="14"/>
      <c r="L37" s="13"/>
      <c r="M37" s="90">
        <v>1.15740740740741E-4</v>
      </c>
      <c r="N37" s="58">
        <v>2.89351851851852E-4</v>
      </c>
      <c r="O37" s="58">
        <v>4.6296296296296298E-4</v>
      </c>
      <c r="P37" s="42"/>
      <c r="Q37" s="97"/>
      <c r="R37" s="97"/>
      <c r="S37" s="97"/>
      <c r="T37" s="97"/>
      <c r="U37" s="97"/>
      <c r="V37" s="97"/>
      <c r="W37" s="97"/>
      <c r="X37" s="97"/>
      <c r="Y37" s="97"/>
      <c r="Z37" s="97"/>
      <c r="AA37" s="97"/>
      <c r="AB37" s="97"/>
      <c r="AC37" s="97"/>
      <c r="AD37" s="97"/>
      <c r="AE37" s="42"/>
      <c r="AF37" s="97"/>
      <c r="AG37" s="97"/>
      <c r="AH37" s="97"/>
      <c r="AI37" s="97"/>
      <c r="AJ37" s="97"/>
      <c r="AK37" s="97"/>
      <c r="AL37" s="97"/>
      <c r="AM37" s="97"/>
      <c r="AN37" s="97"/>
      <c r="AO37" s="97"/>
      <c r="AP37" s="97"/>
      <c r="AQ37" s="97"/>
      <c r="AR37" s="97"/>
      <c r="AS37" s="97"/>
      <c r="AT37" s="42"/>
    </row>
    <row r="38" spans="1:46" x14ac:dyDescent="0.3">
      <c r="A38" s="33">
        <v>37</v>
      </c>
      <c r="B38" s="34">
        <v>45482</v>
      </c>
      <c r="C38" s="263"/>
      <c r="D38" s="263"/>
      <c r="E38" s="262"/>
      <c r="F38" s="266"/>
      <c r="G38" s="262"/>
      <c r="H38" s="102"/>
      <c r="I38" s="90"/>
      <c r="J38" s="13"/>
      <c r="K38" s="14"/>
      <c r="L38" s="13"/>
      <c r="M38" s="90">
        <v>1.15740740740741E-4</v>
      </c>
      <c r="N38" s="58">
        <v>2.89351851851852E-4</v>
      </c>
      <c r="O38" s="58">
        <v>4.6296296296296298E-4</v>
      </c>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spans="1:46" ht="16.5" thickBot="1" x14ac:dyDescent="0.35">
      <c r="A39" s="33">
        <v>38</v>
      </c>
      <c r="B39" s="34">
        <v>45487</v>
      </c>
      <c r="C39" s="263"/>
      <c r="D39" s="263"/>
      <c r="E39" s="262"/>
      <c r="F39" s="266"/>
      <c r="G39" s="262"/>
      <c r="H39" s="102"/>
      <c r="I39" s="90"/>
      <c r="J39" s="13"/>
      <c r="K39" s="14"/>
      <c r="L39" s="13"/>
      <c r="M39" s="90">
        <v>1.15740740740741E-4</v>
      </c>
      <c r="N39" s="58">
        <v>2.89351851851852E-4</v>
      </c>
      <c r="O39" s="58">
        <v>4.6296296296296298E-4</v>
      </c>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row>
    <row r="40" spans="1:46" x14ac:dyDescent="0.3">
      <c r="A40" s="236">
        <v>39</v>
      </c>
      <c r="B40" s="237">
        <v>45489</v>
      </c>
      <c r="C40" s="238">
        <v>2.7777777777777778E-4</v>
      </c>
      <c r="D40" s="238">
        <v>4.1921296296296297E-4</v>
      </c>
      <c r="E40" s="236">
        <v>11</v>
      </c>
      <c r="F40" s="239">
        <f t="shared" ref="F40:F41" si="28">(G40*E40)</f>
        <v>264</v>
      </c>
      <c r="G40" s="236">
        <v>24</v>
      </c>
      <c r="H40" s="218">
        <f t="shared" si="10"/>
        <v>1.39847442680776</v>
      </c>
      <c r="I40" s="219">
        <f t="shared" ref="I40" si="29">D40/E40</f>
        <v>3.8110269360269359E-5</v>
      </c>
      <c r="J40" s="220">
        <f t="shared" ref="J40" si="30">I40*24*60*60</f>
        <v>3.2927272727272725</v>
      </c>
      <c r="K40" s="221">
        <f t="shared" ref="K40" si="31">C40*24*60*60</f>
        <v>23.999999999999996</v>
      </c>
      <c r="L40" s="220">
        <f t="shared" ref="L40" si="32">((E40)/7)*((K40)/10)</f>
        <v>3.7714285714285705</v>
      </c>
      <c r="M40" s="219">
        <v>1.15740740740741E-4</v>
      </c>
      <c r="N40" s="217">
        <v>2.89351851851852E-4</v>
      </c>
      <c r="O40" s="217">
        <v>4.6296296296296298E-4</v>
      </c>
    </row>
    <row r="41" spans="1:46" x14ac:dyDescent="0.3">
      <c r="A41" s="20">
        <v>40</v>
      </c>
      <c r="B41" s="65">
        <v>45493</v>
      </c>
      <c r="C41" s="66">
        <v>3.4722222222222224E-4</v>
      </c>
      <c r="D41" s="66">
        <v>3.7037037037037035E-4</v>
      </c>
      <c r="E41" s="20">
        <v>12</v>
      </c>
      <c r="F41" s="103">
        <f t="shared" si="28"/>
        <v>288</v>
      </c>
      <c r="G41" s="20">
        <v>24</v>
      </c>
      <c r="H41" s="102">
        <f t="shared" si="10"/>
        <v>1.6124867724867726</v>
      </c>
      <c r="I41" s="90">
        <f t="shared" ref="I41" si="33">D41/E41</f>
        <v>3.0864197530864198E-5</v>
      </c>
      <c r="J41" s="13">
        <f t="shared" ref="J41" si="34">I41*24*60*60</f>
        <v>2.666666666666667</v>
      </c>
      <c r="K41" s="14">
        <f t="shared" ref="K41" si="35">C41*24*60*60</f>
        <v>30</v>
      </c>
      <c r="L41" s="13">
        <f t="shared" ref="L41" si="36">((E41)/7)*((K41)/10)</f>
        <v>5.1428571428571423</v>
      </c>
      <c r="M41" s="90">
        <v>1.15740740740741E-4</v>
      </c>
      <c r="N41" s="58">
        <v>2.89351851851852E-4</v>
      </c>
      <c r="O41" s="58">
        <v>4.6296296296296298E-4</v>
      </c>
    </row>
    <row r="42" spans="1:46" x14ac:dyDescent="0.3">
      <c r="A42" s="20">
        <v>41</v>
      </c>
      <c r="B42" s="65">
        <v>45496</v>
      </c>
      <c r="C42" s="66">
        <v>3.8194444444444446E-4</v>
      </c>
      <c r="D42" s="66">
        <v>3.6597222222222223E-4</v>
      </c>
      <c r="E42" s="20">
        <v>12</v>
      </c>
      <c r="F42" s="103">
        <f t="shared" ref="F42:F43" si="37">(G42*E42)</f>
        <v>288</v>
      </c>
      <c r="G42" s="20">
        <v>24</v>
      </c>
      <c r="H42" s="102">
        <f t="shared" si="10"/>
        <v>1.6651178451178452</v>
      </c>
      <c r="I42" s="90">
        <f t="shared" ref="I42" si="38">D42/E42</f>
        <v>3.0497685185185187E-5</v>
      </c>
      <c r="J42" s="13">
        <f t="shared" ref="J42" si="39">I42*24*60*60</f>
        <v>2.6349999999999998</v>
      </c>
      <c r="K42" s="14">
        <f t="shared" ref="K42" si="40">C42*24*60*60</f>
        <v>33</v>
      </c>
      <c r="L42" s="13">
        <f t="shared" ref="L42" si="41">((E42)/7)*((K42)/10)</f>
        <v>5.6571428571428566</v>
      </c>
      <c r="M42" s="90">
        <v>1.15740740740741E-4</v>
      </c>
      <c r="N42" s="58">
        <v>2.89351851851852E-4</v>
      </c>
      <c r="O42" s="58">
        <v>4.6296296296296298E-4</v>
      </c>
    </row>
    <row r="43" spans="1:46" x14ac:dyDescent="0.3">
      <c r="A43" s="20">
        <v>42</v>
      </c>
      <c r="B43" s="65">
        <v>45500</v>
      </c>
      <c r="C43" s="66">
        <v>3.9351851851851852E-4</v>
      </c>
      <c r="D43" s="66">
        <v>3.9236111111111107E-4</v>
      </c>
      <c r="E43" s="20">
        <v>12</v>
      </c>
      <c r="F43" s="103">
        <f t="shared" si="37"/>
        <v>288</v>
      </c>
      <c r="G43" s="20">
        <v>24</v>
      </c>
      <c r="H43" s="102">
        <f t="shared" si="10"/>
        <v>1.6836227824463119</v>
      </c>
      <c r="I43" s="90">
        <f t="shared" ref="I43" si="42">D43/E43</f>
        <v>3.2696759259259258E-5</v>
      </c>
      <c r="J43" s="13">
        <f t="shared" ref="J43" si="43">I43*24*60*60</f>
        <v>2.8250000000000002</v>
      </c>
      <c r="K43" s="14">
        <f t="shared" ref="K43" si="44">C43*24*60*60</f>
        <v>34</v>
      </c>
      <c r="L43" s="13">
        <f t="shared" ref="L43" si="45">((E43)/7)*((K43)/10)</f>
        <v>5.8285714285714283</v>
      </c>
      <c r="M43" s="90">
        <v>1.15740740740741E-4</v>
      </c>
      <c r="N43" s="58">
        <v>2.89351851851852E-4</v>
      </c>
      <c r="O43" s="58">
        <v>4.6296296296296298E-4</v>
      </c>
    </row>
    <row r="44" spans="1:46" x14ac:dyDescent="0.3">
      <c r="A44" s="20">
        <v>43</v>
      </c>
      <c r="B44" s="65">
        <v>45503</v>
      </c>
      <c r="C44" s="66">
        <v>4.1666666666666669E-4</v>
      </c>
      <c r="D44" s="66">
        <v>3.8749999999999999E-4</v>
      </c>
      <c r="E44" s="20">
        <v>12</v>
      </c>
      <c r="F44" s="103">
        <f t="shared" ref="F44:F45" si="46">(G44*E44)</f>
        <v>288</v>
      </c>
      <c r="G44" s="20">
        <v>24</v>
      </c>
      <c r="H44" s="102">
        <f t="shared" si="10"/>
        <v>1.7218342151675483</v>
      </c>
      <c r="I44" s="90">
        <f t="shared" ref="I44" si="47">D44/E44</f>
        <v>3.2291666666666668E-5</v>
      </c>
      <c r="J44" s="13">
        <f t="shared" ref="J44" si="48">I44*24*60*60</f>
        <v>2.7900000000000005</v>
      </c>
      <c r="K44" s="14">
        <f t="shared" ref="K44" si="49">C44*24*60*60</f>
        <v>36</v>
      </c>
      <c r="L44" s="13">
        <f t="shared" ref="L44" si="50">((E44)/7)*((K44)/10)</f>
        <v>6.1714285714285708</v>
      </c>
      <c r="M44" s="90">
        <v>1.15740740740741E-4</v>
      </c>
      <c r="N44" s="58">
        <v>2.89351851851852E-4</v>
      </c>
      <c r="O44" s="58">
        <v>4.6296296296296298E-4</v>
      </c>
    </row>
    <row r="45" spans="1:46" x14ac:dyDescent="0.3">
      <c r="A45" s="47">
        <v>44</v>
      </c>
      <c r="B45" s="48">
        <v>45507</v>
      </c>
      <c r="C45" s="88">
        <v>4.6296296296296294E-5</v>
      </c>
      <c r="D45" s="88">
        <v>2.7349537037037034E-4</v>
      </c>
      <c r="E45" s="47">
        <v>7</v>
      </c>
      <c r="F45" s="113">
        <f t="shared" si="46"/>
        <v>196</v>
      </c>
      <c r="G45" s="47">
        <v>28</v>
      </c>
      <c r="H45" s="102">
        <f t="shared" si="10"/>
        <v>1.6285185185185185</v>
      </c>
      <c r="I45" s="90">
        <f t="shared" ref="I45" si="51">D45/E45</f>
        <v>3.9070767195767192E-5</v>
      </c>
      <c r="J45" s="13">
        <f t="shared" ref="J45" si="52">I45*24*60*60</f>
        <v>3.3757142857142854</v>
      </c>
      <c r="K45" s="14">
        <f t="shared" ref="K45" si="53">C45*24*60*60</f>
        <v>4</v>
      </c>
      <c r="L45" s="13">
        <f t="shared" ref="L45" si="54">((E45)/7)*((K45)/10)</f>
        <v>0.4</v>
      </c>
      <c r="M45" s="90">
        <v>1.15740740740741E-4</v>
      </c>
      <c r="N45" s="58">
        <v>2.89351851851852E-4</v>
      </c>
      <c r="O45" s="58">
        <v>4.6296296296296298E-4</v>
      </c>
    </row>
    <row r="46" spans="1:46" x14ac:dyDescent="0.3">
      <c r="A46" s="8">
        <v>45</v>
      </c>
      <c r="B46" s="9">
        <v>45510</v>
      </c>
      <c r="C46" s="63">
        <v>1.0416666666666667E-4</v>
      </c>
      <c r="D46" s="63">
        <v>2.4432870370370369E-4</v>
      </c>
      <c r="E46" s="8">
        <v>8</v>
      </c>
      <c r="F46" s="101">
        <f t="shared" ref="F46:F47" si="55">(G46*E46)</f>
        <v>224</v>
      </c>
      <c r="G46" s="8">
        <v>28</v>
      </c>
      <c r="H46" s="102">
        <f t="shared" si="10"/>
        <v>1.1979071134626691</v>
      </c>
      <c r="I46" s="90">
        <f t="shared" ref="I46" si="56">D46/E46</f>
        <v>3.0541087962962961E-5</v>
      </c>
      <c r="J46" s="13">
        <f t="shared" ref="J46" si="57">I46*24*60*60</f>
        <v>2.6387499999999999</v>
      </c>
      <c r="K46" s="14">
        <f t="shared" ref="K46" si="58">C46*24*60*60</f>
        <v>9</v>
      </c>
      <c r="L46" s="13">
        <f t="shared" ref="L46" si="59">((E46)/7)*((K46)/10)</f>
        <v>1.0285714285714285</v>
      </c>
      <c r="M46" s="90">
        <v>1.15740740740741E-4</v>
      </c>
      <c r="N46" s="58">
        <v>2.89351851851852E-4</v>
      </c>
      <c r="O46" s="58">
        <v>4.6296296296296298E-4</v>
      </c>
    </row>
    <row r="47" spans="1:46" x14ac:dyDescent="0.3">
      <c r="A47" s="8">
        <v>46</v>
      </c>
      <c r="B47" s="9">
        <v>45514</v>
      </c>
      <c r="C47" s="63">
        <v>1.6203703703703703E-4</v>
      </c>
      <c r="D47" s="63">
        <v>2.6805555555555556E-4</v>
      </c>
      <c r="E47" s="8">
        <v>9</v>
      </c>
      <c r="F47" s="101">
        <f t="shared" si="55"/>
        <v>252</v>
      </c>
      <c r="G47" s="8">
        <v>28</v>
      </c>
      <c r="H47" s="102">
        <f t="shared" si="10"/>
        <v>1.2033333333333334</v>
      </c>
      <c r="I47" s="90">
        <f t="shared" ref="I47" si="60">D47/E47</f>
        <v>2.9783950617283952E-5</v>
      </c>
      <c r="J47" s="13">
        <f t="shared" ref="J47" si="61">I47*24*60*60</f>
        <v>2.5733333333333337</v>
      </c>
      <c r="K47" s="14">
        <f t="shared" ref="K47" si="62">C47*24*60*60</f>
        <v>14</v>
      </c>
      <c r="L47" s="13">
        <f t="shared" ref="L47" si="63">((E47)/7)*((K47)/10)</f>
        <v>1.8</v>
      </c>
      <c r="M47" s="90">
        <v>1.15740740740741E-4</v>
      </c>
      <c r="N47" s="58">
        <v>2.89351851851852E-4</v>
      </c>
      <c r="O47" s="58">
        <v>4.6296296296296298E-4</v>
      </c>
    </row>
    <row r="48" spans="1:46" x14ac:dyDescent="0.3">
      <c r="A48" s="8">
        <v>47</v>
      </c>
      <c r="B48" s="9">
        <v>45517</v>
      </c>
      <c r="C48" s="63">
        <v>2.199074074074074E-4</v>
      </c>
      <c r="D48" s="63">
        <v>3.0497685185185185E-4</v>
      </c>
      <c r="E48" s="8">
        <v>10</v>
      </c>
      <c r="F48" s="101">
        <f t="shared" ref="F48:F49" si="64">(G48*E48)</f>
        <v>280</v>
      </c>
      <c r="G48" s="8">
        <v>28</v>
      </c>
      <c r="H48" s="102">
        <f t="shared" si="10"/>
        <v>1.3174742411584519</v>
      </c>
      <c r="I48" s="90">
        <f t="shared" ref="I48" si="65">D48/E48</f>
        <v>3.0497685185185184E-5</v>
      </c>
      <c r="J48" s="13">
        <f t="shared" ref="J48" si="66">I48*24*60*60</f>
        <v>2.6349999999999998</v>
      </c>
      <c r="K48" s="14">
        <f t="shared" ref="K48" si="67">C48*24*60*60</f>
        <v>19</v>
      </c>
      <c r="L48" s="13">
        <f t="shared" ref="L48" si="68">((E48)/7)*((K48)/10)</f>
        <v>2.7142857142857144</v>
      </c>
      <c r="M48" s="90">
        <v>1.15740740740741E-4</v>
      </c>
      <c r="N48" s="58">
        <v>2.89351851851852E-4</v>
      </c>
      <c r="O48" s="58">
        <v>4.6296296296296298E-4</v>
      </c>
    </row>
    <row r="49" spans="1:15" x14ac:dyDescent="0.3">
      <c r="A49" s="8">
        <v>48</v>
      </c>
      <c r="B49" s="9">
        <v>45521</v>
      </c>
      <c r="C49" s="63">
        <v>2.7777777777777778E-4</v>
      </c>
      <c r="D49" s="63">
        <v>3.2881944444444446E-4</v>
      </c>
      <c r="E49" s="8">
        <v>11</v>
      </c>
      <c r="F49" s="101">
        <f t="shared" si="64"/>
        <v>308</v>
      </c>
      <c r="G49" s="8">
        <v>28</v>
      </c>
      <c r="H49" s="102">
        <f t="shared" si="10"/>
        <v>1.4857760141093472</v>
      </c>
      <c r="I49" s="90">
        <f t="shared" ref="I49" si="69">D49/E49</f>
        <v>2.9892676767676769E-5</v>
      </c>
      <c r="J49" s="13">
        <f t="shared" ref="J49" si="70">I49*24*60*60</f>
        <v>2.582727272727273</v>
      </c>
      <c r="K49" s="14">
        <f t="shared" ref="K49" si="71">C49*24*60*60</f>
        <v>23.999999999999996</v>
      </c>
      <c r="L49" s="13">
        <f t="shared" ref="L49" si="72">((E49)/7)*((K49)/10)</f>
        <v>3.7714285714285705</v>
      </c>
      <c r="M49" s="90">
        <v>1.15740740740741E-4</v>
      </c>
      <c r="N49" s="58">
        <v>2.89351851851852E-4</v>
      </c>
      <c r="O49" s="58">
        <v>4.6296296296296298E-4</v>
      </c>
    </row>
    <row r="50" spans="1:15" x14ac:dyDescent="0.3">
      <c r="A50" s="20">
        <v>49</v>
      </c>
      <c r="B50" s="65">
        <v>45524</v>
      </c>
      <c r="C50" s="66">
        <v>3.4722222222222224E-4</v>
      </c>
      <c r="D50" s="66">
        <v>3.3622685185185188E-4</v>
      </c>
      <c r="E50" s="20">
        <v>12</v>
      </c>
      <c r="F50" s="103">
        <f t="shared" ref="F50:F51" si="73">(G50*E50)</f>
        <v>336</v>
      </c>
      <c r="G50" s="20">
        <v>28</v>
      </c>
      <c r="H50" s="102">
        <f t="shared" si="10"/>
        <v>1.7077248677248675</v>
      </c>
      <c r="I50" s="90">
        <f t="shared" ref="I50:I51" si="74">D50/E50</f>
        <v>2.8018904320987656E-5</v>
      </c>
      <c r="J50" s="13">
        <f t="shared" ref="J50:J51" si="75">I50*24*60*60</f>
        <v>2.4208333333333338</v>
      </c>
      <c r="K50" s="14">
        <f t="shared" ref="K50:K51" si="76">C50*24*60*60</f>
        <v>30</v>
      </c>
      <c r="L50" s="13">
        <f t="shared" ref="L50:L51" si="77">((E50)/7)*((K50)/10)</f>
        <v>5.1428571428571423</v>
      </c>
      <c r="M50" s="90">
        <v>1.15740740740741E-4</v>
      </c>
      <c r="N50" s="58">
        <v>2.89351851851852E-4</v>
      </c>
      <c r="O50" s="58">
        <v>4.6296296296296298E-4</v>
      </c>
    </row>
    <row r="51" spans="1:15" x14ac:dyDescent="0.3">
      <c r="A51" s="20">
        <v>50</v>
      </c>
      <c r="B51" s="65">
        <v>45528</v>
      </c>
      <c r="C51" s="66">
        <v>3.9351851851851852E-4</v>
      </c>
      <c r="D51" s="66">
        <v>3.377314814814815E-4</v>
      </c>
      <c r="E51" s="20">
        <v>12</v>
      </c>
      <c r="F51" s="103">
        <f t="shared" si="73"/>
        <v>336</v>
      </c>
      <c r="G51" s="20">
        <v>28</v>
      </c>
      <c r="H51" s="102">
        <f t="shared" si="10"/>
        <v>1.778860877684407</v>
      </c>
      <c r="I51" s="90">
        <f t="shared" si="74"/>
        <v>2.814429012345679E-5</v>
      </c>
      <c r="J51" s="13">
        <f t="shared" si="75"/>
        <v>2.4316666666666666</v>
      </c>
      <c r="K51" s="14">
        <f t="shared" si="76"/>
        <v>34</v>
      </c>
      <c r="L51" s="13">
        <f t="shared" si="77"/>
        <v>5.8285714285714283</v>
      </c>
      <c r="M51" s="90">
        <v>1.15740740740741E-4</v>
      </c>
      <c r="N51" s="58">
        <v>2.89351851851852E-4</v>
      </c>
      <c r="O51" s="58">
        <v>4.6296296296296298E-4</v>
      </c>
    </row>
    <row r="52" spans="1:15" x14ac:dyDescent="0.3">
      <c r="A52" s="20">
        <v>51</v>
      </c>
      <c r="B52" s="65">
        <v>45531</v>
      </c>
      <c r="C52" s="66">
        <v>3.8194444444444446E-4</v>
      </c>
      <c r="D52" s="66">
        <v>3.2523148148148152E-4</v>
      </c>
      <c r="E52" s="20">
        <v>12</v>
      </c>
      <c r="F52" s="103">
        <f t="shared" ref="F52" si="78">(G52*E52)</f>
        <v>336</v>
      </c>
      <c r="G52" s="20">
        <v>28</v>
      </c>
      <c r="H52" s="102">
        <f t="shared" si="10"/>
        <v>1.7603559403559401</v>
      </c>
      <c r="I52" s="90">
        <f t="shared" ref="I52" si="79">D52/E52</f>
        <v>2.7102623456790127E-5</v>
      </c>
      <c r="J52" s="13">
        <f t="shared" ref="J52" si="80">I52*24*60*60</f>
        <v>2.3416666666666668</v>
      </c>
      <c r="K52" s="14">
        <f t="shared" ref="K52" si="81">C52*24*60*60</f>
        <v>33</v>
      </c>
      <c r="L52" s="13">
        <f t="shared" ref="L52" si="82">((E52)/7)*((K52)/10)</f>
        <v>5.6571428571428566</v>
      </c>
      <c r="M52" s="90">
        <v>1.15740740740741E-4</v>
      </c>
      <c r="N52" s="58">
        <v>2.89351851851852E-4</v>
      </c>
      <c r="O52" s="58">
        <v>4.6296296296296298E-4</v>
      </c>
    </row>
    <row r="53" spans="1:15" x14ac:dyDescent="0.3">
      <c r="A53" s="20">
        <v>52</v>
      </c>
      <c r="B53" s="65">
        <v>45535</v>
      </c>
      <c r="C53" s="66">
        <v>4.0509259259259258E-4</v>
      </c>
      <c r="D53" s="66">
        <v>3.4259259259259263E-4</v>
      </c>
      <c r="E53" s="20">
        <v>12</v>
      </c>
      <c r="F53" s="103">
        <f t="shared" ref="F53:F54" si="83">(G53*E53)</f>
        <v>336</v>
      </c>
      <c r="G53" s="20">
        <v>28</v>
      </c>
      <c r="H53" s="102">
        <f t="shared" si="10"/>
        <v>1.7977777777777779</v>
      </c>
      <c r="I53" s="90">
        <f t="shared" ref="I53" si="84">D53/E53</f>
        <v>2.8549382716049387E-5</v>
      </c>
      <c r="J53" s="13">
        <f t="shared" ref="J53" si="85">I53*24*60*60</f>
        <v>2.4666666666666672</v>
      </c>
      <c r="K53" s="14">
        <f t="shared" ref="K53" si="86">C53*24*60*60</f>
        <v>35</v>
      </c>
      <c r="L53" s="13">
        <f t="shared" ref="L53" si="87">((E53)/7)*((K53)/10)</f>
        <v>6</v>
      </c>
      <c r="M53" s="90">
        <v>1.15740740740741E-4</v>
      </c>
      <c r="N53" s="58">
        <v>2.89351851851852E-4</v>
      </c>
      <c r="O53" s="58">
        <v>4.6296296296296298E-4</v>
      </c>
    </row>
    <row r="54" spans="1:15" x14ac:dyDescent="0.3">
      <c r="A54" s="47">
        <v>53</v>
      </c>
      <c r="B54" s="48">
        <v>45538</v>
      </c>
      <c r="C54" s="88">
        <v>4.6296296296296294E-5</v>
      </c>
      <c r="D54" s="88">
        <v>2.0902777777777776E-4</v>
      </c>
      <c r="E54" s="47">
        <v>7</v>
      </c>
      <c r="F54" s="113">
        <f t="shared" si="83"/>
        <v>224</v>
      </c>
      <c r="G54" s="47">
        <v>32</v>
      </c>
      <c r="H54" s="102">
        <f t="shared" si="10"/>
        <v>1.6840740740740741</v>
      </c>
      <c r="I54" s="90">
        <f t="shared" ref="I54" si="88">D54/E54</f>
        <v>2.986111111111111E-5</v>
      </c>
      <c r="J54" s="13">
        <f t="shared" ref="J54" si="89">I54*24*60*60</f>
        <v>2.5799999999999996</v>
      </c>
      <c r="K54" s="14">
        <f t="shared" ref="K54" si="90">C54*24*60*60</f>
        <v>4</v>
      </c>
      <c r="L54" s="13">
        <f t="shared" ref="L54" si="91">((E54)/7)*((K54)/10)</f>
        <v>0.4</v>
      </c>
      <c r="M54" s="90">
        <v>1.15740740740741E-4</v>
      </c>
      <c r="N54" s="58">
        <v>2.89351851851852E-4</v>
      </c>
      <c r="O54" s="58">
        <v>4.6296296296296298E-4</v>
      </c>
    </row>
    <row r="55" spans="1:15" x14ac:dyDescent="0.3">
      <c r="A55" s="8">
        <v>54</v>
      </c>
      <c r="B55" s="9">
        <v>45542</v>
      </c>
      <c r="C55" s="63">
        <v>1.0416666666666667E-4</v>
      </c>
      <c r="D55" s="63">
        <v>2.7118055555555554E-4</v>
      </c>
      <c r="E55" s="8">
        <v>8</v>
      </c>
      <c r="F55" s="101">
        <f t="shared" ref="F55" si="92">(G55*E55)</f>
        <v>256</v>
      </c>
      <c r="G55" s="8">
        <v>32</v>
      </c>
      <c r="H55" s="102">
        <f t="shared" si="10"/>
        <v>1.2613991769547324</v>
      </c>
      <c r="I55" s="90">
        <f t="shared" ref="I55" si="93">D55/E55</f>
        <v>3.3897569444444443E-5</v>
      </c>
      <c r="J55" s="13">
        <f t="shared" ref="J55" si="94">I55*24*60*60</f>
        <v>2.9287499999999995</v>
      </c>
      <c r="K55" s="14">
        <f t="shared" ref="K55" si="95">C55*24*60*60</f>
        <v>9</v>
      </c>
      <c r="L55" s="13">
        <f t="shared" ref="L55" si="96">((E55)/7)*((K55)/10)</f>
        <v>1.0285714285714285</v>
      </c>
      <c r="M55" s="90">
        <v>1.15740740740741E-4</v>
      </c>
      <c r="N55" s="58">
        <v>2.89351851851852E-4</v>
      </c>
      <c r="O55" s="58">
        <v>4.6296296296296298E-4</v>
      </c>
    </row>
    <row r="56" spans="1:15" x14ac:dyDescent="0.3">
      <c r="A56" s="8">
        <v>55</v>
      </c>
      <c r="B56" s="9">
        <v>45545</v>
      </c>
      <c r="C56" s="63">
        <v>1.6203703703703703E-4</v>
      </c>
      <c r="D56" s="63">
        <v>2.7418981481481484E-4</v>
      </c>
      <c r="E56" s="8">
        <v>9</v>
      </c>
      <c r="F56" s="101">
        <f t="shared" ref="F56" si="97">(G56*E56)</f>
        <v>288</v>
      </c>
      <c r="G56" s="8">
        <v>32</v>
      </c>
      <c r="H56" s="102">
        <f t="shared" si="10"/>
        <v>1.2747619047619048</v>
      </c>
      <c r="I56" s="90">
        <f t="shared" ref="I56" si="98">D56/E56</f>
        <v>3.046553497942387E-5</v>
      </c>
      <c r="J56" s="13">
        <f t="shared" ref="J56" si="99">I56*24*60*60</f>
        <v>2.6322222222222225</v>
      </c>
      <c r="K56" s="14">
        <f t="shared" ref="K56" si="100">C56*24*60*60</f>
        <v>14</v>
      </c>
      <c r="L56" s="13">
        <f t="shared" ref="L56" si="101">((E56)/7)*((K56)/10)</f>
        <v>1.8</v>
      </c>
      <c r="M56" s="90">
        <v>1.15740740740741E-4</v>
      </c>
      <c r="N56" s="58">
        <v>2.89351851851852E-4</v>
      </c>
      <c r="O56" s="58">
        <v>4.6296296296296298E-4</v>
      </c>
    </row>
    <row r="57" spans="1:15" x14ac:dyDescent="0.3">
      <c r="A57" s="8">
        <v>56</v>
      </c>
      <c r="B57" s="9">
        <v>45549</v>
      </c>
      <c r="C57" s="63">
        <v>2.199074074074074E-4</v>
      </c>
      <c r="D57" s="63">
        <v>3.0729166666666665E-4</v>
      </c>
      <c r="E57" s="8">
        <v>10</v>
      </c>
      <c r="F57" s="101">
        <f t="shared" ref="F57" si="102">(G57*E57)</f>
        <v>320</v>
      </c>
      <c r="G57" s="8">
        <v>32</v>
      </c>
      <c r="H57" s="102">
        <f t="shared" si="10"/>
        <v>1.3968393205235312</v>
      </c>
      <c r="I57" s="90">
        <f t="shared" ref="I57" si="103">D57/E57</f>
        <v>3.0729166666666664E-5</v>
      </c>
      <c r="J57" s="13">
        <f t="shared" ref="J57" si="104">I57*24*60*60</f>
        <v>2.6549999999999994</v>
      </c>
      <c r="K57" s="14">
        <f t="shared" ref="K57" si="105">C57*24*60*60</f>
        <v>19</v>
      </c>
      <c r="L57" s="13">
        <f t="shared" ref="L57" si="106">((E57)/7)*((K57)/10)</f>
        <v>2.7142857142857144</v>
      </c>
      <c r="M57" s="90">
        <v>1.15740740740741E-4</v>
      </c>
      <c r="N57" s="58">
        <v>2.89351851851852E-4</v>
      </c>
      <c r="O57" s="58">
        <v>4.6296296296296298E-4</v>
      </c>
    </row>
    <row r="58" spans="1:15" x14ac:dyDescent="0.3">
      <c r="A58" s="8">
        <v>57</v>
      </c>
      <c r="B58" s="9">
        <v>45552</v>
      </c>
      <c r="C58" s="63">
        <v>2.7777777777777778E-4</v>
      </c>
      <c r="D58" s="63">
        <v>3.2476851851851851E-4</v>
      </c>
      <c r="E58" s="8">
        <v>11</v>
      </c>
      <c r="F58" s="101">
        <f t="shared" ref="F58" si="107">(G58*E58)</f>
        <v>352</v>
      </c>
      <c r="G58" s="8">
        <v>32</v>
      </c>
      <c r="H58" s="102">
        <f t="shared" si="10"/>
        <v>1.5730776014109347</v>
      </c>
      <c r="I58" s="90">
        <f t="shared" ref="I58" si="108">D58/E58</f>
        <v>2.9524410774410774E-5</v>
      </c>
      <c r="J58" s="13">
        <f t="shared" ref="J58" si="109">I58*24*60*60</f>
        <v>2.5509090909090908</v>
      </c>
      <c r="K58" s="14">
        <f t="shared" ref="K58" si="110">C58*24*60*60</f>
        <v>23.999999999999996</v>
      </c>
      <c r="L58" s="13">
        <f t="shared" ref="L58" si="111">((E58)/7)*((K58)/10)</f>
        <v>3.7714285714285705</v>
      </c>
      <c r="M58" s="90">
        <v>1.15740740740741E-4</v>
      </c>
      <c r="N58" s="58">
        <v>2.89351851851852E-4</v>
      </c>
      <c r="O58" s="58">
        <v>4.6296296296296298E-4</v>
      </c>
    </row>
    <row r="59" spans="1:15" x14ac:dyDescent="0.3">
      <c r="A59" s="20">
        <v>58</v>
      </c>
      <c r="B59" s="65">
        <v>45556</v>
      </c>
      <c r="C59" s="66">
        <v>3.5879629629629629E-4</v>
      </c>
      <c r="D59" s="66">
        <v>3.7500000000000001E-4</v>
      </c>
      <c r="E59" s="20">
        <v>12</v>
      </c>
      <c r="F59" s="103">
        <f t="shared" ref="F59" si="112">(G59*E59)</f>
        <v>384</v>
      </c>
      <c r="G59" s="20">
        <v>32</v>
      </c>
      <c r="H59" s="102">
        <f t="shared" si="10"/>
        <v>1.8199795186891958</v>
      </c>
      <c r="I59" s="90">
        <f t="shared" ref="I59" si="113">D59/E59</f>
        <v>3.1250000000000001E-5</v>
      </c>
      <c r="J59" s="13">
        <f t="shared" ref="J59" si="114">I59*24*60*60</f>
        <v>2.6999999999999997</v>
      </c>
      <c r="K59" s="14">
        <f t="shared" ref="K59" si="115">C59*24*60*60</f>
        <v>30.999999999999996</v>
      </c>
      <c r="L59" s="13">
        <f t="shared" ref="L59" si="116">((E59)/7)*((K59)/10)</f>
        <v>5.3142857142857132</v>
      </c>
      <c r="M59" s="90">
        <v>1.15740740740741E-4</v>
      </c>
      <c r="N59" s="58">
        <v>2.89351851851852E-4</v>
      </c>
      <c r="O59" s="58">
        <v>4.6296296296296298E-4</v>
      </c>
    </row>
    <row r="60" spans="1:15" x14ac:dyDescent="0.3">
      <c r="M60" s="90">
        <v>1.15740740740741E-4</v>
      </c>
      <c r="N60" s="58">
        <v>2.89351851851852E-4</v>
      </c>
      <c r="O60" s="58">
        <v>4.6296296296296298E-4</v>
      </c>
    </row>
    <row r="61" spans="1:15" x14ac:dyDescent="0.3">
      <c r="M61" s="90">
        <v>1.15740740740741E-4</v>
      </c>
      <c r="N61" s="58">
        <v>2.89351851851852E-4</v>
      </c>
      <c r="O61" s="58">
        <v>4.6296296296296298E-4</v>
      </c>
    </row>
    <row r="62" spans="1:15" x14ac:dyDescent="0.3">
      <c r="M62" s="90">
        <v>1.15740740740741E-4</v>
      </c>
      <c r="N62" s="58">
        <v>2.89351851851852E-4</v>
      </c>
      <c r="O62" s="58">
        <v>4.6296296296296298E-4</v>
      </c>
    </row>
    <row r="63" spans="1:15" x14ac:dyDescent="0.3">
      <c r="M63" s="90">
        <v>1.15740740740741E-4</v>
      </c>
      <c r="N63" s="58">
        <v>2.89351851851852E-4</v>
      </c>
      <c r="O63" s="58">
        <v>4.6296296296296298E-4</v>
      </c>
    </row>
    <row r="64" spans="1:15" x14ac:dyDescent="0.3">
      <c r="M64" s="90">
        <v>1.15740740740741E-4</v>
      </c>
      <c r="N64" s="58">
        <v>2.89351851851852E-4</v>
      </c>
      <c r="O64" s="58">
        <v>4.6296296296296298E-4</v>
      </c>
    </row>
    <row r="65" spans="13:15" x14ac:dyDescent="0.3">
      <c r="M65" s="90">
        <v>1.15740740740741E-4</v>
      </c>
      <c r="N65" s="58">
        <v>2.89351851851852E-4</v>
      </c>
      <c r="O65" s="58">
        <v>4.6296296296296298E-4</v>
      </c>
    </row>
    <row r="66" spans="13:15" x14ac:dyDescent="0.3">
      <c r="M66" s="90">
        <v>1.15740740740741E-4</v>
      </c>
      <c r="N66" s="58">
        <v>2.89351851851852E-4</v>
      </c>
      <c r="O66" s="58">
        <v>4.6296296296296298E-4</v>
      </c>
    </row>
    <row r="67" spans="13:15" x14ac:dyDescent="0.3">
      <c r="M67" s="90">
        <v>1.15740740740741E-4</v>
      </c>
      <c r="N67" s="58">
        <v>2.89351851851852E-4</v>
      </c>
      <c r="O67" s="58">
        <v>4.6296296296296298E-4</v>
      </c>
    </row>
    <row r="68" spans="13:15" x14ac:dyDescent="0.3">
      <c r="M68" s="90">
        <v>1.15740740740741E-4</v>
      </c>
      <c r="N68" s="58">
        <v>2.89351851851852E-4</v>
      </c>
      <c r="O68" s="58">
        <v>4.6296296296296298E-4</v>
      </c>
    </row>
    <row r="69" spans="13:15" x14ac:dyDescent="0.3">
      <c r="M69" s="90">
        <v>1.15740740740741E-4</v>
      </c>
      <c r="N69" s="58">
        <v>2.89351851851852E-4</v>
      </c>
      <c r="O69" s="58">
        <v>4.6296296296296298E-4</v>
      </c>
    </row>
    <row r="70" spans="13:15" x14ac:dyDescent="0.3">
      <c r="M70" s="90">
        <v>1.15740740740741E-4</v>
      </c>
      <c r="N70" s="58">
        <v>2.89351851851852E-4</v>
      </c>
      <c r="O70" s="58">
        <v>4.6296296296296298E-4</v>
      </c>
    </row>
    <row r="71" spans="13:15" x14ac:dyDescent="0.3">
      <c r="M71" s="90">
        <v>1.15740740740741E-4</v>
      </c>
      <c r="N71" s="58">
        <v>2.89351851851852E-4</v>
      </c>
      <c r="O71" s="58">
        <v>4.6296296296296298E-4</v>
      </c>
    </row>
    <row r="72" spans="13:15" x14ac:dyDescent="0.3">
      <c r="M72" s="90">
        <v>1.15740740740741E-4</v>
      </c>
      <c r="N72" s="58">
        <v>2.89351851851852E-4</v>
      </c>
      <c r="O72" s="58">
        <v>4.6296296296296298E-4</v>
      </c>
    </row>
    <row r="73" spans="13:15" x14ac:dyDescent="0.3">
      <c r="M73" s="90">
        <v>1.15740740740741E-4</v>
      </c>
      <c r="N73" s="58">
        <v>2.89351851851852E-4</v>
      </c>
      <c r="O73" s="58">
        <v>4.6296296296296298E-4</v>
      </c>
    </row>
    <row r="74" spans="13:15" x14ac:dyDescent="0.3">
      <c r="M74" s="90">
        <v>1.15740740740741E-4</v>
      </c>
      <c r="N74" s="58">
        <v>2.89351851851852E-4</v>
      </c>
      <c r="O74" s="58">
        <v>4.6296296296296298E-4</v>
      </c>
    </row>
    <row r="75" spans="13:15" x14ac:dyDescent="0.3">
      <c r="M75" s="90">
        <v>1.15740740740741E-4</v>
      </c>
      <c r="N75" s="58">
        <v>2.89351851851852E-4</v>
      </c>
      <c r="O75" s="58">
        <v>4.6296296296296298E-4</v>
      </c>
    </row>
    <row r="76" spans="13:15" x14ac:dyDescent="0.3">
      <c r="M76" s="90">
        <v>1.15740740740741E-4</v>
      </c>
      <c r="N76" s="58">
        <v>2.89351851851852E-4</v>
      </c>
      <c r="O76" s="58">
        <v>4.6296296296296298E-4</v>
      </c>
    </row>
    <row r="77" spans="13:15" x14ac:dyDescent="0.3">
      <c r="M77" s="90">
        <v>1.15740740740741E-4</v>
      </c>
      <c r="N77" s="58">
        <v>2.89351851851852E-4</v>
      </c>
      <c r="O77" s="58">
        <v>4.6296296296296298E-4</v>
      </c>
    </row>
    <row r="78" spans="13:15" x14ac:dyDescent="0.3">
      <c r="M78" s="90">
        <v>1.15740740740741E-4</v>
      </c>
      <c r="N78" s="58">
        <v>2.89351851851852E-4</v>
      </c>
      <c r="O78" s="58">
        <v>4.6296296296296298E-4</v>
      </c>
    </row>
    <row r="79" spans="13:15" x14ac:dyDescent="0.3">
      <c r="M79" s="90">
        <v>1.15740740740741E-4</v>
      </c>
      <c r="N79" s="58">
        <v>2.89351851851852E-4</v>
      </c>
      <c r="O79" s="58">
        <v>4.6296296296296298E-4</v>
      </c>
    </row>
    <row r="80" spans="13:15" x14ac:dyDescent="0.3">
      <c r="M80" s="90">
        <v>1.15740740740741E-4</v>
      </c>
      <c r="N80" s="58">
        <v>2.89351851851852E-4</v>
      </c>
      <c r="O80" s="58">
        <v>4.6296296296296298E-4</v>
      </c>
    </row>
    <row r="81" spans="13:15" x14ac:dyDescent="0.3">
      <c r="M81" s="90">
        <v>1.15740740740741E-4</v>
      </c>
      <c r="N81" s="58">
        <v>2.89351851851852E-4</v>
      </c>
      <c r="O81" s="58">
        <v>4.6296296296296298E-4</v>
      </c>
    </row>
    <row r="82" spans="13:15" x14ac:dyDescent="0.3">
      <c r="M82" s="90">
        <v>1.15740740740741E-4</v>
      </c>
      <c r="N82" s="58">
        <v>2.89351851851852E-4</v>
      </c>
      <c r="O82" s="58">
        <v>4.6296296296296298E-4</v>
      </c>
    </row>
    <row r="83" spans="13:15" x14ac:dyDescent="0.3">
      <c r="M83" s="90">
        <v>1.15740740740741E-4</v>
      </c>
      <c r="N83" s="58">
        <v>2.89351851851852E-4</v>
      </c>
      <c r="O83" s="58">
        <v>4.6296296296296298E-4</v>
      </c>
    </row>
    <row r="84" spans="13:15" x14ac:dyDescent="0.3">
      <c r="M84" s="90">
        <v>1.15740740740741E-4</v>
      </c>
      <c r="N84" s="58">
        <v>2.89351851851852E-4</v>
      </c>
      <c r="O84" s="58">
        <v>4.6296296296296298E-4</v>
      </c>
    </row>
  </sheetData>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63D4-E2F0-40D3-B2B7-A6292F456BEB}">
  <dimension ref="A1:AU84"/>
  <sheetViews>
    <sheetView topLeftCell="O1" zoomScaleNormal="100" workbookViewId="0">
      <pane ySplit="1" topLeftCell="A2" activePane="bottomLeft" state="frozen"/>
      <selection activeCell="P1" sqref="P1"/>
      <selection pane="bottomLeft" activeCell="M32" sqref="M32"/>
    </sheetView>
  </sheetViews>
  <sheetFormatPr defaultRowHeight="15" x14ac:dyDescent="0.25"/>
  <cols>
    <col min="1" max="1" width="4.28515625" style="36" bestFit="1" customWidth="1"/>
    <col min="2" max="2" width="6.140625" style="36" bestFit="1" customWidth="1"/>
    <col min="3" max="3" width="10.140625" style="36" bestFit="1" customWidth="1"/>
    <col min="4" max="4" width="11.42578125" style="36" bestFit="1" customWidth="1"/>
    <col min="5" max="5" width="5.5703125" style="36" bestFit="1" customWidth="1"/>
    <col min="6" max="6" width="12.140625" style="134" bestFit="1" customWidth="1"/>
    <col min="7" max="7" width="9.7109375" bestFit="1" customWidth="1"/>
    <col min="8" max="8" width="10.85546875" bestFit="1" customWidth="1"/>
    <col min="9" max="9" width="6.7109375" style="36" bestFit="1" customWidth="1"/>
    <col min="10" max="10" width="13.140625" style="135" bestFit="1" customWidth="1"/>
    <col min="11" max="11" width="9.28515625" style="36" bestFit="1" customWidth="1"/>
    <col min="12" max="12" width="10.28515625" style="36" bestFit="1" customWidth="1"/>
    <col min="13" max="13" width="9.7109375" style="40" bestFit="1" customWidth="1"/>
    <col min="14" max="14" width="10.28515625" style="94" bestFit="1" customWidth="1"/>
    <col min="15" max="15" width="9.85546875" style="36" bestFit="1" customWidth="1"/>
    <col min="16" max="16" width="12.140625" style="36" bestFit="1" customWidth="1"/>
  </cols>
  <sheetData>
    <row r="1" spans="1:47" ht="15.75" x14ac:dyDescent="0.3">
      <c r="A1" s="51" t="s">
        <v>0</v>
      </c>
      <c r="B1" s="2" t="s">
        <v>1</v>
      </c>
      <c r="C1" s="2" t="s">
        <v>13</v>
      </c>
      <c r="D1" s="2" t="s">
        <v>3</v>
      </c>
      <c r="E1" s="2" t="s">
        <v>14</v>
      </c>
      <c r="F1" s="130" t="s">
        <v>15</v>
      </c>
      <c r="G1" s="1" t="s">
        <v>27</v>
      </c>
      <c r="H1" s="1" t="s">
        <v>28</v>
      </c>
      <c r="I1" s="2" t="s">
        <v>8</v>
      </c>
      <c r="J1" s="112" t="s">
        <v>17</v>
      </c>
      <c r="K1" s="2" t="s">
        <v>18</v>
      </c>
      <c r="L1" s="2" t="s">
        <v>19</v>
      </c>
      <c r="M1" s="4" t="s">
        <v>20</v>
      </c>
      <c r="N1" s="112" t="s">
        <v>21</v>
      </c>
      <c r="O1" s="100" t="s">
        <v>22</v>
      </c>
      <c r="P1" s="100" t="s">
        <v>23</v>
      </c>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row>
    <row r="2" spans="1:47" ht="15.75" x14ac:dyDescent="0.3">
      <c r="A2" s="54">
        <v>1</v>
      </c>
      <c r="B2" s="55">
        <v>45293</v>
      </c>
      <c r="C2" s="56">
        <v>1.9675925925925926E-4</v>
      </c>
      <c r="D2" s="56">
        <v>5.0902777777777773E-4</v>
      </c>
      <c r="E2" s="54">
        <v>9</v>
      </c>
      <c r="F2" s="131">
        <f>(G2+H2)*E2</f>
        <v>405</v>
      </c>
      <c r="G2" s="54">
        <v>20</v>
      </c>
      <c r="H2" s="54">
        <v>25</v>
      </c>
      <c r="I2" s="102">
        <f t="shared" ref="I2:I24" si="0">(((E2*(1/((K2)*0.9))*0.7)+(F2/315)+(((M2)*0.25)*1))/3)</f>
        <v>1.0882040537906841</v>
      </c>
      <c r="J2" s="90">
        <f t="shared" ref="J2:J29" si="1">D2/E2</f>
        <v>5.6558641975308636E-5</v>
      </c>
      <c r="K2" s="13">
        <f>J2*24*60*60</f>
        <v>4.8866666666666658</v>
      </c>
      <c r="L2" s="14">
        <f t="shared" ref="L2:L29" si="2">C2*24*60*60</f>
        <v>17</v>
      </c>
      <c r="M2" s="13">
        <f t="shared" ref="M2:M24" si="3">((E2)/7)*((L2)/10)</f>
        <v>2.1857142857142859</v>
      </c>
      <c r="N2" s="90">
        <v>1.15740740740741E-4</v>
      </c>
      <c r="O2" s="58">
        <v>2.89351851851852E-4</v>
      </c>
      <c r="P2" s="58">
        <v>4.6296296296296298E-4</v>
      </c>
      <c r="Q2" s="42"/>
      <c r="R2" s="97"/>
      <c r="S2" s="97"/>
      <c r="T2" s="97"/>
      <c r="U2" s="97"/>
      <c r="V2" s="97"/>
      <c r="W2" s="97"/>
      <c r="X2" s="97"/>
      <c r="Y2" s="97"/>
      <c r="Z2" s="97"/>
      <c r="AA2" s="97"/>
      <c r="AB2" s="97"/>
      <c r="AC2" s="97"/>
      <c r="AD2" s="97"/>
      <c r="AE2" s="97"/>
      <c r="AF2" s="42"/>
      <c r="AG2" s="97"/>
      <c r="AH2" s="97"/>
      <c r="AI2" s="97"/>
      <c r="AJ2" s="97"/>
      <c r="AK2" s="97"/>
      <c r="AL2" s="97"/>
      <c r="AM2" s="97"/>
      <c r="AN2" s="97"/>
      <c r="AO2" s="97"/>
      <c r="AP2" s="97"/>
      <c r="AQ2" s="97"/>
      <c r="AR2" s="97"/>
      <c r="AS2" s="97"/>
      <c r="AT2" s="97"/>
      <c r="AU2" s="42"/>
    </row>
    <row r="3" spans="1:47" ht="15.75" x14ac:dyDescent="0.3">
      <c r="A3" s="54">
        <v>2</v>
      </c>
      <c r="B3" s="55">
        <v>45298</v>
      </c>
      <c r="C3" s="56">
        <v>2.3148148148148146E-4</v>
      </c>
      <c r="D3" s="56">
        <v>3.5428240740740738E-4</v>
      </c>
      <c r="E3" s="54">
        <v>9</v>
      </c>
      <c r="F3" s="131">
        <f t="shared" ref="F3:F8" si="4">(G3+H3)*E3</f>
        <v>405</v>
      </c>
      <c r="G3" s="54">
        <v>20</v>
      </c>
      <c r="H3" s="54">
        <v>25</v>
      </c>
      <c r="I3" s="102">
        <f t="shared" si="0"/>
        <v>1.3289074532132357</v>
      </c>
      <c r="J3" s="90">
        <f t="shared" si="1"/>
        <v>3.9364711934156374E-5</v>
      </c>
      <c r="K3" s="13">
        <f t="shared" ref="K3:K29" si="5">J3*24*60*60</f>
        <v>3.4011111111111108</v>
      </c>
      <c r="L3" s="14">
        <f t="shared" si="2"/>
        <v>20</v>
      </c>
      <c r="M3" s="13">
        <f t="shared" si="3"/>
        <v>2.5714285714285716</v>
      </c>
      <c r="N3" s="90">
        <v>1.15740740740741E-4</v>
      </c>
      <c r="O3" s="58">
        <v>2.89351851851852E-4</v>
      </c>
      <c r="P3" s="58">
        <v>4.6296296296296298E-4</v>
      </c>
      <c r="Q3" s="42"/>
      <c r="R3" s="97"/>
      <c r="S3" s="97"/>
      <c r="T3" s="97"/>
      <c r="U3" s="97"/>
      <c r="V3" s="97"/>
      <c r="W3" s="97"/>
      <c r="X3" s="97"/>
      <c r="Y3" s="97"/>
      <c r="Z3" s="97"/>
      <c r="AA3" s="97"/>
      <c r="AB3" s="97"/>
      <c r="AC3" s="97"/>
      <c r="AD3" s="97"/>
      <c r="AE3" s="97"/>
      <c r="AF3" s="42"/>
      <c r="AG3" s="97"/>
      <c r="AH3" s="97"/>
      <c r="AI3" s="97"/>
      <c r="AJ3" s="97"/>
      <c r="AK3" s="97"/>
      <c r="AL3" s="97"/>
      <c r="AM3" s="97"/>
      <c r="AN3" s="97"/>
      <c r="AO3" s="97"/>
      <c r="AP3" s="97"/>
      <c r="AQ3" s="97"/>
      <c r="AR3" s="97"/>
      <c r="AS3" s="97"/>
      <c r="AT3" s="97"/>
      <c r="AU3" s="42"/>
    </row>
    <row r="4" spans="1:47" ht="15.75" x14ac:dyDescent="0.3">
      <c r="A4" s="54">
        <v>3</v>
      </c>
      <c r="B4" s="55">
        <v>45303</v>
      </c>
      <c r="C4" s="56">
        <v>2.7777777777777778E-4</v>
      </c>
      <c r="D4" s="56">
        <v>4.3009259259259259E-4</v>
      </c>
      <c r="E4" s="54">
        <v>9</v>
      </c>
      <c r="F4" s="131">
        <f t="shared" si="4"/>
        <v>405</v>
      </c>
      <c r="G4" s="54">
        <v>20</v>
      </c>
      <c r="H4" s="54">
        <v>25</v>
      </c>
      <c r="I4" s="102">
        <f t="shared" si="0"/>
        <v>1.2508380747347378</v>
      </c>
      <c r="J4" s="90">
        <f t="shared" si="1"/>
        <v>4.7788065843621398E-5</v>
      </c>
      <c r="K4" s="13">
        <f t="shared" si="5"/>
        <v>4.1288888888888886</v>
      </c>
      <c r="L4" s="14">
        <f t="shared" si="2"/>
        <v>23.999999999999996</v>
      </c>
      <c r="M4" s="13">
        <f t="shared" si="3"/>
        <v>3.0857142857142854</v>
      </c>
      <c r="N4" s="90">
        <v>1.15740740740741E-4</v>
      </c>
      <c r="O4" s="58">
        <v>2.89351851851852E-4</v>
      </c>
      <c r="P4" s="58">
        <v>4.6296296296296298E-4</v>
      </c>
      <c r="Q4" s="42"/>
      <c r="R4" s="97"/>
      <c r="S4" s="97"/>
      <c r="T4" s="97"/>
      <c r="U4" s="97"/>
      <c r="V4" s="97"/>
      <c r="W4" s="97"/>
      <c r="X4" s="97"/>
      <c r="Y4" s="97"/>
      <c r="Z4" s="97"/>
      <c r="AA4" s="97"/>
      <c r="AB4" s="97"/>
      <c r="AC4" s="97"/>
      <c r="AD4" s="97"/>
      <c r="AE4" s="97"/>
      <c r="AF4" s="42"/>
      <c r="AG4" s="97"/>
      <c r="AH4" s="97"/>
      <c r="AI4" s="97"/>
      <c r="AJ4" s="97"/>
      <c r="AK4" s="97"/>
      <c r="AL4" s="97"/>
      <c r="AM4" s="97"/>
      <c r="AN4" s="97"/>
      <c r="AO4" s="97"/>
      <c r="AP4" s="97"/>
      <c r="AQ4" s="97"/>
      <c r="AR4" s="97"/>
      <c r="AS4" s="97"/>
      <c r="AT4" s="97"/>
      <c r="AU4" s="42"/>
    </row>
    <row r="5" spans="1:47" ht="15.75" x14ac:dyDescent="0.3">
      <c r="A5" s="8">
        <v>4</v>
      </c>
      <c r="B5" s="9">
        <v>45310</v>
      </c>
      <c r="C5" s="63">
        <v>2.7777777777777778E-4</v>
      </c>
      <c r="D5" s="63">
        <v>3.996527777777778E-4</v>
      </c>
      <c r="E5" s="8">
        <v>9</v>
      </c>
      <c r="F5" s="101">
        <f t="shared" si="4"/>
        <v>405</v>
      </c>
      <c r="G5" s="8">
        <v>20</v>
      </c>
      <c r="H5" s="8">
        <v>25</v>
      </c>
      <c r="I5" s="102">
        <f t="shared" si="0"/>
        <v>1.293881097182574</v>
      </c>
      <c r="J5" s="90">
        <f t="shared" si="1"/>
        <v>4.4405864197530864E-5</v>
      </c>
      <c r="K5" s="13">
        <f t="shared" si="5"/>
        <v>3.8366666666666664</v>
      </c>
      <c r="L5" s="14">
        <f t="shared" si="2"/>
        <v>23.999999999999996</v>
      </c>
      <c r="M5" s="13">
        <f t="shared" si="3"/>
        <v>3.0857142857142854</v>
      </c>
      <c r="N5" s="90">
        <v>1.15740740740741E-4</v>
      </c>
      <c r="O5" s="58">
        <v>2.89351851851852E-4</v>
      </c>
      <c r="P5" s="58">
        <v>4.6296296296296298E-4</v>
      </c>
      <c r="Q5" s="42"/>
      <c r="R5" s="97"/>
      <c r="S5" s="97"/>
      <c r="T5" s="97"/>
      <c r="U5" s="97"/>
      <c r="V5" s="97"/>
      <c r="W5" s="97"/>
      <c r="X5" s="97"/>
      <c r="Y5" s="97"/>
      <c r="Z5" s="97"/>
      <c r="AA5" s="97"/>
      <c r="AB5" s="97"/>
      <c r="AC5" s="97"/>
      <c r="AD5" s="97"/>
      <c r="AE5" s="97"/>
      <c r="AF5" s="42"/>
      <c r="AG5" s="97"/>
      <c r="AH5" s="97"/>
      <c r="AI5" s="97"/>
      <c r="AJ5" s="97"/>
      <c r="AK5" s="97"/>
      <c r="AL5" s="97"/>
      <c r="AM5" s="97"/>
      <c r="AN5" s="97"/>
      <c r="AO5" s="97"/>
      <c r="AP5" s="97"/>
      <c r="AQ5" s="97"/>
      <c r="AR5" s="97"/>
      <c r="AS5" s="97"/>
      <c r="AT5" s="97"/>
      <c r="AU5" s="42"/>
    </row>
    <row r="6" spans="1:47" ht="15.75" x14ac:dyDescent="0.3">
      <c r="A6" s="8">
        <v>5</v>
      </c>
      <c r="B6" s="9">
        <v>45314</v>
      </c>
      <c r="C6" s="63">
        <v>2.6620370370370372E-4</v>
      </c>
      <c r="D6" s="63">
        <v>3.34837962962963E-4</v>
      </c>
      <c r="E6" s="8">
        <v>9</v>
      </c>
      <c r="F6" s="101">
        <f t="shared" si="4"/>
        <v>405</v>
      </c>
      <c r="G6" s="8">
        <v>20</v>
      </c>
      <c r="H6" s="8">
        <v>25</v>
      </c>
      <c r="I6" s="102">
        <f t="shared" si="0"/>
        <v>1.400890079502247</v>
      </c>
      <c r="J6" s="90">
        <f t="shared" si="1"/>
        <v>3.7204218106995889E-5</v>
      </c>
      <c r="K6" s="13">
        <f t="shared" si="5"/>
        <v>3.2144444444444447</v>
      </c>
      <c r="L6" s="14">
        <f t="shared" si="2"/>
        <v>23</v>
      </c>
      <c r="M6" s="13">
        <f t="shared" si="3"/>
        <v>2.9571428571428573</v>
      </c>
      <c r="N6" s="90">
        <v>1.15740740740741E-4</v>
      </c>
      <c r="O6" s="58">
        <v>2.89351851851852E-4</v>
      </c>
      <c r="P6" s="58">
        <v>4.6296296296296298E-4</v>
      </c>
      <c r="Q6" s="42"/>
      <c r="R6" s="97"/>
      <c r="S6" s="97"/>
      <c r="T6" s="97"/>
      <c r="U6" s="97"/>
      <c r="V6" s="97"/>
      <c r="W6" s="97"/>
      <c r="X6" s="97"/>
      <c r="Y6" s="97"/>
      <c r="Z6" s="97"/>
      <c r="AA6" s="97"/>
      <c r="AB6" s="97"/>
      <c r="AC6" s="97"/>
      <c r="AD6" s="97"/>
      <c r="AE6" s="97"/>
      <c r="AF6" s="42"/>
      <c r="AG6" s="97"/>
      <c r="AH6" s="97"/>
      <c r="AI6" s="97"/>
      <c r="AJ6" s="97"/>
      <c r="AK6" s="97"/>
      <c r="AL6" s="97"/>
      <c r="AM6" s="97"/>
      <c r="AN6" s="97"/>
      <c r="AO6" s="97"/>
      <c r="AP6" s="97"/>
      <c r="AQ6" s="97"/>
      <c r="AR6" s="97"/>
      <c r="AS6" s="97"/>
      <c r="AT6" s="97"/>
      <c r="AU6" s="42"/>
    </row>
    <row r="7" spans="1:47" ht="15.75" x14ac:dyDescent="0.3">
      <c r="A7" s="8">
        <v>6</v>
      </c>
      <c r="B7" s="9">
        <v>45319</v>
      </c>
      <c r="C7" s="63">
        <v>3.3564814814814812E-4</v>
      </c>
      <c r="D7" s="63">
        <v>3.5393518518518516E-4</v>
      </c>
      <c r="E7" s="8">
        <v>9</v>
      </c>
      <c r="F7" s="101">
        <f t="shared" si="4"/>
        <v>405</v>
      </c>
      <c r="G7" s="8">
        <v>20</v>
      </c>
      <c r="H7" s="8">
        <v>25</v>
      </c>
      <c r="I7" s="102">
        <f t="shared" si="0"/>
        <v>1.4260090628795663</v>
      </c>
      <c r="J7" s="90">
        <f t="shared" si="1"/>
        <v>3.9326131687242798E-5</v>
      </c>
      <c r="K7" s="13">
        <f t="shared" si="5"/>
        <v>3.3977777777777778</v>
      </c>
      <c r="L7" s="14">
        <f t="shared" si="2"/>
        <v>29</v>
      </c>
      <c r="M7" s="13">
        <f t="shared" si="3"/>
        <v>3.7285714285714286</v>
      </c>
      <c r="N7" s="90">
        <v>1.15740740740741E-4</v>
      </c>
      <c r="O7" s="58">
        <v>2.89351851851852E-4</v>
      </c>
      <c r="P7" s="58">
        <v>4.6296296296296298E-4</v>
      </c>
      <c r="Q7" s="42"/>
      <c r="R7" s="97"/>
      <c r="S7" s="97"/>
      <c r="T7" s="97"/>
      <c r="U7" s="97"/>
      <c r="V7" s="97"/>
      <c r="W7" s="97"/>
      <c r="X7" s="97"/>
      <c r="Y7" s="97"/>
      <c r="Z7" s="97"/>
      <c r="AA7" s="97"/>
      <c r="AB7" s="97"/>
      <c r="AC7" s="97"/>
      <c r="AD7" s="97"/>
      <c r="AE7" s="97"/>
      <c r="AF7" s="42"/>
      <c r="AG7" s="97"/>
      <c r="AH7" s="97"/>
      <c r="AI7" s="97"/>
      <c r="AJ7" s="97"/>
      <c r="AK7" s="97"/>
      <c r="AL7" s="97"/>
      <c r="AM7" s="97"/>
      <c r="AN7" s="97"/>
      <c r="AO7" s="97"/>
      <c r="AP7" s="97"/>
      <c r="AQ7" s="97"/>
      <c r="AR7" s="97"/>
      <c r="AS7" s="97"/>
      <c r="AT7" s="97"/>
      <c r="AU7" s="42"/>
    </row>
    <row r="8" spans="1:47" ht="15.75" x14ac:dyDescent="0.3">
      <c r="A8" s="8">
        <v>7</v>
      </c>
      <c r="B8" s="9">
        <v>45324</v>
      </c>
      <c r="C8" s="63">
        <v>3.8194444444444446E-4</v>
      </c>
      <c r="D8" s="63">
        <v>4.0162037037037038E-4</v>
      </c>
      <c r="E8" s="8">
        <v>9</v>
      </c>
      <c r="F8" s="101">
        <f t="shared" si="4"/>
        <v>405</v>
      </c>
      <c r="G8" s="8">
        <v>20</v>
      </c>
      <c r="H8" s="8">
        <v>25</v>
      </c>
      <c r="I8" s="102">
        <f t="shared" si="0"/>
        <v>1.3873301770275832</v>
      </c>
      <c r="J8" s="90">
        <f t="shared" si="1"/>
        <v>4.4624485596707821E-5</v>
      </c>
      <c r="K8" s="13">
        <f t="shared" si="5"/>
        <v>3.8555555555555561</v>
      </c>
      <c r="L8" s="14">
        <f t="shared" si="2"/>
        <v>33</v>
      </c>
      <c r="M8" s="13">
        <f t="shared" si="3"/>
        <v>4.2428571428571429</v>
      </c>
      <c r="N8" s="90">
        <v>1.15740740740741E-4</v>
      </c>
      <c r="O8" s="58">
        <v>2.89351851851852E-4</v>
      </c>
      <c r="P8" s="58">
        <v>4.6296296296296298E-4</v>
      </c>
      <c r="Q8" s="42"/>
      <c r="R8" s="97"/>
      <c r="S8" s="97"/>
      <c r="T8" s="97"/>
      <c r="U8" s="97"/>
      <c r="V8" s="97"/>
      <c r="W8" s="97"/>
      <c r="X8" s="97"/>
      <c r="Y8" s="97"/>
      <c r="Z8" s="97"/>
      <c r="AA8" s="97"/>
      <c r="AB8" s="97"/>
      <c r="AC8" s="97"/>
      <c r="AD8" s="97"/>
      <c r="AE8" s="97"/>
      <c r="AF8" s="42"/>
      <c r="AG8" s="97"/>
      <c r="AH8" s="97"/>
      <c r="AI8" s="97"/>
      <c r="AJ8" s="97"/>
      <c r="AK8" s="97"/>
      <c r="AL8" s="97"/>
      <c r="AM8" s="97"/>
      <c r="AN8" s="97"/>
      <c r="AO8" s="97"/>
      <c r="AP8" s="97"/>
      <c r="AQ8" s="97"/>
      <c r="AR8" s="97"/>
      <c r="AS8" s="97"/>
      <c r="AT8" s="97"/>
      <c r="AU8" s="42"/>
    </row>
    <row r="9" spans="1:47" ht="15.75" x14ac:dyDescent="0.3">
      <c r="A9" s="8">
        <v>8</v>
      </c>
      <c r="B9" s="9">
        <v>45328</v>
      </c>
      <c r="C9" s="63">
        <v>4.3981481481481481E-4</v>
      </c>
      <c r="D9" s="63">
        <v>3.1770833333333331E-4</v>
      </c>
      <c r="E9" s="8">
        <v>9</v>
      </c>
      <c r="F9" s="101">
        <f>(G9+H9)*E9</f>
        <v>405</v>
      </c>
      <c r="G9" s="8">
        <v>20</v>
      </c>
      <c r="H9" s="8">
        <v>25</v>
      </c>
      <c r="I9" s="102">
        <f t="shared" si="0"/>
        <v>1.6007416081186572</v>
      </c>
      <c r="J9" s="90">
        <f t="shared" si="1"/>
        <v>3.5300925925925922E-5</v>
      </c>
      <c r="K9" s="13">
        <f t="shared" si="5"/>
        <v>3.05</v>
      </c>
      <c r="L9" s="14">
        <f t="shared" si="2"/>
        <v>38</v>
      </c>
      <c r="M9" s="13">
        <f t="shared" si="3"/>
        <v>4.8857142857142861</v>
      </c>
      <c r="N9" s="90">
        <v>1.15740740740741E-4</v>
      </c>
      <c r="O9" s="58">
        <v>2.89351851851852E-4</v>
      </c>
      <c r="P9" s="58">
        <v>4.6296296296296298E-4</v>
      </c>
      <c r="Q9" s="42"/>
      <c r="R9" s="97"/>
      <c r="S9" s="97"/>
      <c r="T9" s="97"/>
      <c r="U9" s="97"/>
      <c r="V9" s="97"/>
      <c r="W9" s="97"/>
      <c r="X9" s="97"/>
      <c r="Y9" s="97"/>
      <c r="Z9" s="97"/>
      <c r="AA9" s="97"/>
      <c r="AB9" s="97"/>
      <c r="AC9" s="97"/>
      <c r="AD9" s="97"/>
      <c r="AE9" s="97"/>
      <c r="AF9" s="42"/>
      <c r="AG9" s="97"/>
      <c r="AH9" s="97"/>
      <c r="AI9" s="97"/>
      <c r="AJ9" s="97"/>
      <c r="AK9" s="97"/>
      <c r="AL9" s="97"/>
      <c r="AM9" s="97"/>
      <c r="AN9" s="97"/>
      <c r="AO9" s="97"/>
      <c r="AP9" s="97"/>
      <c r="AQ9" s="97"/>
      <c r="AR9" s="97"/>
      <c r="AS9" s="97"/>
      <c r="AT9" s="97"/>
      <c r="AU9" s="42"/>
    </row>
    <row r="10" spans="1:47" ht="15.75" x14ac:dyDescent="0.3">
      <c r="A10" s="20">
        <v>9</v>
      </c>
      <c r="B10" s="65">
        <v>45333</v>
      </c>
      <c r="C10" s="66">
        <v>5.3240740740740744E-4</v>
      </c>
      <c r="D10" s="66">
        <v>3.0706018518518522E-4</v>
      </c>
      <c r="E10" s="20">
        <v>9</v>
      </c>
      <c r="F10" s="103">
        <f>(G10+H10)*E10</f>
        <v>405</v>
      </c>
      <c r="G10" s="20">
        <v>20</v>
      </c>
      <c r="H10" s="20">
        <v>25</v>
      </c>
      <c r="I10" s="102">
        <f t="shared" si="0"/>
        <v>1.7129852996607611</v>
      </c>
      <c r="J10" s="90">
        <f t="shared" si="1"/>
        <v>3.4117798353909469E-5</v>
      </c>
      <c r="K10" s="13">
        <f t="shared" si="5"/>
        <v>2.9477777777777781</v>
      </c>
      <c r="L10" s="14">
        <f t="shared" si="2"/>
        <v>46</v>
      </c>
      <c r="M10" s="13">
        <f t="shared" si="3"/>
        <v>5.9142857142857146</v>
      </c>
      <c r="N10" s="90">
        <v>1.15740740740741E-4</v>
      </c>
      <c r="O10" s="58">
        <v>2.89351851851852E-4</v>
      </c>
      <c r="P10" s="58">
        <v>4.6296296296296298E-4</v>
      </c>
      <c r="Q10" s="42"/>
      <c r="R10" s="97"/>
      <c r="S10" s="97"/>
      <c r="T10" s="97"/>
      <c r="U10" s="97"/>
      <c r="V10" s="97"/>
      <c r="W10" s="97"/>
      <c r="X10" s="97"/>
      <c r="Y10" s="97"/>
      <c r="Z10" s="97"/>
      <c r="AA10" s="97"/>
      <c r="AB10" s="97"/>
      <c r="AC10" s="97"/>
      <c r="AD10" s="97"/>
      <c r="AE10" s="97"/>
      <c r="AF10" s="42"/>
      <c r="AG10" s="97"/>
      <c r="AH10" s="97"/>
      <c r="AI10" s="97"/>
      <c r="AJ10" s="97"/>
      <c r="AK10" s="97"/>
      <c r="AL10" s="97"/>
      <c r="AM10" s="97"/>
      <c r="AN10" s="97"/>
      <c r="AO10" s="97"/>
      <c r="AP10" s="97"/>
      <c r="AQ10" s="97"/>
      <c r="AR10" s="97"/>
      <c r="AS10" s="97"/>
      <c r="AT10" s="97"/>
      <c r="AU10" s="42"/>
    </row>
    <row r="11" spans="1:47" ht="15.75" x14ac:dyDescent="0.3">
      <c r="A11" s="20">
        <v>10</v>
      </c>
      <c r="B11" s="65">
        <v>45338</v>
      </c>
      <c r="C11" s="66">
        <v>5.5555555555555556E-4</v>
      </c>
      <c r="D11" s="66">
        <v>3.3946759259259254E-4</v>
      </c>
      <c r="E11" s="20">
        <v>9</v>
      </c>
      <c r="F11" s="103">
        <f t="shared" ref="F11:F13" si="6">(G11+H11)*E11</f>
        <v>405</v>
      </c>
      <c r="G11" s="20">
        <v>20</v>
      </c>
      <c r="H11" s="20">
        <v>25</v>
      </c>
      <c r="I11" s="102">
        <f t="shared" si="0"/>
        <v>1.6588475963177631</v>
      </c>
      <c r="J11" s="90">
        <f t="shared" si="1"/>
        <v>3.7718621399176947E-5</v>
      </c>
      <c r="K11" s="13">
        <f t="shared" si="5"/>
        <v>3.2588888888888885</v>
      </c>
      <c r="L11" s="14">
        <f t="shared" si="2"/>
        <v>47.999999999999993</v>
      </c>
      <c r="M11" s="13">
        <f t="shared" si="3"/>
        <v>6.1714285714285708</v>
      </c>
      <c r="N11" s="90">
        <v>1.15740740740741E-4</v>
      </c>
      <c r="O11" s="58">
        <v>2.89351851851852E-4</v>
      </c>
      <c r="P11" s="58">
        <v>4.6296296296296298E-4</v>
      </c>
      <c r="Q11" s="42"/>
      <c r="R11" s="97"/>
      <c r="S11" s="97"/>
      <c r="T11" s="97"/>
      <c r="U11" s="97"/>
      <c r="V11" s="97"/>
      <c r="W11" s="97"/>
      <c r="X11" s="97"/>
      <c r="Y11" s="97"/>
      <c r="Z11" s="97"/>
      <c r="AA11" s="97"/>
      <c r="AB11" s="97"/>
      <c r="AC11" s="97"/>
      <c r="AD11" s="97"/>
      <c r="AE11" s="97"/>
      <c r="AF11" s="42"/>
      <c r="AG11" s="97"/>
      <c r="AH11" s="97"/>
      <c r="AI11" s="97"/>
      <c r="AJ11" s="97"/>
      <c r="AK11" s="97"/>
      <c r="AL11" s="97"/>
      <c r="AM11" s="97"/>
      <c r="AN11" s="97"/>
      <c r="AO11" s="97"/>
      <c r="AP11" s="97"/>
      <c r="AQ11" s="97"/>
      <c r="AR11" s="97"/>
      <c r="AS11" s="97"/>
      <c r="AT11" s="97"/>
      <c r="AU11" s="42"/>
    </row>
    <row r="12" spans="1:47" ht="15.75" x14ac:dyDescent="0.3">
      <c r="A12" s="20">
        <v>11</v>
      </c>
      <c r="B12" s="65">
        <v>45345</v>
      </c>
      <c r="C12" s="66">
        <v>5.7870370370370378E-4</v>
      </c>
      <c r="D12" s="66">
        <v>3.3958333333333328E-4</v>
      </c>
      <c r="E12" s="20">
        <v>9</v>
      </c>
      <c r="F12" s="103">
        <f t="shared" si="6"/>
        <v>405</v>
      </c>
      <c r="G12" s="20">
        <v>20</v>
      </c>
      <c r="H12" s="20">
        <v>25</v>
      </c>
      <c r="I12" s="102">
        <f t="shared" si="0"/>
        <v>1.6800321355536081</v>
      </c>
      <c r="J12" s="90">
        <f t="shared" si="1"/>
        <v>3.7731481481481477E-5</v>
      </c>
      <c r="K12" s="13">
        <f t="shared" si="5"/>
        <v>3.26</v>
      </c>
      <c r="L12" s="14">
        <f t="shared" si="2"/>
        <v>50.000000000000007</v>
      </c>
      <c r="M12" s="13">
        <f t="shared" si="3"/>
        <v>6.4285714285714306</v>
      </c>
      <c r="N12" s="90">
        <v>1.15740740740741E-4</v>
      </c>
      <c r="O12" s="58">
        <v>2.89351851851852E-4</v>
      </c>
      <c r="P12" s="58">
        <v>4.6296296296296298E-4</v>
      </c>
      <c r="Q12" s="42"/>
      <c r="R12" s="97"/>
      <c r="S12" s="97"/>
      <c r="T12" s="97"/>
      <c r="U12" s="97"/>
      <c r="V12" s="97"/>
      <c r="W12" s="97"/>
      <c r="X12" s="97"/>
      <c r="Y12" s="97"/>
      <c r="Z12" s="97"/>
      <c r="AA12" s="97"/>
      <c r="AB12" s="97"/>
      <c r="AC12" s="97"/>
      <c r="AD12" s="97"/>
      <c r="AE12" s="97"/>
      <c r="AF12" s="42"/>
      <c r="AG12" s="97"/>
      <c r="AH12" s="97"/>
      <c r="AI12" s="97"/>
      <c r="AJ12" s="97"/>
      <c r="AK12" s="97"/>
      <c r="AL12" s="97"/>
      <c r="AM12" s="97"/>
      <c r="AN12" s="97"/>
      <c r="AO12" s="97"/>
      <c r="AP12" s="97"/>
      <c r="AQ12" s="97"/>
      <c r="AR12" s="97"/>
      <c r="AS12" s="97"/>
      <c r="AT12" s="97"/>
      <c r="AU12" s="42"/>
    </row>
    <row r="13" spans="1:47" ht="15.75" x14ac:dyDescent="0.3">
      <c r="A13" s="20">
        <v>12</v>
      </c>
      <c r="B13" s="65">
        <v>45349</v>
      </c>
      <c r="C13" s="66">
        <v>6.018518518518519E-4</v>
      </c>
      <c r="D13" s="66">
        <v>3.5208333333333337E-4</v>
      </c>
      <c r="E13" s="20">
        <v>9</v>
      </c>
      <c r="F13" s="103">
        <f t="shared" si="6"/>
        <v>405</v>
      </c>
      <c r="G13" s="20">
        <v>20</v>
      </c>
      <c r="H13" s="20">
        <v>25</v>
      </c>
      <c r="I13" s="102">
        <f t="shared" si="0"/>
        <v>1.6760495914342066</v>
      </c>
      <c r="J13" s="90">
        <f t="shared" si="1"/>
        <v>3.9120370370370378E-5</v>
      </c>
      <c r="K13" s="13">
        <f t="shared" si="5"/>
        <v>3.3800000000000008</v>
      </c>
      <c r="L13" s="14">
        <f t="shared" si="2"/>
        <v>52</v>
      </c>
      <c r="M13" s="13">
        <f t="shared" si="3"/>
        <v>6.6857142857142868</v>
      </c>
      <c r="N13" s="90">
        <v>1.15740740740741E-4</v>
      </c>
      <c r="O13" s="58">
        <v>2.89351851851852E-4</v>
      </c>
      <c r="P13" s="58">
        <v>4.6296296296296298E-4</v>
      </c>
      <c r="Q13" s="42"/>
      <c r="R13" s="97"/>
      <c r="S13" s="97"/>
      <c r="T13" s="97"/>
      <c r="U13" s="97"/>
      <c r="V13" s="97"/>
      <c r="W13" s="97"/>
      <c r="X13" s="97"/>
      <c r="Y13" s="97"/>
      <c r="Z13" s="97"/>
      <c r="AA13" s="97"/>
      <c r="AB13" s="97"/>
      <c r="AC13" s="97"/>
      <c r="AD13" s="97"/>
      <c r="AE13" s="97"/>
      <c r="AF13" s="42"/>
      <c r="AG13" s="97"/>
      <c r="AH13" s="97"/>
      <c r="AI13" s="97"/>
      <c r="AJ13" s="97"/>
      <c r="AK13" s="97"/>
      <c r="AL13" s="97"/>
      <c r="AM13" s="97"/>
      <c r="AN13" s="97"/>
      <c r="AO13" s="97"/>
      <c r="AP13" s="97"/>
      <c r="AQ13" s="97"/>
      <c r="AR13" s="97"/>
      <c r="AS13" s="97"/>
      <c r="AT13" s="97"/>
      <c r="AU13" s="42"/>
    </row>
    <row r="14" spans="1:47" ht="15.75" x14ac:dyDescent="0.3">
      <c r="A14" s="43">
        <v>13</v>
      </c>
      <c r="B14" s="44">
        <v>45354</v>
      </c>
      <c r="C14" s="125">
        <v>3.4722222222222224E-4</v>
      </c>
      <c r="D14" s="125">
        <v>4.0891203703703706E-4</v>
      </c>
      <c r="E14" s="43">
        <v>10</v>
      </c>
      <c r="F14" s="136">
        <f>(G14+H14)*E14</f>
        <v>450</v>
      </c>
      <c r="G14" s="43">
        <v>20</v>
      </c>
      <c r="H14" s="43">
        <v>25</v>
      </c>
      <c r="I14" s="102">
        <f t="shared" si="0"/>
        <v>1.5671551823547294</v>
      </c>
      <c r="J14" s="90">
        <f t="shared" si="1"/>
        <v>4.0891203703703704E-5</v>
      </c>
      <c r="K14" s="13">
        <f t="shared" si="5"/>
        <v>3.5329999999999999</v>
      </c>
      <c r="L14" s="14">
        <f t="shared" si="2"/>
        <v>30</v>
      </c>
      <c r="M14" s="13">
        <f t="shared" si="3"/>
        <v>4.2857142857142856</v>
      </c>
      <c r="N14" s="90">
        <v>1.15740740740741E-4</v>
      </c>
      <c r="O14" s="58">
        <v>2.89351851851852E-4</v>
      </c>
      <c r="P14" s="58">
        <v>4.6296296296296298E-4</v>
      </c>
      <c r="Q14" s="42"/>
      <c r="R14" s="97"/>
      <c r="S14" s="97"/>
      <c r="T14" s="97"/>
      <c r="U14" s="97"/>
      <c r="V14" s="97"/>
      <c r="W14" s="97"/>
      <c r="X14" s="97"/>
      <c r="Y14" s="97"/>
      <c r="Z14" s="97"/>
      <c r="AA14" s="97"/>
      <c r="AB14" s="97"/>
      <c r="AC14" s="97"/>
      <c r="AD14" s="97"/>
      <c r="AE14" s="97"/>
      <c r="AF14" s="42"/>
      <c r="AG14" s="97"/>
      <c r="AH14" s="97"/>
      <c r="AI14" s="97"/>
      <c r="AJ14" s="97"/>
      <c r="AK14" s="97"/>
      <c r="AL14" s="97"/>
      <c r="AM14" s="97"/>
      <c r="AN14" s="97"/>
      <c r="AO14" s="97"/>
      <c r="AP14" s="97"/>
      <c r="AQ14" s="97"/>
      <c r="AR14" s="97"/>
      <c r="AS14" s="97"/>
      <c r="AT14" s="97"/>
      <c r="AU14" s="42"/>
    </row>
    <row r="15" spans="1:47" ht="15.75" x14ac:dyDescent="0.3">
      <c r="A15" s="8">
        <v>14</v>
      </c>
      <c r="B15" s="9">
        <v>45359</v>
      </c>
      <c r="C15" s="63">
        <v>3.7037037037037035E-4</v>
      </c>
      <c r="D15" s="63">
        <v>4.2962962962962958E-4</v>
      </c>
      <c r="E15" s="8">
        <v>11</v>
      </c>
      <c r="F15" s="101">
        <f>(G15+H15)*E15</f>
        <v>495</v>
      </c>
      <c r="G15" s="8">
        <v>20</v>
      </c>
      <c r="H15" s="8">
        <v>25</v>
      </c>
      <c r="I15" s="102">
        <f t="shared" si="0"/>
        <v>1.7879641032658273</v>
      </c>
      <c r="J15" s="90">
        <f t="shared" si="1"/>
        <v>3.9057239057239054E-5</v>
      </c>
      <c r="K15" s="13">
        <f t="shared" si="5"/>
        <v>3.3745454545454545</v>
      </c>
      <c r="L15" s="14">
        <f t="shared" si="2"/>
        <v>32</v>
      </c>
      <c r="M15" s="13">
        <f t="shared" si="3"/>
        <v>5.0285714285714285</v>
      </c>
      <c r="N15" s="90">
        <v>1.15740740740741E-4</v>
      </c>
      <c r="O15" s="58">
        <v>2.89351851851852E-4</v>
      </c>
      <c r="P15" s="58">
        <v>4.6296296296296298E-4</v>
      </c>
      <c r="Q15" s="42"/>
      <c r="R15" s="97"/>
      <c r="S15" s="97"/>
      <c r="T15" s="97"/>
      <c r="U15" s="97"/>
      <c r="V15" s="97"/>
      <c r="W15" s="97"/>
      <c r="X15" s="97"/>
      <c r="Y15" s="97"/>
      <c r="Z15" s="97"/>
      <c r="AA15" s="97"/>
      <c r="AB15" s="97"/>
      <c r="AC15" s="97"/>
      <c r="AD15" s="97"/>
      <c r="AE15" s="97"/>
      <c r="AF15" s="42"/>
      <c r="AG15" s="97"/>
      <c r="AH15" s="97"/>
      <c r="AI15" s="97"/>
      <c r="AJ15" s="97"/>
      <c r="AK15" s="97"/>
      <c r="AL15" s="97"/>
      <c r="AM15" s="97"/>
      <c r="AN15" s="97"/>
      <c r="AO15" s="97"/>
      <c r="AP15" s="97"/>
      <c r="AQ15" s="97"/>
      <c r="AR15" s="97"/>
      <c r="AS15" s="97"/>
      <c r="AT15" s="97"/>
      <c r="AU15" s="42"/>
    </row>
    <row r="16" spans="1:47" ht="15.75" x14ac:dyDescent="0.3">
      <c r="A16" s="26">
        <v>15</v>
      </c>
      <c r="B16" s="27">
        <v>45366</v>
      </c>
      <c r="C16" s="68">
        <v>0</v>
      </c>
      <c r="D16" s="68">
        <v>5.9027777777777778E-4</v>
      </c>
      <c r="E16" s="26">
        <v>11</v>
      </c>
      <c r="F16" s="132">
        <f>(G16+H16)*E16</f>
        <v>495</v>
      </c>
      <c r="G16" s="26">
        <v>20</v>
      </c>
      <c r="H16" s="26">
        <v>25</v>
      </c>
      <c r="I16" s="102">
        <f t="shared" si="0"/>
        <v>1.1389148251893351</v>
      </c>
      <c r="J16" s="90">
        <f t="shared" si="1"/>
        <v>5.3661616161616162E-5</v>
      </c>
      <c r="K16" s="13">
        <f t="shared" si="5"/>
        <v>4.6363636363636367</v>
      </c>
      <c r="L16" s="14">
        <f t="shared" si="2"/>
        <v>0</v>
      </c>
      <c r="M16" s="13">
        <f t="shared" si="3"/>
        <v>0</v>
      </c>
      <c r="N16" s="90">
        <v>1.15740740740741E-4</v>
      </c>
      <c r="O16" s="58">
        <v>2.89351851851852E-4</v>
      </c>
      <c r="P16" s="58">
        <v>4.6296296296296298E-4</v>
      </c>
      <c r="Q16" s="42"/>
      <c r="R16" s="97"/>
      <c r="S16" s="97"/>
      <c r="T16" s="97"/>
      <c r="U16" s="97"/>
      <c r="V16" s="97"/>
      <c r="W16" s="97"/>
      <c r="X16" s="97"/>
      <c r="Y16" s="97"/>
      <c r="Z16" s="97"/>
      <c r="AA16" s="97"/>
      <c r="AB16" s="97"/>
      <c r="AC16" s="97"/>
      <c r="AD16" s="97"/>
      <c r="AE16" s="97"/>
      <c r="AF16" s="42"/>
      <c r="AG16" s="97"/>
      <c r="AH16" s="97"/>
      <c r="AI16" s="97"/>
      <c r="AJ16" s="97"/>
      <c r="AK16" s="97"/>
      <c r="AL16" s="97"/>
      <c r="AM16" s="97"/>
      <c r="AN16" s="97"/>
      <c r="AO16" s="97"/>
      <c r="AP16" s="97"/>
      <c r="AQ16" s="97"/>
      <c r="AR16" s="97"/>
      <c r="AS16" s="97"/>
      <c r="AT16" s="97"/>
      <c r="AU16" s="42"/>
    </row>
    <row r="17" spans="1:47" ht="15.75" x14ac:dyDescent="0.3">
      <c r="A17" s="8">
        <v>16</v>
      </c>
      <c r="B17" s="9">
        <v>45370</v>
      </c>
      <c r="C17" s="63">
        <v>1.7361111111111112E-4</v>
      </c>
      <c r="D17" s="63">
        <v>3.989583333333333E-4</v>
      </c>
      <c r="E17" s="8">
        <v>11</v>
      </c>
      <c r="F17" s="101">
        <f>(G17+H17)*E17</f>
        <v>495</v>
      </c>
      <c r="G17" s="8">
        <v>20</v>
      </c>
      <c r="H17" s="8">
        <v>25</v>
      </c>
      <c r="I17" s="102">
        <f t="shared" si="0"/>
        <v>1.6303155646425156</v>
      </c>
      <c r="J17" s="90">
        <f t="shared" si="1"/>
        <v>3.6268939393939392E-5</v>
      </c>
      <c r="K17" s="13">
        <f t="shared" si="5"/>
        <v>3.1336363636363633</v>
      </c>
      <c r="L17" s="14">
        <f t="shared" si="2"/>
        <v>15</v>
      </c>
      <c r="M17" s="13">
        <f t="shared" si="3"/>
        <v>2.3571428571428572</v>
      </c>
      <c r="N17" s="90">
        <v>1.15740740740741E-4</v>
      </c>
      <c r="O17" s="58">
        <v>2.89351851851852E-4</v>
      </c>
      <c r="P17" s="58">
        <v>4.6296296296296298E-4</v>
      </c>
      <c r="Q17" s="42"/>
      <c r="R17" s="97"/>
      <c r="S17" s="97"/>
      <c r="T17" s="97"/>
      <c r="U17" s="97"/>
      <c r="V17" s="97"/>
      <c r="W17" s="97"/>
      <c r="X17" s="97"/>
      <c r="Y17" s="97"/>
      <c r="Z17" s="97"/>
      <c r="AA17" s="97"/>
      <c r="AB17" s="97"/>
      <c r="AC17" s="97"/>
      <c r="AD17" s="97"/>
      <c r="AE17" s="97"/>
      <c r="AF17" s="42"/>
      <c r="AG17" s="97"/>
      <c r="AH17" s="97"/>
      <c r="AI17" s="97"/>
      <c r="AJ17" s="97"/>
      <c r="AK17" s="97"/>
      <c r="AL17" s="97"/>
      <c r="AM17" s="97"/>
      <c r="AN17" s="97"/>
      <c r="AO17" s="97"/>
      <c r="AP17" s="97"/>
      <c r="AQ17" s="97"/>
      <c r="AR17" s="97"/>
      <c r="AS17" s="97"/>
      <c r="AT17" s="97"/>
      <c r="AU17" s="42"/>
    </row>
    <row r="18" spans="1:47" ht="15.75" x14ac:dyDescent="0.3">
      <c r="A18" s="8">
        <v>17</v>
      </c>
      <c r="B18" s="9">
        <v>45375</v>
      </c>
      <c r="C18" s="63">
        <v>2.0833333333333335E-4</v>
      </c>
      <c r="D18" s="63">
        <v>4.1469907407407406E-4</v>
      </c>
      <c r="E18" s="8">
        <v>11</v>
      </c>
      <c r="F18" s="101">
        <f>(G18+H18)*E18</f>
        <v>495</v>
      </c>
      <c r="G18" s="8">
        <v>20</v>
      </c>
      <c r="H18" s="8">
        <v>25</v>
      </c>
      <c r="I18" s="102">
        <f t="shared" si="0"/>
        <v>1.6350574508961335</v>
      </c>
      <c r="J18" s="90">
        <f t="shared" si="1"/>
        <v>3.7699915824915822E-5</v>
      </c>
      <c r="K18" s="13">
        <f t="shared" si="5"/>
        <v>3.2572727272727269</v>
      </c>
      <c r="L18" s="14">
        <f t="shared" si="2"/>
        <v>18</v>
      </c>
      <c r="M18" s="13">
        <f t="shared" si="3"/>
        <v>2.8285714285714287</v>
      </c>
      <c r="N18" s="90">
        <v>1.15740740740741E-4</v>
      </c>
      <c r="O18" s="58">
        <v>2.89351851851852E-4</v>
      </c>
      <c r="P18" s="58">
        <v>4.6296296296296298E-4</v>
      </c>
      <c r="Q18" s="42"/>
      <c r="R18" s="97"/>
      <c r="S18" s="97"/>
      <c r="T18" s="97"/>
      <c r="U18" s="97"/>
      <c r="V18" s="97"/>
      <c r="W18" s="97"/>
      <c r="X18" s="97"/>
      <c r="Y18" s="97"/>
      <c r="Z18" s="97"/>
      <c r="AA18" s="97"/>
      <c r="AB18" s="97"/>
      <c r="AC18" s="97"/>
      <c r="AD18" s="97"/>
      <c r="AE18" s="97"/>
      <c r="AF18" s="42"/>
      <c r="AG18" s="97"/>
      <c r="AH18" s="97"/>
      <c r="AI18" s="97"/>
      <c r="AJ18" s="97"/>
      <c r="AK18" s="97"/>
      <c r="AL18" s="97"/>
      <c r="AM18" s="97"/>
      <c r="AN18" s="97"/>
      <c r="AO18" s="97"/>
      <c r="AP18" s="97"/>
      <c r="AQ18" s="97"/>
      <c r="AR18" s="97"/>
      <c r="AS18" s="97"/>
      <c r="AT18" s="97"/>
      <c r="AU18" s="42"/>
    </row>
    <row r="19" spans="1:47" ht="15.75" x14ac:dyDescent="0.3">
      <c r="A19" s="59">
        <v>18</v>
      </c>
      <c r="B19" s="60">
        <v>45380</v>
      </c>
      <c r="C19" s="61">
        <v>0</v>
      </c>
      <c r="D19" s="61">
        <v>4.0752314814814818E-4</v>
      </c>
      <c r="E19" s="59">
        <v>10</v>
      </c>
      <c r="F19" s="133">
        <v>450</v>
      </c>
      <c r="G19" s="59">
        <v>20</v>
      </c>
      <c r="H19" s="59">
        <v>25</v>
      </c>
      <c r="I19" s="102">
        <f t="shared" si="0"/>
        <v>1.2125132801077132</v>
      </c>
      <c r="J19" s="90">
        <f t="shared" si="1"/>
        <v>4.075231481481482E-5</v>
      </c>
      <c r="K19" s="13">
        <f t="shared" si="5"/>
        <v>3.5210000000000012</v>
      </c>
      <c r="L19" s="14">
        <f t="shared" si="2"/>
        <v>0</v>
      </c>
      <c r="M19" s="13">
        <f t="shared" si="3"/>
        <v>0</v>
      </c>
      <c r="N19" s="90">
        <v>1.15740740740741E-4</v>
      </c>
      <c r="O19" s="58">
        <v>2.89351851851852E-4</v>
      </c>
      <c r="P19" s="58">
        <v>4.6296296296296298E-4</v>
      </c>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row>
    <row r="20" spans="1:47" ht="15.75" x14ac:dyDescent="0.3">
      <c r="A20" s="8">
        <v>19</v>
      </c>
      <c r="B20" s="9">
        <v>45387</v>
      </c>
      <c r="C20" s="63">
        <v>2.0833333333333335E-4</v>
      </c>
      <c r="D20" s="63">
        <v>5.1018518518518513E-4</v>
      </c>
      <c r="E20" s="8">
        <v>11</v>
      </c>
      <c r="F20" s="101">
        <f>(G20+H20)*E20</f>
        <v>495</v>
      </c>
      <c r="G20" s="8">
        <v>20</v>
      </c>
      <c r="H20" s="8">
        <v>25</v>
      </c>
      <c r="I20" s="102">
        <f t="shared" si="0"/>
        <v>1.4711928288153333</v>
      </c>
      <c r="J20" s="90">
        <f t="shared" si="1"/>
        <v>4.6380471380471379E-5</v>
      </c>
      <c r="K20" s="13">
        <f t="shared" si="5"/>
        <v>4.0072727272727269</v>
      </c>
      <c r="L20" s="14">
        <f t="shared" si="2"/>
        <v>18</v>
      </c>
      <c r="M20" s="13">
        <f t="shared" si="3"/>
        <v>2.8285714285714287</v>
      </c>
      <c r="N20" s="90">
        <v>1.15740740740741E-4</v>
      </c>
      <c r="O20" s="58">
        <v>2.89351851851852E-4</v>
      </c>
      <c r="P20" s="58">
        <v>4.6296296296296298E-4</v>
      </c>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row>
    <row r="21" spans="1:47" ht="15.75" x14ac:dyDescent="0.3">
      <c r="A21" s="8">
        <v>20</v>
      </c>
      <c r="B21" s="9">
        <v>45391</v>
      </c>
      <c r="C21" s="63">
        <v>2.6620370370370372E-4</v>
      </c>
      <c r="D21" s="63">
        <v>3.6006944444444443E-4</v>
      </c>
      <c r="E21" s="8">
        <v>9</v>
      </c>
      <c r="F21" s="101">
        <f>(G21+H21)*E21</f>
        <v>405</v>
      </c>
      <c r="G21" s="8">
        <v>20</v>
      </c>
      <c r="H21" s="8">
        <v>25</v>
      </c>
      <c r="I21" s="102">
        <f t="shared" si="0"/>
        <v>1.3500241080038571</v>
      </c>
      <c r="J21" s="90">
        <f t="shared" si="1"/>
        <v>4.0007716049382716E-5</v>
      </c>
      <c r="K21" s="13">
        <f t="shared" si="5"/>
        <v>3.456666666666667</v>
      </c>
      <c r="L21" s="14">
        <f t="shared" si="2"/>
        <v>23</v>
      </c>
      <c r="M21" s="13">
        <f t="shared" si="3"/>
        <v>2.9571428571428573</v>
      </c>
      <c r="N21" s="90">
        <v>1.15740740740741E-4</v>
      </c>
      <c r="O21" s="58">
        <v>2.89351851851852E-4</v>
      </c>
      <c r="P21" s="58">
        <v>4.6296296296296298E-4</v>
      </c>
      <c r="Q21" s="42"/>
      <c r="R21" s="97"/>
      <c r="S21" s="97"/>
      <c r="T21" s="97"/>
      <c r="U21" s="97"/>
      <c r="V21" s="97"/>
      <c r="W21" s="97"/>
      <c r="X21" s="97"/>
      <c r="Y21" s="97"/>
      <c r="Z21" s="97"/>
      <c r="AA21" s="97"/>
      <c r="AB21" s="97"/>
      <c r="AC21" s="97"/>
      <c r="AD21" s="97"/>
      <c r="AE21" s="97"/>
      <c r="AF21" s="42"/>
      <c r="AG21" s="97"/>
      <c r="AH21" s="97"/>
      <c r="AI21" s="97"/>
      <c r="AJ21" s="97"/>
      <c r="AK21" s="97"/>
      <c r="AL21" s="97"/>
      <c r="AM21" s="97"/>
      <c r="AN21" s="97"/>
      <c r="AO21" s="97"/>
      <c r="AP21" s="97"/>
      <c r="AQ21" s="97"/>
      <c r="AR21" s="97"/>
      <c r="AS21" s="97"/>
      <c r="AT21" s="97"/>
      <c r="AU21" s="42"/>
    </row>
    <row r="22" spans="1:47" ht="15.75" x14ac:dyDescent="0.3">
      <c r="A22" s="8">
        <v>21</v>
      </c>
      <c r="B22" s="9">
        <v>45396</v>
      </c>
      <c r="C22" s="63">
        <v>3.3564814814814812E-4</v>
      </c>
      <c r="D22" s="63">
        <v>3.1493055555555555E-4</v>
      </c>
      <c r="E22" s="8">
        <v>9</v>
      </c>
      <c r="F22" s="101">
        <f>(G22+H22)*E22</f>
        <v>405</v>
      </c>
      <c r="G22" s="8">
        <v>20</v>
      </c>
      <c r="H22" s="8">
        <v>25</v>
      </c>
      <c r="I22" s="102">
        <f t="shared" si="0"/>
        <v>1.5110607969759016</v>
      </c>
      <c r="J22" s="90">
        <f t="shared" si="1"/>
        <v>3.4992283950617285E-5</v>
      </c>
      <c r="K22" s="13">
        <f t="shared" si="5"/>
        <v>3.0233333333333334</v>
      </c>
      <c r="L22" s="14">
        <f t="shared" si="2"/>
        <v>29</v>
      </c>
      <c r="M22" s="13">
        <f t="shared" si="3"/>
        <v>3.7285714285714286</v>
      </c>
      <c r="N22" s="90">
        <v>1.15740740740741E-4</v>
      </c>
      <c r="O22" s="58">
        <v>2.89351851851852E-4</v>
      </c>
      <c r="P22" s="58">
        <v>4.6296296296296298E-4</v>
      </c>
      <c r="Q22" s="42"/>
      <c r="R22" s="97"/>
      <c r="S22" s="97"/>
      <c r="T22" s="97"/>
      <c r="U22" s="97"/>
      <c r="V22" s="97"/>
      <c r="W22" s="97"/>
      <c r="X22" s="97"/>
      <c r="Y22" s="97"/>
      <c r="Z22" s="97"/>
      <c r="AA22" s="97"/>
      <c r="AB22" s="97"/>
      <c r="AC22" s="97"/>
      <c r="AD22" s="97"/>
      <c r="AE22" s="97"/>
      <c r="AF22" s="42"/>
      <c r="AG22" s="97"/>
      <c r="AH22" s="97"/>
      <c r="AI22" s="97"/>
      <c r="AJ22" s="97"/>
      <c r="AK22" s="97"/>
      <c r="AL22" s="97"/>
      <c r="AM22" s="97"/>
      <c r="AN22" s="97"/>
      <c r="AO22" s="97"/>
      <c r="AP22" s="97"/>
      <c r="AQ22" s="97"/>
      <c r="AR22" s="97"/>
      <c r="AS22" s="97"/>
      <c r="AT22" s="97"/>
      <c r="AU22" s="42"/>
    </row>
    <row r="23" spans="1:47" ht="15.75" x14ac:dyDescent="0.3">
      <c r="A23" s="8">
        <v>22</v>
      </c>
      <c r="B23" s="9">
        <v>45401</v>
      </c>
      <c r="C23" s="63">
        <v>3.9351851851851852E-4</v>
      </c>
      <c r="D23" s="63">
        <v>2.763888888888889E-4</v>
      </c>
      <c r="E23" s="8">
        <v>9</v>
      </c>
      <c r="F23" s="101">
        <f t="shared" ref="F23" si="7">(G23+H23)*E23</f>
        <v>405</v>
      </c>
      <c r="G23" s="8">
        <v>20</v>
      </c>
      <c r="H23" s="8">
        <v>25</v>
      </c>
      <c r="I23" s="102">
        <f t="shared" si="0"/>
        <v>1.6722541277817662</v>
      </c>
      <c r="J23" s="90">
        <f t="shared" si="1"/>
        <v>3.0709876543209876E-5</v>
      </c>
      <c r="K23" s="13">
        <f t="shared" si="5"/>
        <v>2.6533333333333333</v>
      </c>
      <c r="L23" s="14">
        <f t="shared" si="2"/>
        <v>34</v>
      </c>
      <c r="M23" s="13">
        <f t="shared" si="3"/>
        <v>4.3714285714285719</v>
      </c>
      <c r="N23" s="90">
        <v>1.15740740740741E-4</v>
      </c>
      <c r="O23" s="58">
        <v>2.89351851851852E-4</v>
      </c>
      <c r="P23" s="58">
        <v>4.6296296296296298E-4</v>
      </c>
      <c r="Q23" s="42"/>
      <c r="R23" s="97"/>
      <c r="S23" s="97"/>
      <c r="T23" s="97"/>
      <c r="U23" s="97"/>
      <c r="V23" s="97"/>
      <c r="W23" s="97"/>
      <c r="X23" s="97"/>
      <c r="Y23" s="97"/>
      <c r="Z23" s="97"/>
      <c r="AA23" s="97"/>
      <c r="AB23" s="97"/>
      <c r="AC23" s="97"/>
      <c r="AD23" s="97"/>
      <c r="AE23" s="97"/>
      <c r="AF23" s="42"/>
      <c r="AG23" s="97"/>
      <c r="AH23" s="97"/>
      <c r="AI23" s="97"/>
      <c r="AJ23" s="97"/>
      <c r="AK23" s="97"/>
      <c r="AL23" s="97"/>
      <c r="AM23" s="97"/>
      <c r="AN23" s="97"/>
      <c r="AO23" s="97"/>
      <c r="AP23" s="97"/>
      <c r="AQ23" s="97"/>
      <c r="AR23" s="97"/>
      <c r="AS23" s="97"/>
      <c r="AT23" s="97"/>
      <c r="AU23" s="42"/>
    </row>
    <row r="24" spans="1:47" ht="15.75" x14ac:dyDescent="0.3">
      <c r="A24" s="8">
        <v>23</v>
      </c>
      <c r="B24" s="9">
        <v>45405</v>
      </c>
      <c r="C24" s="63">
        <v>4.5138888888888887E-4</v>
      </c>
      <c r="D24" s="63">
        <v>3.0740740740740739E-4</v>
      </c>
      <c r="E24" s="8">
        <v>9</v>
      </c>
      <c r="F24" s="101">
        <f>(G24+H24)*E24</f>
        <v>405</v>
      </c>
      <c r="G24" s="8">
        <v>20</v>
      </c>
      <c r="H24" s="8">
        <v>25</v>
      </c>
      <c r="I24" s="102">
        <f t="shared" si="0"/>
        <v>1.6370912220309808</v>
      </c>
      <c r="J24" s="90">
        <f t="shared" si="1"/>
        <v>3.4156378600823045E-5</v>
      </c>
      <c r="K24" s="13">
        <f t="shared" si="5"/>
        <v>2.951111111111111</v>
      </c>
      <c r="L24" s="14">
        <f t="shared" si="2"/>
        <v>39</v>
      </c>
      <c r="M24" s="13">
        <f t="shared" si="3"/>
        <v>5.0142857142857142</v>
      </c>
      <c r="N24" s="90">
        <v>1.15740740740741E-4</v>
      </c>
      <c r="O24" s="58">
        <v>2.89351851851852E-4</v>
      </c>
      <c r="P24" s="58">
        <v>4.6296296296296298E-4</v>
      </c>
      <c r="Q24" s="42"/>
      <c r="R24" s="97"/>
      <c r="S24" s="97"/>
      <c r="T24" s="97"/>
      <c r="U24" s="97"/>
      <c r="V24" s="97"/>
      <c r="W24" s="97"/>
      <c r="X24" s="97"/>
      <c r="Y24" s="97"/>
      <c r="Z24" s="97"/>
      <c r="AA24" s="97"/>
      <c r="AB24" s="97"/>
      <c r="AC24" s="97"/>
      <c r="AD24" s="97"/>
      <c r="AE24" s="97"/>
      <c r="AF24" s="42"/>
      <c r="AG24" s="97"/>
      <c r="AH24" s="97"/>
      <c r="AI24" s="97"/>
      <c r="AJ24" s="97"/>
      <c r="AK24" s="97"/>
      <c r="AL24" s="97"/>
      <c r="AM24" s="97"/>
      <c r="AN24" s="97"/>
      <c r="AO24" s="97"/>
      <c r="AP24" s="97"/>
      <c r="AQ24" s="97"/>
      <c r="AR24" s="97"/>
      <c r="AS24" s="97"/>
      <c r="AT24" s="97"/>
      <c r="AU24" s="42"/>
    </row>
    <row r="25" spans="1:47" ht="15.75" x14ac:dyDescent="0.3">
      <c r="A25" s="20">
        <v>24</v>
      </c>
      <c r="B25" s="65">
        <v>45410</v>
      </c>
      <c r="C25" s="66">
        <v>5.4398148148148144E-4</v>
      </c>
      <c r="D25" s="66">
        <v>2.78125E-4</v>
      </c>
      <c r="E25" s="20">
        <v>9</v>
      </c>
      <c r="F25" s="103">
        <f>(G25+H25)*E25</f>
        <v>405</v>
      </c>
      <c r="G25" s="20">
        <v>20</v>
      </c>
      <c r="H25" s="20">
        <v>25</v>
      </c>
      <c r="I25" s="102">
        <f t="shared" ref="I25:I28" si="8">(((E25*(1/((K25)*0.9))*0.7)+(F25/315)+(((M25)*0.25)*1))/3)</f>
        <v>1.8060504726235063</v>
      </c>
      <c r="J25" s="90">
        <f t="shared" si="1"/>
        <v>3.0902777777777781E-5</v>
      </c>
      <c r="K25" s="13">
        <f t="shared" si="5"/>
        <v>2.6700000000000004</v>
      </c>
      <c r="L25" s="14">
        <f t="shared" si="2"/>
        <v>47</v>
      </c>
      <c r="M25" s="13">
        <f t="shared" ref="M25:M28" si="9">((E25)/7)*((L25)/10)</f>
        <v>6.0428571428571436</v>
      </c>
      <c r="N25" s="90">
        <v>1.15740740740741E-4</v>
      </c>
      <c r="O25" s="58">
        <v>2.89351851851852E-4</v>
      </c>
      <c r="P25" s="58">
        <v>4.6296296296296298E-4</v>
      </c>
      <c r="Q25" s="42"/>
      <c r="R25" s="97"/>
      <c r="S25" s="97"/>
      <c r="T25" s="97"/>
      <c r="U25" s="97"/>
      <c r="V25" s="97"/>
      <c r="W25" s="97"/>
      <c r="X25" s="97"/>
      <c r="Y25" s="97"/>
      <c r="Z25" s="97"/>
      <c r="AA25" s="97"/>
      <c r="AB25" s="97"/>
      <c r="AC25" s="97"/>
      <c r="AD25" s="97"/>
      <c r="AE25" s="97"/>
      <c r="AF25" s="42"/>
      <c r="AG25" s="97"/>
      <c r="AH25" s="97"/>
      <c r="AI25" s="97"/>
      <c r="AJ25" s="97"/>
      <c r="AK25" s="97"/>
      <c r="AL25" s="97"/>
      <c r="AM25" s="97"/>
      <c r="AN25" s="97"/>
      <c r="AO25" s="97"/>
      <c r="AP25" s="97"/>
      <c r="AQ25" s="97"/>
      <c r="AR25" s="97"/>
      <c r="AS25" s="97"/>
      <c r="AT25" s="97"/>
      <c r="AU25" s="42"/>
    </row>
    <row r="26" spans="1:47" ht="15.75" x14ac:dyDescent="0.3">
      <c r="A26" s="20">
        <v>25</v>
      </c>
      <c r="B26" s="65">
        <v>45417</v>
      </c>
      <c r="C26" s="66">
        <v>4.9768518518518521E-4</v>
      </c>
      <c r="D26" s="66">
        <v>4.0509259259259258E-4</v>
      </c>
      <c r="E26" s="20">
        <v>9</v>
      </c>
      <c r="F26" s="103">
        <f t="shared" ref="F26" si="10">(G26+H26)*E26</f>
        <v>405</v>
      </c>
      <c r="G26" s="20">
        <v>20</v>
      </c>
      <c r="H26" s="20">
        <v>25</v>
      </c>
      <c r="I26" s="102">
        <f t="shared" si="8"/>
        <v>1.4892857142857141</v>
      </c>
      <c r="J26" s="90">
        <f t="shared" si="1"/>
        <v>4.5010288065843617E-5</v>
      </c>
      <c r="K26" s="13">
        <f t="shared" si="5"/>
        <v>3.8888888888888888</v>
      </c>
      <c r="L26" s="14">
        <f t="shared" si="2"/>
        <v>43</v>
      </c>
      <c r="M26" s="13">
        <f t="shared" si="9"/>
        <v>5.5285714285714285</v>
      </c>
      <c r="N26" s="90">
        <v>1.15740740740741E-4</v>
      </c>
      <c r="O26" s="58">
        <v>2.89351851851852E-4</v>
      </c>
      <c r="P26" s="58">
        <v>4.6296296296296298E-4</v>
      </c>
      <c r="Q26" s="42"/>
      <c r="R26" s="97"/>
      <c r="S26" s="97"/>
      <c r="T26" s="97"/>
      <c r="U26" s="97"/>
      <c r="V26" s="97"/>
      <c r="W26" s="97"/>
      <c r="X26" s="97"/>
      <c r="Y26" s="97"/>
      <c r="Z26" s="97"/>
      <c r="AA26" s="97"/>
      <c r="AB26" s="97"/>
      <c r="AC26" s="97"/>
      <c r="AD26" s="97"/>
      <c r="AE26" s="97"/>
      <c r="AF26" s="42"/>
      <c r="AG26" s="97"/>
      <c r="AH26" s="97"/>
      <c r="AI26" s="97"/>
      <c r="AJ26" s="97"/>
      <c r="AK26" s="97"/>
      <c r="AL26" s="97"/>
      <c r="AM26" s="97"/>
      <c r="AN26" s="97"/>
      <c r="AO26" s="97"/>
      <c r="AP26" s="97"/>
      <c r="AQ26" s="97"/>
      <c r="AR26" s="97"/>
      <c r="AS26" s="97"/>
      <c r="AT26" s="97"/>
      <c r="AU26" s="42"/>
    </row>
    <row r="27" spans="1:47" ht="15.75" x14ac:dyDescent="0.3">
      <c r="A27" s="26">
        <v>26</v>
      </c>
      <c r="B27" s="27">
        <v>45422</v>
      </c>
      <c r="C27" s="68">
        <v>4.3981481481481481E-4</v>
      </c>
      <c r="D27" s="68">
        <v>3.9756944444444448E-4</v>
      </c>
      <c r="E27" s="26">
        <v>9</v>
      </c>
      <c r="F27" s="132">
        <f t="shared" ref="F27:F32" si="11">(G27+H27)*E27</f>
        <v>405</v>
      </c>
      <c r="G27" s="26">
        <v>20</v>
      </c>
      <c r="H27" s="26">
        <v>25</v>
      </c>
      <c r="I27" s="102">
        <f t="shared" si="8"/>
        <v>1.4470679975046787</v>
      </c>
      <c r="J27" s="90">
        <f t="shared" si="1"/>
        <v>4.4174382716049384E-5</v>
      </c>
      <c r="K27" s="13">
        <f t="shared" si="5"/>
        <v>3.8166666666666673</v>
      </c>
      <c r="L27" s="14">
        <f t="shared" si="2"/>
        <v>38</v>
      </c>
      <c r="M27" s="13">
        <f t="shared" si="9"/>
        <v>4.8857142857142861</v>
      </c>
      <c r="N27" s="90">
        <v>1.15740740740741E-4</v>
      </c>
      <c r="O27" s="58">
        <v>2.89351851851852E-4</v>
      </c>
      <c r="P27" s="58">
        <v>4.6296296296296298E-4</v>
      </c>
      <c r="Q27" s="42"/>
      <c r="R27" s="97"/>
      <c r="S27" s="97"/>
      <c r="T27" s="97"/>
      <c r="U27" s="97"/>
      <c r="V27" s="97"/>
      <c r="W27" s="97"/>
      <c r="X27" s="97"/>
      <c r="Y27" s="97"/>
      <c r="Z27" s="97"/>
      <c r="AA27" s="97"/>
      <c r="AB27" s="97"/>
      <c r="AC27" s="97"/>
      <c r="AD27" s="97"/>
      <c r="AE27" s="97"/>
      <c r="AF27" s="42"/>
      <c r="AG27" s="97"/>
      <c r="AH27" s="97"/>
      <c r="AI27" s="97"/>
      <c r="AJ27" s="97"/>
      <c r="AK27" s="97"/>
      <c r="AL27" s="97"/>
      <c r="AM27" s="97"/>
      <c r="AN27" s="97"/>
      <c r="AO27" s="97"/>
      <c r="AP27" s="97"/>
      <c r="AQ27" s="97"/>
      <c r="AR27" s="97"/>
      <c r="AS27" s="97"/>
      <c r="AT27" s="97"/>
      <c r="AU27" s="42"/>
    </row>
    <row r="28" spans="1:47" ht="15.75" x14ac:dyDescent="0.3">
      <c r="A28" s="26">
        <v>27</v>
      </c>
      <c r="B28" s="27">
        <v>45431</v>
      </c>
      <c r="C28" s="68">
        <v>0</v>
      </c>
      <c r="D28" s="68">
        <v>3.440972222222222E-4</v>
      </c>
      <c r="E28" s="26">
        <v>8</v>
      </c>
      <c r="F28" s="132">
        <f t="shared" si="11"/>
        <v>360</v>
      </c>
      <c r="G28" s="26">
        <v>20</v>
      </c>
      <c r="H28" s="26">
        <v>25</v>
      </c>
      <c r="I28" s="102">
        <f t="shared" si="8"/>
        <v>0.93906178534500084</v>
      </c>
      <c r="J28" s="90">
        <f t="shared" si="1"/>
        <v>4.3012152777777775E-5</v>
      </c>
      <c r="K28" s="13">
        <f t="shared" si="5"/>
        <v>3.7162499999999996</v>
      </c>
      <c r="L28" s="14">
        <f t="shared" si="2"/>
        <v>0</v>
      </c>
      <c r="M28" s="13">
        <f t="shared" si="9"/>
        <v>0</v>
      </c>
      <c r="N28" s="90">
        <v>1.15740740740741E-4</v>
      </c>
      <c r="O28" s="58">
        <v>2.89351851851852E-4</v>
      </c>
      <c r="P28" s="58">
        <v>4.6296296296296298E-4</v>
      </c>
      <c r="Q28" s="42"/>
      <c r="R28" s="97"/>
      <c r="S28" s="97"/>
      <c r="T28" s="97"/>
      <c r="U28" s="97"/>
      <c r="V28" s="97"/>
      <c r="W28" s="97"/>
      <c r="X28" s="97"/>
      <c r="Y28" s="97"/>
      <c r="Z28" s="97"/>
      <c r="AA28" s="97"/>
      <c r="AB28" s="97"/>
      <c r="AC28" s="97"/>
      <c r="AD28" s="97"/>
      <c r="AE28" s="97"/>
      <c r="AF28" s="42"/>
      <c r="AG28" s="97"/>
      <c r="AH28" s="97"/>
      <c r="AI28" s="97"/>
      <c r="AJ28" s="97"/>
      <c r="AK28" s="97"/>
      <c r="AL28" s="97"/>
      <c r="AM28" s="97"/>
      <c r="AN28" s="97"/>
      <c r="AO28" s="97"/>
      <c r="AP28" s="97"/>
      <c r="AQ28" s="97"/>
      <c r="AR28" s="97"/>
      <c r="AS28" s="97"/>
      <c r="AT28" s="97"/>
      <c r="AU28" s="42"/>
    </row>
    <row r="29" spans="1:47" ht="15.75" x14ac:dyDescent="0.3">
      <c r="A29" s="43">
        <v>28</v>
      </c>
      <c r="B29" s="44">
        <v>45436</v>
      </c>
      <c r="C29" s="125">
        <v>3.3564814814814812E-4</v>
      </c>
      <c r="D29" s="125">
        <v>3.7152777777777781E-4</v>
      </c>
      <c r="E29" s="43">
        <v>7</v>
      </c>
      <c r="F29" s="136">
        <f t="shared" si="11"/>
        <v>315</v>
      </c>
      <c r="G29" s="43">
        <v>20</v>
      </c>
      <c r="H29" s="43">
        <v>25</v>
      </c>
      <c r="I29" s="102">
        <f t="shared" ref="I29:I32" si="12">(((E29*(1/((K29)*0.9))*0.7)+(F29/315)+(((M29)*0.25)*1))/3)</f>
        <v>0.97075400946117452</v>
      </c>
      <c r="J29" s="90">
        <f t="shared" si="1"/>
        <v>5.3075396825396831E-5</v>
      </c>
      <c r="K29" s="13">
        <f t="shared" si="5"/>
        <v>4.5857142857142854</v>
      </c>
      <c r="L29" s="14">
        <f t="shared" si="2"/>
        <v>29</v>
      </c>
      <c r="M29" s="13">
        <f t="shared" ref="M29:M41" si="13">((E29)/7)*((L29)/10)</f>
        <v>2.9</v>
      </c>
      <c r="N29" s="90">
        <v>1.15740740740741E-4</v>
      </c>
      <c r="O29" s="58">
        <v>2.89351851851852E-4</v>
      </c>
      <c r="P29" s="58">
        <v>4.6296296296296298E-4</v>
      </c>
      <c r="Q29" s="42"/>
      <c r="R29" s="97"/>
      <c r="S29" s="97"/>
      <c r="T29" s="97"/>
      <c r="U29" s="97"/>
      <c r="V29" s="97"/>
      <c r="W29" s="97"/>
      <c r="X29" s="97"/>
      <c r="Y29" s="97"/>
      <c r="Z29" s="97"/>
      <c r="AA29" s="97"/>
      <c r="AB29" s="97"/>
      <c r="AC29" s="97"/>
      <c r="AD29" s="97"/>
      <c r="AE29" s="97"/>
      <c r="AF29" s="42"/>
      <c r="AG29" s="97"/>
      <c r="AH29" s="97"/>
      <c r="AI29" s="97"/>
      <c r="AJ29" s="97"/>
      <c r="AK29" s="97"/>
      <c r="AL29" s="97"/>
      <c r="AM29" s="97"/>
      <c r="AN29" s="97"/>
      <c r="AO29" s="97"/>
      <c r="AP29" s="97"/>
      <c r="AQ29" s="97"/>
      <c r="AR29" s="97"/>
      <c r="AS29" s="97"/>
      <c r="AT29" s="97"/>
      <c r="AU29" s="42"/>
    </row>
    <row r="30" spans="1:47" ht="15.75" x14ac:dyDescent="0.3">
      <c r="A30" s="8">
        <v>29</v>
      </c>
      <c r="B30" s="9">
        <v>45440</v>
      </c>
      <c r="C30" s="63">
        <v>3.9351851851851852E-4</v>
      </c>
      <c r="D30" s="63">
        <v>2.5636574074074071E-4</v>
      </c>
      <c r="E30" s="8">
        <v>7</v>
      </c>
      <c r="F30" s="101">
        <f t="shared" si="11"/>
        <v>315</v>
      </c>
      <c r="G30" s="8">
        <v>20</v>
      </c>
      <c r="H30" s="8">
        <v>25</v>
      </c>
      <c r="I30" s="102">
        <f t="shared" si="12"/>
        <v>1.1901973079173984</v>
      </c>
      <c r="J30" s="90">
        <f t="shared" ref="J30" si="14">D30/E30</f>
        <v>3.6623677248677242E-5</v>
      </c>
      <c r="K30" s="13">
        <f t="shared" ref="K30" si="15">J30*24*60*60</f>
        <v>3.1642857142857137</v>
      </c>
      <c r="L30" s="14">
        <f t="shared" ref="L30" si="16">C30*24*60*60</f>
        <v>34</v>
      </c>
      <c r="M30" s="13">
        <f t="shared" si="13"/>
        <v>3.4</v>
      </c>
      <c r="N30" s="90">
        <v>1.15740740740741E-4</v>
      </c>
      <c r="O30" s="58">
        <v>2.89351851851852E-4</v>
      </c>
      <c r="P30" s="58">
        <v>4.6296296296296298E-4</v>
      </c>
      <c r="Q30" s="42"/>
      <c r="R30" s="97"/>
      <c r="S30" s="97"/>
      <c r="T30" s="97"/>
      <c r="U30" s="97"/>
      <c r="V30" s="97"/>
      <c r="W30" s="97"/>
      <c r="X30" s="97"/>
      <c r="Y30" s="97"/>
      <c r="Z30" s="97"/>
      <c r="AA30" s="97"/>
      <c r="AB30" s="97"/>
      <c r="AC30" s="97"/>
      <c r="AD30" s="97"/>
      <c r="AE30" s="97"/>
      <c r="AF30" s="42"/>
      <c r="AG30" s="97"/>
      <c r="AH30" s="97"/>
      <c r="AI30" s="97"/>
      <c r="AJ30" s="97"/>
      <c r="AK30" s="97"/>
      <c r="AL30" s="97"/>
      <c r="AM30" s="97"/>
      <c r="AN30" s="97"/>
      <c r="AO30" s="97"/>
      <c r="AP30" s="97"/>
      <c r="AQ30" s="97"/>
      <c r="AR30" s="97"/>
      <c r="AS30" s="97"/>
      <c r="AT30" s="97"/>
      <c r="AU30" s="42"/>
    </row>
    <row r="31" spans="1:47" ht="15.75" x14ac:dyDescent="0.3">
      <c r="A31" s="8">
        <v>30</v>
      </c>
      <c r="B31" s="9">
        <v>45447</v>
      </c>
      <c r="C31" s="63">
        <v>4.5138888888888887E-4</v>
      </c>
      <c r="D31" s="63">
        <v>2.4571759259259262E-4</v>
      </c>
      <c r="E31" s="8">
        <v>7</v>
      </c>
      <c r="F31" s="101">
        <f t="shared" si="11"/>
        <v>315</v>
      </c>
      <c r="G31" s="8">
        <v>20</v>
      </c>
      <c r="H31" s="8">
        <v>25</v>
      </c>
      <c r="I31" s="102">
        <f t="shared" si="12"/>
        <v>1.2567178695417038</v>
      </c>
      <c r="J31" s="90">
        <f t="shared" ref="J31" si="17">D31/E31</f>
        <v>3.5102513227513233E-5</v>
      </c>
      <c r="K31" s="13">
        <f t="shared" ref="K31" si="18">J31*24*60*60</f>
        <v>3.0328571428571429</v>
      </c>
      <c r="L31" s="14">
        <f t="shared" ref="L31" si="19">C31*24*60*60</f>
        <v>39</v>
      </c>
      <c r="M31" s="13">
        <f t="shared" si="13"/>
        <v>3.9</v>
      </c>
      <c r="N31" s="90">
        <v>1.15740740740741E-4</v>
      </c>
      <c r="O31" s="58">
        <v>2.89351851851852E-4</v>
      </c>
      <c r="P31" s="58">
        <v>4.6296296296296298E-4</v>
      </c>
      <c r="Q31" s="42"/>
      <c r="R31" s="97"/>
      <c r="S31" s="97"/>
      <c r="T31" s="97"/>
      <c r="U31" s="97"/>
      <c r="V31" s="97"/>
      <c r="W31" s="97"/>
      <c r="X31" s="97"/>
      <c r="Y31" s="97"/>
      <c r="Z31" s="97"/>
      <c r="AA31" s="97"/>
      <c r="AB31" s="97"/>
      <c r="AC31" s="97"/>
      <c r="AD31" s="97"/>
      <c r="AE31" s="97"/>
      <c r="AF31" s="42"/>
      <c r="AG31" s="97"/>
      <c r="AH31" s="97"/>
      <c r="AI31" s="97"/>
      <c r="AJ31" s="97"/>
      <c r="AK31" s="97"/>
      <c r="AL31" s="97"/>
      <c r="AM31" s="97"/>
      <c r="AN31" s="97"/>
      <c r="AO31" s="97"/>
      <c r="AP31" s="97"/>
      <c r="AQ31" s="97"/>
      <c r="AR31" s="97"/>
      <c r="AS31" s="97"/>
      <c r="AT31" s="97"/>
      <c r="AU31" s="42"/>
    </row>
    <row r="32" spans="1:47" ht="15.75" x14ac:dyDescent="0.3">
      <c r="A32" s="20">
        <v>31</v>
      </c>
      <c r="B32" s="65">
        <v>45452</v>
      </c>
      <c r="C32" s="66">
        <v>5.5555555555555556E-4</v>
      </c>
      <c r="D32" s="66">
        <v>2.6018518518518518E-4</v>
      </c>
      <c r="E32" s="20">
        <v>7</v>
      </c>
      <c r="F32" s="103">
        <f t="shared" si="11"/>
        <v>315</v>
      </c>
      <c r="G32" s="20">
        <v>20</v>
      </c>
      <c r="H32" s="20">
        <v>25</v>
      </c>
      <c r="I32" s="102">
        <f t="shared" si="12"/>
        <v>1.2984447080532486</v>
      </c>
      <c r="J32" s="90">
        <f t="shared" ref="J32" si="20">D32/E32</f>
        <v>3.7169312169312172E-5</v>
      </c>
      <c r="K32" s="13">
        <f t="shared" ref="K32" si="21">J32*24*60*60</f>
        <v>3.2114285714285717</v>
      </c>
      <c r="L32" s="14">
        <f t="shared" ref="L32" si="22">C32*24*60*60</f>
        <v>47.999999999999993</v>
      </c>
      <c r="M32" s="13">
        <f t="shared" si="13"/>
        <v>4.7999999999999989</v>
      </c>
      <c r="N32" s="90">
        <v>1.15740740740741E-4</v>
      </c>
      <c r="O32" s="58">
        <v>2.89351851851852E-4</v>
      </c>
      <c r="P32" s="58">
        <v>4.6296296296296298E-4</v>
      </c>
      <c r="Q32" s="42"/>
      <c r="R32" s="97"/>
      <c r="S32" s="97"/>
      <c r="T32" s="97"/>
      <c r="U32" s="97"/>
      <c r="V32" s="97"/>
      <c r="W32" s="97"/>
      <c r="X32" s="97"/>
      <c r="Y32" s="97"/>
      <c r="Z32" s="97"/>
      <c r="AA32" s="97"/>
      <c r="AB32" s="97"/>
      <c r="AC32" s="97"/>
      <c r="AD32" s="97"/>
      <c r="AE32" s="97"/>
      <c r="AF32" s="42"/>
      <c r="AG32" s="97"/>
      <c r="AH32" s="97"/>
      <c r="AI32" s="97"/>
      <c r="AJ32" s="97"/>
      <c r="AK32" s="97"/>
      <c r="AL32" s="97"/>
      <c r="AM32" s="97"/>
      <c r="AN32" s="97"/>
      <c r="AO32" s="97"/>
      <c r="AP32" s="97"/>
      <c r="AQ32" s="97"/>
      <c r="AR32" s="97"/>
      <c r="AS32" s="97"/>
      <c r="AT32" s="97"/>
      <c r="AU32" s="42"/>
    </row>
    <row r="33" spans="1:47" ht="15.75" x14ac:dyDescent="0.3">
      <c r="A33" s="20">
        <v>32</v>
      </c>
      <c r="B33" s="65">
        <v>45457</v>
      </c>
      <c r="C33" s="66">
        <v>5.2083333333333333E-4</v>
      </c>
      <c r="D33" s="66">
        <v>2.4282407407407407E-4</v>
      </c>
      <c r="E33" s="20">
        <v>7</v>
      </c>
      <c r="F33" s="103">
        <f t="shared" ref="F33" si="23">(G33+H33)*E33</f>
        <v>315</v>
      </c>
      <c r="G33" s="20">
        <v>20</v>
      </c>
      <c r="H33" s="20">
        <v>25</v>
      </c>
      <c r="I33" s="102">
        <f t="shared" ref="I33:I59" si="24">(((E33*(1/((K33)*0.9))*0.7)+(F33/315)+(((M33)*0.25)*1))/3)</f>
        <v>1.3138482858454259</v>
      </c>
      <c r="J33" s="90">
        <f t="shared" ref="J33" si="25">D33/E33</f>
        <v>3.4689153439153438E-5</v>
      </c>
      <c r="K33" s="13">
        <f t="shared" ref="K33" si="26">J33*24*60*60</f>
        <v>2.9971428571428569</v>
      </c>
      <c r="L33" s="14">
        <f t="shared" ref="L33" si="27">C33*24*60*60</f>
        <v>45</v>
      </c>
      <c r="M33" s="13">
        <f t="shared" si="13"/>
        <v>4.5</v>
      </c>
      <c r="N33" s="90">
        <v>1.15740740740741E-4</v>
      </c>
      <c r="O33" s="58">
        <v>2.89351851851852E-4</v>
      </c>
      <c r="P33" s="58">
        <v>4.6296296296296298E-4</v>
      </c>
      <c r="Q33" s="42"/>
      <c r="R33" s="97"/>
      <c r="S33" s="97"/>
      <c r="T33" s="97"/>
      <c r="U33" s="97"/>
      <c r="V33" s="97"/>
      <c r="W33" s="97"/>
      <c r="X33" s="97"/>
      <c r="Y33" s="97"/>
      <c r="Z33" s="97"/>
      <c r="AA33" s="97"/>
      <c r="AB33" s="97"/>
      <c r="AC33" s="97"/>
      <c r="AD33" s="97"/>
      <c r="AE33" s="97"/>
      <c r="AF33" s="42"/>
      <c r="AG33" s="97"/>
      <c r="AH33" s="97"/>
      <c r="AI33" s="97"/>
      <c r="AJ33" s="97"/>
      <c r="AK33" s="97"/>
      <c r="AL33" s="97"/>
      <c r="AM33" s="97"/>
      <c r="AN33" s="97"/>
      <c r="AO33" s="97"/>
      <c r="AP33" s="97"/>
      <c r="AQ33" s="97"/>
      <c r="AR33" s="97"/>
      <c r="AS33" s="97"/>
      <c r="AT33" s="97"/>
      <c r="AU33" s="42"/>
    </row>
    <row r="34" spans="1:47" ht="15.75" x14ac:dyDescent="0.3">
      <c r="A34" s="33">
        <v>33</v>
      </c>
      <c r="B34" s="34">
        <v>45464</v>
      </c>
      <c r="C34" s="127"/>
      <c r="D34" s="127"/>
      <c r="E34" s="33"/>
      <c r="F34" s="264"/>
      <c r="G34" s="33"/>
      <c r="H34" s="33"/>
      <c r="I34" s="102"/>
      <c r="J34" s="90"/>
      <c r="K34" s="13"/>
      <c r="L34" s="14"/>
      <c r="M34" s="13"/>
      <c r="N34" s="90">
        <v>1.15740740740741E-4</v>
      </c>
      <c r="O34" s="58">
        <v>2.89351851851852E-4</v>
      </c>
      <c r="P34" s="58">
        <v>4.6296296296296298E-4</v>
      </c>
      <c r="Q34" s="42"/>
      <c r="R34" s="97"/>
      <c r="S34" s="97"/>
      <c r="T34" s="97"/>
      <c r="U34" s="97"/>
      <c r="V34" s="97"/>
      <c r="W34" s="97"/>
      <c r="X34" s="97"/>
      <c r="Y34" s="97"/>
      <c r="Z34" s="97"/>
      <c r="AA34" s="97"/>
      <c r="AB34" s="97"/>
      <c r="AC34" s="97"/>
      <c r="AD34" s="97"/>
      <c r="AE34" s="97"/>
      <c r="AF34" s="42"/>
      <c r="AG34" s="97"/>
      <c r="AH34" s="97"/>
      <c r="AI34" s="97"/>
      <c r="AJ34" s="97"/>
      <c r="AK34" s="97"/>
      <c r="AL34" s="97"/>
      <c r="AM34" s="97"/>
      <c r="AN34" s="97"/>
      <c r="AO34" s="97"/>
      <c r="AP34" s="97"/>
      <c r="AQ34" s="97"/>
      <c r="AR34" s="97"/>
      <c r="AS34" s="97"/>
      <c r="AT34" s="97"/>
      <c r="AU34" s="42"/>
    </row>
    <row r="35" spans="1:47" ht="15.75" x14ac:dyDescent="0.3">
      <c r="A35" s="33">
        <v>34</v>
      </c>
      <c r="B35" s="34">
        <v>45468</v>
      </c>
      <c r="C35" s="127"/>
      <c r="D35" s="127"/>
      <c r="E35" s="33"/>
      <c r="F35" s="264"/>
      <c r="G35" s="33"/>
      <c r="H35" s="33"/>
      <c r="I35" s="102"/>
      <c r="J35" s="90"/>
      <c r="K35" s="13"/>
      <c r="L35" s="14"/>
      <c r="M35" s="13"/>
      <c r="N35" s="90">
        <v>1.15740740740741E-4</v>
      </c>
      <c r="O35" s="58">
        <v>2.89351851851852E-4</v>
      </c>
      <c r="P35" s="58">
        <v>4.6296296296296298E-4</v>
      </c>
      <c r="Q35" s="42"/>
      <c r="R35" s="97"/>
      <c r="S35" s="97"/>
      <c r="T35" s="97"/>
      <c r="U35" s="97"/>
      <c r="V35" s="97"/>
      <c r="W35" s="97"/>
      <c r="X35" s="97"/>
      <c r="Y35" s="97"/>
      <c r="Z35" s="97"/>
      <c r="AA35" s="97"/>
      <c r="AB35" s="97"/>
      <c r="AC35" s="97"/>
      <c r="AD35" s="97"/>
      <c r="AE35" s="97"/>
      <c r="AF35" s="42"/>
      <c r="AG35" s="97"/>
      <c r="AH35" s="97"/>
      <c r="AI35" s="97"/>
      <c r="AJ35" s="97"/>
      <c r="AK35" s="97"/>
      <c r="AL35" s="97"/>
      <c r="AM35" s="97"/>
      <c r="AN35" s="97"/>
      <c r="AO35" s="97"/>
      <c r="AP35" s="97"/>
      <c r="AQ35" s="97"/>
      <c r="AR35" s="97"/>
      <c r="AS35" s="97"/>
      <c r="AT35" s="97"/>
      <c r="AU35" s="42"/>
    </row>
    <row r="36" spans="1:47" ht="15.75" x14ac:dyDescent="0.3">
      <c r="A36" s="33">
        <v>35</v>
      </c>
      <c r="B36" s="34">
        <v>45473</v>
      </c>
      <c r="C36" s="127"/>
      <c r="D36" s="127"/>
      <c r="E36" s="33"/>
      <c r="F36" s="264"/>
      <c r="G36" s="33"/>
      <c r="H36" s="33"/>
      <c r="I36" s="102"/>
      <c r="J36" s="90"/>
      <c r="K36" s="13"/>
      <c r="L36" s="14"/>
      <c r="M36" s="13"/>
      <c r="N36" s="90">
        <v>1.15740740740741E-4</v>
      </c>
      <c r="O36" s="58">
        <v>2.89351851851852E-4</v>
      </c>
      <c r="P36" s="58">
        <v>4.6296296296296298E-4</v>
      </c>
      <c r="Q36" s="42"/>
      <c r="R36" s="97"/>
      <c r="S36" s="97"/>
      <c r="T36" s="97"/>
      <c r="U36" s="97"/>
      <c r="V36" s="97"/>
      <c r="W36" s="97"/>
      <c r="X36" s="97"/>
      <c r="Y36" s="97"/>
      <c r="Z36" s="97"/>
      <c r="AA36" s="97"/>
      <c r="AB36" s="97"/>
      <c r="AC36" s="97"/>
      <c r="AD36" s="97"/>
      <c r="AE36" s="97"/>
      <c r="AF36" s="42"/>
      <c r="AG36" s="97"/>
      <c r="AH36" s="97"/>
      <c r="AI36" s="97"/>
      <c r="AJ36" s="97"/>
      <c r="AK36" s="97"/>
      <c r="AL36" s="97"/>
      <c r="AM36" s="97"/>
      <c r="AN36" s="97"/>
      <c r="AO36" s="97"/>
      <c r="AP36" s="97"/>
      <c r="AQ36" s="97"/>
      <c r="AR36" s="97"/>
      <c r="AS36" s="97"/>
      <c r="AT36" s="97"/>
      <c r="AU36" s="42"/>
    </row>
    <row r="37" spans="1:47" ht="15.75" x14ac:dyDescent="0.3">
      <c r="A37" s="33">
        <v>36</v>
      </c>
      <c r="B37" s="34">
        <v>45478</v>
      </c>
      <c r="C37" s="127"/>
      <c r="D37" s="127"/>
      <c r="E37" s="33"/>
      <c r="F37" s="264"/>
      <c r="G37" s="33"/>
      <c r="H37" s="33"/>
      <c r="I37" s="102"/>
      <c r="J37" s="90"/>
      <c r="K37" s="13"/>
      <c r="L37" s="14"/>
      <c r="M37" s="13"/>
      <c r="N37" s="90">
        <v>1.15740740740741E-4</v>
      </c>
      <c r="O37" s="58">
        <v>2.89351851851852E-4</v>
      </c>
      <c r="P37" s="58">
        <v>4.6296296296296298E-4</v>
      </c>
      <c r="Q37" s="42"/>
      <c r="R37" s="97"/>
      <c r="S37" s="97"/>
      <c r="T37" s="97"/>
      <c r="U37" s="97"/>
      <c r="V37" s="97"/>
      <c r="W37" s="97"/>
      <c r="X37" s="97"/>
      <c r="Y37" s="97"/>
      <c r="Z37" s="97"/>
      <c r="AA37" s="97"/>
      <c r="AB37" s="97"/>
      <c r="AC37" s="97"/>
      <c r="AD37" s="97"/>
      <c r="AE37" s="97"/>
      <c r="AF37" s="42"/>
      <c r="AG37" s="97"/>
      <c r="AH37" s="97"/>
      <c r="AI37" s="97"/>
      <c r="AJ37" s="97"/>
      <c r="AK37" s="97"/>
      <c r="AL37" s="97"/>
      <c r="AM37" s="97"/>
      <c r="AN37" s="97"/>
      <c r="AO37" s="97"/>
      <c r="AP37" s="97"/>
      <c r="AQ37" s="97"/>
      <c r="AR37" s="97"/>
      <c r="AS37" s="97"/>
      <c r="AT37" s="97"/>
      <c r="AU37" s="42"/>
    </row>
    <row r="38" spans="1:47" ht="15.75" x14ac:dyDescent="0.3">
      <c r="A38" s="33">
        <v>37</v>
      </c>
      <c r="B38" s="34">
        <v>45482</v>
      </c>
      <c r="C38" s="127"/>
      <c r="D38" s="127"/>
      <c r="E38" s="33"/>
      <c r="F38" s="264"/>
      <c r="G38" s="33"/>
      <c r="H38" s="33"/>
      <c r="I38" s="102"/>
      <c r="J38" s="90"/>
      <c r="K38" s="13"/>
      <c r="L38" s="14"/>
      <c r="M38" s="13"/>
      <c r="N38" s="90">
        <v>1.15740740740741E-4</v>
      </c>
      <c r="O38" s="58">
        <v>2.89351851851852E-4</v>
      </c>
      <c r="P38" s="58">
        <v>4.6296296296296298E-4</v>
      </c>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row>
    <row r="39" spans="1:47" ht="16.5" thickBot="1" x14ac:dyDescent="0.35">
      <c r="A39" s="33">
        <v>38</v>
      </c>
      <c r="B39" s="34">
        <v>45487</v>
      </c>
      <c r="C39" s="127"/>
      <c r="D39" s="127"/>
      <c r="E39" s="33"/>
      <c r="F39" s="264"/>
      <c r="G39" s="33"/>
      <c r="H39" s="33"/>
      <c r="I39" s="102"/>
      <c r="J39" s="90"/>
      <c r="K39" s="13"/>
      <c r="L39" s="14"/>
      <c r="M39" s="13"/>
      <c r="N39" s="90">
        <v>1.15740740740741E-4</v>
      </c>
      <c r="O39" s="58">
        <v>2.89351851851852E-4</v>
      </c>
      <c r="P39" s="58">
        <v>4.6296296296296298E-4</v>
      </c>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row>
    <row r="40" spans="1:47" ht="15.75" x14ac:dyDescent="0.3">
      <c r="A40" s="236">
        <v>39</v>
      </c>
      <c r="B40" s="237">
        <v>45489</v>
      </c>
      <c r="C40" s="238">
        <v>3.9351851851851852E-4</v>
      </c>
      <c r="D40" s="238">
        <v>2.623842592592593E-4</v>
      </c>
      <c r="E40" s="236">
        <v>7</v>
      </c>
      <c r="F40" s="239">
        <f t="shared" ref="F40" si="28">(G40+H40)*E40</f>
        <v>315</v>
      </c>
      <c r="G40" s="236">
        <v>20</v>
      </c>
      <c r="H40" s="236">
        <v>25</v>
      </c>
      <c r="I40" s="218">
        <f t="shared" si="24"/>
        <v>1.1770417749023836</v>
      </c>
      <c r="J40" s="219">
        <f t="shared" ref="J40" si="29">D40/E40</f>
        <v>3.7483465608465615E-5</v>
      </c>
      <c r="K40" s="220">
        <f t="shared" ref="K40" si="30">J40*24*60*60</f>
        <v>3.2385714285714289</v>
      </c>
      <c r="L40" s="221">
        <f t="shared" ref="L40" si="31">C40*24*60*60</f>
        <v>34</v>
      </c>
      <c r="M40" s="220">
        <f t="shared" si="13"/>
        <v>3.4</v>
      </c>
      <c r="N40" s="219">
        <v>1.15740740740741E-4</v>
      </c>
      <c r="O40" s="217">
        <v>2.89351851851852E-4</v>
      </c>
      <c r="P40" s="217">
        <v>4.6296296296296298E-4</v>
      </c>
    </row>
    <row r="41" spans="1:47" ht="15.75" x14ac:dyDescent="0.3">
      <c r="A41" s="8">
        <v>40</v>
      </c>
      <c r="B41" s="9">
        <v>45493</v>
      </c>
      <c r="C41" s="63">
        <v>4.5138888888888887E-4</v>
      </c>
      <c r="D41" s="63">
        <v>2.6944444444444444E-4</v>
      </c>
      <c r="E41" s="8">
        <v>7</v>
      </c>
      <c r="F41" s="101">
        <f t="shared" ref="F41" si="32">(G41+H41)*E41</f>
        <v>315</v>
      </c>
      <c r="G41" s="8">
        <v>20</v>
      </c>
      <c r="H41" s="8">
        <v>25</v>
      </c>
      <c r="I41" s="159">
        <f t="shared" si="24"/>
        <v>1.2040250731831488</v>
      </c>
      <c r="J41" s="90">
        <f t="shared" ref="J41" si="33">D41/E41</f>
        <v>3.8492063492063491E-5</v>
      </c>
      <c r="K41" s="13">
        <f t="shared" ref="K41" si="34">J41*24*60*60</f>
        <v>3.3257142857142856</v>
      </c>
      <c r="L41" s="14">
        <f t="shared" ref="L41" si="35">C41*24*60*60</f>
        <v>39</v>
      </c>
      <c r="M41" s="160">
        <f t="shared" si="13"/>
        <v>3.9</v>
      </c>
      <c r="N41" s="90">
        <v>1.15740740740741E-4</v>
      </c>
      <c r="O41" s="58">
        <v>2.89351851851852E-4</v>
      </c>
      <c r="P41" s="58">
        <v>4.6296296296296298E-4</v>
      </c>
    </row>
    <row r="42" spans="1:47" ht="15.75" x14ac:dyDescent="0.3">
      <c r="A42" s="20">
        <v>41</v>
      </c>
      <c r="B42" s="65">
        <v>45496</v>
      </c>
      <c r="C42" s="66">
        <v>4.9768518518518521E-4</v>
      </c>
      <c r="D42" s="66">
        <v>2.3148148148148149E-4</v>
      </c>
      <c r="E42" s="20">
        <v>7</v>
      </c>
      <c r="F42" s="103">
        <f t="shared" ref="F42" si="36">(G42+H42)*E42</f>
        <v>315</v>
      </c>
      <c r="G42" s="20">
        <v>20</v>
      </c>
      <c r="H42" s="20">
        <v>25</v>
      </c>
      <c r="I42" s="159">
        <f t="shared" si="24"/>
        <v>1.3268518518518519</v>
      </c>
      <c r="J42" s="90">
        <f t="shared" ref="J42:J47" si="37">D42/E42</f>
        <v>3.3068783068783071E-5</v>
      </c>
      <c r="K42" s="13">
        <f t="shared" ref="K42" si="38">J42*24*60*60</f>
        <v>2.8571428571428568</v>
      </c>
      <c r="L42" s="14">
        <f t="shared" ref="L42" si="39">C42*24*60*60</f>
        <v>43</v>
      </c>
      <c r="M42" s="160">
        <f t="shared" ref="M42" si="40">((E42)/7)*((L42)/10)</f>
        <v>4.3</v>
      </c>
      <c r="N42" s="90">
        <v>1.15740740740741E-4</v>
      </c>
      <c r="O42" s="58">
        <v>2.89351851851852E-4</v>
      </c>
      <c r="P42" s="58">
        <v>4.6296296296296298E-4</v>
      </c>
    </row>
    <row r="43" spans="1:47" ht="15.75" x14ac:dyDescent="0.3">
      <c r="A43" s="20">
        <v>42</v>
      </c>
      <c r="B43" s="65">
        <v>45500</v>
      </c>
      <c r="C43" s="66">
        <v>5.2083333333333333E-4</v>
      </c>
      <c r="D43" s="66">
        <v>2.3148148148148149E-4</v>
      </c>
      <c r="E43" s="20">
        <v>7</v>
      </c>
      <c r="F43" s="103">
        <f t="shared" ref="F43" si="41">(G43+H43)*E43</f>
        <v>315</v>
      </c>
      <c r="G43" s="20">
        <v>20</v>
      </c>
      <c r="H43" s="20">
        <v>25</v>
      </c>
      <c r="I43" s="159">
        <f t="shared" si="24"/>
        <v>1.3435185185185186</v>
      </c>
      <c r="J43" s="90">
        <f t="shared" si="37"/>
        <v>3.3068783068783071E-5</v>
      </c>
      <c r="K43" s="13">
        <f t="shared" ref="K43" si="42">J43*24*60*60</f>
        <v>2.8571428571428568</v>
      </c>
      <c r="L43" s="14">
        <f t="shared" ref="L43" si="43">C43*24*60*60</f>
        <v>45</v>
      </c>
      <c r="M43" s="160">
        <f t="shared" ref="M43" si="44">((E43)/7)*((L43)/10)</f>
        <v>4.5</v>
      </c>
      <c r="N43" s="90">
        <v>1.15740740740741E-4</v>
      </c>
      <c r="O43" s="58">
        <v>2.89351851851852E-4</v>
      </c>
      <c r="P43" s="58">
        <v>4.6296296296296298E-4</v>
      </c>
    </row>
    <row r="44" spans="1:47" ht="15.75" x14ac:dyDescent="0.3">
      <c r="A44" s="20">
        <v>43</v>
      </c>
      <c r="B44" s="65">
        <v>45503</v>
      </c>
      <c r="C44" s="66">
        <v>5.7870370370370367E-4</v>
      </c>
      <c r="D44" s="66">
        <v>2.465277777777778E-4</v>
      </c>
      <c r="E44" s="20">
        <v>7</v>
      </c>
      <c r="F44" s="103">
        <f t="shared" ref="F44:F45" si="45">(G44+H44)*E44</f>
        <v>315</v>
      </c>
      <c r="G44" s="20">
        <v>20</v>
      </c>
      <c r="H44" s="20">
        <v>25</v>
      </c>
      <c r="I44" s="159">
        <f t="shared" si="24"/>
        <v>1.3464180142583897</v>
      </c>
      <c r="J44" s="90">
        <f t="shared" si="37"/>
        <v>3.5218253968253973E-5</v>
      </c>
      <c r="K44" s="13">
        <f t="shared" ref="K44" si="46">J44*24*60*60</f>
        <v>3.0428571428571431</v>
      </c>
      <c r="L44" s="14">
        <f t="shared" ref="L44" si="47">C44*24*60*60</f>
        <v>49.999999999999993</v>
      </c>
      <c r="M44" s="160">
        <f t="shared" ref="M44" si="48">((E44)/7)*((L44)/10)</f>
        <v>4.9999999999999991</v>
      </c>
      <c r="N44" s="90">
        <v>1.15740740740741E-4</v>
      </c>
      <c r="O44" s="58">
        <v>2.89351851851852E-4</v>
      </c>
      <c r="P44" s="58">
        <v>4.6296296296296298E-4</v>
      </c>
    </row>
    <row r="45" spans="1:47" ht="15.75" x14ac:dyDescent="0.3">
      <c r="A45" s="20">
        <v>44</v>
      </c>
      <c r="B45" s="65">
        <v>45507</v>
      </c>
      <c r="C45" s="66">
        <v>5.7870370370370367E-4</v>
      </c>
      <c r="D45" s="66">
        <v>2.2418981481481481E-4</v>
      </c>
      <c r="E45" s="20">
        <v>7</v>
      </c>
      <c r="F45" s="103">
        <f t="shared" si="45"/>
        <v>315</v>
      </c>
      <c r="G45" s="20">
        <v>20</v>
      </c>
      <c r="H45" s="20">
        <v>25</v>
      </c>
      <c r="I45" s="159">
        <f t="shared" si="24"/>
        <v>1.4058442800053539</v>
      </c>
      <c r="J45" s="90">
        <f t="shared" si="37"/>
        <v>3.2027116402116404E-5</v>
      </c>
      <c r="K45" s="13">
        <f t="shared" ref="K45" si="49">J45*24*60*60</f>
        <v>2.7671428571428573</v>
      </c>
      <c r="L45" s="14">
        <f t="shared" ref="L45" si="50">C45*24*60*60</f>
        <v>49.999999999999993</v>
      </c>
      <c r="M45" s="160">
        <f t="shared" ref="M45" si="51">((E45)/7)*((L45)/10)</f>
        <v>4.9999999999999991</v>
      </c>
      <c r="N45" s="90">
        <v>1.15740740740741E-4</v>
      </c>
      <c r="O45" s="58">
        <v>2.89351851851852E-4</v>
      </c>
      <c r="P45" s="58">
        <v>4.6296296296296298E-4</v>
      </c>
    </row>
    <row r="46" spans="1:47" ht="15.75" x14ac:dyDescent="0.3">
      <c r="A46" s="43">
        <v>45</v>
      </c>
      <c r="B46" s="44">
        <v>45510</v>
      </c>
      <c r="C46" s="125">
        <v>3.4722222222222224E-4</v>
      </c>
      <c r="D46" s="125">
        <v>2.8877314814814814E-4</v>
      </c>
      <c r="E46" s="43">
        <v>8</v>
      </c>
      <c r="F46" s="136">
        <f>(G46+H46)*E46</f>
        <v>360</v>
      </c>
      <c r="G46" s="43">
        <v>20</v>
      </c>
      <c r="H46" s="43">
        <v>25</v>
      </c>
      <c r="I46" s="159">
        <f t="shared" si="24"/>
        <v>1.3317004379128627</v>
      </c>
      <c r="J46" s="90">
        <f t="shared" si="37"/>
        <v>3.6096643518518517E-5</v>
      </c>
      <c r="K46" s="13">
        <f t="shared" ref="K46" si="52">J46*24*60*60</f>
        <v>3.1187499999999999</v>
      </c>
      <c r="L46" s="14">
        <f t="shared" ref="L46" si="53">C46*24*60*60</f>
        <v>30</v>
      </c>
      <c r="M46" s="160">
        <f t="shared" ref="M46" si="54">((E46)/7)*((L46)/10)</f>
        <v>3.4285714285714284</v>
      </c>
      <c r="N46" s="90">
        <v>1.15740740740741E-4</v>
      </c>
      <c r="O46" s="58">
        <v>2.89351851851852E-4</v>
      </c>
      <c r="P46" s="58">
        <v>4.6296296296296298E-4</v>
      </c>
    </row>
    <row r="47" spans="1:47" ht="15.75" x14ac:dyDescent="0.3">
      <c r="A47" s="8">
        <v>46</v>
      </c>
      <c r="B47" s="9">
        <v>45514</v>
      </c>
      <c r="C47" s="63">
        <v>3.7037037037037035E-4</v>
      </c>
      <c r="D47" s="63">
        <v>2.9016203703703702E-4</v>
      </c>
      <c r="E47" s="8">
        <v>9</v>
      </c>
      <c r="F47" s="101">
        <f t="shared" ref="F47" si="55">(G47+H47)*E47</f>
        <v>405</v>
      </c>
      <c r="G47" s="8">
        <v>20</v>
      </c>
      <c r="H47" s="8">
        <v>25</v>
      </c>
      <c r="I47" s="159">
        <f t="shared" si="24"/>
        <v>1.6090831386403783</v>
      </c>
      <c r="J47" s="90">
        <f t="shared" si="37"/>
        <v>3.2240226337448556E-5</v>
      </c>
      <c r="K47" s="13">
        <f t="shared" ref="K47" si="56">J47*24*60*60</f>
        <v>2.7855555555555553</v>
      </c>
      <c r="L47" s="14">
        <f t="shared" ref="L47" si="57">C47*24*60*60</f>
        <v>32</v>
      </c>
      <c r="M47" s="160">
        <f t="shared" ref="M47" si="58">((E47)/7)*((L47)/10)</f>
        <v>4.1142857142857148</v>
      </c>
      <c r="N47" s="90">
        <v>1.15740740740741E-4</v>
      </c>
      <c r="O47" s="58">
        <v>2.89351851851852E-4</v>
      </c>
      <c r="P47" s="58">
        <v>4.6296296296296298E-4</v>
      </c>
    </row>
    <row r="48" spans="1:47" ht="15.75" x14ac:dyDescent="0.3">
      <c r="A48" s="8">
        <v>47</v>
      </c>
      <c r="B48" s="9">
        <v>45517</v>
      </c>
      <c r="C48" s="63">
        <v>2.0833333333333335E-4</v>
      </c>
      <c r="D48" s="63">
        <v>4.6006944444444443E-4</v>
      </c>
      <c r="E48" s="8">
        <v>10</v>
      </c>
      <c r="F48" s="101">
        <f t="shared" ref="F48:F49" si="59">(G48+H48)*E48</f>
        <v>450</v>
      </c>
      <c r="G48" s="8">
        <v>20</v>
      </c>
      <c r="H48" s="8">
        <v>25</v>
      </c>
      <c r="I48" s="159">
        <f t="shared" si="24"/>
        <v>1.3427007420718111</v>
      </c>
      <c r="J48" s="90">
        <f t="shared" ref="J48" si="60">D48/E48</f>
        <v>4.6006944444444444E-5</v>
      </c>
      <c r="K48" s="13">
        <f t="shared" ref="K48" si="61">J48*24*60*60</f>
        <v>3.9750000000000001</v>
      </c>
      <c r="L48" s="14">
        <f t="shared" ref="L48" si="62">C48*24*60*60</f>
        <v>18</v>
      </c>
      <c r="M48" s="160">
        <f t="shared" ref="M48" si="63">((E48)/7)*((L48)/10)</f>
        <v>2.5714285714285716</v>
      </c>
      <c r="N48" s="90">
        <v>1.15740740740741E-4</v>
      </c>
      <c r="O48" s="58">
        <v>2.89351851851852E-4</v>
      </c>
      <c r="P48" s="58">
        <v>4.6296296296296298E-4</v>
      </c>
    </row>
    <row r="49" spans="1:16" ht="15.75" x14ac:dyDescent="0.3">
      <c r="A49" s="8">
        <v>48</v>
      </c>
      <c r="B49" s="9">
        <v>45521</v>
      </c>
      <c r="C49" s="63">
        <v>3.9351851851851852E-4</v>
      </c>
      <c r="D49" s="63">
        <v>3.394675925925926E-4</v>
      </c>
      <c r="E49" s="8">
        <v>11</v>
      </c>
      <c r="F49" s="101">
        <f t="shared" si="59"/>
        <v>495</v>
      </c>
      <c r="G49" s="8">
        <v>20</v>
      </c>
      <c r="H49" s="8">
        <v>25</v>
      </c>
      <c r="I49" s="159">
        <f t="shared" si="24"/>
        <v>2.0386136050813852</v>
      </c>
      <c r="J49" s="90">
        <f t="shared" ref="J49" si="64">D49/E49</f>
        <v>3.0860690235690238E-5</v>
      </c>
      <c r="K49" s="13">
        <f t="shared" ref="K49" si="65">J49*24*60*60</f>
        <v>2.6663636363636369</v>
      </c>
      <c r="L49" s="14">
        <f t="shared" ref="L49" si="66">C49*24*60*60</f>
        <v>34</v>
      </c>
      <c r="M49" s="160">
        <f t="shared" ref="M49" si="67">((E49)/7)*((L49)/10)</f>
        <v>5.3428571428571425</v>
      </c>
      <c r="N49" s="90">
        <v>1.15740740740741E-4</v>
      </c>
      <c r="O49" s="58">
        <v>2.89351851851852E-4</v>
      </c>
      <c r="P49" s="58">
        <v>4.6296296296296298E-4</v>
      </c>
    </row>
    <row r="50" spans="1:16" ht="15.75" x14ac:dyDescent="0.3">
      <c r="A50" s="26">
        <v>49</v>
      </c>
      <c r="B50" s="27">
        <v>45524</v>
      </c>
      <c r="C50" s="68">
        <v>0</v>
      </c>
      <c r="D50" s="68">
        <v>4.1319444444444449E-4</v>
      </c>
      <c r="E50" s="26">
        <v>11</v>
      </c>
      <c r="F50" s="132">
        <f t="shared" ref="F50:F51" si="68">(G50+H50)*E50</f>
        <v>495</v>
      </c>
      <c r="G50" s="26">
        <v>20</v>
      </c>
      <c r="H50" s="26">
        <v>25</v>
      </c>
      <c r="I50" s="159">
        <f t="shared" si="24"/>
        <v>1.4025313829235397</v>
      </c>
      <c r="J50" s="90">
        <f t="shared" ref="J50" si="69">D50/E50</f>
        <v>3.7563131313131321E-5</v>
      </c>
      <c r="K50" s="13">
        <f t="shared" ref="K50" si="70">J50*24*60*60</f>
        <v>3.245454545454546</v>
      </c>
      <c r="L50" s="14">
        <f t="shared" ref="L50" si="71">C50*24*60*60</f>
        <v>0</v>
      </c>
      <c r="M50" s="160">
        <f t="shared" ref="M50" si="72">((E50)/7)*((L50)/10)</f>
        <v>0</v>
      </c>
      <c r="N50" s="90">
        <v>1.15740740740741E-4</v>
      </c>
      <c r="O50" s="58">
        <v>2.89351851851852E-4</v>
      </c>
      <c r="P50" s="58">
        <v>4.6296296296296298E-4</v>
      </c>
    </row>
    <row r="51" spans="1:16" ht="15.75" x14ac:dyDescent="0.3">
      <c r="A51" s="8">
        <v>50</v>
      </c>
      <c r="B51" s="9">
        <v>45528</v>
      </c>
      <c r="C51" s="63">
        <v>3.4722222222222224E-4</v>
      </c>
      <c r="D51" s="63">
        <v>3.1574074074074073E-4</v>
      </c>
      <c r="E51" s="8">
        <v>11</v>
      </c>
      <c r="F51" s="101">
        <f t="shared" si="68"/>
        <v>495</v>
      </c>
      <c r="G51" s="8">
        <v>20</v>
      </c>
      <c r="H51" s="8">
        <v>25</v>
      </c>
      <c r="I51" s="159">
        <f t="shared" si="24"/>
        <v>2.0666069295101552</v>
      </c>
      <c r="J51" s="90">
        <f t="shared" ref="J51" si="73">D51/E51</f>
        <v>2.8703703703703703E-5</v>
      </c>
      <c r="K51" s="13">
        <f t="shared" ref="K51" si="74">J51*24*60*60</f>
        <v>2.48</v>
      </c>
      <c r="L51" s="14">
        <f t="shared" ref="L51" si="75">C51*24*60*60</f>
        <v>30</v>
      </c>
      <c r="M51" s="160">
        <f t="shared" ref="M51" si="76">((E51)/7)*((L51)/10)</f>
        <v>4.7142857142857144</v>
      </c>
      <c r="N51" s="90">
        <v>1.15740740740741E-4</v>
      </c>
      <c r="O51" s="58">
        <v>2.89351851851852E-4</v>
      </c>
      <c r="P51" s="58">
        <v>4.6296296296296298E-4</v>
      </c>
    </row>
    <row r="52" spans="1:16" ht="15.75" x14ac:dyDescent="0.3">
      <c r="A52" s="8">
        <v>51</v>
      </c>
      <c r="B52" s="9">
        <v>45531</v>
      </c>
      <c r="C52" s="63">
        <v>3.9351851851851852E-4</v>
      </c>
      <c r="D52" s="63">
        <v>3.0011574074074071E-4</v>
      </c>
      <c r="E52" s="8">
        <v>11</v>
      </c>
      <c r="F52" s="101">
        <f t="shared" ref="F52" si="77">(G52+H52)*E52</f>
        <v>495</v>
      </c>
      <c r="G52" s="8">
        <v>20</v>
      </c>
      <c r="H52" s="8">
        <v>25</v>
      </c>
      <c r="I52" s="159">
        <f t="shared" si="24"/>
        <v>2.178857506065373</v>
      </c>
      <c r="J52" s="90">
        <f t="shared" ref="J52" si="78">D52/E52</f>
        <v>2.7283249158249157E-5</v>
      </c>
      <c r="K52" s="13">
        <f t="shared" ref="K52" si="79">J52*24*60*60</f>
        <v>2.3572727272727274</v>
      </c>
      <c r="L52" s="14">
        <f t="shared" ref="L52" si="80">C52*24*60*60</f>
        <v>34</v>
      </c>
      <c r="M52" s="160">
        <f t="shared" ref="M52" si="81">((E52)/7)*((L52)/10)</f>
        <v>5.3428571428571425</v>
      </c>
      <c r="N52" s="90">
        <v>1.15740740740741E-4</v>
      </c>
      <c r="O52" s="58">
        <v>2.89351851851852E-4</v>
      </c>
      <c r="P52" s="58">
        <v>4.6296296296296298E-4</v>
      </c>
    </row>
    <row r="53" spans="1:16" ht="15.75" x14ac:dyDescent="0.3">
      <c r="A53" s="8">
        <v>52</v>
      </c>
      <c r="B53" s="9">
        <v>45535</v>
      </c>
      <c r="C53" s="63">
        <v>4.5138888888888887E-4</v>
      </c>
      <c r="D53" s="63">
        <v>3.2499999999999999E-4</v>
      </c>
      <c r="E53" s="8">
        <v>11</v>
      </c>
      <c r="F53" s="101">
        <f t="shared" ref="F53:F54" si="82">(G53+H53)*E53</f>
        <v>495</v>
      </c>
      <c r="G53" s="8">
        <v>20</v>
      </c>
      <c r="H53" s="8">
        <v>25</v>
      </c>
      <c r="I53" s="159">
        <f t="shared" si="24"/>
        <v>2.1517022415170559</v>
      </c>
      <c r="J53" s="90">
        <f t="shared" ref="J53" si="83">D53/E53</f>
        <v>2.9545454545454545E-5</v>
      </c>
      <c r="K53" s="13">
        <f t="shared" ref="K53" si="84">J53*24*60*60</f>
        <v>2.5527272727272727</v>
      </c>
      <c r="L53" s="14">
        <f t="shared" ref="L53" si="85">C53*24*60*60</f>
        <v>39</v>
      </c>
      <c r="M53" s="160">
        <f t="shared" ref="M53" si="86">((E53)/7)*((L53)/10)</f>
        <v>6.1285714285714281</v>
      </c>
      <c r="N53" s="90">
        <v>1.15740740740741E-4</v>
      </c>
      <c r="O53" s="58">
        <v>2.89351851851852E-4</v>
      </c>
      <c r="P53" s="58">
        <v>4.6296296296296298E-4</v>
      </c>
    </row>
    <row r="54" spans="1:16" ht="15.75" x14ac:dyDescent="0.3">
      <c r="A54" s="20">
        <v>53</v>
      </c>
      <c r="B54" s="65">
        <v>45538</v>
      </c>
      <c r="C54" s="66">
        <v>5.2083333333333333E-4</v>
      </c>
      <c r="D54" s="66">
        <v>3.3969907407407408E-4</v>
      </c>
      <c r="E54" s="20">
        <v>11</v>
      </c>
      <c r="F54" s="103">
        <f t="shared" si="82"/>
        <v>495</v>
      </c>
      <c r="G54" s="20">
        <v>20</v>
      </c>
      <c r="H54" s="20">
        <v>25</v>
      </c>
      <c r="I54" s="159">
        <f t="shared" si="24"/>
        <v>2.1819323887041091</v>
      </c>
      <c r="J54" s="90">
        <f t="shared" ref="J54" si="87">D54/E54</f>
        <v>3.0881734006734006E-5</v>
      </c>
      <c r="K54" s="13">
        <f t="shared" ref="K54" si="88">J54*24*60*60</f>
        <v>2.6681818181818184</v>
      </c>
      <c r="L54" s="14">
        <f t="shared" ref="L54" si="89">C54*24*60*60</f>
        <v>45</v>
      </c>
      <c r="M54" s="160">
        <f t="shared" ref="M54" si="90">((E54)/7)*((L54)/10)</f>
        <v>7.0714285714285712</v>
      </c>
      <c r="N54" s="90">
        <v>1.15740740740741E-4</v>
      </c>
      <c r="O54" s="58">
        <v>2.89351851851852E-4</v>
      </c>
      <c r="P54" s="58">
        <v>4.6296296296296298E-4</v>
      </c>
    </row>
    <row r="55" spans="1:16" ht="15.75" x14ac:dyDescent="0.3">
      <c r="A55" s="20">
        <v>54</v>
      </c>
      <c r="B55" s="65">
        <v>45542</v>
      </c>
      <c r="C55" s="66">
        <v>5.7870370370370367E-4</v>
      </c>
      <c r="D55" s="66">
        <v>3.0497685185185185E-4</v>
      </c>
      <c r="E55" s="20">
        <v>11</v>
      </c>
      <c r="F55" s="103">
        <f t="shared" ref="F55" si="91">(G55+H55)*E55</f>
        <v>495</v>
      </c>
      <c r="G55" s="20">
        <v>20</v>
      </c>
      <c r="H55" s="20">
        <v>25</v>
      </c>
      <c r="I55" s="159">
        <f t="shared" si="24"/>
        <v>2.3690978183388047</v>
      </c>
      <c r="J55" s="90">
        <f t="shared" ref="J55" si="92">D55/E55</f>
        <v>2.7725168350168349E-5</v>
      </c>
      <c r="K55" s="13">
        <f t="shared" ref="K55" si="93">J55*24*60*60</f>
        <v>2.3954545454545455</v>
      </c>
      <c r="L55" s="14">
        <f t="shared" ref="L55" si="94">C55*24*60*60</f>
        <v>49.999999999999993</v>
      </c>
      <c r="M55" s="160">
        <f t="shared" ref="M55" si="95">((E55)/7)*((L55)/10)</f>
        <v>7.8571428571428559</v>
      </c>
      <c r="N55" s="90">
        <v>1.15740740740741E-4</v>
      </c>
      <c r="O55" s="58">
        <v>2.89351851851852E-4</v>
      </c>
      <c r="P55" s="58">
        <v>4.6296296296296298E-4</v>
      </c>
    </row>
    <row r="56" spans="1:16" ht="15.75" x14ac:dyDescent="0.3">
      <c r="A56" s="20">
        <v>55</v>
      </c>
      <c r="B56" s="65">
        <v>45545</v>
      </c>
      <c r="C56" s="66">
        <v>5.7870370370370367E-4</v>
      </c>
      <c r="D56" s="66">
        <v>3.7025462962962961E-4</v>
      </c>
      <c r="E56" s="20">
        <v>11</v>
      </c>
      <c r="F56" s="103">
        <f t="shared" ref="F56" si="96">(G56+H56)*E56</f>
        <v>495</v>
      </c>
      <c r="G56" s="20">
        <v>20</v>
      </c>
      <c r="H56" s="20">
        <v>25</v>
      </c>
      <c r="I56" s="159">
        <f t="shared" si="24"/>
        <v>2.1592019496833501</v>
      </c>
      <c r="J56" s="90">
        <f t="shared" ref="J56" si="97">D56/E56</f>
        <v>3.365951178451178E-5</v>
      </c>
      <c r="K56" s="13">
        <f t="shared" ref="K56" si="98">J56*24*60*60</f>
        <v>2.9081818181818178</v>
      </c>
      <c r="L56" s="14">
        <f t="shared" ref="L56" si="99">C56*24*60*60</f>
        <v>49.999999999999993</v>
      </c>
      <c r="M56" s="160">
        <f t="shared" ref="M56" si="100">((E56)/7)*((L56)/10)</f>
        <v>7.8571428571428559</v>
      </c>
      <c r="N56" s="90">
        <v>1.15740740740741E-4</v>
      </c>
      <c r="O56" s="58">
        <v>2.89351851851852E-4</v>
      </c>
      <c r="P56" s="58">
        <v>4.6296296296296298E-4</v>
      </c>
    </row>
    <row r="57" spans="1:16" ht="15.75" x14ac:dyDescent="0.3">
      <c r="A57" s="20">
        <v>56</v>
      </c>
      <c r="B57" s="65">
        <v>45549</v>
      </c>
      <c r="C57" s="66">
        <v>6.134259259259259E-4</v>
      </c>
      <c r="D57" s="66">
        <v>3.1481481481481481E-4</v>
      </c>
      <c r="E57" s="20">
        <v>11</v>
      </c>
      <c r="F57" s="103">
        <f t="shared" ref="F57" si="101">(G57+H57)*E57</f>
        <v>495</v>
      </c>
      <c r="G57" s="20">
        <v>20</v>
      </c>
      <c r="H57" s="20">
        <v>25</v>
      </c>
      <c r="I57" s="159">
        <f t="shared" si="24"/>
        <v>2.3711795829442885</v>
      </c>
      <c r="J57" s="90">
        <f t="shared" ref="J57" si="102">D57/E57</f>
        <v>2.8619528619528618E-5</v>
      </c>
      <c r="K57" s="13">
        <f t="shared" ref="K57" si="103">J57*24*60*60</f>
        <v>2.4727272727272722</v>
      </c>
      <c r="L57" s="14">
        <f t="shared" ref="L57" si="104">C57*24*60*60</f>
        <v>53</v>
      </c>
      <c r="M57" s="160">
        <f t="shared" ref="M57" si="105">((E57)/7)*((L57)/10)</f>
        <v>8.3285714285714274</v>
      </c>
      <c r="N57" s="90">
        <v>1.15740740740741E-4</v>
      </c>
      <c r="O57" s="58">
        <v>2.89351851851852E-4</v>
      </c>
      <c r="P57" s="58">
        <v>4.6296296296296298E-4</v>
      </c>
    </row>
    <row r="58" spans="1:16" ht="15.75" x14ac:dyDescent="0.3">
      <c r="A58" s="43">
        <v>57</v>
      </c>
      <c r="B58" s="44">
        <v>45552</v>
      </c>
      <c r="C58" s="125">
        <v>4.6296296296296298E-4</v>
      </c>
      <c r="D58" s="125">
        <v>3.1481481481481481E-4</v>
      </c>
      <c r="E58" s="43">
        <v>12</v>
      </c>
      <c r="F58" s="136">
        <f t="shared" ref="F58" si="106">(G58+H58)*E58</f>
        <v>540</v>
      </c>
      <c r="G58" s="43">
        <v>20</v>
      </c>
      <c r="H58" s="43">
        <v>25</v>
      </c>
      <c r="I58" s="159">
        <f t="shared" si="24"/>
        <v>2.5154061624649859</v>
      </c>
      <c r="J58" s="90">
        <f t="shared" ref="J58" si="107">D58/E58</f>
        <v>2.6234567901234566E-5</v>
      </c>
      <c r="K58" s="13">
        <f t="shared" ref="K58" si="108">J58*24*60*60</f>
        <v>2.2666666666666666</v>
      </c>
      <c r="L58" s="14">
        <f t="shared" ref="L58" si="109">C58*24*60*60</f>
        <v>40.000000000000007</v>
      </c>
      <c r="M58" s="160">
        <f t="shared" ref="M58" si="110">((E58)/7)*((L58)/10)</f>
        <v>6.8571428571428585</v>
      </c>
      <c r="N58" s="90">
        <v>1.15740740740741E-4</v>
      </c>
      <c r="O58" s="58">
        <v>2.89351851851852E-4</v>
      </c>
      <c r="P58" s="58">
        <v>4.6296296296296298E-4</v>
      </c>
    </row>
    <row r="59" spans="1:16" ht="15.75" x14ac:dyDescent="0.3">
      <c r="A59" s="20">
        <v>58</v>
      </c>
      <c r="B59" s="65">
        <v>45556</v>
      </c>
      <c r="C59" s="66">
        <v>4.1666666666666669E-4</v>
      </c>
      <c r="D59" s="66">
        <v>3.6168981481481479E-4</v>
      </c>
      <c r="E59" s="20">
        <v>12</v>
      </c>
      <c r="F59" s="103">
        <f t="shared" ref="F59" si="111">(G59+H59)*E59</f>
        <v>540</v>
      </c>
      <c r="G59" s="20">
        <v>20</v>
      </c>
      <c r="H59" s="20">
        <v>25</v>
      </c>
      <c r="I59" s="159">
        <f t="shared" si="24"/>
        <v>2.2803809523809524</v>
      </c>
      <c r="J59" s="90">
        <f t="shared" ref="J59" si="112">D59/E59</f>
        <v>3.0140817901234566E-5</v>
      </c>
      <c r="K59" s="13">
        <f t="shared" ref="K59" si="113">J59*24*60*60</f>
        <v>2.6041666666666665</v>
      </c>
      <c r="L59" s="14">
        <f t="shared" ref="L59" si="114">C59*24*60*60</f>
        <v>36</v>
      </c>
      <c r="M59" s="160">
        <f t="shared" ref="M59" si="115">((E59)/7)*((L59)/10)</f>
        <v>6.1714285714285708</v>
      </c>
      <c r="N59" s="90">
        <v>1.15740740740741E-4</v>
      </c>
      <c r="O59" s="58">
        <v>2.89351851851852E-4</v>
      </c>
      <c r="P59" s="58">
        <v>4.6296296296296298E-4</v>
      </c>
    </row>
    <row r="60" spans="1:16" x14ac:dyDescent="0.25">
      <c r="N60" s="90">
        <v>1.15740740740741E-4</v>
      </c>
      <c r="O60" s="58">
        <v>2.89351851851852E-4</v>
      </c>
      <c r="P60" s="58">
        <v>4.6296296296296298E-4</v>
      </c>
    </row>
    <row r="61" spans="1:16" x14ac:dyDescent="0.25">
      <c r="N61" s="90">
        <v>1.15740740740741E-4</v>
      </c>
      <c r="O61" s="58">
        <v>2.89351851851852E-4</v>
      </c>
      <c r="P61" s="58">
        <v>4.6296296296296298E-4</v>
      </c>
    </row>
    <row r="62" spans="1:16" x14ac:dyDescent="0.25">
      <c r="N62" s="90">
        <v>1.15740740740741E-4</v>
      </c>
      <c r="O62" s="58">
        <v>2.89351851851852E-4</v>
      </c>
      <c r="P62" s="58">
        <v>4.6296296296296298E-4</v>
      </c>
    </row>
    <row r="63" spans="1:16" x14ac:dyDescent="0.25">
      <c r="N63" s="90">
        <v>1.15740740740741E-4</v>
      </c>
      <c r="O63" s="58">
        <v>2.89351851851852E-4</v>
      </c>
      <c r="P63" s="58">
        <v>4.6296296296296298E-4</v>
      </c>
    </row>
    <row r="64" spans="1:16" x14ac:dyDescent="0.25">
      <c r="N64" s="90">
        <v>1.15740740740741E-4</v>
      </c>
      <c r="O64" s="58">
        <v>2.89351851851852E-4</v>
      </c>
      <c r="P64" s="58">
        <v>4.6296296296296298E-4</v>
      </c>
    </row>
    <row r="65" spans="14:16" x14ac:dyDescent="0.25">
      <c r="N65" s="90">
        <v>1.15740740740741E-4</v>
      </c>
      <c r="O65" s="58">
        <v>2.89351851851852E-4</v>
      </c>
      <c r="P65" s="58">
        <v>4.6296296296296298E-4</v>
      </c>
    </row>
    <row r="66" spans="14:16" x14ac:dyDescent="0.25">
      <c r="N66" s="90">
        <v>1.15740740740741E-4</v>
      </c>
      <c r="O66" s="58">
        <v>2.89351851851852E-4</v>
      </c>
      <c r="P66" s="58">
        <v>4.6296296296296298E-4</v>
      </c>
    </row>
    <row r="67" spans="14:16" x14ac:dyDescent="0.25">
      <c r="N67" s="90">
        <v>1.15740740740741E-4</v>
      </c>
      <c r="O67" s="58">
        <v>2.89351851851852E-4</v>
      </c>
      <c r="P67" s="58">
        <v>4.6296296296296298E-4</v>
      </c>
    </row>
    <row r="68" spans="14:16" x14ac:dyDescent="0.25">
      <c r="N68" s="90">
        <v>1.15740740740741E-4</v>
      </c>
      <c r="O68" s="58">
        <v>2.89351851851852E-4</v>
      </c>
      <c r="P68" s="58">
        <v>4.6296296296296298E-4</v>
      </c>
    </row>
    <row r="69" spans="14:16" x14ac:dyDescent="0.25">
      <c r="N69" s="90">
        <v>1.15740740740741E-4</v>
      </c>
      <c r="O69" s="58">
        <v>2.89351851851852E-4</v>
      </c>
      <c r="P69" s="58">
        <v>4.6296296296296298E-4</v>
      </c>
    </row>
    <row r="70" spans="14:16" x14ac:dyDescent="0.25">
      <c r="N70" s="90">
        <v>1.15740740740741E-4</v>
      </c>
      <c r="O70" s="58">
        <v>2.89351851851852E-4</v>
      </c>
      <c r="P70" s="58">
        <v>4.6296296296296298E-4</v>
      </c>
    </row>
    <row r="71" spans="14:16" x14ac:dyDescent="0.25">
      <c r="N71" s="90">
        <v>1.15740740740741E-4</v>
      </c>
      <c r="O71" s="58">
        <v>2.89351851851852E-4</v>
      </c>
      <c r="P71" s="58">
        <v>4.6296296296296298E-4</v>
      </c>
    </row>
    <row r="72" spans="14:16" x14ac:dyDescent="0.25">
      <c r="N72" s="90">
        <v>1.15740740740741E-4</v>
      </c>
      <c r="O72" s="58">
        <v>2.89351851851852E-4</v>
      </c>
      <c r="P72" s="58">
        <v>4.6296296296296298E-4</v>
      </c>
    </row>
    <row r="73" spans="14:16" x14ac:dyDescent="0.25">
      <c r="N73" s="90">
        <v>1.15740740740741E-4</v>
      </c>
      <c r="O73" s="58">
        <v>2.89351851851852E-4</v>
      </c>
      <c r="P73" s="58">
        <v>4.6296296296296298E-4</v>
      </c>
    </row>
    <row r="74" spans="14:16" x14ac:dyDescent="0.25">
      <c r="N74" s="90">
        <v>1.15740740740741E-4</v>
      </c>
      <c r="O74" s="58">
        <v>2.89351851851852E-4</v>
      </c>
      <c r="P74" s="58">
        <v>4.6296296296296298E-4</v>
      </c>
    </row>
    <row r="75" spans="14:16" x14ac:dyDescent="0.25">
      <c r="N75" s="90">
        <v>1.15740740740741E-4</v>
      </c>
      <c r="O75" s="58">
        <v>2.89351851851852E-4</v>
      </c>
      <c r="P75" s="58">
        <v>4.6296296296296298E-4</v>
      </c>
    </row>
    <row r="76" spans="14:16" x14ac:dyDescent="0.25">
      <c r="N76" s="90">
        <v>1.15740740740741E-4</v>
      </c>
      <c r="O76" s="58">
        <v>2.89351851851852E-4</v>
      </c>
      <c r="P76" s="58">
        <v>4.6296296296296298E-4</v>
      </c>
    </row>
    <row r="77" spans="14:16" x14ac:dyDescent="0.25">
      <c r="N77" s="90">
        <v>1.15740740740741E-4</v>
      </c>
      <c r="O77" s="58">
        <v>2.89351851851852E-4</v>
      </c>
      <c r="P77" s="58">
        <v>4.6296296296296298E-4</v>
      </c>
    </row>
    <row r="78" spans="14:16" x14ac:dyDescent="0.25">
      <c r="N78" s="90">
        <v>1.15740740740741E-4</v>
      </c>
      <c r="O78" s="58">
        <v>2.89351851851852E-4</v>
      </c>
      <c r="P78" s="58">
        <v>4.6296296296296298E-4</v>
      </c>
    </row>
    <row r="79" spans="14:16" x14ac:dyDescent="0.25">
      <c r="N79" s="90">
        <v>1.15740740740741E-4</v>
      </c>
      <c r="O79" s="58">
        <v>2.89351851851852E-4</v>
      </c>
      <c r="P79" s="58">
        <v>4.6296296296296298E-4</v>
      </c>
    </row>
    <row r="80" spans="14:16" x14ac:dyDescent="0.25">
      <c r="N80" s="90">
        <v>1.15740740740741E-4</v>
      </c>
      <c r="O80" s="58">
        <v>2.89351851851852E-4</v>
      </c>
      <c r="P80" s="58">
        <v>4.6296296296296298E-4</v>
      </c>
    </row>
    <row r="81" spans="14:16" x14ac:dyDescent="0.25">
      <c r="N81" s="90">
        <v>1.15740740740741E-4</v>
      </c>
      <c r="O81" s="58">
        <v>2.89351851851852E-4</v>
      </c>
      <c r="P81" s="58">
        <v>4.6296296296296298E-4</v>
      </c>
    </row>
    <row r="82" spans="14:16" x14ac:dyDescent="0.25">
      <c r="N82" s="90">
        <v>1.15740740740741E-4</v>
      </c>
      <c r="O82" s="58">
        <v>2.89351851851852E-4</v>
      </c>
      <c r="P82" s="58">
        <v>4.6296296296296298E-4</v>
      </c>
    </row>
    <row r="83" spans="14:16" x14ac:dyDescent="0.25">
      <c r="N83" s="90">
        <v>1.15740740740741E-4</v>
      </c>
      <c r="O83" s="58">
        <v>2.89351851851852E-4</v>
      </c>
      <c r="P83" s="58">
        <v>4.6296296296296298E-4</v>
      </c>
    </row>
    <row r="84" spans="14:16" x14ac:dyDescent="0.25">
      <c r="N84" s="90">
        <v>1.15740740740741E-4</v>
      </c>
      <c r="O84" s="58">
        <v>2.89351851851852E-4</v>
      </c>
      <c r="P84" s="58">
        <v>4.6296296296296298E-4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4E41-22EE-4084-9342-2C6A85C3A06C}">
  <dimension ref="A1:CO89"/>
  <sheetViews>
    <sheetView topLeftCell="BJ1" zoomScaleNormal="100" workbookViewId="0">
      <pane ySplit="1" topLeftCell="A14" activePane="bottomLeft" state="frozen"/>
      <selection activeCell="B1" sqref="B1"/>
      <selection pane="bottomLeft" activeCell="L32" sqref="L32"/>
    </sheetView>
  </sheetViews>
  <sheetFormatPr defaultRowHeight="15.75" x14ac:dyDescent="0.3"/>
  <cols>
    <col min="1" max="1" width="6.140625" style="36" bestFit="1" customWidth="1"/>
    <col min="2" max="2" width="6.28515625" bestFit="1" customWidth="1"/>
    <col min="3" max="3" width="10.140625" bestFit="1" customWidth="1"/>
    <col min="4" max="4" width="11.42578125" bestFit="1" customWidth="1"/>
    <col min="5" max="5" width="5.5703125" bestFit="1" customWidth="1"/>
    <col min="6" max="6" width="12.140625" style="120" bestFit="1" customWidth="1"/>
    <col min="7" max="7" width="11.85546875" bestFit="1" customWidth="1"/>
    <col min="8" max="8" width="6.7109375" bestFit="1" customWidth="1"/>
    <col min="9" max="9" width="13.140625" style="135" bestFit="1" customWidth="1"/>
    <col min="10" max="10" width="9.28515625" bestFit="1" customWidth="1"/>
    <col min="11" max="11" width="10.85546875" customWidth="1"/>
    <col min="12" max="12" width="9.7109375" style="114" bestFit="1" customWidth="1"/>
    <col min="13" max="13" width="10.5703125" style="111" customWidth="1"/>
    <col min="14" max="14" width="9.85546875" bestFit="1" customWidth="1"/>
    <col min="15" max="15" width="12.140625" bestFit="1" customWidth="1"/>
    <col min="47" max="47" width="9.140625" style="143"/>
    <col min="48" max="48" width="6.28515625" style="36" bestFit="1" customWidth="1"/>
    <col min="49" max="49" width="6.28515625" bestFit="1" customWidth="1"/>
    <col min="50" max="50" width="10.140625" bestFit="1" customWidth="1"/>
    <col min="51" max="51" width="11.42578125" bestFit="1" customWidth="1"/>
    <col min="52" max="52" width="5.5703125" bestFit="1" customWidth="1"/>
    <col min="53" max="53" width="12.140625" style="134" bestFit="1" customWidth="1"/>
    <col min="54" max="54" width="11.85546875" bestFit="1" customWidth="1"/>
    <col min="55" max="55" width="7.5703125" bestFit="1" customWidth="1"/>
    <col min="56" max="56" width="13.140625" style="135" bestFit="1" customWidth="1"/>
    <col min="57" max="57" width="9.28515625" bestFit="1" customWidth="1"/>
    <col min="58" max="58" width="10.28515625" bestFit="1" customWidth="1"/>
    <col min="59" max="59" width="9.7109375" style="114" bestFit="1" customWidth="1"/>
    <col min="60" max="60" width="10.28515625" style="111" bestFit="1" customWidth="1"/>
    <col min="61" max="61" width="9.85546875" bestFit="1" customWidth="1"/>
    <col min="62" max="62" width="12.140625" bestFit="1" customWidth="1"/>
  </cols>
  <sheetData>
    <row r="1" spans="1:93" x14ac:dyDescent="0.3">
      <c r="A1" s="51" t="s">
        <v>30</v>
      </c>
      <c r="B1" s="2" t="s">
        <v>1</v>
      </c>
      <c r="C1" s="2" t="s">
        <v>13</v>
      </c>
      <c r="D1" s="2" t="s">
        <v>3</v>
      </c>
      <c r="E1" s="2" t="s">
        <v>14</v>
      </c>
      <c r="F1" s="118" t="s">
        <v>15</v>
      </c>
      <c r="G1" s="2" t="s">
        <v>260</v>
      </c>
      <c r="H1" s="2" t="s">
        <v>8</v>
      </c>
      <c r="I1" s="112" t="s">
        <v>17</v>
      </c>
      <c r="J1" s="2" t="s">
        <v>18</v>
      </c>
      <c r="K1" s="2" t="s">
        <v>19</v>
      </c>
      <c r="L1" s="4" t="s">
        <v>20</v>
      </c>
      <c r="M1" s="110" t="s">
        <v>21</v>
      </c>
      <c r="N1" s="2" t="s">
        <v>22</v>
      </c>
      <c r="O1" s="2" t="s">
        <v>23</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V1" s="51" t="s">
        <v>29</v>
      </c>
      <c r="AW1" s="2" t="s">
        <v>1</v>
      </c>
      <c r="AX1" s="2" t="s">
        <v>13</v>
      </c>
      <c r="AY1" s="2" t="s">
        <v>3</v>
      </c>
      <c r="AZ1" s="2" t="s">
        <v>14</v>
      </c>
      <c r="BA1" s="118" t="s">
        <v>15</v>
      </c>
      <c r="BB1" s="2" t="s">
        <v>260</v>
      </c>
      <c r="BC1" s="2" t="s">
        <v>8</v>
      </c>
      <c r="BD1" s="112" t="s">
        <v>17</v>
      </c>
      <c r="BE1" s="2" t="s">
        <v>18</v>
      </c>
      <c r="BF1" s="2" t="s">
        <v>19</v>
      </c>
      <c r="BG1" s="4" t="s">
        <v>20</v>
      </c>
      <c r="BH1" s="110" t="s">
        <v>21</v>
      </c>
      <c r="BI1" s="2" t="s">
        <v>22</v>
      </c>
      <c r="BJ1" s="2" t="s">
        <v>23</v>
      </c>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row>
    <row r="2" spans="1:93" x14ac:dyDescent="0.3">
      <c r="A2" s="8">
        <v>1</v>
      </c>
      <c r="B2" s="9">
        <v>45296</v>
      </c>
      <c r="C2" s="63">
        <v>9.2592592592592588E-5</v>
      </c>
      <c r="D2" s="63">
        <v>1.7245370370370372E-4</v>
      </c>
      <c r="E2" s="8">
        <v>7</v>
      </c>
      <c r="F2" s="64">
        <f t="shared" ref="F2:F12" si="0">(G2+167)*E2</f>
        <v>4669</v>
      </c>
      <c r="G2" s="8">
        <v>500</v>
      </c>
      <c r="H2" s="102">
        <f t="shared" ref="H2:H12" si="1">(((E2*(1/((J2)*0.9))*0.65)+(F2/4669)+(((L2)*0.001)*0.5))/3)</f>
        <v>1.1251644046731293</v>
      </c>
      <c r="I2" s="90">
        <f t="shared" ref="I2:I12" si="2">D2/E2</f>
        <v>2.4636243386243389E-5</v>
      </c>
      <c r="J2" s="13">
        <f t="shared" ref="J2:J12" si="3">I2*24*60*60</f>
        <v>2.128571428571429</v>
      </c>
      <c r="K2" s="14">
        <f t="shared" ref="K2:K12" si="4">C2*24*60*60</f>
        <v>8</v>
      </c>
      <c r="L2" s="13">
        <f t="shared" ref="L2:L12" si="5">((E2)/7)*((K2)/10)</f>
        <v>0.8</v>
      </c>
      <c r="M2" s="90">
        <v>1.15740740740741E-4</v>
      </c>
      <c r="N2" s="58">
        <v>2.89351851851852E-4</v>
      </c>
      <c r="O2" s="58">
        <v>4.6296296296296298E-4</v>
      </c>
      <c r="P2" s="42"/>
      <c r="Q2" s="97"/>
      <c r="R2" s="97"/>
      <c r="S2" s="97"/>
      <c r="T2" s="97"/>
      <c r="U2" s="97"/>
      <c r="V2" s="97"/>
      <c r="W2" s="97"/>
      <c r="X2" s="97"/>
      <c r="Y2" s="97"/>
      <c r="Z2" s="97"/>
      <c r="AA2" s="97"/>
      <c r="AB2" s="97"/>
      <c r="AC2" s="97"/>
      <c r="AD2" s="97"/>
      <c r="AE2" s="42"/>
      <c r="AF2" s="97"/>
      <c r="AG2" s="97"/>
      <c r="AH2" s="97"/>
      <c r="AI2" s="97"/>
      <c r="AJ2" s="97"/>
      <c r="AK2" s="97"/>
      <c r="AL2" s="97"/>
      <c r="AM2" s="97"/>
      <c r="AN2" s="97"/>
      <c r="AO2" s="97"/>
      <c r="AP2" s="97"/>
      <c r="AQ2" s="97"/>
      <c r="AR2" s="97"/>
      <c r="AS2" s="97"/>
      <c r="AT2" s="42"/>
      <c r="AV2" s="8">
        <v>1</v>
      </c>
      <c r="AW2" s="9">
        <v>45296</v>
      </c>
      <c r="AX2" s="63">
        <v>9.2592592592592588E-5</v>
      </c>
      <c r="AY2" s="63">
        <v>1.7164351851851854E-4</v>
      </c>
      <c r="AZ2" s="8">
        <v>7</v>
      </c>
      <c r="BA2" s="64">
        <f>(BB2+167)*AZ2</f>
        <v>4669</v>
      </c>
      <c r="BB2" s="8">
        <v>500</v>
      </c>
      <c r="BC2" s="102">
        <f t="shared" ref="BC2:BC32" si="6">(((AZ2*(1/((BE2)*0.9))*0.65)+(BA2/4669)+(((BG2)*0.001)*0.5))/3)</f>
        <v>1.1289013461202266</v>
      </c>
      <c r="BD2" s="90">
        <f t="shared" ref="BD2:BD12" si="7">AY2/AZ2</f>
        <v>2.4520502645502649E-5</v>
      </c>
      <c r="BE2" s="13">
        <f t="shared" ref="BE2:BE12" si="8">BD2*24*60*60</f>
        <v>2.1185714285714288</v>
      </c>
      <c r="BF2" s="14">
        <f t="shared" ref="BF2:BF12" si="9">AX2*24*60*60</f>
        <v>8</v>
      </c>
      <c r="BG2" s="13">
        <f t="shared" ref="BG2:BG5" si="10">((AZ2)/7)*((BF2)/10)</f>
        <v>0.8</v>
      </c>
      <c r="BH2" s="90">
        <v>1.15740740740741E-4</v>
      </c>
      <c r="BI2" s="58">
        <v>2.89351851851852E-4</v>
      </c>
      <c r="BJ2" s="58">
        <v>4.6296296296296298E-4</v>
      </c>
      <c r="BK2" s="42"/>
      <c r="BL2" s="97"/>
      <c r="BM2" s="97"/>
      <c r="BN2" s="97"/>
      <c r="BO2" s="97"/>
      <c r="BP2" s="97"/>
      <c r="BQ2" s="97"/>
      <c r="BR2" s="97"/>
      <c r="BS2" s="97"/>
      <c r="BT2" s="97"/>
      <c r="BU2" s="97"/>
      <c r="BV2" s="97"/>
      <c r="BW2" s="97"/>
      <c r="BX2" s="97"/>
      <c r="BY2" s="97"/>
      <c r="BZ2" s="42"/>
      <c r="CA2" s="97"/>
      <c r="CB2" s="97"/>
      <c r="CC2" s="97"/>
      <c r="CD2" s="97"/>
      <c r="CE2" s="97"/>
      <c r="CF2" s="97"/>
      <c r="CG2" s="97"/>
      <c r="CH2" s="97"/>
      <c r="CI2" s="97"/>
      <c r="CJ2" s="97"/>
      <c r="CK2" s="97"/>
      <c r="CL2" s="97"/>
      <c r="CM2" s="97"/>
      <c r="CN2" s="97"/>
      <c r="CO2" s="42"/>
    </row>
    <row r="3" spans="1:93" x14ac:dyDescent="0.3">
      <c r="A3" s="8">
        <v>2</v>
      </c>
      <c r="B3" s="9">
        <v>45300</v>
      </c>
      <c r="C3" s="63">
        <v>1.3888888888888889E-4</v>
      </c>
      <c r="D3" s="63">
        <v>1.4189814814814816E-4</v>
      </c>
      <c r="E3" s="8">
        <v>7</v>
      </c>
      <c r="F3" s="64">
        <f t="shared" si="0"/>
        <v>4669</v>
      </c>
      <c r="G3" s="8">
        <v>500</v>
      </c>
      <c r="H3" s="102">
        <f t="shared" si="1"/>
        <v>1.2957108452661472</v>
      </c>
      <c r="I3" s="90">
        <f t="shared" si="2"/>
        <v>2.0271164021164021E-5</v>
      </c>
      <c r="J3" s="13">
        <f t="shared" si="3"/>
        <v>1.7514285714285713</v>
      </c>
      <c r="K3" s="14">
        <f t="shared" si="4"/>
        <v>11.999999999999998</v>
      </c>
      <c r="L3" s="13">
        <f t="shared" si="5"/>
        <v>1.1999999999999997</v>
      </c>
      <c r="M3" s="90">
        <v>1.15740740740741E-4</v>
      </c>
      <c r="N3" s="58">
        <v>2.89351851851852E-4</v>
      </c>
      <c r="O3" s="58">
        <v>4.6296296296296298E-4</v>
      </c>
      <c r="P3" s="42"/>
      <c r="Q3" s="97"/>
      <c r="R3" s="97"/>
      <c r="S3" s="97"/>
      <c r="T3" s="97"/>
      <c r="U3" s="97"/>
      <c r="V3" s="97"/>
      <c r="W3" s="97"/>
      <c r="X3" s="97"/>
      <c r="Y3" s="97"/>
      <c r="Z3" s="97"/>
      <c r="AA3" s="97"/>
      <c r="AB3" s="97"/>
      <c r="AC3" s="97"/>
      <c r="AD3" s="97"/>
      <c r="AE3" s="42"/>
      <c r="AF3" s="97"/>
      <c r="AG3" s="97"/>
      <c r="AH3" s="97"/>
      <c r="AI3" s="97"/>
      <c r="AJ3" s="97"/>
      <c r="AK3" s="97"/>
      <c r="AL3" s="97"/>
      <c r="AM3" s="97"/>
      <c r="AN3" s="97"/>
      <c r="AO3" s="97"/>
      <c r="AP3" s="97"/>
      <c r="AQ3" s="97"/>
      <c r="AR3" s="97"/>
      <c r="AS3" s="97"/>
      <c r="AT3" s="42"/>
      <c r="AV3" s="8">
        <v>2</v>
      </c>
      <c r="AW3" s="9">
        <v>45300</v>
      </c>
      <c r="AX3" s="63">
        <v>1.3888888888888889E-4</v>
      </c>
      <c r="AY3" s="63">
        <v>1.4421296296296298E-4</v>
      </c>
      <c r="AZ3" s="8">
        <v>7</v>
      </c>
      <c r="BA3" s="64">
        <f t="shared" ref="BA3:BA7" si="11">(BB3+167)*AZ3</f>
        <v>4669</v>
      </c>
      <c r="BB3" s="8">
        <v>500</v>
      </c>
      <c r="BC3" s="102">
        <f t="shared" si="6"/>
        <v>1.2802665834373699</v>
      </c>
      <c r="BD3" s="90">
        <f t="shared" si="7"/>
        <v>2.0601851851851856E-5</v>
      </c>
      <c r="BE3" s="13">
        <f t="shared" si="8"/>
        <v>1.78</v>
      </c>
      <c r="BF3" s="14">
        <f t="shared" si="9"/>
        <v>11.999999999999998</v>
      </c>
      <c r="BG3" s="13">
        <f t="shared" si="10"/>
        <v>1.1999999999999997</v>
      </c>
      <c r="BH3" s="90">
        <v>1.15740740740741E-4</v>
      </c>
      <c r="BI3" s="58">
        <v>2.89351851851852E-4</v>
      </c>
      <c r="BJ3" s="58">
        <v>4.6296296296296298E-4</v>
      </c>
      <c r="BK3" s="42"/>
      <c r="BL3" s="97"/>
      <c r="BM3" s="97"/>
      <c r="BN3" s="97"/>
      <c r="BO3" s="97"/>
      <c r="BP3" s="97"/>
      <c r="BQ3" s="97"/>
      <c r="BR3" s="97"/>
      <c r="BS3" s="97"/>
      <c r="BT3" s="97"/>
      <c r="BU3" s="97"/>
      <c r="BV3" s="97"/>
      <c r="BW3" s="97"/>
      <c r="BX3" s="97"/>
      <c r="BY3" s="97"/>
      <c r="BZ3" s="42"/>
      <c r="CA3" s="97"/>
      <c r="CB3" s="97"/>
      <c r="CC3" s="97"/>
      <c r="CD3" s="97"/>
      <c r="CE3" s="97"/>
      <c r="CF3" s="97"/>
      <c r="CG3" s="97"/>
      <c r="CH3" s="97"/>
      <c r="CI3" s="97"/>
      <c r="CJ3" s="97"/>
      <c r="CK3" s="97"/>
      <c r="CL3" s="97"/>
      <c r="CM3" s="97"/>
      <c r="CN3" s="97"/>
      <c r="CO3" s="42"/>
    </row>
    <row r="4" spans="1:93" x14ac:dyDescent="0.3">
      <c r="A4" s="8">
        <v>3</v>
      </c>
      <c r="B4" s="9">
        <v>45305</v>
      </c>
      <c r="C4" s="63">
        <v>1.9675925925925926E-4</v>
      </c>
      <c r="D4" s="63">
        <v>1.261574074074074E-4</v>
      </c>
      <c r="E4" s="8">
        <v>7</v>
      </c>
      <c r="F4" s="64">
        <f>(G4+167)*E4</f>
        <v>4669</v>
      </c>
      <c r="G4" s="8">
        <v>500</v>
      </c>
      <c r="H4" s="102">
        <f t="shared" si="1"/>
        <v>1.4158456846755012</v>
      </c>
      <c r="I4" s="90">
        <f t="shared" si="2"/>
        <v>1.8022486772486771E-5</v>
      </c>
      <c r="J4" s="13">
        <f t="shared" si="3"/>
        <v>1.5571428571428569</v>
      </c>
      <c r="K4" s="14">
        <f t="shared" si="4"/>
        <v>17</v>
      </c>
      <c r="L4" s="13">
        <f t="shared" si="5"/>
        <v>1.7</v>
      </c>
      <c r="M4" s="90">
        <v>1.15740740740741E-4</v>
      </c>
      <c r="N4" s="58">
        <v>2.89351851851852E-4</v>
      </c>
      <c r="O4" s="58">
        <v>4.6296296296296298E-4</v>
      </c>
      <c r="P4" s="42"/>
      <c r="Q4" s="97"/>
      <c r="R4" s="97"/>
      <c r="S4" s="97"/>
      <c r="T4" s="97"/>
      <c r="U4" s="97"/>
      <c r="V4" s="97"/>
      <c r="W4" s="97"/>
      <c r="X4" s="97"/>
      <c r="Y4" s="97"/>
      <c r="Z4" s="97"/>
      <c r="AA4" s="97"/>
      <c r="AB4" s="97"/>
      <c r="AC4" s="97"/>
      <c r="AD4" s="97"/>
      <c r="AE4" s="42"/>
      <c r="AF4" s="97"/>
      <c r="AG4" s="97"/>
      <c r="AH4" s="97"/>
      <c r="AI4" s="97"/>
      <c r="AJ4" s="97"/>
      <c r="AK4" s="97"/>
      <c r="AL4" s="97"/>
      <c r="AM4" s="97"/>
      <c r="AN4" s="97"/>
      <c r="AO4" s="97"/>
      <c r="AP4" s="97"/>
      <c r="AQ4" s="97"/>
      <c r="AR4" s="97"/>
      <c r="AS4" s="97"/>
      <c r="AT4" s="42"/>
      <c r="AV4" s="8">
        <v>3</v>
      </c>
      <c r="AW4" s="9">
        <v>45305</v>
      </c>
      <c r="AX4" s="63">
        <v>1.9675925925925926E-4</v>
      </c>
      <c r="AY4" s="63">
        <v>1.3055555555555555E-4</v>
      </c>
      <c r="AZ4" s="8">
        <v>7</v>
      </c>
      <c r="BA4" s="64">
        <f>(BB4+167)*AZ4</f>
        <v>4669</v>
      </c>
      <c r="BB4" s="8">
        <v>500</v>
      </c>
      <c r="BC4" s="102">
        <f t="shared" si="6"/>
        <v>1.3793876149198845</v>
      </c>
      <c r="BD4" s="90">
        <f t="shared" si="7"/>
        <v>1.865079365079365E-5</v>
      </c>
      <c r="BE4" s="13">
        <f t="shared" si="8"/>
        <v>1.6114285714285714</v>
      </c>
      <c r="BF4" s="14">
        <f t="shared" si="9"/>
        <v>17</v>
      </c>
      <c r="BG4" s="13">
        <f t="shared" si="10"/>
        <v>1.7</v>
      </c>
      <c r="BH4" s="90">
        <v>1.15740740740741E-4</v>
      </c>
      <c r="BI4" s="58">
        <v>2.89351851851852E-4</v>
      </c>
      <c r="BJ4" s="58">
        <v>4.6296296296296298E-4</v>
      </c>
      <c r="BK4" s="42"/>
      <c r="BL4" s="97"/>
      <c r="BM4" s="97"/>
      <c r="BN4" s="97"/>
      <c r="BO4" s="97"/>
      <c r="BP4" s="97"/>
      <c r="BQ4" s="97"/>
      <c r="BR4" s="97"/>
      <c r="BS4" s="97"/>
      <c r="BT4" s="97"/>
      <c r="BU4" s="97"/>
      <c r="BV4" s="97"/>
      <c r="BW4" s="97"/>
      <c r="BX4" s="97"/>
      <c r="BY4" s="97"/>
      <c r="BZ4" s="42"/>
      <c r="CA4" s="97"/>
      <c r="CB4" s="97"/>
      <c r="CC4" s="97"/>
      <c r="CD4" s="97"/>
      <c r="CE4" s="97"/>
      <c r="CF4" s="97"/>
      <c r="CG4" s="97"/>
      <c r="CH4" s="97"/>
      <c r="CI4" s="97"/>
      <c r="CJ4" s="97"/>
      <c r="CK4" s="97"/>
      <c r="CL4" s="97"/>
      <c r="CM4" s="97"/>
      <c r="CN4" s="97"/>
      <c r="CO4" s="42"/>
    </row>
    <row r="5" spans="1:93" x14ac:dyDescent="0.3">
      <c r="A5" s="8">
        <v>4</v>
      </c>
      <c r="B5" s="9">
        <v>45312</v>
      </c>
      <c r="C5" s="63">
        <v>2.6620370370370372E-4</v>
      </c>
      <c r="D5" s="63">
        <v>1.1469907407407407E-4</v>
      </c>
      <c r="E5" s="8">
        <v>7</v>
      </c>
      <c r="F5" s="64">
        <f t="shared" si="0"/>
        <v>4669</v>
      </c>
      <c r="G5" s="8">
        <v>500</v>
      </c>
      <c r="H5" s="102">
        <f t="shared" si="1"/>
        <v>1.5240593807228011</v>
      </c>
      <c r="I5" s="90">
        <f t="shared" si="2"/>
        <v>1.6385582010582012E-5</v>
      </c>
      <c r="J5" s="13">
        <f t="shared" si="3"/>
        <v>1.4157142857142859</v>
      </c>
      <c r="K5" s="14">
        <f t="shared" si="4"/>
        <v>23</v>
      </c>
      <c r="L5" s="13">
        <f t="shared" si="5"/>
        <v>2.2999999999999998</v>
      </c>
      <c r="M5" s="90">
        <v>1.15740740740741E-4</v>
      </c>
      <c r="N5" s="58">
        <v>2.89351851851852E-4</v>
      </c>
      <c r="O5" s="58">
        <v>4.6296296296296298E-4</v>
      </c>
      <c r="P5" s="42"/>
      <c r="Q5" s="97"/>
      <c r="R5" s="97"/>
      <c r="S5" s="97"/>
      <c r="T5" s="97"/>
      <c r="U5" s="97"/>
      <c r="V5" s="97"/>
      <c r="W5" s="97"/>
      <c r="X5" s="97"/>
      <c r="Y5" s="97"/>
      <c r="Z5" s="97"/>
      <c r="AA5" s="97"/>
      <c r="AB5" s="97"/>
      <c r="AC5" s="97"/>
      <c r="AD5" s="97"/>
      <c r="AE5" s="42"/>
      <c r="AF5" s="97"/>
      <c r="AG5" s="97"/>
      <c r="AH5" s="97"/>
      <c r="AI5" s="97"/>
      <c r="AJ5" s="97"/>
      <c r="AK5" s="97"/>
      <c r="AL5" s="97"/>
      <c r="AM5" s="97"/>
      <c r="AN5" s="97"/>
      <c r="AO5" s="97"/>
      <c r="AP5" s="97"/>
      <c r="AQ5" s="97"/>
      <c r="AR5" s="97"/>
      <c r="AS5" s="97"/>
      <c r="AT5" s="42"/>
      <c r="AV5" s="8">
        <v>4</v>
      </c>
      <c r="AW5" s="9">
        <v>45312</v>
      </c>
      <c r="AX5" s="63">
        <v>2.6620370370370372E-4</v>
      </c>
      <c r="AY5" s="63">
        <v>1.2847222222222223E-4</v>
      </c>
      <c r="AZ5" s="8">
        <v>7</v>
      </c>
      <c r="BA5" s="64">
        <f t="shared" si="11"/>
        <v>4669</v>
      </c>
      <c r="BB5" s="8">
        <v>500</v>
      </c>
      <c r="BC5" s="102">
        <f t="shared" si="6"/>
        <v>1.396446062729396</v>
      </c>
      <c r="BD5" s="90">
        <f t="shared" si="7"/>
        <v>1.8353174603174606E-5</v>
      </c>
      <c r="BE5" s="13">
        <f t="shared" si="8"/>
        <v>1.5857142857142861</v>
      </c>
      <c r="BF5" s="14">
        <f t="shared" si="9"/>
        <v>23</v>
      </c>
      <c r="BG5" s="13">
        <f t="shared" si="10"/>
        <v>2.2999999999999998</v>
      </c>
      <c r="BH5" s="90">
        <v>1.15740740740741E-4</v>
      </c>
      <c r="BI5" s="58">
        <v>2.89351851851852E-4</v>
      </c>
      <c r="BJ5" s="58">
        <v>4.6296296296296298E-4</v>
      </c>
      <c r="BK5" s="42"/>
      <c r="BL5" s="97"/>
      <c r="BM5" s="97"/>
      <c r="BN5" s="97"/>
      <c r="BO5" s="97"/>
      <c r="BP5" s="97"/>
      <c r="BQ5" s="97"/>
      <c r="BR5" s="97"/>
      <c r="BS5" s="97"/>
      <c r="BT5" s="97"/>
      <c r="BU5" s="97"/>
      <c r="BV5" s="97"/>
      <c r="BW5" s="97"/>
      <c r="BX5" s="97"/>
      <c r="BY5" s="97"/>
      <c r="BZ5" s="42"/>
      <c r="CA5" s="97"/>
      <c r="CB5" s="97"/>
      <c r="CC5" s="97"/>
      <c r="CD5" s="97"/>
      <c r="CE5" s="97"/>
      <c r="CF5" s="97"/>
      <c r="CG5" s="97"/>
      <c r="CH5" s="97"/>
      <c r="CI5" s="97"/>
      <c r="CJ5" s="97"/>
      <c r="CK5" s="97"/>
      <c r="CL5" s="97"/>
      <c r="CM5" s="97"/>
      <c r="CN5" s="97"/>
      <c r="CO5" s="42"/>
    </row>
    <row r="6" spans="1:93" x14ac:dyDescent="0.3">
      <c r="A6" s="8">
        <v>5</v>
      </c>
      <c r="B6" s="9">
        <v>45317</v>
      </c>
      <c r="C6" s="63">
        <v>3.2407407407407406E-4</v>
      </c>
      <c r="D6" s="63">
        <v>1.3611111111111113E-4</v>
      </c>
      <c r="E6" s="8">
        <v>7</v>
      </c>
      <c r="F6" s="64">
        <f t="shared" si="0"/>
        <v>4669</v>
      </c>
      <c r="G6" s="8">
        <v>500</v>
      </c>
      <c r="H6" s="102">
        <f t="shared" si="1"/>
        <v>1.3368864197530865</v>
      </c>
      <c r="I6" s="90">
        <f t="shared" si="2"/>
        <v>1.9444444444444445E-5</v>
      </c>
      <c r="J6" s="13">
        <f t="shared" si="3"/>
        <v>1.68</v>
      </c>
      <c r="K6" s="14">
        <f t="shared" si="4"/>
        <v>28</v>
      </c>
      <c r="L6" s="13">
        <f t="shared" si="5"/>
        <v>2.8</v>
      </c>
      <c r="M6" s="90">
        <v>1.15740740740741E-4</v>
      </c>
      <c r="N6" s="58">
        <v>2.89351851851852E-4</v>
      </c>
      <c r="O6" s="58">
        <v>4.6296296296296298E-4</v>
      </c>
      <c r="P6" s="42"/>
      <c r="Q6" s="97"/>
      <c r="R6" s="97"/>
      <c r="S6" s="97"/>
      <c r="T6" s="97"/>
      <c r="U6" s="97"/>
      <c r="V6" s="97"/>
      <c r="W6" s="97"/>
      <c r="X6" s="97"/>
      <c r="Y6" s="97"/>
      <c r="Z6" s="97"/>
      <c r="AA6" s="97"/>
      <c r="AB6" s="97"/>
      <c r="AC6" s="97"/>
      <c r="AD6" s="97"/>
      <c r="AE6" s="42"/>
      <c r="AF6" s="97"/>
      <c r="AG6" s="97"/>
      <c r="AH6" s="97"/>
      <c r="AI6" s="97"/>
      <c r="AJ6" s="97"/>
      <c r="AK6" s="97"/>
      <c r="AL6" s="97"/>
      <c r="AM6" s="97"/>
      <c r="AN6" s="97"/>
      <c r="AO6" s="97"/>
      <c r="AP6" s="97"/>
      <c r="AQ6" s="97"/>
      <c r="AR6" s="97"/>
      <c r="AS6" s="97"/>
      <c r="AT6" s="42"/>
      <c r="AV6" s="8">
        <v>5</v>
      </c>
      <c r="AW6" s="9">
        <v>45317</v>
      </c>
      <c r="AX6" s="63">
        <v>3.2407407407407406E-4</v>
      </c>
      <c r="AY6" s="63">
        <v>1.2129629629629631E-4</v>
      </c>
      <c r="AZ6" s="8">
        <v>7</v>
      </c>
      <c r="BA6" s="64">
        <f t="shared" si="11"/>
        <v>4669</v>
      </c>
      <c r="BB6" s="8">
        <v>500</v>
      </c>
      <c r="BC6" s="102">
        <f t="shared" si="6"/>
        <v>1.4594007916313256</v>
      </c>
      <c r="BD6" s="90">
        <f t="shared" si="7"/>
        <v>1.7328042328042331E-5</v>
      </c>
      <c r="BE6" s="13">
        <f t="shared" si="8"/>
        <v>1.4971428571428573</v>
      </c>
      <c r="BF6" s="14">
        <f t="shared" si="9"/>
        <v>28</v>
      </c>
      <c r="BG6" s="13">
        <f t="shared" ref="BG6:BG22" si="12">((AZ6)/7)*((BF6)/10)</f>
        <v>2.8</v>
      </c>
      <c r="BH6" s="90">
        <v>1.15740740740741E-4</v>
      </c>
      <c r="BI6" s="58">
        <v>2.89351851851852E-4</v>
      </c>
      <c r="BJ6" s="58">
        <v>4.6296296296296298E-4</v>
      </c>
      <c r="BK6" s="42"/>
      <c r="BL6" s="97"/>
      <c r="BM6" s="97"/>
      <c r="BN6" s="97"/>
      <c r="BO6" s="97"/>
      <c r="BP6" s="97"/>
      <c r="BQ6" s="97"/>
      <c r="BR6" s="97"/>
      <c r="BS6" s="97"/>
      <c r="BT6" s="97"/>
      <c r="BU6" s="97"/>
      <c r="BV6" s="97"/>
      <c r="BW6" s="97"/>
      <c r="BX6" s="97"/>
      <c r="BY6" s="97"/>
      <c r="BZ6" s="42"/>
      <c r="CA6" s="97"/>
      <c r="CB6" s="97"/>
      <c r="CC6" s="97"/>
      <c r="CD6" s="97"/>
      <c r="CE6" s="97"/>
      <c r="CF6" s="97"/>
      <c r="CG6" s="97"/>
      <c r="CH6" s="97"/>
      <c r="CI6" s="97"/>
      <c r="CJ6" s="97"/>
      <c r="CK6" s="97"/>
      <c r="CL6" s="97"/>
      <c r="CM6" s="97"/>
      <c r="CN6" s="97"/>
      <c r="CO6" s="42"/>
    </row>
    <row r="7" spans="1:93" x14ac:dyDescent="0.3">
      <c r="A7" s="8">
        <v>6</v>
      </c>
      <c r="B7" s="9">
        <v>45321</v>
      </c>
      <c r="C7" s="63">
        <v>3.8194444444444446E-4</v>
      </c>
      <c r="D7" s="63">
        <v>1.3136574074074073E-4</v>
      </c>
      <c r="E7" s="8">
        <v>7</v>
      </c>
      <c r="F7" s="64">
        <f t="shared" si="0"/>
        <v>4669</v>
      </c>
      <c r="G7" s="8">
        <v>500</v>
      </c>
      <c r="H7" s="102">
        <f t="shared" si="1"/>
        <v>1.3732045929189098</v>
      </c>
      <c r="I7" s="90">
        <f t="shared" si="2"/>
        <v>1.876653439153439E-5</v>
      </c>
      <c r="J7" s="13">
        <f t="shared" si="3"/>
        <v>1.6214285714285714</v>
      </c>
      <c r="K7" s="14">
        <f t="shared" si="4"/>
        <v>33</v>
      </c>
      <c r="L7" s="13">
        <f t="shared" si="5"/>
        <v>3.3</v>
      </c>
      <c r="M7" s="90">
        <v>1.15740740740741E-4</v>
      </c>
      <c r="N7" s="58">
        <v>2.89351851851852E-4</v>
      </c>
      <c r="O7" s="58">
        <v>4.6296296296296298E-4</v>
      </c>
      <c r="P7" s="42"/>
      <c r="Q7" s="97"/>
      <c r="R7" s="97"/>
      <c r="S7" s="97"/>
      <c r="T7" s="97"/>
      <c r="U7" s="97"/>
      <c r="V7" s="97"/>
      <c r="W7" s="97"/>
      <c r="X7" s="97"/>
      <c r="Y7" s="97"/>
      <c r="Z7" s="97"/>
      <c r="AA7" s="97"/>
      <c r="AB7" s="97"/>
      <c r="AC7" s="97"/>
      <c r="AD7" s="97"/>
      <c r="AE7" s="42"/>
      <c r="AF7" s="97"/>
      <c r="AG7" s="97"/>
      <c r="AH7" s="97"/>
      <c r="AI7" s="97"/>
      <c r="AJ7" s="97"/>
      <c r="AK7" s="97"/>
      <c r="AL7" s="97"/>
      <c r="AM7" s="97"/>
      <c r="AN7" s="97"/>
      <c r="AO7" s="97"/>
      <c r="AP7" s="97"/>
      <c r="AQ7" s="97"/>
      <c r="AR7" s="97"/>
      <c r="AS7" s="97"/>
      <c r="AT7" s="42"/>
      <c r="AV7" s="8">
        <v>6</v>
      </c>
      <c r="AW7" s="9">
        <v>45321</v>
      </c>
      <c r="AX7" s="63">
        <v>3.8194444444444446E-4</v>
      </c>
      <c r="AY7" s="63">
        <v>1.181712962962963E-4</v>
      </c>
      <c r="AZ7" s="8">
        <v>7</v>
      </c>
      <c r="BA7" s="64">
        <f t="shared" si="11"/>
        <v>4669</v>
      </c>
      <c r="BB7" s="8">
        <v>500</v>
      </c>
      <c r="BC7" s="102">
        <f t="shared" si="6"/>
        <v>1.4892502575543223</v>
      </c>
      <c r="BD7" s="90">
        <f t="shared" si="7"/>
        <v>1.6881613756613756E-5</v>
      </c>
      <c r="BE7" s="13">
        <f t="shared" si="8"/>
        <v>1.4585714285714284</v>
      </c>
      <c r="BF7" s="14">
        <f t="shared" si="9"/>
        <v>33</v>
      </c>
      <c r="BG7" s="13">
        <f t="shared" si="12"/>
        <v>3.3</v>
      </c>
      <c r="BH7" s="90">
        <v>1.15740740740741E-4</v>
      </c>
      <c r="BI7" s="58">
        <v>2.89351851851852E-4</v>
      </c>
      <c r="BJ7" s="58">
        <v>4.6296296296296298E-4</v>
      </c>
      <c r="BK7" s="42"/>
      <c r="BL7" s="97"/>
      <c r="BM7" s="97"/>
      <c r="BN7" s="97"/>
      <c r="BO7" s="97"/>
      <c r="BP7" s="97"/>
      <c r="BQ7" s="97"/>
      <c r="BR7" s="97"/>
      <c r="BS7" s="97"/>
      <c r="BT7" s="97"/>
      <c r="BU7" s="97"/>
      <c r="BV7" s="97"/>
      <c r="BW7" s="97"/>
      <c r="BX7" s="97"/>
      <c r="BY7" s="97"/>
      <c r="BZ7" s="42"/>
      <c r="CA7" s="97"/>
      <c r="CB7" s="97"/>
      <c r="CC7" s="97"/>
      <c r="CD7" s="97"/>
      <c r="CE7" s="97"/>
      <c r="CF7" s="97"/>
      <c r="CG7" s="97"/>
      <c r="CH7" s="97"/>
      <c r="CI7" s="97"/>
      <c r="CJ7" s="97"/>
      <c r="CK7" s="97"/>
      <c r="CL7" s="97"/>
      <c r="CM7" s="97"/>
      <c r="CN7" s="97"/>
      <c r="CO7" s="42"/>
    </row>
    <row r="8" spans="1:93" x14ac:dyDescent="0.3">
      <c r="A8" s="8">
        <v>7</v>
      </c>
      <c r="B8" s="9">
        <v>45326</v>
      </c>
      <c r="C8" s="63">
        <v>4.3981481481481481E-4</v>
      </c>
      <c r="D8" s="63">
        <v>1.0648148148148147E-4</v>
      </c>
      <c r="E8" s="8">
        <v>7</v>
      </c>
      <c r="F8" s="64">
        <f t="shared" si="0"/>
        <v>4669</v>
      </c>
      <c r="G8" s="8">
        <v>500</v>
      </c>
      <c r="H8" s="102">
        <f t="shared" si="1"/>
        <v>1.6161727858293078</v>
      </c>
      <c r="I8" s="90">
        <f t="shared" si="2"/>
        <v>1.5211640211640211E-5</v>
      </c>
      <c r="J8" s="13">
        <f t="shared" si="3"/>
        <v>1.3142857142857141</v>
      </c>
      <c r="K8" s="14">
        <f t="shared" si="4"/>
        <v>38</v>
      </c>
      <c r="L8" s="13">
        <f t="shared" si="5"/>
        <v>3.8</v>
      </c>
      <c r="M8" s="90">
        <v>1.15740740740741E-4</v>
      </c>
      <c r="N8" s="58">
        <v>2.89351851851852E-4</v>
      </c>
      <c r="O8" s="58">
        <v>4.6296296296296298E-4</v>
      </c>
      <c r="P8" s="42"/>
      <c r="Q8" s="97"/>
      <c r="R8" s="97"/>
      <c r="S8" s="97"/>
      <c r="T8" s="97"/>
      <c r="U8" s="97"/>
      <c r="V8" s="97"/>
      <c r="W8" s="97"/>
      <c r="X8" s="97"/>
      <c r="Y8" s="97"/>
      <c r="Z8" s="97"/>
      <c r="AA8" s="97"/>
      <c r="AB8" s="97"/>
      <c r="AC8" s="97"/>
      <c r="AD8" s="97"/>
      <c r="AE8" s="42"/>
      <c r="AF8" s="97"/>
      <c r="AG8" s="97"/>
      <c r="AH8" s="97"/>
      <c r="AI8" s="97"/>
      <c r="AJ8" s="97"/>
      <c r="AK8" s="97"/>
      <c r="AL8" s="97"/>
      <c r="AM8" s="97"/>
      <c r="AN8" s="97"/>
      <c r="AO8" s="97"/>
      <c r="AP8" s="97"/>
      <c r="AQ8" s="97"/>
      <c r="AR8" s="97"/>
      <c r="AS8" s="97"/>
      <c r="AT8" s="42"/>
      <c r="AV8" s="8">
        <v>7</v>
      </c>
      <c r="AW8" s="9">
        <v>45326</v>
      </c>
      <c r="AX8" s="63">
        <v>4.3981481481481481E-4</v>
      </c>
      <c r="AY8" s="63">
        <v>1.4583333333333335E-4</v>
      </c>
      <c r="AZ8" s="8">
        <v>7</v>
      </c>
      <c r="BA8" s="64">
        <f>(BB8+167)*AZ8</f>
        <v>4669</v>
      </c>
      <c r="BB8" s="8">
        <v>500</v>
      </c>
      <c r="BC8" s="102">
        <f t="shared" si="6"/>
        <v>1.2701806584362141</v>
      </c>
      <c r="BD8" s="90">
        <f t="shared" si="7"/>
        <v>2.0833333333333336E-5</v>
      </c>
      <c r="BE8" s="13">
        <f t="shared" si="8"/>
        <v>1.7999999999999998</v>
      </c>
      <c r="BF8" s="14">
        <f t="shared" si="9"/>
        <v>38</v>
      </c>
      <c r="BG8" s="13">
        <f t="shared" si="12"/>
        <v>3.8</v>
      </c>
      <c r="BH8" s="90">
        <v>1.15740740740741E-4</v>
      </c>
      <c r="BI8" s="58">
        <v>2.89351851851852E-4</v>
      </c>
      <c r="BJ8" s="58">
        <v>4.6296296296296298E-4</v>
      </c>
      <c r="BK8" s="42"/>
      <c r="BL8" s="97"/>
      <c r="BM8" s="97"/>
      <c r="BN8" s="97"/>
      <c r="BO8" s="97"/>
      <c r="BP8" s="97"/>
      <c r="BQ8" s="97"/>
      <c r="BR8" s="97"/>
      <c r="BS8" s="97"/>
      <c r="BT8" s="97"/>
      <c r="BU8" s="97"/>
      <c r="BV8" s="97"/>
      <c r="BW8" s="97"/>
      <c r="BX8" s="97"/>
      <c r="BY8" s="97"/>
      <c r="BZ8" s="42"/>
      <c r="CA8" s="97"/>
      <c r="CB8" s="97"/>
      <c r="CC8" s="97"/>
      <c r="CD8" s="97"/>
      <c r="CE8" s="97"/>
      <c r="CF8" s="97"/>
      <c r="CG8" s="97"/>
      <c r="CH8" s="97"/>
      <c r="CI8" s="97"/>
      <c r="CJ8" s="97"/>
      <c r="CK8" s="97"/>
      <c r="CL8" s="97"/>
      <c r="CM8" s="97"/>
      <c r="CN8" s="97"/>
      <c r="CO8" s="42"/>
    </row>
    <row r="9" spans="1:93" x14ac:dyDescent="0.3">
      <c r="A9" s="20">
        <v>8</v>
      </c>
      <c r="B9" s="65">
        <v>45331</v>
      </c>
      <c r="C9" s="66">
        <v>5.4398148148148144E-4</v>
      </c>
      <c r="D9" s="66">
        <v>1.232638888888889E-4</v>
      </c>
      <c r="E9" s="20">
        <v>7</v>
      </c>
      <c r="F9" s="67">
        <f t="shared" si="0"/>
        <v>4669</v>
      </c>
      <c r="G9" s="20">
        <v>500</v>
      </c>
      <c r="H9" s="102">
        <f t="shared" si="1"/>
        <v>1.441750121717962</v>
      </c>
      <c r="I9" s="90">
        <f t="shared" si="2"/>
        <v>1.7609126984126986E-5</v>
      </c>
      <c r="J9" s="13">
        <f t="shared" si="3"/>
        <v>1.5214285714285716</v>
      </c>
      <c r="K9" s="14">
        <f t="shared" si="4"/>
        <v>47</v>
      </c>
      <c r="L9" s="13">
        <f t="shared" si="5"/>
        <v>4.7</v>
      </c>
      <c r="M9" s="90">
        <v>1.15740740740741E-4</v>
      </c>
      <c r="N9" s="58">
        <v>2.89351851851852E-4</v>
      </c>
      <c r="O9" s="58">
        <v>4.6296296296296298E-4</v>
      </c>
      <c r="P9" s="42"/>
      <c r="Q9" s="97"/>
      <c r="R9" s="97"/>
      <c r="S9" s="97"/>
      <c r="T9" s="97"/>
      <c r="U9" s="97"/>
      <c r="V9" s="97"/>
      <c r="W9" s="97"/>
      <c r="X9" s="97"/>
      <c r="Y9" s="97"/>
      <c r="Z9" s="97"/>
      <c r="AA9" s="97"/>
      <c r="AB9" s="97"/>
      <c r="AC9" s="97"/>
      <c r="AD9" s="97"/>
      <c r="AE9" s="42"/>
      <c r="AF9" s="97"/>
      <c r="AG9" s="97"/>
      <c r="AH9" s="97"/>
      <c r="AI9" s="97"/>
      <c r="AJ9" s="97"/>
      <c r="AK9" s="97"/>
      <c r="AL9" s="97"/>
      <c r="AM9" s="97"/>
      <c r="AN9" s="97"/>
      <c r="AO9" s="97"/>
      <c r="AP9" s="97"/>
      <c r="AQ9" s="97"/>
      <c r="AR9" s="97"/>
      <c r="AS9" s="97"/>
      <c r="AT9" s="42"/>
      <c r="AV9" s="24">
        <v>8</v>
      </c>
      <c r="AW9" s="21">
        <v>45331</v>
      </c>
      <c r="AX9" s="137">
        <v>5.4398148148148144E-4</v>
      </c>
      <c r="AY9" s="137">
        <v>1.1956018518518518E-4</v>
      </c>
      <c r="AZ9" s="24">
        <v>7</v>
      </c>
      <c r="BA9" s="138">
        <f>(BB9+167)*AZ9</f>
        <v>4669</v>
      </c>
      <c r="BB9" s="24">
        <v>500</v>
      </c>
      <c r="BC9" s="102">
        <f t="shared" si="6"/>
        <v>1.476062097092252</v>
      </c>
      <c r="BD9" s="90">
        <f t="shared" si="7"/>
        <v>1.7080026455026455E-5</v>
      </c>
      <c r="BE9" s="13">
        <f t="shared" si="8"/>
        <v>1.4757142857142858</v>
      </c>
      <c r="BF9" s="14">
        <f t="shared" si="9"/>
        <v>47</v>
      </c>
      <c r="BG9" s="13">
        <f t="shared" si="12"/>
        <v>4.7</v>
      </c>
      <c r="BH9" s="90">
        <v>1.15740740740741E-4</v>
      </c>
      <c r="BI9" s="58">
        <v>2.89351851851852E-4</v>
      </c>
      <c r="BJ9" s="58">
        <v>4.6296296296296298E-4</v>
      </c>
      <c r="BK9" s="42"/>
      <c r="BL9" s="97"/>
      <c r="BM9" s="97"/>
      <c r="BN9" s="97"/>
      <c r="BO9" s="97"/>
      <c r="BP9" s="97"/>
      <c r="BQ9" s="97"/>
      <c r="BR9" s="97"/>
      <c r="BS9" s="97"/>
      <c r="BT9" s="97"/>
      <c r="BU9" s="97"/>
      <c r="BV9" s="97"/>
      <c r="BW9" s="97"/>
      <c r="BX9" s="97"/>
      <c r="BY9" s="97"/>
      <c r="BZ9" s="42"/>
      <c r="CA9" s="97"/>
      <c r="CB9" s="97"/>
      <c r="CC9" s="97"/>
      <c r="CD9" s="97"/>
      <c r="CE9" s="97"/>
      <c r="CF9" s="97"/>
      <c r="CG9" s="97"/>
      <c r="CH9" s="97"/>
      <c r="CI9" s="97"/>
      <c r="CJ9" s="97"/>
      <c r="CK9" s="97"/>
      <c r="CL9" s="97"/>
      <c r="CM9" s="97"/>
      <c r="CN9" s="97"/>
      <c r="CO9" s="42"/>
    </row>
    <row r="10" spans="1:93" x14ac:dyDescent="0.3">
      <c r="A10" s="20">
        <v>9</v>
      </c>
      <c r="B10" s="65">
        <v>45335</v>
      </c>
      <c r="C10" s="66">
        <v>5.2083333333333333E-4</v>
      </c>
      <c r="D10" s="66">
        <v>8.6458333333333339E-5</v>
      </c>
      <c r="E10" s="20">
        <v>7</v>
      </c>
      <c r="F10" s="67">
        <f t="shared" si="0"/>
        <v>4669</v>
      </c>
      <c r="G10" s="20">
        <v>500</v>
      </c>
      <c r="H10" s="102">
        <f t="shared" si="1"/>
        <v>1.9132394640289554</v>
      </c>
      <c r="I10" s="90">
        <f t="shared" si="2"/>
        <v>1.2351190476190477E-5</v>
      </c>
      <c r="J10" s="13">
        <f t="shared" si="3"/>
        <v>1.0671428571428572</v>
      </c>
      <c r="K10" s="14">
        <f t="shared" si="4"/>
        <v>45</v>
      </c>
      <c r="L10" s="13">
        <f t="shared" si="5"/>
        <v>4.5</v>
      </c>
      <c r="M10" s="90">
        <v>1.15740740740741E-4</v>
      </c>
      <c r="N10" s="58">
        <v>2.89351851851852E-4</v>
      </c>
      <c r="O10" s="58">
        <v>4.6296296296296298E-4</v>
      </c>
      <c r="P10" s="42"/>
      <c r="Q10" s="97"/>
      <c r="R10" s="97"/>
      <c r="S10" s="97"/>
      <c r="T10" s="97"/>
      <c r="U10" s="97"/>
      <c r="V10" s="97"/>
      <c r="W10" s="97"/>
      <c r="X10" s="97"/>
      <c r="Y10" s="97"/>
      <c r="Z10" s="97"/>
      <c r="AA10" s="97"/>
      <c r="AB10" s="97"/>
      <c r="AC10" s="97"/>
      <c r="AD10" s="97"/>
      <c r="AE10" s="42"/>
      <c r="AF10" s="97"/>
      <c r="AG10" s="97"/>
      <c r="AH10" s="97"/>
      <c r="AI10" s="97"/>
      <c r="AJ10" s="97"/>
      <c r="AK10" s="97"/>
      <c r="AL10" s="97"/>
      <c r="AM10" s="97"/>
      <c r="AN10" s="97"/>
      <c r="AO10" s="97"/>
      <c r="AP10" s="97"/>
      <c r="AQ10" s="97"/>
      <c r="AR10" s="97"/>
      <c r="AS10" s="97"/>
      <c r="AT10" s="42"/>
      <c r="AV10" s="24">
        <v>9</v>
      </c>
      <c r="AW10" s="21">
        <v>45335</v>
      </c>
      <c r="AX10" s="137">
        <v>5.2083333333333333E-4</v>
      </c>
      <c r="AY10" s="137">
        <v>9.9189814814814811E-5</v>
      </c>
      <c r="AZ10" s="24">
        <v>7</v>
      </c>
      <c r="BA10" s="138">
        <f t="shared" ref="BA10:BA11" si="13">(BB10+167)*AZ10</f>
        <v>4669</v>
      </c>
      <c r="BB10" s="24">
        <v>500</v>
      </c>
      <c r="BC10" s="102">
        <f t="shared" si="6"/>
        <v>1.7105473118976622</v>
      </c>
      <c r="BD10" s="90">
        <f t="shared" si="7"/>
        <v>1.4169973544973544E-5</v>
      </c>
      <c r="BE10" s="13">
        <f t="shared" si="8"/>
        <v>1.224285714285714</v>
      </c>
      <c r="BF10" s="14">
        <f t="shared" si="9"/>
        <v>45</v>
      </c>
      <c r="BG10" s="13">
        <f t="shared" si="12"/>
        <v>4.5</v>
      </c>
      <c r="BH10" s="90">
        <v>1.15740740740741E-4</v>
      </c>
      <c r="BI10" s="58">
        <v>2.89351851851852E-4</v>
      </c>
      <c r="BJ10" s="58">
        <v>4.6296296296296298E-4</v>
      </c>
      <c r="BK10" s="42"/>
      <c r="BL10" s="97"/>
      <c r="BM10" s="97"/>
      <c r="BN10" s="97"/>
      <c r="BO10" s="97"/>
      <c r="BP10" s="97"/>
      <c r="BQ10" s="97"/>
      <c r="BR10" s="97"/>
      <c r="BS10" s="97"/>
      <c r="BT10" s="97"/>
      <c r="BU10" s="97"/>
      <c r="BV10" s="97"/>
      <c r="BW10" s="97"/>
      <c r="BX10" s="97"/>
      <c r="BY10" s="97"/>
      <c r="BZ10" s="42"/>
      <c r="CA10" s="97"/>
      <c r="CB10" s="97"/>
      <c r="CC10" s="97"/>
      <c r="CD10" s="97"/>
      <c r="CE10" s="97"/>
      <c r="CF10" s="97"/>
      <c r="CG10" s="97"/>
      <c r="CH10" s="97"/>
      <c r="CI10" s="97"/>
      <c r="CJ10" s="97"/>
      <c r="CK10" s="97"/>
      <c r="CL10" s="97"/>
      <c r="CM10" s="97"/>
      <c r="CN10" s="97"/>
      <c r="CO10" s="42"/>
    </row>
    <row r="11" spans="1:93" x14ac:dyDescent="0.3">
      <c r="A11" s="20">
        <v>10</v>
      </c>
      <c r="B11" s="65">
        <v>45340</v>
      </c>
      <c r="C11" s="66">
        <v>1.7361111111111112E-4</v>
      </c>
      <c r="D11" s="66">
        <v>9.7337962962962957E-5</v>
      </c>
      <c r="E11" s="20">
        <v>7</v>
      </c>
      <c r="F11" s="67">
        <f t="shared" si="0"/>
        <v>4669</v>
      </c>
      <c r="G11" s="20">
        <v>500</v>
      </c>
      <c r="H11" s="102">
        <f t="shared" si="1"/>
        <v>1.7362344981723696</v>
      </c>
      <c r="I11" s="90">
        <f t="shared" si="2"/>
        <v>1.390542328042328E-5</v>
      </c>
      <c r="J11" s="13">
        <f t="shared" si="3"/>
        <v>1.2014285714285715</v>
      </c>
      <c r="K11" s="14">
        <f t="shared" si="4"/>
        <v>15</v>
      </c>
      <c r="L11" s="13">
        <f t="shared" si="5"/>
        <v>1.5</v>
      </c>
      <c r="M11" s="90">
        <v>1.15740740740741E-4</v>
      </c>
      <c r="N11" s="58">
        <v>2.89351851851852E-4</v>
      </c>
      <c r="O11" s="58">
        <v>4.6296296296296298E-4</v>
      </c>
      <c r="P11" s="42"/>
      <c r="Q11" s="97"/>
      <c r="R11" s="97"/>
      <c r="S11" s="97"/>
      <c r="T11" s="97"/>
      <c r="U11" s="97"/>
      <c r="V11" s="97"/>
      <c r="W11" s="97"/>
      <c r="X11" s="97"/>
      <c r="Y11" s="97"/>
      <c r="Z11" s="97"/>
      <c r="AA11" s="97"/>
      <c r="AB11" s="97"/>
      <c r="AC11" s="97"/>
      <c r="AD11" s="97"/>
      <c r="AE11" s="42"/>
      <c r="AF11" s="97"/>
      <c r="AG11" s="97"/>
      <c r="AH11" s="97"/>
      <c r="AI11" s="97"/>
      <c r="AJ11" s="97"/>
      <c r="AK11" s="97"/>
      <c r="AL11" s="97"/>
      <c r="AM11" s="97"/>
      <c r="AN11" s="97"/>
      <c r="AO11" s="97"/>
      <c r="AP11" s="97"/>
      <c r="AQ11" s="97"/>
      <c r="AR11" s="97"/>
      <c r="AS11" s="97"/>
      <c r="AT11" s="42"/>
      <c r="AV11" s="24">
        <v>10</v>
      </c>
      <c r="AW11" s="21">
        <v>45340</v>
      </c>
      <c r="AX11" s="137">
        <v>3.4722222222222224E-4</v>
      </c>
      <c r="AY11" s="137">
        <v>1.0034722222222221E-4</v>
      </c>
      <c r="AZ11" s="24">
        <v>7</v>
      </c>
      <c r="BA11" s="138">
        <f t="shared" si="13"/>
        <v>4669</v>
      </c>
      <c r="BB11" s="24">
        <v>500</v>
      </c>
      <c r="BC11" s="102">
        <f t="shared" si="6"/>
        <v>1.6944211414413262</v>
      </c>
      <c r="BD11" s="90">
        <f t="shared" si="7"/>
        <v>1.4335317460317459E-5</v>
      </c>
      <c r="BE11" s="13">
        <f t="shared" si="8"/>
        <v>1.2385714285714287</v>
      </c>
      <c r="BF11" s="14">
        <f t="shared" si="9"/>
        <v>30</v>
      </c>
      <c r="BG11" s="13">
        <f t="shared" si="12"/>
        <v>3</v>
      </c>
      <c r="BH11" s="90">
        <v>1.15740740740741E-4</v>
      </c>
      <c r="BI11" s="58">
        <v>2.89351851851852E-4</v>
      </c>
      <c r="BJ11" s="58">
        <v>4.6296296296296298E-4</v>
      </c>
      <c r="BK11" s="42"/>
      <c r="BL11" s="97"/>
      <c r="BM11" s="97"/>
      <c r="BN11" s="97"/>
      <c r="BO11" s="97"/>
      <c r="BP11" s="97"/>
      <c r="BQ11" s="97"/>
      <c r="BR11" s="97"/>
      <c r="BS11" s="97"/>
      <c r="BT11" s="97"/>
      <c r="BU11" s="97"/>
      <c r="BV11" s="97"/>
      <c r="BW11" s="97"/>
      <c r="BX11" s="97"/>
      <c r="BY11" s="97"/>
      <c r="BZ11" s="42"/>
      <c r="CA11" s="97"/>
      <c r="CB11" s="97"/>
      <c r="CC11" s="97"/>
      <c r="CD11" s="97"/>
      <c r="CE11" s="97"/>
      <c r="CF11" s="97"/>
      <c r="CG11" s="97"/>
      <c r="CH11" s="97"/>
      <c r="CI11" s="97"/>
      <c r="CJ11" s="97"/>
      <c r="CK11" s="97"/>
      <c r="CL11" s="97"/>
      <c r="CM11" s="97"/>
      <c r="CN11" s="97"/>
      <c r="CO11" s="42"/>
    </row>
    <row r="12" spans="1:93" x14ac:dyDescent="0.3">
      <c r="A12" s="20">
        <v>11</v>
      </c>
      <c r="B12" s="65">
        <v>45347</v>
      </c>
      <c r="C12" s="66">
        <v>5.7870370370370378E-4</v>
      </c>
      <c r="D12" s="66">
        <v>9.9305555555555551E-5</v>
      </c>
      <c r="E12" s="20">
        <v>7</v>
      </c>
      <c r="F12" s="67">
        <f t="shared" si="0"/>
        <v>4669</v>
      </c>
      <c r="G12" s="20">
        <v>500</v>
      </c>
      <c r="H12" s="102">
        <f t="shared" si="1"/>
        <v>1.7090263748597083</v>
      </c>
      <c r="I12" s="90">
        <f t="shared" si="2"/>
        <v>1.4186507936507936E-5</v>
      </c>
      <c r="J12" s="13">
        <f t="shared" si="3"/>
        <v>1.2257142857142858</v>
      </c>
      <c r="K12" s="14">
        <f t="shared" si="4"/>
        <v>50.000000000000007</v>
      </c>
      <c r="L12" s="13">
        <f t="shared" si="5"/>
        <v>5.0000000000000009</v>
      </c>
      <c r="M12" s="90">
        <v>1.15740740740741E-4</v>
      </c>
      <c r="N12" s="58">
        <v>2.89351851851852E-4</v>
      </c>
      <c r="O12" s="58">
        <v>4.6296296296296298E-4</v>
      </c>
      <c r="P12" s="42"/>
      <c r="Q12" s="97"/>
      <c r="R12" s="97"/>
      <c r="S12" s="97"/>
      <c r="T12" s="97"/>
      <c r="U12" s="97"/>
      <c r="V12" s="97"/>
      <c r="W12" s="97"/>
      <c r="X12" s="97"/>
      <c r="Y12" s="97"/>
      <c r="Z12" s="97"/>
      <c r="AA12" s="97"/>
      <c r="AB12" s="97"/>
      <c r="AC12" s="97"/>
      <c r="AD12" s="97"/>
      <c r="AE12" s="42"/>
      <c r="AF12" s="97"/>
      <c r="AG12" s="97"/>
      <c r="AH12" s="97"/>
      <c r="AI12" s="97"/>
      <c r="AJ12" s="97"/>
      <c r="AK12" s="97"/>
      <c r="AL12" s="97"/>
      <c r="AM12" s="97"/>
      <c r="AN12" s="97"/>
      <c r="AO12" s="97"/>
      <c r="AP12" s="97"/>
      <c r="AQ12" s="97"/>
      <c r="AR12" s="97"/>
      <c r="AS12" s="97"/>
      <c r="AT12" s="42"/>
      <c r="AV12" s="24">
        <v>11</v>
      </c>
      <c r="AW12" s="21">
        <v>45347</v>
      </c>
      <c r="AX12" s="137">
        <v>5.7870370370370378E-4</v>
      </c>
      <c r="AY12" s="137">
        <v>9.0625000000000007E-5</v>
      </c>
      <c r="AZ12" s="24">
        <v>7</v>
      </c>
      <c r="BA12" s="138">
        <f>(BB12+167)*AZ12</f>
        <v>4669</v>
      </c>
      <c r="BB12" s="24">
        <v>500</v>
      </c>
      <c r="BC12" s="102">
        <f t="shared" si="6"/>
        <v>1.8407179177900763</v>
      </c>
      <c r="BD12" s="90">
        <f t="shared" si="7"/>
        <v>1.2946428571428572E-5</v>
      </c>
      <c r="BE12" s="13">
        <f t="shared" si="8"/>
        <v>1.1185714285714288</v>
      </c>
      <c r="BF12" s="14">
        <f t="shared" si="9"/>
        <v>50.000000000000007</v>
      </c>
      <c r="BG12" s="13">
        <f t="shared" si="12"/>
        <v>5.0000000000000009</v>
      </c>
      <c r="BH12" s="90">
        <v>1.15740740740741E-4</v>
      </c>
      <c r="BI12" s="58">
        <v>2.89351851851852E-4</v>
      </c>
      <c r="BJ12" s="58">
        <v>4.6296296296296298E-4</v>
      </c>
      <c r="BK12" s="42"/>
      <c r="BL12" s="97"/>
      <c r="BM12" s="97"/>
      <c r="BN12" s="97"/>
      <c r="BO12" s="97"/>
      <c r="BP12" s="97"/>
      <c r="BQ12" s="97"/>
      <c r="BR12" s="97"/>
      <c r="BS12" s="97"/>
      <c r="BT12" s="97"/>
      <c r="BU12" s="97"/>
      <c r="BV12" s="97"/>
      <c r="BW12" s="97"/>
      <c r="BX12" s="97"/>
      <c r="BY12" s="97"/>
      <c r="BZ12" s="42"/>
      <c r="CA12" s="97"/>
      <c r="CB12" s="97"/>
      <c r="CC12" s="97"/>
      <c r="CD12" s="97"/>
      <c r="CE12" s="97"/>
      <c r="CF12" s="97"/>
      <c r="CG12" s="97"/>
      <c r="CH12" s="97"/>
      <c r="CI12" s="97"/>
      <c r="CJ12" s="97"/>
      <c r="CK12" s="97"/>
      <c r="CL12" s="97"/>
      <c r="CM12" s="97"/>
      <c r="CN12" s="97"/>
      <c r="CO12" s="42"/>
    </row>
    <row r="13" spans="1:93" x14ac:dyDescent="0.3">
      <c r="A13" s="33">
        <v>12</v>
      </c>
      <c r="B13" s="34">
        <v>45349</v>
      </c>
      <c r="C13" s="141"/>
      <c r="D13" s="141"/>
      <c r="E13" s="141"/>
      <c r="F13" s="142"/>
      <c r="G13" s="141"/>
      <c r="H13" s="102"/>
      <c r="I13" s="90"/>
      <c r="J13" s="13"/>
      <c r="K13" s="14"/>
      <c r="L13" s="13"/>
      <c r="M13" s="90">
        <v>1.15740740740741E-4</v>
      </c>
      <c r="N13" s="58">
        <v>2.89351851851852E-4</v>
      </c>
      <c r="O13" s="58">
        <v>4.6296296296296298E-4</v>
      </c>
      <c r="P13" s="42"/>
      <c r="Q13" s="97"/>
      <c r="R13" s="97"/>
      <c r="S13" s="97"/>
      <c r="T13" s="97"/>
      <c r="U13" s="97"/>
      <c r="V13" s="97"/>
      <c r="W13" s="97"/>
      <c r="X13" s="97"/>
      <c r="Y13" s="97"/>
      <c r="Z13" s="97"/>
      <c r="AA13" s="97"/>
      <c r="AB13" s="97"/>
      <c r="AC13" s="97"/>
      <c r="AD13" s="97"/>
      <c r="AE13" s="42"/>
      <c r="AF13" s="97"/>
      <c r="AG13" s="97"/>
      <c r="AH13" s="97"/>
      <c r="AI13" s="97"/>
      <c r="AJ13" s="97"/>
      <c r="AK13" s="97"/>
      <c r="AL13" s="97"/>
      <c r="AM13" s="97"/>
      <c r="AN13" s="97"/>
      <c r="AO13" s="97"/>
      <c r="AP13" s="97"/>
      <c r="AQ13" s="97"/>
      <c r="AR13" s="97"/>
      <c r="AS13" s="97"/>
      <c r="AT13" s="42"/>
      <c r="AV13" s="33">
        <v>12</v>
      </c>
      <c r="AW13" s="34">
        <v>45349</v>
      </c>
      <c r="AX13" s="127"/>
      <c r="AY13" s="127"/>
      <c r="AZ13" s="33"/>
      <c r="BA13" s="139"/>
      <c r="BB13" s="33"/>
      <c r="BC13" s="102"/>
      <c r="BD13" s="90"/>
      <c r="BE13" s="13"/>
      <c r="BF13" s="14"/>
      <c r="BG13" s="13">
        <f t="shared" si="12"/>
        <v>0</v>
      </c>
      <c r="BH13" s="90">
        <v>1.15740740740741E-4</v>
      </c>
      <c r="BI13" s="58">
        <v>2.89351851851852E-4</v>
      </c>
      <c r="BJ13" s="58">
        <v>4.6296296296296298E-4</v>
      </c>
      <c r="BK13" s="42"/>
      <c r="BL13" s="97"/>
      <c r="BM13" s="97"/>
      <c r="BN13" s="97"/>
      <c r="BO13" s="97"/>
      <c r="BP13" s="97"/>
      <c r="BQ13" s="97"/>
      <c r="BR13" s="97"/>
      <c r="BS13" s="97"/>
      <c r="BT13" s="97"/>
      <c r="BU13" s="97"/>
      <c r="BV13" s="97"/>
      <c r="BW13" s="97"/>
      <c r="BX13" s="97"/>
      <c r="BY13" s="97"/>
      <c r="BZ13" s="42"/>
      <c r="CA13" s="97"/>
      <c r="CB13" s="97"/>
      <c r="CC13" s="97"/>
      <c r="CD13" s="97"/>
      <c r="CE13" s="97"/>
      <c r="CF13" s="97"/>
      <c r="CG13" s="97"/>
      <c r="CH13" s="97"/>
      <c r="CI13" s="97"/>
      <c r="CJ13" s="97"/>
      <c r="CK13" s="97"/>
      <c r="CL13" s="97"/>
      <c r="CM13" s="97"/>
      <c r="CN13" s="97"/>
      <c r="CO13" s="42"/>
    </row>
    <row r="14" spans="1:93" x14ac:dyDescent="0.3">
      <c r="A14" s="20">
        <v>13</v>
      </c>
      <c r="B14" s="65">
        <v>45354</v>
      </c>
      <c r="C14" s="66">
        <v>5.2083333333333333E-4</v>
      </c>
      <c r="D14" s="66">
        <v>1.0439814814814813E-4</v>
      </c>
      <c r="E14" s="20">
        <v>7</v>
      </c>
      <c r="F14" s="67">
        <f t="shared" ref="F14:F32" si="14">(G14+167)*E14</f>
        <v>4669</v>
      </c>
      <c r="G14" s="20">
        <v>500</v>
      </c>
      <c r="H14" s="102">
        <f t="shared" ref="H14:H22" si="15">(((E14*(1/((J14)*0.9))*0.65)+(F14/4669)+(((L14)*0.001)*0.5))/3)</f>
        <v>1.6418767142974466</v>
      </c>
      <c r="I14" s="90">
        <f t="shared" ref="I14:I22" si="16">D14/E14</f>
        <v>1.4914021164021161E-5</v>
      </c>
      <c r="J14" s="13">
        <f t="shared" ref="J14:J22" si="17">I14*24*60*60</f>
        <v>1.2885714285714283</v>
      </c>
      <c r="K14" s="14">
        <f t="shared" ref="K14:K22" si="18">C14*24*60*60</f>
        <v>45</v>
      </c>
      <c r="L14" s="13">
        <f t="shared" ref="L14:L22" si="19">((E14)/7)*((K14)/10)</f>
        <v>4.5</v>
      </c>
      <c r="M14" s="90">
        <v>1.15740740740741E-4</v>
      </c>
      <c r="N14" s="58">
        <v>2.89351851851852E-4</v>
      </c>
      <c r="O14" s="58">
        <v>4.6296296296296298E-4</v>
      </c>
      <c r="P14" s="42"/>
      <c r="Q14" s="97"/>
      <c r="R14" s="97"/>
      <c r="S14" s="97"/>
      <c r="T14" s="97"/>
      <c r="U14" s="97"/>
      <c r="V14" s="97"/>
      <c r="W14" s="97"/>
      <c r="X14" s="97"/>
      <c r="Y14" s="97"/>
      <c r="Z14" s="97"/>
      <c r="AA14" s="97"/>
      <c r="AB14" s="97"/>
      <c r="AC14" s="97"/>
      <c r="AD14" s="97"/>
      <c r="AE14" s="42"/>
      <c r="AF14" s="97"/>
      <c r="AG14" s="97"/>
      <c r="AH14" s="97"/>
      <c r="AI14" s="97"/>
      <c r="AJ14" s="97"/>
      <c r="AK14" s="97"/>
      <c r="AL14" s="97"/>
      <c r="AM14" s="97"/>
      <c r="AN14" s="97"/>
      <c r="AO14" s="97"/>
      <c r="AP14" s="97"/>
      <c r="AQ14" s="97"/>
      <c r="AR14" s="97"/>
      <c r="AS14" s="97"/>
      <c r="AT14" s="42"/>
      <c r="AV14" s="24">
        <v>13</v>
      </c>
      <c r="AW14" s="21">
        <v>45354</v>
      </c>
      <c r="AX14" s="137">
        <v>5.2083333333333333E-4</v>
      </c>
      <c r="AY14" s="137">
        <v>9.2824074074074068E-5</v>
      </c>
      <c r="AZ14" s="24">
        <v>7</v>
      </c>
      <c r="BA14" s="138">
        <f>(BB14+167)*AZ14</f>
        <v>4669</v>
      </c>
      <c r="BB14" s="24">
        <v>500</v>
      </c>
      <c r="BC14" s="102">
        <f t="shared" si="6"/>
        <v>1.8049432206520741</v>
      </c>
      <c r="BD14" s="90">
        <f t="shared" ref="BD14:BD22" si="20">AY14/AZ14</f>
        <v>1.326058201058201E-5</v>
      </c>
      <c r="BE14" s="13">
        <f t="shared" ref="BE14:BE22" si="21">BD14*24*60*60</f>
        <v>1.1457142857142855</v>
      </c>
      <c r="BF14" s="14">
        <f t="shared" ref="BF14:BF22" si="22">AX14*24*60*60</f>
        <v>45</v>
      </c>
      <c r="BG14" s="13">
        <f t="shared" si="12"/>
        <v>4.5</v>
      </c>
      <c r="BH14" s="90">
        <v>1.15740740740741E-4</v>
      </c>
      <c r="BI14" s="58">
        <v>2.89351851851852E-4</v>
      </c>
      <c r="BJ14" s="58">
        <v>4.6296296296296298E-4</v>
      </c>
      <c r="BK14" s="42"/>
      <c r="BL14" s="97"/>
      <c r="BM14" s="97"/>
      <c r="BN14" s="97"/>
      <c r="BO14" s="97"/>
      <c r="BP14" s="97"/>
      <c r="BQ14" s="97"/>
      <c r="BR14" s="97"/>
      <c r="BS14" s="97"/>
      <c r="BT14" s="97"/>
      <c r="BU14" s="97"/>
      <c r="BV14" s="97"/>
      <c r="BW14" s="97"/>
      <c r="BX14" s="97"/>
      <c r="BY14" s="97"/>
      <c r="BZ14" s="42"/>
      <c r="CA14" s="97"/>
      <c r="CB14" s="97"/>
      <c r="CC14" s="97"/>
      <c r="CD14" s="97"/>
      <c r="CE14" s="97"/>
      <c r="CF14" s="97"/>
      <c r="CG14" s="97"/>
      <c r="CH14" s="97"/>
      <c r="CI14" s="97"/>
      <c r="CJ14" s="97"/>
      <c r="CK14" s="97"/>
      <c r="CL14" s="97"/>
      <c r="CM14" s="97"/>
      <c r="CN14" s="97"/>
      <c r="CO14" s="42"/>
    </row>
    <row r="15" spans="1:93" x14ac:dyDescent="0.3">
      <c r="A15" s="8">
        <v>14</v>
      </c>
      <c r="B15" s="9">
        <v>45359</v>
      </c>
      <c r="C15" s="63">
        <v>3.4722222222222224E-4</v>
      </c>
      <c r="D15" s="63">
        <v>1.236111111111111E-4</v>
      </c>
      <c r="E15" s="8">
        <v>8</v>
      </c>
      <c r="F15" s="64">
        <f t="shared" si="14"/>
        <v>5336</v>
      </c>
      <c r="G15" s="8">
        <v>500</v>
      </c>
      <c r="H15" s="102">
        <f t="shared" si="15"/>
        <v>1.8241649525394845</v>
      </c>
      <c r="I15" s="90">
        <f t="shared" si="16"/>
        <v>1.5451388888888887E-5</v>
      </c>
      <c r="J15" s="13">
        <f t="shared" si="17"/>
        <v>1.3349999999999997</v>
      </c>
      <c r="K15" s="14">
        <f t="shared" si="18"/>
        <v>30</v>
      </c>
      <c r="L15" s="13">
        <f t="shared" si="19"/>
        <v>3.4285714285714284</v>
      </c>
      <c r="M15" s="90">
        <v>1.15740740740741E-4</v>
      </c>
      <c r="N15" s="58">
        <v>2.89351851851852E-4</v>
      </c>
      <c r="O15" s="58">
        <v>4.6296296296296298E-4</v>
      </c>
      <c r="P15" s="42"/>
      <c r="Q15" s="97"/>
      <c r="R15" s="97"/>
      <c r="S15" s="97"/>
      <c r="T15" s="97"/>
      <c r="U15" s="97"/>
      <c r="V15" s="97"/>
      <c r="W15" s="97"/>
      <c r="X15" s="97"/>
      <c r="Y15" s="97"/>
      <c r="Z15" s="97"/>
      <c r="AA15" s="97"/>
      <c r="AB15" s="97"/>
      <c r="AC15" s="97"/>
      <c r="AD15" s="97"/>
      <c r="AE15" s="42"/>
      <c r="AF15" s="97"/>
      <c r="AG15" s="97"/>
      <c r="AH15" s="97"/>
      <c r="AI15" s="97"/>
      <c r="AJ15" s="97"/>
      <c r="AK15" s="97"/>
      <c r="AL15" s="97"/>
      <c r="AM15" s="97"/>
      <c r="AN15" s="97"/>
      <c r="AO15" s="97"/>
      <c r="AP15" s="97"/>
      <c r="AQ15" s="97"/>
      <c r="AR15" s="97"/>
      <c r="AS15" s="97"/>
      <c r="AT15" s="42"/>
      <c r="AV15" s="8">
        <v>14</v>
      </c>
      <c r="AW15" s="9">
        <v>45359</v>
      </c>
      <c r="AX15" s="63">
        <v>3.4722222222222224E-4</v>
      </c>
      <c r="AY15" s="63">
        <v>1.0833333333333333E-4</v>
      </c>
      <c r="AZ15" s="8">
        <v>8</v>
      </c>
      <c r="BA15" s="64">
        <f>(BB15+167)*AZ15</f>
        <v>5336</v>
      </c>
      <c r="BB15" s="8">
        <v>500</v>
      </c>
      <c r="BC15" s="102">
        <f t="shared" si="6"/>
        <v>2.0276143445032333</v>
      </c>
      <c r="BD15" s="90">
        <f t="shared" si="20"/>
        <v>1.3541666666666666E-5</v>
      </c>
      <c r="BE15" s="13">
        <f t="shared" si="21"/>
        <v>1.17</v>
      </c>
      <c r="BF15" s="14">
        <f t="shared" si="22"/>
        <v>30</v>
      </c>
      <c r="BG15" s="13">
        <f t="shared" si="12"/>
        <v>3.4285714285714284</v>
      </c>
      <c r="BH15" s="90">
        <v>1.15740740740741E-4</v>
      </c>
      <c r="BI15" s="58">
        <v>2.89351851851852E-4</v>
      </c>
      <c r="BJ15" s="58">
        <v>4.6296296296296298E-4</v>
      </c>
      <c r="BK15" s="42"/>
      <c r="BL15" s="97"/>
      <c r="BM15" s="97"/>
      <c r="BN15" s="97"/>
      <c r="BO15" s="97"/>
      <c r="BP15" s="97"/>
      <c r="BQ15" s="97"/>
      <c r="BR15" s="97"/>
      <c r="BS15" s="97"/>
      <c r="BT15" s="97"/>
      <c r="BU15" s="97"/>
      <c r="BV15" s="97"/>
      <c r="BW15" s="97"/>
      <c r="BX15" s="97"/>
      <c r="BY15" s="97"/>
      <c r="BZ15" s="42"/>
      <c r="CA15" s="97"/>
      <c r="CB15" s="97"/>
      <c r="CC15" s="97"/>
      <c r="CD15" s="97"/>
      <c r="CE15" s="97"/>
      <c r="CF15" s="97"/>
      <c r="CG15" s="97"/>
      <c r="CH15" s="97"/>
      <c r="CI15" s="97"/>
      <c r="CJ15" s="97"/>
      <c r="CK15" s="97"/>
      <c r="CL15" s="97"/>
      <c r="CM15" s="97"/>
      <c r="CN15" s="97"/>
      <c r="CO15" s="42"/>
    </row>
    <row r="16" spans="1:93" x14ac:dyDescent="0.3">
      <c r="A16" s="8">
        <v>15</v>
      </c>
      <c r="B16" s="9">
        <v>45366</v>
      </c>
      <c r="C16" s="63">
        <v>2.8935185185185184E-4</v>
      </c>
      <c r="D16" s="63">
        <v>1.4212962962962961E-4</v>
      </c>
      <c r="E16" s="8">
        <v>9</v>
      </c>
      <c r="F16" s="64">
        <f t="shared" si="14"/>
        <v>6003</v>
      </c>
      <c r="G16" s="8">
        <v>500</v>
      </c>
      <c r="H16" s="102">
        <f t="shared" si="15"/>
        <v>2.0170550255932995</v>
      </c>
      <c r="I16" s="90">
        <f t="shared" si="16"/>
        <v>1.5792181069958846E-5</v>
      </c>
      <c r="J16" s="13">
        <f t="shared" si="17"/>
        <v>1.3644444444444443</v>
      </c>
      <c r="K16" s="14">
        <f t="shared" si="18"/>
        <v>24.999999999999996</v>
      </c>
      <c r="L16" s="13">
        <f t="shared" si="19"/>
        <v>3.214285714285714</v>
      </c>
      <c r="M16" s="90">
        <v>1.15740740740741E-4</v>
      </c>
      <c r="N16" s="58">
        <v>2.89351851851852E-4</v>
      </c>
      <c r="O16" s="58">
        <v>4.6296296296296298E-4</v>
      </c>
      <c r="P16" s="42"/>
      <c r="Q16" s="97"/>
      <c r="R16" s="97"/>
      <c r="S16" s="97"/>
      <c r="T16" s="97"/>
      <c r="U16" s="97"/>
      <c r="V16" s="97"/>
      <c r="W16" s="97"/>
      <c r="X16" s="97"/>
      <c r="Y16" s="97"/>
      <c r="Z16" s="97"/>
      <c r="AA16" s="97"/>
      <c r="AB16" s="97"/>
      <c r="AC16" s="97"/>
      <c r="AD16" s="97"/>
      <c r="AE16" s="42"/>
      <c r="AF16" s="97"/>
      <c r="AG16" s="97"/>
      <c r="AH16" s="97"/>
      <c r="AI16" s="97"/>
      <c r="AJ16" s="97"/>
      <c r="AK16" s="97"/>
      <c r="AL16" s="97"/>
      <c r="AM16" s="97"/>
      <c r="AN16" s="97"/>
      <c r="AO16" s="97"/>
      <c r="AP16" s="97"/>
      <c r="AQ16" s="97"/>
      <c r="AR16" s="97"/>
      <c r="AS16" s="97"/>
      <c r="AT16" s="42"/>
      <c r="AV16" s="8">
        <v>15</v>
      </c>
      <c r="AW16" s="9">
        <v>45366</v>
      </c>
      <c r="AX16" s="63">
        <v>2.8935185185185184E-4</v>
      </c>
      <c r="AY16" s="63">
        <v>1.326388888888889E-4</v>
      </c>
      <c r="AZ16" s="8">
        <v>9</v>
      </c>
      <c r="BA16" s="64">
        <f t="shared" ref="BA16:BA17" si="23">(BB16+167)*AZ16</f>
        <v>6003</v>
      </c>
      <c r="BB16" s="8">
        <v>500</v>
      </c>
      <c r="BC16" s="102">
        <f t="shared" si="6"/>
        <v>2.1306778234854149</v>
      </c>
      <c r="BD16" s="90">
        <f t="shared" si="20"/>
        <v>1.4737654320987655E-5</v>
      </c>
      <c r="BE16" s="13">
        <f t="shared" si="21"/>
        <v>1.2733333333333334</v>
      </c>
      <c r="BF16" s="14">
        <f t="shared" si="22"/>
        <v>24.999999999999996</v>
      </c>
      <c r="BG16" s="13">
        <f t="shared" si="12"/>
        <v>3.214285714285714</v>
      </c>
      <c r="BH16" s="90">
        <v>1.15740740740741E-4</v>
      </c>
      <c r="BI16" s="58">
        <v>2.89351851851852E-4</v>
      </c>
      <c r="BJ16" s="58">
        <v>4.6296296296296298E-4</v>
      </c>
      <c r="BK16" s="42"/>
      <c r="BL16" s="97"/>
      <c r="BM16" s="97"/>
      <c r="BN16" s="97"/>
      <c r="BO16" s="97"/>
      <c r="BP16" s="97"/>
      <c r="BQ16" s="97"/>
      <c r="BR16" s="97"/>
      <c r="BS16" s="97"/>
      <c r="BT16" s="97"/>
      <c r="BU16" s="97"/>
      <c r="BV16" s="97"/>
      <c r="BW16" s="97"/>
      <c r="BX16" s="97"/>
      <c r="BY16" s="97"/>
      <c r="BZ16" s="42"/>
      <c r="CA16" s="97"/>
      <c r="CB16" s="97"/>
      <c r="CC16" s="97"/>
      <c r="CD16" s="97"/>
      <c r="CE16" s="97"/>
      <c r="CF16" s="97"/>
      <c r="CG16" s="97"/>
      <c r="CH16" s="97"/>
      <c r="CI16" s="97"/>
      <c r="CJ16" s="97"/>
      <c r="CK16" s="97"/>
      <c r="CL16" s="97"/>
      <c r="CM16" s="97"/>
      <c r="CN16" s="97"/>
      <c r="CO16" s="42"/>
    </row>
    <row r="17" spans="1:93" x14ac:dyDescent="0.3">
      <c r="A17" s="8">
        <v>16</v>
      </c>
      <c r="B17" s="9">
        <v>45370</v>
      </c>
      <c r="C17" s="63">
        <v>3.0092592592592595E-4</v>
      </c>
      <c r="D17" s="63">
        <v>1.3715277777777776E-4</v>
      </c>
      <c r="E17" s="8">
        <v>10</v>
      </c>
      <c r="F17" s="64">
        <f t="shared" si="14"/>
        <v>6670</v>
      </c>
      <c r="G17" s="8">
        <v>500</v>
      </c>
      <c r="H17" s="102">
        <f t="shared" si="15"/>
        <v>2.5083769562208391</v>
      </c>
      <c r="I17" s="90">
        <f t="shared" si="16"/>
        <v>1.3715277777777776E-5</v>
      </c>
      <c r="J17" s="13">
        <f t="shared" si="17"/>
        <v>1.1849999999999998</v>
      </c>
      <c r="K17" s="14">
        <f t="shared" si="18"/>
        <v>26</v>
      </c>
      <c r="L17" s="13">
        <f t="shared" si="19"/>
        <v>3.7142857142857144</v>
      </c>
      <c r="M17" s="90">
        <v>1.15740740740741E-4</v>
      </c>
      <c r="N17" s="58">
        <v>2.89351851851852E-4</v>
      </c>
      <c r="O17" s="58">
        <v>4.6296296296296298E-4</v>
      </c>
      <c r="P17" s="42"/>
      <c r="Q17" s="97"/>
      <c r="R17" s="97"/>
      <c r="S17" s="97"/>
      <c r="T17" s="97"/>
      <c r="U17" s="97"/>
      <c r="V17" s="97"/>
      <c r="W17" s="97"/>
      <c r="X17" s="97"/>
      <c r="Y17" s="97"/>
      <c r="Z17" s="97"/>
      <c r="AA17" s="97"/>
      <c r="AB17" s="97"/>
      <c r="AC17" s="97"/>
      <c r="AD17" s="97"/>
      <c r="AE17" s="42"/>
      <c r="AF17" s="97"/>
      <c r="AG17" s="97"/>
      <c r="AH17" s="97"/>
      <c r="AI17" s="97"/>
      <c r="AJ17" s="97"/>
      <c r="AK17" s="97"/>
      <c r="AL17" s="97"/>
      <c r="AM17" s="97"/>
      <c r="AN17" s="97"/>
      <c r="AO17" s="97"/>
      <c r="AP17" s="97"/>
      <c r="AQ17" s="97"/>
      <c r="AR17" s="97"/>
      <c r="AS17" s="97"/>
      <c r="AT17" s="42"/>
      <c r="AV17" s="8">
        <v>16</v>
      </c>
      <c r="AW17" s="9">
        <v>45370</v>
      </c>
      <c r="AX17" s="63">
        <v>3.4722222222222224E-4</v>
      </c>
      <c r="AY17" s="63">
        <v>1.1875E-4</v>
      </c>
      <c r="AZ17" s="8">
        <v>10</v>
      </c>
      <c r="BA17" s="64">
        <f t="shared" si="23"/>
        <v>6670</v>
      </c>
      <c r="BB17" s="8">
        <v>500</v>
      </c>
      <c r="BC17" s="102">
        <f t="shared" si="6"/>
        <v>2.8233057437833264</v>
      </c>
      <c r="BD17" s="90">
        <f t="shared" si="20"/>
        <v>1.1875000000000001E-5</v>
      </c>
      <c r="BE17" s="13">
        <f t="shared" si="21"/>
        <v>1.026</v>
      </c>
      <c r="BF17" s="14">
        <f t="shared" si="22"/>
        <v>30</v>
      </c>
      <c r="BG17" s="13">
        <f t="shared" si="12"/>
        <v>4.2857142857142856</v>
      </c>
      <c r="BH17" s="90">
        <v>1.15740740740741E-4</v>
      </c>
      <c r="BI17" s="58">
        <v>2.89351851851852E-4</v>
      </c>
      <c r="BJ17" s="58">
        <v>4.6296296296296298E-4</v>
      </c>
      <c r="BK17" s="42"/>
      <c r="BL17" s="97"/>
      <c r="BM17" s="97"/>
      <c r="BN17" s="97"/>
      <c r="BO17" s="97"/>
      <c r="BP17" s="97"/>
      <c r="BQ17" s="97"/>
      <c r="BR17" s="97"/>
      <c r="BS17" s="97"/>
      <c r="BT17" s="97"/>
      <c r="BU17" s="97"/>
      <c r="BV17" s="97"/>
      <c r="BW17" s="97"/>
      <c r="BX17" s="97"/>
      <c r="BY17" s="97"/>
      <c r="BZ17" s="42"/>
      <c r="CA17" s="97"/>
      <c r="CB17" s="97"/>
      <c r="CC17" s="97"/>
      <c r="CD17" s="97"/>
      <c r="CE17" s="97"/>
      <c r="CF17" s="97"/>
      <c r="CG17" s="97"/>
      <c r="CH17" s="97"/>
      <c r="CI17" s="97"/>
      <c r="CJ17" s="97"/>
      <c r="CK17" s="97"/>
      <c r="CL17" s="97"/>
      <c r="CM17" s="97"/>
      <c r="CN17" s="97"/>
      <c r="CO17" s="42"/>
    </row>
    <row r="18" spans="1:93" x14ac:dyDescent="0.3">
      <c r="A18" s="8">
        <v>17</v>
      </c>
      <c r="B18" s="9">
        <v>45375</v>
      </c>
      <c r="C18" s="63">
        <v>2.8935185185185184E-4</v>
      </c>
      <c r="D18" s="63">
        <v>1.2245370370370369E-4</v>
      </c>
      <c r="E18" s="8">
        <v>11</v>
      </c>
      <c r="F18" s="64">
        <f t="shared" si="14"/>
        <v>7337</v>
      </c>
      <c r="G18" s="8">
        <v>500</v>
      </c>
      <c r="H18" s="102">
        <f t="shared" si="15"/>
        <v>3.2777374076074448</v>
      </c>
      <c r="I18" s="90">
        <f t="shared" si="16"/>
        <v>1.1132154882154881E-5</v>
      </c>
      <c r="J18" s="13">
        <f t="shared" si="17"/>
        <v>0.96181818181818179</v>
      </c>
      <c r="K18" s="14">
        <f t="shared" si="18"/>
        <v>24.999999999999996</v>
      </c>
      <c r="L18" s="13">
        <f t="shared" si="19"/>
        <v>3.9285714285714279</v>
      </c>
      <c r="M18" s="90">
        <v>1.15740740740741E-4</v>
      </c>
      <c r="N18" s="58">
        <v>2.89351851851852E-4</v>
      </c>
      <c r="O18" s="58">
        <v>4.6296296296296298E-4</v>
      </c>
      <c r="P18" s="42"/>
      <c r="Q18" s="97"/>
      <c r="R18" s="97"/>
      <c r="S18" s="97"/>
      <c r="T18" s="97"/>
      <c r="U18" s="97"/>
      <c r="V18" s="97"/>
      <c r="W18" s="97"/>
      <c r="X18" s="97"/>
      <c r="Y18" s="97"/>
      <c r="Z18" s="97"/>
      <c r="AA18" s="97"/>
      <c r="AB18" s="97"/>
      <c r="AC18" s="97"/>
      <c r="AD18" s="97"/>
      <c r="AE18" s="42"/>
      <c r="AF18" s="97"/>
      <c r="AG18" s="97"/>
      <c r="AH18" s="97"/>
      <c r="AI18" s="97"/>
      <c r="AJ18" s="97"/>
      <c r="AK18" s="97"/>
      <c r="AL18" s="97"/>
      <c r="AM18" s="97"/>
      <c r="AN18" s="97"/>
      <c r="AO18" s="97"/>
      <c r="AP18" s="97"/>
      <c r="AQ18" s="97"/>
      <c r="AR18" s="97"/>
      <c r="AS18" s="97"/>
      <c r="AT18" s="42"/>
      <c r="AV18" s="8">
        <v>17</v>
      </c>
      <c r="AW18" s="9">
        <v>45375</v>
      </c>
      <c r="AX18" s="63">
        <v>2.8935185185185184E-4</v>
      </c>
      <c r="AY18" s="63">
        <v>1.3136574074074073E-4</v>
      </c>
      <c r="AZ18" s="8">
        <v>11</v>
      </c>
      <c r="BA18" s="64">
        <f>(BB18+167)*AZ18</f>
        <v>7337</v>
      </c>
      <c r="BB18" s="8">
        <v>500</v>
      </c>
      <c r="BC18" s="102">
        <f t="shared" si="6"/>
        <v>3.0909514777521387</v>
      </c>
      <c r="BD18" s="90">
        <f t="shared" si="20"/>
        <v>1.1942340067340067E-5</v>
      </c>
      <c r="BE18" s="13">
        <f t="shared" si="21"/>
        <v>1.0318181818181817</v>
      </c>
      <c r="BF18" s="14">
        <f t="shared" si="22"/>
        <v>24.999999999999996</v>
      </c>
      <c r="BG18" s="13">
        <f t="shared" si="12"/>
        <v>3.9285714285714279</v>
      </c>
      <c r="BH18" s="90">
        <v>1.15740740740741E-4</v>
      </c>
      <c r="BI18" s="58">
        <v>2.89351851851852E-4</v>
      </c>
      <c r="BJ18" s="58">
        <v>4.6296296296296298E-4</v>
      </c>
      <c r="BK18" s="42"/>
      <c r="BL18" s="97"/>
      <c r="BM18" s="97"/>
      <c r="BN18" s="97"/>
      <c r="BO18" s="97"/>
      <c r="BP18" s="97"/>
      <c r="BQ18" s="97"/>
      <c r="BR18" s="97"/>
      <c r="BS18" s="97"/>
      <c r="BT18" s="97"/>
      <c r="BU18" s="97"/>
      <c r="BV18" s="97"/>
      <c r="BW18" s="97"/>
      <c r="BX18" s="97"/>
      <c r="BY18" s="97"/>
      <c r="BZ18" s="42"/>
      <c r="CA18" s="97"/>
      <c r="CB18" s="97"/>
      <c r="CC18" s="97"/>
      <c r="CD18" s="97"/>
      <c r="CE18" s="97"/>
      <c r="CF18" s="97"/>
      <c r="CG18" s="97"/>
      <c r="CH18" s="97"/>
      <c r="CI18" s="97"/>
      <c r="CJ18" s="97"/>
      <c r="CK18" s="97"/>
      <c r="CL18" s="97"/>
      <c r="CM18" s="97"/>
      <c r="CN18" s="97"/>
      <c r="CO18" s="42"/>
    </row>
    <row r="19" spans="1:93" x14ac:dyDescent="0.3">
      <c r="A19" s="20">
        <v>18</v>
      </c>
      <c r="B19" s="65">
        <v>45380</v>
      </c>
      <c r="C19" s="66">
        <v>3.4722222222222224E-4</v>
      </c>
      <c r="D19" s="66">
        <v>1.2789351851851853E-4</v>
      </c>
      <c r="E19" s="20">
        <v>12</v>
      </c>
      <c r="F19" s="67">
        <f t="shared" si="14"/>
        <v>8004</v>
      </c>
      <c r="G19" s="20">
        <v>500</v>
      </c>
      <c r="H19" s="102">
        <f t="shared" si="15"/>
        <v>3.7095406162464979</v>
      </c>
      <c r="I19" s="90">
        <f t="shared" si="16"/>
        <v>1.0657793209876544E-5</v>
      </c>
      <c r="J19" s="13">
        <f t="shared" si="17"/>
        <v>0.92083333333333339</v>
      </c>
      <c r="K19" s="14">
        <f t="shared" si="18"/>
        <v>30</v>
      </c>
      <c r="L19" s="13">
        <f t="shared" si="19"/>
        <v>5.1428571428571423</v>
      </c>
      <c r="M19" s="90">
        <v>1.15740740740741E-4</v>
      </c>
      <c r="N19" s="58">
        <v>2.89351851851852E-4</v>
      </c>
      <c r="O19" s="58">
        <v>4.6296296296296298E-4</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V19" s="20">
        <v>18</v>
      </c>
      <c r="AW19" s="65">
        <v>45380</v>
      </c>
      <c r="AX19" s="66">
        <v>3.4722222222222224E-4</v>
      </c>
      <c r="AY19" s="66">
        <v>1.1956018518518518E-4</v>
      </c>
      <c r="AZ19" s="20">
        <v>12</v>
      </c>
      <c r="BA19" s="67">
        <f>(BB19+167)*AZ19</f>
        <v>8004</v>
      </c>
      <c r="BB19" s="20">
        <v>500</v>
      </c>
      <c r="BC19" s="102">
        <f t="shared" si="6"/>
        <v>3.9282069792098837</v>
      </c>
      <c r="BD19" s="90">
        <f t="shared" si="20"/>
        <v>9.9633487654320983E-6</v>
      </c>
      <c r="BE19" s="13">
        <f t="shared" si="21"/>
        <v>0.86083333333333323</v>
      </c>
      <c r="BF19" s="14">
        <f t="shared" si="22"/>
        <v>30</v>
      </c>
      <c r="BG19" s="13">
        <f t="shared" si="12"/>
        <v>5.1428571428571423</v>
      </c>
      <c r="BH19" s="90">
        <v>1.15740740740741E-4</v>
      </c>
      <c r="BI19" s="58">
        <v>2.89351851851852E-4</v>
      </c>
      <c r="BJ19" s="58">
        <v>4.6296296296296298E-4</v>
      </c>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row>
    <row r="20" spans="1:93" x14ac:dyDescent="0.3">
      <c r="A20" s="20">
        <v>19</v>
      </c>
      <c r="B20" s="65">
        <v>45387</v>
      </c>
      <c r="C20" s="66">
        <v>3.4722222222222224E-4</v>
      </c>
      <c r="D20" s="66">
        <v>1.7685185185185184E-4</v>
      </c>
      <c r="E20" s="20">
        <v>12</v>
      </c>
      <c r="F20" s="67">
        <f t="shared" si="14"/>
        <v>8004</v>
      </c>
      <c r="G20" s="20">
        <v>500</v>
      </c>
      <c r="H20" s="102">
        <f t="shared" si="15"/>
        <v>2.8410466217900772</v>
      </c>
      <c r="I20" s="90">
        <f t="shared" si="16"/>
        <v>1.4737654320987654E-5</v>
      </c>
      <c r="J20" s="13">
        <f t="shared" si="17"/>
        <v>1.2733333333333334</v>
      </c>
      <c r="K20" s="14">
        <f t="shared" si="18"/>
        <v>30</v>
      </c>
      <c r="L20" s="13">
        <f t="shared" si="19"/>
        <v>5.1428571428571423</v>
      </c>
      <c r="M20" s="90">
        <v>1.15740740740741E-4</v>
      </c>
      <c r="N20" s="58">
        <v>2.89351851851852E-4</v>
      </c>
      <c r="O20" s="58">
        <v>4.6296296296296298E-4</v>
      </c>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V20" s="20">
        <v>19</v>
      </c>
      <c r="AW20" s="65">
        <v>45387</v>
      </c>
      <c r="AX20" s="66">
        <v>3.4722222222222224E-4</v>
      </c>
      <c r="AY20" s="66">
        <v>1.7303240740740739E-4</v>
      </c>
      <c r="AZ20" s="20">
        <v>12</v>
      </c>
      <c r="BA20" s="67">
        <f t="shared" ref="BA20:BA29" si="24">(BB20+167)*AZ20</f>
        <v>8004</v>
      </c>
      <c r="BB20" s="20">
        <v>500</v>
      </c>
      <c r="BC20" s="102">
        <f t="shared" si="6"/>
        <v>2.89112629399586</v>
      </c>
      <c r="BD20" s="90">
        <f t="shared" si="20"/>
        <v>1.4419367283950615E-5</v>
      </c>
      <c r="BE20" s="13">
        <f t="shared" si="21"/>
        <v>1.2458333333333331</v>
      </c>
      <c r="BF20" s="14">
        <f t="shared" si="22"/>
        <v>30</v>
      </c>
      <c r="BG20" s="13">
        <f t="shared" si="12"/>
        <v>5.1428571428571423</v>
      </c>
      <c r="BH20" s="90">
        <v>1.15740740740741E-4</v>
      </c>
      <c r="BI20" s="58">
        <v>2.89351851851852E-4</v>
      </c>
      <c r="BJ20" s="58">
        <v>4.6296296296296298E-4</v>
      </c>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row>
    <row r="21" spans="1:93" x14ac:dyDescent="0.3">
      <c r="A21" s="20">
        <v>20</v>
      </c>
      <c r="B21" s="65">
        <v>45391</v>
      </c>
      <c r="C21" s="66">
        <v>3.4722222222222224E-4</v>
      </c>
      <c r="D21" s="66">
        <v>1.4328703703703704E-4</v>
      </c>
      <c r="E21" s="20">
        <v>12</v>
      </c>
      <c r="F21" s="67">
        <f t="shared" si="14"/>
        <v>8004</v>
      </c>
      <c r="G21" s="20">
        <v>500</v>
      </c>
      <c r="H21" s="102">
        <f t="shared" si="15"/>
        <v>3.372501115470421</v>
      </c>
      <c r="I21" s="90">
        <f t="shared" si="16"/>
        <v>1.1940586419753086E-5</v>
      </c>
      <c r="J21" s="13">
        <f t="shared" si="17"/>
        <v>1.0316666666666665</v>
      </c>
      <c r="K21" s="14">
        <f t="shared" si="18"/>
        <v>30</v>
      </c>
      <c r="L21" s="13">
        <f t="shared" si="19"/>
        <v>5.1428571428571423</v>
      </c>
      <c r="M21" s="90">
        <v>1.15740740740741E-4</v>
      </c>
      <c r="N21" s="58">
        <v>2.89351851851852E-4</v>
      </c>
      <c r="O21" s="58">
        <v>4.6296296296296298E-4</v>
      </c>
      <c r="P21" s="42"/>
      <c r="Q21" s="97"/>
      <c r="R21" s="97"/>
      <c r="S21" s="97"/>
      <c r="T21" s="97"/>
      <c r="U21" s="97"/>
      <c r="V21" s="97"/>
      <c r="W21" s="97"/>
      <c r="X21" s="97"/>
      <c r="Y21" s="97"/>
      <c r="Z21" s="97"/>
      <c r="AA21" s="97"/>
      <c r="AB21" s="97"/>
      <c r="AC21" s="97"/>
      <c r="AD21" s="97"/>
      <c r="AE21" s="42"/>
      <c r="AF21" s="97"/>
      <c r="AG21" s="97"/>
      <c r="AH21" s="97"/>
      <c r="AI21" s="97"/>
      <c r="AJ21" s="97"/>
      <c r="AK21" s="97"/>
      <c r="AL21" s="97"/>
      <c r="AM21" s="97"/>
      <c r="AN21" s="97"/>
      <c r="AO21" s="97"/>
      <c r="AP21" s="97"/>
      <c r="AQ21" s="97"/>
      <c r="AR21" s="97"/>
      <c r="AS21" s="97"/>
      <c r="AT21" s="42"/>
      <c r="AV21" s="20">
        <v>20</v>
      </c>
      <c r="AW21" s="65">
        <v>45391</v>
      </c>
      <c r="AX21" s="66">
        <v>3.4722222222222224E-4</v>
      </c>
      <c r="AY21" s="66">
        <v>1.2962962962962963E-4</v>
      </c>
      <c r="AZ21" s="20">
        <v>12</v>
      </c>
      <c r="BA21" s="67">
        <f t="shared" si="24"/>
        <v>8004</v>
      </c>
      <c r="BB21" s="20">
        <v>500</v>
      </c>
      <c r="BC21" s="102">
        <f t="shared" si="6"/>
        <v>3.667523809523809</v>
      </c>
      <c r="BD21" s="90">
        <f t="shared" si="20"/>
        <v>1.0802469135802469E-5</v>
      </c>
      <c r="BE21" s="13">
        <f t="shared" si="21"/>
        <v>0.93333333333333335</v>
      </c>
      <c r="BF21" s="14">
        <f t="shared" si="22"/>
        <v>30</v>
      </c>
      <c r="BG21" s="13">
        <f t="shared" si="12"/>
        <v>5.1428571428571423</v>
      </c>
      <c r="BH21" s="90">
        <v>1.15740740740741E-4</v>
      </c>
      <c r="BI21" s="58">
        <v>2.89351851851852E-4</v>
      </c>
      <c r="BJ21" s="58">
        <v>4.6296296296296298E-4</v>
      </c>
      <c r="BK21" s="42"/>
      <c r="BL21" s="97"/>
      <c r="BM21" s="97"/>
      <c r="BN21" s="97"/>
      <c r="BO21" s="97"/>
      <c r="BP21" s="97"/>
      <c r="BQ21" s="97"/>
      <c r="BR21" s="97"/>
      <c r="BS21" s="97"/>
      <c r="BT21" s="97"/>
      <c r="BU21" s="97"/>
      <c r="BV21" s="97"/>
      <c r="BW21" s="97"/>
      <c r="BX21" s="97"/>
      <c r="BY21" s="97"/>
      <c r="BZ21" s="42"/>
      <c r="CA21" s="97"/>
      <c r="CB21" s="97"/>
      <c r="CC21" s="97"/>
      <c r="CD21" s="97"/>
      <c r="CE21" s="97"/>
      <c r="CF21" s="97"/>
      <c r="CG21" s="97"/>
      <c r="CH21" s="97"/>
      <c r="CI21" s="97"/>
      <c r="CJ21" s="97"/>
      <c r="CK21" s="97"/>
      <c r="CL21" s="97"/>
      <c r="CM21" s="97"/>
      <c r="CN21" s="97"/>
      <c r="CO21" s="42"/>
    </row>
    <row r="22" spans="1:93" x14ac:dyDescent="0.3">
      <c r="A22" s="20">
        <v>21</v>
      </c>
      <c r="B22" s="65">
        <v>45396</v>
      </c>
      <c r="C22" s="66">
        <v>3.4722222222222224E-4</v>
      </c>
      <c r="D22" s="66">
        <v>1.5000000000000001E-4</v>
      </c>
      <c r="E22" s="20">
        <v>12</v>
      </c>
      <c r="F22" s="67">
        <f t="shared" si="14"/>
        <v>8004</v>
      </c>
      <c r="G22" s="20">
        <v>500</v>
      </c>
      <c r="H22" s="102">
        <f t="shared" si="15"/>
        <v>3.2471828336272779</v>
      </c>
      <c r="I22" s="90">
        <f t="shared" si="16"/>
        <v>1.2500000000000001E-5</v>
      </c>
      <c r="J22" s="13">
        <f t="shared" si="17"/>
        <v>1.08</v>
      </c>
      <c r="K22" s="14">
        <f t="shared" si="18"/>
        <v>30</v>
      </c>
      <c r="L22" s="13">
        <f t="shared" si="19"/>
        <v>5.1428571428571423</v>
      </c>
      <c r="M22" s="90">
        <v>1.15740740740741E-4</v>
      </c>
      <c r="N22" s="58">
        <v>2.89351851851852E-4</v>
      </c>
      <c r="O22" s="58">
        <v>4.6296296296296298E-4</v>
      </c>
      <c r="P22" s="42"/>
      <c r="Q22" s="97"/>
      <c r="R22" s="97"/>
      <c r="S22" s="97"/>
      <c r="T22" s="97"/>
      <c r="U22" s="97"/>
      <c r="V22" s="97"/>
      <c r="W22" s="97"/>
      <c r="X22" s="97"/>
      <c r="Y22" s="97"/>
      <c r="Z22" s="97"/>
      <c r="AA22" s="97"/>
      <c r="AB22" s="97"/>
      <c r="AC22" s="97"/>
      <c r="AD22" s="97"/>
      <c r="AE22" s="42"/>
      <c r="AF22" s="97"/>
      <c r="AG22" s="97"/>
      <c r="AH22" s="97"/>
      <c r="AI22" s="97"/>
      <c r="AJ22" s="97"/>
      <c r="AK22" s="97"/>
      <c r="AL22" s="97"/>
      <c r="AM22" s="97"/>
      <c r="AN22" s="97"/>
      <c r="AO22" s="97"/>
      <c r="AP22" s="97"/>
      <c r="AQ22" s="97"/>
      <c r="AR22" s="97"/>
      <c r="AS22" s="97"/>
      <c r="AT22" s="42"/>
      <c r="AV22" s="20">
        <v>21</v>
      </c>
      <c r="AW22" s="65">
        <v>45396</v>
      </c>
      <c r="AX22" s="66">
        <v>3.4722222222222224E-4</v>
      </c>
      <c r="AY22" s="66">
        <v>1.3518518518518518E-4</v>
      </c>
      <c r="AZ22" s="20">
        <v>12</v>
      </c>
      <c r="BA22" s="67">
        <f t="shared" si="24"/>
        <v>8004</v>
      </c>
      <c r="BB22" s="20">
        <v>500</v>
      </c>
      <c r="BC22" s="102">
        <f t="shared" si="6"/>
        <v>3.5403222439660795</v>
      </c>
      <c r="BD22" s="90">
        <f t="shared" si="20"/>
        <v>1.1265432098765432E-5</v>
      </c>
      <c r="BE22" s="13">
        <f t="shared" si="21"/>
        <v>0.97333333333333327</v>
      </c>
      <c r="BF22" s="14">
        <f t="shared" si="22"/>
        <v>30</v>
      </c>
      <c r="BG22" s="13">
        <f t="shared" si="12"/>
        <v>5.1428571428571423</v>
      </c>
      <c r="BH22" s="90">
        <v>1.15740740740741E-4</v>
      </c>
      <c r="BI22" s="58">
        <v>2.89351851851852E-4</v>
      </c>
      <c r="BJ22" s="58">
        <v>4.6296296296296298E-4</v>
      </c>
      <c r="BK22" s="42"/>
      <c r="BL22" s="97"/>
      <c r="BM22" s="97"/>
      <c r="BN22" s="97"/>
      <c r="BO22" s="97"/>
      <c r="BP22" s="97"/>
      <c r="BQ22" s="97"/>
      <c r="BR22" s="97"/>
      <c r="BS22" s="97"/>
      <c r="BT22" s="97"/>
      <c r="BU22" s="97"/>
      <c r="BV22" s="97"/>
      <c r="BW22" s="97"/>
      <c r="BX22" s="97"/>
      <c r="BY22" s="97"/>
      <c r="BZ22" s="42"/>
      <c r="CA22" s="97"/>
      <c r="CB22" s="97"/>
      <c r="CC22" s="97"/>
      <c r="CD22" s="97"/>
      <c r="CE22" s="97"/>
      <c r="CF22" s="97"/>
      <c r="CG22" s="97"/>
      <c r="CH22" s="97"/>
      <c r="CI22" s="97"/>
      <c r="CJ22" s="97"/>
      <c r="CK22" s="97"/>
      <c r="CL22" s="97"/>
      <c r="CM22" s="97"/>
      <c r="CN22" s="97"/>
      <c r="CO22" s="42"/>
    </row>
    <row r="23" spans="1:93" x14ac:dyDescent="0.3">
      <c r="A23" s="83">
        <v>22</v>
      </c>
      <c r="B23" s="84">
        <v>45401</v>
      </c>
      <c r="C23" s="85">
        <v>0</v>
      </c>
      <c r="D23" s="85">
        <v>0</v>
      </c>
      <c r="E23" s="83">
        <v>0</v>
      </c>
      <c r="F23" s="140">
        <f t="shared" si="14"/>
        <v>0</v>
      </c>
      <c r="G23" s="83">
        <v>520</v>
      </c>
      <c r="H23" s="102">
        <v>0</v>
      </c>
      <c r="I23" s="90">
        <v>0</v>
      </c>
      <c r="J23" s="13">
        <v>0</v>
      </c>
      <c r="K23" s="14">
        <v>0</v>
      </c>
      <c r="L23" s="13">
        <v>0</v>
      </c>
      <c r="M23" s="90">
        <v>1.15740740740741E-4</v>
      </c>
      <c r="N23" s="58">
        <v>2.89351851851852E-4</v>
      </c>
      <c r="O23" s="58">
        <v>4.6296296296296298E-4</v>
      </c>
      <c r="P23" s="42"/>
      <c r="Q23" s="97"/>
      <c r="R23" s="97"/>
      <c r="S23" s="97"/>
      <c r="T23" s="97"/>
      <c r="U23" s="97"/>
      <c r="V23" s="97"/>
      <c r="W23" s="97"/>
      <c r="X23" s="97"/>
      <c r="Y23" s="97"/>
      <c r="Z23" s="97"/>
      <c r="AA23" s="97"/>
      <c r="AB23" s="97"/>
      <c r="AC23" s="97"/>
      <c r="AD23" s="97"/>
      <c r="AE23" s="42"/>
      <c r="AF23" s="97"/>
      <c r="AG23" s="97"/>
      <c r="AH23" s="97"/>
      <c r="AI23" s="97"/>
      <c r="AJ23" s="97"/>
      <c r="AK23" s="97"/>
      <c r="AL23" s="97"/>
      <c r="AM23" s="97"/>
      <c r="AN23" s="97"/>
      <c r="AO23" s="97"/>
      <c r="AP23" s="97"/>
      <c r="AQ23" s="97"/>
      <c r="AR23" s="97"/>
      <c r="AS23" s="97"/>
      <c r="AT23" s="42"/>
      <c r="AV23" s="83">
        <v>22</v>
      </c>
      <c r="AW23" s="84">
        <v>45401</v>
      </c>
      <c r="AX23" s="85">
        <v>0</v>
      </c>
      <c r="AY23" s="85">
        <v>0</v>
      </c>
      <c r="AZ23" s="83">
        <v>0</v>
      </c>
      <c r="BA23" s="140">
        <f t="shared" si="24"/>
        <v>0</v>
      </c>
      <c r="BB23" s="83">
        <v>520</v>
      </c>
      <c r="BC23" s="102">
        <v>0</v>
      </c>
      <c r="BD23" s="90">
        <v>0</v>
      </c>
      <c r="BE23" s="13">
        <v>0</v>
      </c>
      <c r="BF23" s="14">
        <v>0</v>
      </c>
      <c r="BG23" s="13">
        <v>0</v>
      </c>
      <c r="BH23" s="90">
        <v>1.15740740740741E-4</v>
      </c>
      <c r="BI23" s="58">
        <v>2.89351851851852E-4</v>
      </c>
      <c r="BJ23" s="58">
        <v>4.6296296296296298E-4</v>
      </c>
      <c r="BK23" s="42"/>
      <c r="BL23" s="97"/>
      <c r="BM23" s="97"/>
      <c r="BN23" s="97"/>
      <c r="BO23" s="97"/>
      <c r="BP23" s="97"/>
      <c r="BQ23" s="97"/>
      <c r="BR23" s="97"/>
      <c r="BS23" s="97"/>
      <c r="BT23" s="97"/>
      <c r="BU23" s="97"/>
      <c r="BV23" s="97"/>
      <c r="BW23" s="97"/>
      <c r="BX23" s="97"/>
      <c r="BY23" s="97"/>
      <c r="BZ23" s="42"/>
      <c r="CA23" s="97"/>
      <c r="CB23" s="97"/>
      <c r="CC23" s="97"/>
      <c r="CD23" s="97"/>
      <c r="CE23" s="97"/>
      <c r="CF23" s="97"/>
      <c r="CG23" s="97"/>
      <c r="CH23" s="97"/>
      <c r="CI23" s="97"/>
      <c r="CJ23" s="97"/>
      <c r="CK23" s="97"/>
      <c r="CL23" s="97"/>
      <c r="CM23" s="97"/>
      <c r="CN23" s="97"/>
      <c r="CO23" s="42"/>
    </row>
    <row r="24" spans="1:93" x14ac:dyDescent="0.3">
      <c r="A24" s="83">
        <v>23</v>
      </c>
      <c r="B24" s="84">
        <v>45405</v>
      </c>
      <c r="C24" s="85">
        <v>0</v>
      </c>
      <c r="D24" s="85">
        <v>0</v>
      </c>
      <c r="E24" s="83">
        <v>0</v>
      </c>
      <c r="F24" s="140">
        <f t="shared" si="14"/>
        <v>0</v>
      </c>
      <c r="G24" s="83">
        <v>520</v>
      </c>
      <c r="H24" s="102">
        <v>0</v>
      </c>
      <c r="I24" s="90">
        <v>0</v>
      </c>
      <c r="J24" s="13">
        <v>0</v>
      </c>
      <c r="K24" s="14">
        <v>0</v>
      </c>
      <c r="L24" s="13">
        <v>0</v>
      </c>
      <c r="M24" s="90">
        <v>1.15740740740741E-4</v>
      </c>
      <c r="N24" s="58">
        <v>2.89351851851852E-4</v>
      </c>
      <c r="O24" s="58">
        <v>4.6296296296296298E-4</v>
      </c>
      <c r="P24" s="42"/>
      <c r="Q24" s="97"/>
      <c r="R24" s="97"/>
      <c r="S24" s="97"/>
      <c r="T24" s="97"/>
      <c r="U24" s="97"/>
      <c r="V24" s="97"/>
      <c r="W24" s="97"/>
      <c r="X24" s="97"/>
      <c r="Y24" s="97"/>
      <c r="Z24" s="97"/>
      <c r="AA24" s="97"/>
      <c r="AB24" s="97"/>
      <c r="AC24" s="97"/>
      <c r="AD24" s="97"/>
      <c r="AE24" s="42"/>
      <c r="AF24" s="97"/>
      <c r="AG24" s="97"/>
      <c r="AH24" s="97"/>
      <c r="AI24" s="97"/>
      <c r="AJ24" s="97"/>
      <c r="AK24" s="97"/>
      <c r="AL24" s="97"/>
      <c r="AM24" s="97"/>
      <c r="AN24" s="97"/>
      <c r="AO24" s="97"/>
      <c r="AP24" s="97"/>
      <c r="AQ24" s="97"/>
      <c r="AR24" s="97"/>
      <c r="AS24" s="97"/>
      <c r="AT24" s="42"/>
      <c r="AV24" s="83">
        <v>23</v>
      </c>
      <c r="AW24" s="84">
        <v>45405</v>
      </c>
      <c r="AX24" s="85">
        <v>0</v>
      </c>
      <c r="AY24" s="85">
        <v>0</v>
      </c>
      <c r="AZ24" s="83">
        <v>0</v>
      </c>
      <c r="BA24" s="140">
        <f t="shared" si="24"/>
        <v>0</v>
      </c>
      <c r="BB24" s="83">
        <v>520</v>
      </c>
      <c r="BC24" s="102">
        <v>0</v>
      </c>
      <c r="BD24" s="90">
        <v>0</v>
      </c>
      <c r="BE24" s="13">
        <v>0</v>
      </c>
      <c r="BF24" s="14">
        <v>0</v>
      </c>
      <c r="BG24" s="13">
        <v>0</v>
      </c>
      <c r="BH24" s="90">
        <v>1.15740740740741E-4</v>
      </c>
      <c r="BI24" s="58">
        <v>2.89351851851852E-4</v>
      </c>
      <c r="BJ24" s="58">
        <v>4.6296296296296298E-4</v>
      </c>
      <c r="BK24" s="42"/>
      <c r="BL24" s="97"/>
      <c r="BM24" s="97"/>
      <c r="BN24" s="97"/>
      <c r="BO24" s="97"/>
      <c r="BP24" s="97"/>
      <c r="BQ24" s="97"/>
      <c r="BR24" s="97"/>
      <c r="BS24" s="97"/>
      <c r="BT24" s="97"/>
      <c r="BU24" s="97"/>
      <c r="BV24" s="97"/>
      <c r="BW24" s="97"/>
      <c r="BX24" s="97"/>
      <c r="BY24" s="97"/>
      <c r="BZ24" s="42"/>
      <c r="CA24" s="97"/>
      <c r="CB24" s="97"/>
      <c r="CC24" s="97"/>
      <c r="CD24" s="97"/>
      <c r="CE24" s="97"/>
      <c r="CF24" s="97"/>
      <c r="CG24" s="97"/>
      <c r="CH24" s="97"/>
      <c r="CI24" s="97"/>
      <c r="CJ24" s="97"/>
      <c r="CK24" s="97"/>
      <c r="CL24" s="97"/>
      <c r="CM24" s="97"/>
      <c r="CN24" s="97"/>
      <c r="CO24" s="42"/>
    </row>
    <row r="25" spans="1:93" x14ac:dyDescent="0.3">
      <c r="A25" s="47">
        <v>24</v>
      </c>
      <c r="B25" s="48">
        <v>45410</v>
      </c>
      <c r="C25" s="88">
        <v>4.6296296296296294E-5</v>
      </c>
      <c r="D25" s="88">
        <v>1.3865740740740741E-4</v>
      </c>
      <c r="E25" s="47">
        <v>7</v>
      </c>
      <c r="F25" s="89">
        <f t="shared" si="14"/>
        <v>4809</v>
      </c>
      <c r="G25" s="47">
        <v>520</v>
      </c>
      <c r="H25" s="102">
        <f t="shared" ref="H25:H58" si="25">(((E25*(1/((J25)*0.9))*0.65)+(F25/4669)+(((L25)*0.001)*0.5))/3)</f>
        <v>1.3280608035251527</v>
      </c>
      <c r="I25" s="90">
        <f t="shared" ref="I25:I32" si="26">D25/E25</f>
        <v>1.9808201058201057E-5</v>
      </c>
      <c r="J25" s="13">
        <f t="shared" ref="J25:J32" si="27">I25*24*60*60</f>
        <v>1.7114285714285715</v>
      </c>
      <c r="K25" s="14">
        <f t="shared" ref="K25:K32" si="28">C25*24*60*60</f>
        <v>4</v>
      </c>
      <c r="L25" s="13">
        <f t="shared" ref="L25:L41" si="29">((E25)/7)*((K25)/10)</f>
        <v>0.4</v>
      </c>
      <c r="M25" s="90">
        <v>1.15740740740741E-4</v>
      </c>
      <c r="N25" s="58">
        <v>2.89351851851852E-4</v>
      </c>
      <c r="O25" s="58">
        <v>4.6296296296296298E-4</v>
      </c>
      <c r="P25" s="42"/>
      <c r="Q25" s="97"/>
      <c r="R25" s="97"/>
      <c r="S25" s="97"/>
      <c r="T25" s="97"/>
      <c r="U25" s="97"/>
      <c r="V25" s="97"/>
      <c r="W25" s="97"/>
      <c r="X25" s="97"/>
      <c r="Y25" s="97"/>
      <c r="Z25" s="97"/>
      <c r="AA25" s="97"/>
      <c r="AB25" s="97"/>
      <c r="AC25" s="97"/>
      <c r="AD25" s="97"/>
      <c r="AE25" s="42"/>
      <c r="AF25" s="97"/>
      <c r="AG25" s="97"/>
      <c r="AH25" s="97"/>
      <c r="AI25" s="97"/>
      <c r="AJ25" s="97"/>
      <c r="AK25" s="97"/>
      <c r="AL25" s="97"/>
      <c r="AM25" s="97"/>
      <c r="AN25" s="97"/>
      <c r="AO25" s="97"/>
      <c r="AP25" s="97"/>
      <c r="AQ25" s="97"/>
      <c r="AR25" s="97"/>
      <c r="AS25" s="97"/>
      <c r="AT25" s="42"/>
      <c r="AV25" s="47">
        <v>24</v>
      </c>
      <c r="AW25" s="48">
        <v>45410</v>
      </c>
      <c r="AX25" s="88">
        <v>4.6296296296296294E-5</v>
      </c>
      <c r="AY25" s="88">
        <v>1.0925925925925925E-4</v>
      </c>
      <c r="AZ25" s="47">
        <v>7</v>
      </c>
      <c r="BA25" s="89">
        <f t="shared" si="24"/>
        <v>4809</v>
      </c>
      <c r="BB25" s="47">
        <v>520</v>
      </c>
      <c r="BC25" s="102">
        <f t="shared" si="6"/>
        <v>1.5930026610047143</v>
      </c>
      <c r="BD25" s="90">
        <f t="shared" ref="BD25:BD30" si="30">AY25/AZ25</f>
        <v>1.5608465608465608E-5</v>
      </c>
      <c r="BE25" s="13">
        <f t="shared" ref="BE25:BE29" si="31">BD25*24*60*60</f>
        <v>1.3485714285714285</v>
      </c>
      <c r="BF25" s="14">
        <f t="shared" ref="BF25:BF30" si="32">AX25*24*60*60</f>
        <v>4</v>
      </c>
      <c r="BG25" s="13">
        <f t="shared" ref="BG25:BG26" si="33">((AZ25)/7)*((BF25)/10)</f>
        <v>0.4</v>
      </c>
      <c r="BH25" s="90">
        <v>1.15740740740741E-4</v>
      </c>
      <c r="BI25" s="58">
        <v>2.89351851851852E-4</v>
      </c>
      <c r="BJ25" s="58">
        <v>4.6296296296296298E-4</v>
      </c>
      <c r="BK25" s="42"/>
      <c r="BL25" s="97"/>
      <c r="BM25" s="97"/>
      <c r="BN25" s="97"/>
      <c r="BO25" s="97"/>
      <c r="BP25" s="97"/>
      <c r="BQ25" s="97"/>
      <c r="BR25" s="97"/>
      <c r="BS25" s="97"/>
      <c r="BT25" s="97"/>
      <c r="BU25" s="97"/>
      <c r="BV25" s="97"/>
      <c r="BW25" s="97"/>
      <c r="BX25" s="97"/>
      <c r="BY25" s="97"/>
      <c r="BZ25" s="42"/>
      <c r="CA25" s="97"/>
      <c r="CB25" s="97"/>
      <c r="CC25" s="97"/>
      <c r="CD25" s="97"/>
      <c r="CE25" s="97"/>
      <c r="CF25" s="97"/>
      <c r="CG25" s="97"/>
      <c r="CH25" s="97"/>
      <c r="CI25" s="97"/>
      <c r="CJ25" s="97"/>
      <c r="CK25" s="97"/>
      <c r="CL25" s="97"/>
      <c r="CM25" s="97"/>
      <c r="CN25" s="97"/>
      <c r="CO25" s="42"/>
    </row>
    <row r="26" spans="1:93" x14ac:dyDescent="0.3">
      <c r="A26" s="8">
        <v>25</v>
      </c>
      <c r="B26" s="9">
        <v>45417</v>
      </c>
      <c r="C26" s="63">
        <v>8.1018518518518516E-5</v>
      </c>
      <c r="D26" s="63">
        <v>1.3402777777777778E-4</v>
      </c>
      <c r="E26" s="8">
        <v>8</v>
      </c>
      <c r="F26" s="64">
        <f t="shared" si="14"/>
        <v>5496</v>
      </c>
      <c r="G26" s="8">
        <v>520</v>
      </c>
      <c r="H26" s="102">
        <f t="shared" si="25"/>
        <v>1.7230273486718</v>
      </c>
      <c r="I26" s="90">
        <f t="shared" si="26"/>
        <v>1.6753472222222222E-5</v>
      </c>
      <c r="J26" s="13">
        <f t="shared" si="27"/>
        <v>1.4475</v>
      </c>
      <c r="K26" s="14">
        <f t="shared" si="28"/>
        <v>7</v>
      </c>
      <c r="L26" s="13">
        <f t="shared" si="29"/>
        <v>0.79999999999999993</v>
      </c>
      <c r="M26" s="90">
        <v>1.15740740740741E-4</v>
      </c>
      <c r="N26" s="58">
        <v>2.89351851851852E-4</v>
      </c>
      <c r="O26" s="58">
        <v>4.6296296296296298E-4</v>
      </c>
      <c r="P26" s="42"/>
      <c r="Q26" s="97"/>
      <c r="R26" s="97"/>
      <c r="S26" s="97"/>
      <c r="T26" s="97"/>
      <c r="U26" s="97"/>
      <c r="V26" s="97"/>
      <c r="W26" s="97"/>
      <c r="X26" s="97"/>
      <c r="Y26" s="97"/>
      <c r="Z26" s="97"/>
      <c r="AA26" s="97"/>
      <c r="AB26" s="97"/>
      <c r="AC26" s="97"/>
      <c r="AD26" s="97"/>
      <c r="AE26" s="42"/>
      <c r="AF26" s="97"/>
      <c r="AG26" s="97"/>
      <c r="AH26" s="97"/>
      <c r="AI26" s="97"/>
      <c r="AJ26" s="97"/>
      <c r="AK26" s="97"/>
      <c r="AL26" s="97"/>
      <c r="AM26" s="97"/>
      <c r="AN26" s="97"/>
      <c r="AO26" s="97"/>
      <c r="AP26" s="97"/>
      <c r="AQ26" s="97"/>
      <c r="AR26" s="97"/>
      <c r="AS26" s="97"/>
      <c r="AT26" s="42"/>
      <c r="AV26" s="8">
        <v>25</v>
      </c>
      <c r="AW26" s="9">
        <v>45417</v>
      </c>
      <c r="AX26" s="63">
        <v>8.1018518518518516E-5</v>
      </c>
      <c r="AY26" s="63">
        <v>1.2418981481481482E-4</v>
      </c>
      <c r="AZ26" s="8">
        <v>8</v>
      </c>
      <c r="BA26" s="64">
        <f t="shared" si="24"/>
        <v>5496</v>
      </c>
      <c r="BB26" s="8">
        <v>520</v>
      </c>
      <c r="BC26" s="102">
        <f t="shared" si="6"/>
        <v>1.8284272515822744</v>
      </c>
      <c r="BD26" s="90">
        <f t="shared" si="30"/>
        <v>1.5523726851851853E-5</v>
      </c>
      <c r="BE26" s="13">
        <f t="shared" si="31"/>
        <v>1.3412500000000001</v>
      </c>
      <c r="BF26" s="14">
        <f t="shared" si="32"/>
        <v>7</v>
      </c>
      <c r="BG26" s="13">
        <f t="shared" si="33"/>
        <v>0.79999999999999993</v>
      </c>
      <c r="BH26" s="90">
        <v>1.15740740740741E-4</v>
      </c>
      <c r="BI26" s="58">
        <v>2.89351851851852E-4</v>
      </c>
      <c r="BJ26" s="58">
        <v>4.6296296296296298E-4</v>
      </c>
      <c r="BK26" s="42"/>
      <c r="BL26" s="97"/>
      <c r="BM26" s="97"/>
      <c r="BN26" s="97"/>
      <c r="BO26" s="97"/>
      <c r="BP26" s="97"/>
      <c r="BQ26" s="97"/>
      <c r="BR26" s="97"/>
      <c r="BS26" s="97"/>
      <c r="BT26" s="97"/>
      <c r="BU26" s="97"/>
      <c r="BV26" s="97"/>
      <c r="BW26" s="97"/>
      <c r="BX26" s="97"/>
      <c r="BY26" s="97"/>
      <c r="BZ26" s="42"/>
      <c r="CA26" s="97"/>
      <c r="CB26" s="97"/>
      <c r="CC26" s="97"/>
      <c r="CD26" s="97"/>
      <c r="CE26" s="97"/>
      <c r="CF26" s="97"/>
      <c r="CG26" s="97"/>
      <c r="CH26" s="97"/>
      <c r="CI26" s="97"/>
      <c r="CJ26" s="97"/>
      <c r="CK26" s="97"/>
      <c r="CL26" s="97"/>
      <c r="CM26" s="97"/>
      <c r="CN26" s="97"/>
      <c r="CO26" s="42"/>
    </row>
    <row r="27" spans="1:93" x14ac:dyDescent="0.3">
      <c r="A27" s="8">
        <v>26</v>
      </c>
      <c r="B27" s="9">
        <v>45422</v>
      </c>
      <c r="C27" s="63">
        <v>1.3888888888888889E-4</v>
      </c>
      <c r="D27" s="63">
        <v>1.2534722222222222E-4</v>
      </c>
      <c r="E27" s="8">
        <v>8</v>
      </c>
      <c r="F27" s="64">
        <f t="shared" si="14"/>
        <v>5496</v>
      </c>
      <c r="G27" s="8">
        <v>520</v>
      </c>
      <c r="H27" s="102">
        <f t="shared" si="25"/>
        <v>1.8152637761290542</v>
      </c>
      <c r="I27" s="90">
        <f t="shared" si="26"/>
        <v>1.5668402777777778E-5</v>
      </c>
      <c r="J27" s="13">
        <f t="shared" si="27"/>
        <v>1.35375</v>
      </c>
      <c r="K27" s="14">
        <f t="shared" si="28"/>
        <v>11.999999999999998</v>
      </c>
      <c r="L27" s="13">
        <f t="shared" si="29"/>
        <v>1.371428571428571</v>
      </c>
      <c r="M27" s="90">
        <v>1.15740740740741E-4</v>
      </c>
      <c r="N27" s="58">
        <v>2.89351851851852E-4</v>
      </c>
      <c r="O27" s="58">
        <v>4.6296296296296298E-4</v>
      </c>
      <c r="P27" s="42"/>
      <c r="Q27" s="97"/>
      <c r="R27" s="97"/>
      <c r="S27" s="97"/>
      <c r="T27" s="97"/>
      <c r="U27" s="97"/>
      <c r="V27" s="97"/>
      <c r="W27" s="97"/>
      <c r="X27" s="97"/>
      <c r="Y27" s="97"/>
      <c r="Z27" s="97"/>
      <c r="AA27" s="97"/>
      <c r="AB27" s="97"/>
      <c r="AC27" s="97"/>
      <c r="AD27" s="97"/>
      <c r="AE27" s="42"/>
      <c r="AF27" s="97"/>
      <c r="AG27" s="97"/>
      <c r="AH27" s="97"/>
      <c r="AI27" s="97"/>
      <c r="AJ27" s="97"/>
      <c r="AK27" s="97"/>
      <c r="AL27" s="97"/>
      <c r="AM27" s="97"/>
      <c r="AN27" s="97"/>
      <c r="AO27" s="97"/>
      <c r="AP27" s="97"/>
      <c r="AQ27" s="97"/>
      <c r="AR27" s="97"/>
      <c r="AS27" s="97"/>
      <c r="AT27" s="42"/>
      <c r="AV27" s="8">
        <v>26</v>
      </c>
      <c r="AW27" s="9">
        <v>45422</v>
      </c>
      <c r="AX27" s="63">
        <v>1.3888888888888889E-4</v>
      </c>
      <c r="AY27" s="63">
        <v>1.2384259259259258E-4</v>
      </c>
      <c r="AZ27" s="8">
        <v>8</v>
      </c>
      <c r="BA27" s="64">
        <f t="shared" si="24"/>
        <v>5496</v>
      </c>
      <c r="BB27" s="8">
        <v>520</v>
      </c>
      <c r="BC27" s="102">
        <f t="shared" si="6"/>
        <v>1.8325484298942358</v>
      </c>
      <c r="BD27" s="90">
        <f t="shared" si="30"/>
        <v>1.5480324074074072E-5</v>
      </c>
      <c r="BE27" s="13">
        <f t="shared" si="31"/>
        <v>1.3374999999999997</v>
      </c>
      <c r="BF27" s="14">
        <f t="shared" si="32"/>
        <v>11.999999999999998</v>
      </c>
      <c r="BG27" s="13">
        <f t="shared" ref="BG27:BG32" si="34">((AZ27)/7)*((BF27)/10)</f>
        <v>1.371428571428571</v>
      </c>
      <c r="BH27" s="90">
        <v>1.15740740740741E-4</v>
      </c>
      <c r="BI27" s="58">
        <v>2.89351851851852E-4</v>
      </c>
      <c r="BJ27" s="58">
        <v>4.6296296296296298E-4</v>
      </c>
      <c r="BK27" s="42"/>
      <c r="BL27" s="97"/>
      <c r="BM27" s="97"/>
      <c r="BN27" s="97"/>
      <c r="BO27" s="97"/>
      <c r="BP27" s="97"/>
      <c r="BQ27" s="97"/>
      <c r="BR27" s="97"/>
      <c r="BS27" s="97"/>
      <c r="BT27" s="97"/>
      <c r="BU27" s="97"/>
      <c r="BV27" s="97"/>
      <c r="BW27" s="97"/>
      <c r="BX27" s="97"/>
      <c r="BY27" s="97"/>
      <c r="BZ27" s="42"/>
      <c r="CA27" s="97"/>
      <c r="CB27" s="97"/>
      <c r="CC27" s="97"/>
      <c r="CD27" s="97"/>
      <c r="CE27" s="97"/>
      <c r="CF27" s="97"/>
      <c r="CG27" s="97"/>
      <c r="CH27" s="97"/>
      <c r="CI27" s="97"/>
      <c r="CJ27" s="97"/>
      <c r="CK27" s="97"/>
      <c r="CL27" s="97"/>
      <c r="CM27" s="97"/>
      <c r="CN27" s="97"/>
      <c r="CO27" s="42"/>
    </row>
    <row r="28" spans="1:93" x14ac:dyDescent="0.3">
      <c r="A28" s="8">
        <v>27</v>
      </c>
      <c r="B28" s="9">
        <v>45431</v>
      </c>
      <c r="C28" s="63">
        <v>1.9675925925925926E-4</v>
      </c>
      <c r="D28" s="63">
        <v>1.3657407407407409E-4</v>
      </c>
      <c r="E28" s="8">
        <v>8</v>
      </c>
      <c r="F28" s="64">
        <f t="shared" si="14"/>
        <v>5496</v>
      </c>
      <c r="G28" s="8">
        <v>520</v>
      </c>
      <c r="H28" s="102">
        <f t="shared" si="25"/>
        <v>1.6984115426279329</v>
      </c>
      <c r="I28" s="90">
        <f t="shared" si="26"/>
        <v>1.7071759259259261E-5</v>
      </c>
      <c r="J28" s="13">
        <f t="shared" si="27"/>
        <v>1.4750000000000001</v>
      </c>
      <c r="K28" s="14">
        <f t="shared" si="28"/>
        <v>17</v>
      </c>
      <c r="L28" s="13">
        <f t="shared" si="29"/>
        <v>1.9428571428571426</v>
      </c>
      <c r="M28" s="90">
        <v>1.15740740740741E-4</v>
      </c>
      <c r="N28" s="58">
        <v>2.89351851851852E-4</v>
      </c>
      <c r="O28" s="58">
        <v>4.6296296296296298E-4</v>
      </c>
      <c r="P28" s="42"/>
      <c r="Q28" s="97"/>
      <c r="R28" s="97"/>
      <c r="S28" s="97"/>
      <c r="T28" s="97"/>
      <c r="U28" s="97"/>
      <c r="V28" s="97"/>
      <c r="W28" s="97"/>
      <c r="X28" s="97"/>
      <c r="Y28" s="97"/>
      <c r="Z28" s="97"/>
      <c r="AA28" s="97"/>
      <c r="AB28" s="97"/>
      <c r="AC28" s="97"/>
      <c r="AD28" s="97"/>
      <c r="AE28" s="42"/>
      <c r="AF28" s="97"/>
      <c r="AG28" s="97"/>
      <c r="AH28" s="97"/>
      <c r="AI28" s="97"/>
      <c r="AJ28" s="97"/>
      <c r="AK28" s="97"/>
      <c r="AL28" s="97"/>
      <c r="AM28" s="97"/>
      <c r="AN28" s="97"/>
      <c r="AO28" s="97"/>
      <c r="AP28" s="97"/>
      <c r="AQ28" s="97"/>
      <c r="AR28" s="97"/>
      <c r="AS28" s="97"/>
      <c r="AT28" s="42"/>
      <c r="AV28" s="8">
        <v>27</v>
      </c>
      <c r="AW28" s="9">
        <v>45431</v>
      </c>
      <c r="AX28" s="63">
        <v>1.9675925925925926E-4</v>
      </c>
      <c r="AY28" s="63">
        <v>1.2337962962962964E-4</v>
      </c>
      <c r="AZ28" s="8">
        <v>8</v>
      </c>
      <c r="BA28" s="64">
        <f t="shared" si="24"/>
        <v>5496</v>
      </c>
      <c r="BB28" s="8">
        <v>520</v>
      </c>
      <c r="BC28" s="102">
        <f t="shared" si="6"/>
        <v>1.8380468372859642</v>
      </c>
      <c r="BD28" s="90">
        <f t="shared" si="30"/>
        <v>1.5422453703703705E-5</v>
      </c>
      <c r="BE28" s="13">
        <f t="shared" si="31"/>
        <v>1.3325000000000002</v>
      </c>
      <c r="BF28" s="14">
        <f t="shared" si="32"/>
        <v>17</v>
      </c>
      <c r="BG28" s="13">
        <f t="shared" si="34"/>
        <v>1.9428571428571426</v>
      </c>
      <c r="BH28" s="90">
        <v>1.15740740740741E-4</v>
      </c>
      <c r="BI28" s="58">
        <v>2.89351851851852E-4</v>
      </c>
      <c r="BJ28" s="58">
        <v>4.6296296296296298E-4</v>
      </c>
      <c r="BK28" s="42"/>
      <c r="BL28" s="97"/>
      <c r="BM28" s="97"/>
      <c r="BN28" s="97"/>
      <c r="BO28" s="97"/>
      <c r="BP28" s="97"/>
      <c r="BQ28" s="97"/>
      <c r="BR28" s="97"/>
      <c r="BS28" s="97"/>
      <c r="BT28" s="97"/>
      <c r="BU28" s="97"/>
      <c r="BV28" s="97"/>
      <c r="BW28" s="97"/>
      <c r="BX28" s="97"/>
      <c r="BY28" s="97"/>
      <c r="BZ28" s="42"/>
      <c r="CA28" s="97"/>
      <c r="CB28" s="97"/>
      <c r="CC28" s="97"/>
      <c r="CD28" s="97"/>
      <c r="CE28" s="97"/>
      <c r="CF28" s="97"/>
      <c r="CG28" s="97"/>
      <c r="CH28" s="97"/>
      <c r="CI28" s="97"/>
      <c r="CJ28" s="97"/>
      <c r="CK28" s="97"/>
      <c r="CL28" s="97"/>
      <c r="CM28" s="97"/>
      <c r="CN28" s="97"/>
      <c r="CO28" s="42"/>
    </row>
    <row r="29" spans="1:93" x14ac:dyDescent="0.3">
      <c r="A29" s="8">
        <v>28</v>
      </c>
      <c r="B29" s="9">
        <v>45436</v>
      </c>
      <c r="C29" s="63">
        <v>2.4305555555555555E-4</v>
      </c>
      <c r="D29" s="63">
        <v>1.3113425925925925E-4</v>
      </c>
      <c r="E29" s="8">
        <v>8</v>
      </c>
      <c r="F29" s="64">
        <f t="shared" si="14"/>
        <v>5496</v>
      </c>
      <c r="G29" s="8">
        <v>520</v>
      </c>
      <c r="H29" s="102">
        <f t="shared" si="25"/>
        <v>1.7526523289833811</v>
      </c>
      <c r="I29" s="90">
        <f t="shared" si="26"/>
        <v>1.6391782407407406E-5</v>
      </c>
      <c r="J29" s="13">
        <f t="shared" si="27"/>
        <v>1.41625</v>
      </c>
      <c r="K29" s="14">
        <f t="shared" si="28"/>
        <v>21</v>
      </c>
      <c r="L29" s="13">
        <f t="shared" si="29"/>
        <v>2.4</v>
      </c>
      <c r="M29" s="90">
        <v>1.15740740740741E-4</v>
      </c>
      <c r="N29" s="58">
        <v>2.89351851851852E-4</v>
      </c>
      <c r="O29" s="58">
        <v>4.6296296296296298E-4</v>
      </c>
      <c r="P29" s="42"/>
      <c r="Q29" s="97"/>
      <c r="R29" s="97"/>
      <c r="S29" s="97"/>
      <c r="T29" s="97"/>
      <c r="U29" s="97"/>
      <c r="V29" s="97"/>
      <c r="W29" s="97"/>
      <c r="X29" s="97"/>
      <c r="Y29" s="97"/>
      <c r="Z29" s="97"/>
      <c r="AA29" s="97"/>
      <c r="AB29" s="97"/>
      <c r="AC29" s="97"/>
      <c r="AD29" s="97"/>
      <c r="AE29" s="42"/>
      <c r="AF29" s="97"/>
      <c r="AG29" s="97"/>
      <c r="AH29" s="97"/>
      <c r="AI29" s="97"/>
      <c r="AJ29" s="97"/>
      <c r="AK29" s="97"/>
      <c r="AL29" s="97"/>
      <c r="AM29" s="97"/>
      <c r="AN29" s="97"/>
      <c r="AO29" s="97"/>
      <c r="AP29" s="97"/>
      <c r="AQ29" s="97"/>
      <c r="AR29" s="97"/>
      <c r="AS29" s="97"/>
      <c r="AT29" s="42"/>
      <c r="AV29" s="8">
        <v>28</v>
      </c>
      <c r="AW29" s="9">
        <v>45436</v>
      </c>
      <c r="AX29" s="63">
        <v>2.6620370370370372E-4</v>
      </c>
      <c r="AY29" s="63">
        <v>1.1527777777777778E-4</v>
      </c>
      <c r="AZ29" s="8">
        <v>8</v>
      </c>
      <c r="BA29" s="64">
        <f t="shared" si="24"/>
        <v>5496</v>
      </c>
      <c r="BB29" s="8">
        <v>520</v>
      </c>
      <c r="BC29" s="102">
        <f t="shared" si="6"/>
        <v>1.939741790748025</v>
      </c>
      <c r="BD29" s="90">
        <f t="shared" si="30"/>
        <v>1.4409722222222223E-5</v>
      </c>
      <c r="BE29" s="13">
        <f t="shared" si="31"/>
        <v>1.2450000000000001</v>
      </c>
      <c r="BF29" s="14">
        <f t="shared" si="32"/>
        <v>23</v>
      </c>
      <c r="BG29" s="13">
        <f t="shared" si="34"/>
        <v>2.6285714285714281</v>
      </c>
      <c r="BH29" s="90">
        <v>1.15740740740741E-4</v>
      </c>
      <c r="BI29" s="58">
        <v>2.89351851851852E-4</v>
      </c>
      <c r="BJ29" s="58">
        <v>4.6296296296296298E-4</v>
      </c>
      <c r="BK29" s="42"/>
      <c r="BL29" s="97"/>
      <c r="BM29" s="97"/>
      <c r="BN29" s="97"/>
      <c r="BO29" s="97"/>
      <c r="BP29" s="97"/>
      <c r="BQ29" s="97"/>
      <c r="BR29" s="97"/>
      <c r="BS29" s="97"/>
      <c r="BT29" s="97"/>
      <c r="BU29" s="97"/>
      <c r="BV29" s="97"/>
      <c r="BW29" s="97"/>
      <c r="BX29" s="97"/>
      <c r="BY29" s="97"/>
      <c r="BZ29" s="42"/>
      <c r="CA29" s="97"/>
      <c r="CB29" s="97"/>
      <c r="CC29" s="97"/>
      <c r="CD29" s="97"/>
      <c r="CE29" s="97"/>
      <c r="CF29" s="97"/>
      <c r="CG29" s="97"/>
      <c r="CH29" s="97"/>
      <c r="CI29" s="97"/>
      <c r="CJ29" s="97"/>
      <c r="CK29" s="97"/>
      <c r="CL29" s="97"/>
      <c r="CM29" s="97"/>
      <c r="CN29" s="97"/>
      <c r="CO29" s="42"/>
    </row>
    <row r="30" spans="1:93" x14ac:dyDescent="0.3">
      <c r="A30" s="8">
        <v>29</v>
      </c>
      <c r="B30" s="9">
        <v>45440</v>
      </c>
      <c r="C30" s="63">
        <v>3.1250000000000001E-4</v>
      </c>
      <c r="D30" s="63">
        <v>1.2152777777777777E-4</v>
      </c>
      <c r="E30" s="8">
        <v>8</v>
      </c>
      <c r="F30" s="64">
        <f t="shared" si="14"/>
        <v>5496</v>
      </c>
      <c r="G30" s="8">
        <v>520</v>
      </c>
      <c r="H30" s="102">
        <f t="shared" si="25"/>
        <v>1.8602616607040394</v>
      </c>
      <c r="I30" s="90">
        <f t="shared" si="26"/>
        <v>1.5190972222222222E-5</v>
      </c>
      <c r="J30" s="13">
        <f t="shared" si="27"/>
        <v>1.3125</v>
      </c>
      <c r="K30" s="14">
        <f t="shared" si="28"/>
        <v>26.999999999999996</v>
      </c>
      <c r="L30" s="13">
        <f t="shared" si="29"/>
        <v>3.0857142857142854</v>
      </c>
      <c r="M30" s="90">
        <v>1.15740740740741E-4</v>
      </c>
      <c r="N30" s="58">
        <v>2.89351851851852E-4</v>
      </c>
      <c r="O30" s="58">
        <v>4.6296296296296298E-4</v>
      </c>
      <c r="P30" s="42"/>
      <c r="Q30" s="97"/>
      <c r="R30" s="97"/>
      <c r="S30" s="97"/>
      <c r="T30" s="97"/>
      <c r="U30" s="97"/>
      <c r="V30" s="97"/>
      <c r="W30" s="97"/>
      <c r="X30" s="97"/>
      <c r="Y30" s="97"/>
      <c r="Z30" s="97"/>
      <c r="AA30" s="97"/>
      <c r="AB30" s="97"/>
      <c r="AC30" s="97"/>
      <c r="AD30" s="97"/>
      <c r="AE30" s="42"/>
      <c r="AF30" s="97"/>
      <c r="AG30" s="97"/>
      <c r="AH30" s="97"/>
      <c r="AI30" s="97"/>
      <c r="AJ30" s="97"/>
      <c r="AK30" s="97"/>
      <c r="AL30" s="97"/>
      <c r="AM30" s="97"/>
      <c r="AN30" s="97"/>
      <c r="AO30" s="97"/>
      <c r="AP30" s="97"/>
      <c r="AQ30" s="97"/>
      <c r="AR30" s="97"/>
      <c r="AS30" s="97"/>
      <c r="AT30" s="42"/>
      <c r="AV30" s="8">
        <v>29</v>
      </c>
      <c r="AW30" s="9">
        <v>45440</v>
      </c>
      <c r="AX30" s="63">
        <v>3.1250000000000001E-4</v>
      </c>
      <c r="AY30" s="63">
        <v>1.0624999999999999E-4</v>
      </c>
      <c r="AZ30" s="8">
        <v>8</v>
      </c>
      <c r="BA30" s="64">
        <f t="shared" ref="BA30" si="35">(BB30+167)*AZ30</f>
        <v>5496</v>
      </c>
      <c r="BB30" s="8">
        <v>520</v>
      </c>
      <c r="BC30" s="102">
        <f t="shared" si="6"/>
        <v>2.0712563466442595</v>
      </c>
      <c r="BD30" s="90">
        <f t="shared" si="30"/>
        <v>1.3281249999999999E-5</v>
      </c>
      <c r="BE30" s="13">
        <f t="shared" ref="BE30" si="36">BD30*24*60*60</f>
        <v>1.1475</v>
      </c>
      <c r="BF30" s="14">
        <f t="shared" si="32"/>
        <v>26.999999999999996</v>
      </c>
      <c r="BG30" s="13">
        <f t="shared" si="34"/>
        <v>3.0857142857142854</v>
      </c>
      <c r="BH30" s="90">
        <v>1.15740740740741E-4</v>
      </c>
      <c r="BI30" s="58">
        <v>2.89351851851852E-4</v>
      </c>
      <c r="BJ30" s="58">
        <v>4.6296296296296298E-4</v>
      </c>
      <c r="BK30" s="42"/>
      <c r="BL30" s="97"/>
      <c r="BM30" s="97"/>
      <c r="BN30" s="97"/>
      <c r="BO30" s="97"/>
      <c r="BP30" s="97"/>
      <c r="BQ30" s="97"/>
      <c r="BR30" s="97"/>
      <c r="BS30" s="97"/>
      <c r="BT30" s="97"/>
      <c r="BU30" s="97"/>
      <c r="BV30" s="97"/>
      <c r="BW30" s="97"/>
      <c r="BX30" s="97"/>
      <c r="BY30" s="97"/>
      <c r="BZ30" s="42"/>
      <c r="CA30" s="97"/>
      <c r="CB30" s="97"/>
      <c r="CC30" s="97"/>
      <c r="CD30" s="97"/>
      <c r="CE30" s="97"/>
      <c r="CF30" s="97"/>
      <c r="CG30" s="97"/>
      <c r="CH30" s="97"/>
      <c r="CI30" s="97"/>
      <c r="CJ30" s="97"/>
      <c r="CK30" s="97"/>
      <c r="CL30" s="97"/>
      <c r="CM30" s="97"/>
      <c r="CN30" s="97"/>
      <c r="CO30" s="42"/>
    </row>
    <row r="31" spans="1:93" x14ac:dyDescent="0.3">
      <c r="A31" s="8">
        <v>30</v>
      </c>
      <c r="B31" s="9">
        <v>45447</v>
      </c>
      <c r="C31" s="63">
        <v>3.7037037037037035E-4</v>
      </c>
      <c r="D31" s="63">
        <v>1.2627314814814814E-4</v>
      </c>
      <c r="E31" s="8">
        <v>8</v>
      </c>
      <c r="F31" s="64">
        <f t="shared" si="14"/>
        <v>5496</v>
      </c>
      <c r="G31" s="8">
        <v>520</v>
      </c>
      <c r="H31" s="102">
        <f t="shared" si="25"/>
        <v>1.8052127581067108</v>
      </c>
      <c r="I31" s="90">
        <f t="shared" si="26"/>
        <v>1.5784143518518518E-5</v>
      </c>
      <c r="J31" s="13">
        <f t="shared" si="27"/>
        <v>1.3637499999999998</v>
      </c>
      <c r="K31" s="14">
        <f t="shared" si="28"/>
        <v>32</v>
      </c>
      <c r="L31" s="13">
        <f t="shared" si="29"/>
        <v>3.657142857142857</v>
      </c>
      <c r="M31" s="90">
        <v>1.15740740740741E-4</v>
      </c>
      <c r="N31" s="58">
        <v>2.89351851851852E-4</v>
      </c>
      <c r="O31" s="58">
        <v>4.6296296296296298E-4</v>
      </c>
      <c r="P31" s="42"/>
      <c r="Q31" s="97"/>
      <c r="R31" s="97"/>
      <c r="S31" s="97"/>
      <c r="T31" s="97"/>
      <c r="U31" s="97"/>
      <c r="V31" s="97"/>
      <c r="W31" s="97"/>
      <c r="X31" s="97"/>
      <c r="Y31" s="97"/>
      <c r="Z31" s="97"/>
      <c r="AA31" s="97"/>
      <c r="AB31" s="97"/>
      <c r="AC31" s="97"/>
      <c r="AD31" s="97"/>
      <c r="AE31" s="42"/>
      <c r="AF31" s="97"/>
      <c r="AG31" s="97"/>
      <c r="AH31" s="97"/>
      <c r="AI31" s="97"/>
      <c r="AJ31" s="97"/>
      <c r="AK31" s="97"/>
      <c r="AL31" s="97"/>
      <c r="AM31" s="97"/>
      <c r="AN31" s="97"/>
      <c r="AO31" s="97"/>
      <c r="AP31" s="97"/>
      <c r="AQ31" s="97"/>
      <c r="AR31" s="97"/>
      <c r="AS31" s="97"/>
      <c r="AT31" s="42"/>
      <c r="AV31" s="8">
        <v>30</v>
      </c>
      <c r="AW31" s="9">
        <v>45447</v>
      </c>
      <c r="AX31" s="63">
        <v>3.7037037037037035E-4</v>
      </c>
      <c r="AY31" s="63">
        <v>1.2418981481481482E-4</v>
      </c>
      <c r="AZ31" s="8">
        <v>8</v>
      </c>
      <c r="BA31" s="64">
        <f t="shared" ref="BA31" si="37">(BB31+167)*AZ31</f>
        <v>5496</v>
      </c>
      <c r="BB31" s="8">
        <v>520</v>
      </c>
      <c r="BC31" s="102">
        <f t="shared" si="6"/>
        <v>1.8289034420584649</v>
      </c>
      <c r="BD31" s="90">
        <f t="shared" ref="BD31" si="38">AY31/AZ31</f>
        <v>1.5523726851851853E-5</v>
      </c>
      <c r="BE31" s="13">
        <f t="shared" ref="BE31" si="39">BD31*24*60*60</f>
        <v>1.3412500000000001</v>
      </c>
      <c r="BF31" s="14">
        <f t="shared" ref="BF31" si="40">AX31*24*60*60</f>
        <v>32</v>
      </c>
      <c r="BG31" s="13">
        <f t="shared" si="34"/>
        <v>3.657142857142857</v>
      </c>
      <c r="BH31" s="90">
        <v>1.15740740740741E-4</v>
      </c>
      <c r="BI31" s="58">
        <v>2.89351851851852E-4</v>
      </c>
      <c r="BJ31" s="58">
        <v>4.6296296296296298E-4</v>
      </c>
      <c r="BK31" s="42"/>
      <c r="BL31" s="97"/>
      <c r="BM31" s="97"/>
      <c r="BN31" s="97"/>
      <c r="BO31" s="97"/>
      <c r="BP31" s="97"/>
      <c r="BQ31" s="97"/>
      <c r="BR31" s="97"/>
      <c r="BS31" s="97"/>
      <c r="BT31" s="97"/>
      <c r="BU31" s="97"/>
      <c r="BV31" s="97"/>
      <c r="BW31" s="97"/>
      <c r="BX31" s="97"/>
      <c r="BY31" s="97"/>
      <c r="BZ31" s="42"/>
      <c r="CA31" s="97"/>
      <c r="CB31" s="97"/>
      <c r="CC31" s="97"/>
      <c r="CD31" s="97"/>
      <c r="CE31" s="97"/>
      <c r="CF31" s="97"/>
      <c r="CG31" s="97"/>
      <c r="CH31" s="97"/>
      <c r="CI31" s="97"/>
      <c r="CJ31" s="97"/>
      <c r="CK31" s="97"/>
      <c r="CL31" s="97"/>
      <c r="CM31" s="97"/>
      <c r="CN31" s="97"/>
      <c r="CO31" s="42"/>
    </row>
    <row r="32" spans="1:93" x14ac:dyDescent="0.3">
      <c r="A32" s="8">
        <v>31</v>
      </c>
      <c r="B32" s="9">
        <v>45452</v>
      </c>
      <c r="C32" s="63">
        <v>4.1666666666666669E-4</v>
      </c>
      <c r="D32" s="63">
        <v>1.0972222222222222E-4</v>
      </c>
      <c r="E32" s="8">
        <v>8</v>
      </c>
      <c r="F32" s="64">
        <f t="shared" si="14"/>
        <v>5496</v>
      </c>
      <c r="G32" s="8">
        <v>520</v>
      </c>
      <c r="H32" s="102">
        <f t="shared" si="25"/>
        <v>2.0183149011657191</v>
      </c>
      <c r="I32" s="90">
        <f t="shared" si="26"/>
        <v>1.3715277777777778E-5</v>
      </c>
      <c r="J32" s="13">
        <f t="shared" si="27"/>
        <v>1.1850000000000001</v>
      </c>
      <c r="K32" s="14">
        <f t="shared" si="28"/>
        <v>36</v>
      </c>
      <c r="L32" s="13">
        <f t="shared" si="29"/>
        <v>4.1142857142857139</v>
      </c>
      <c r="M32" s="90">
        <v>1.15740740740741E-4</v>
      </c>
      <c r="N32" s="58">
        <v>2.89351851851852E-4</v>
      </c>
      <c r="O32" s="58">
        <v>4.6296296296296298E-4</v>
      </c>
      <c r="P32" s="42"/>
      <c r="Q32" s="97"/>
      <c r="R32" s="97"/>
      <c r="S32" s="97"/>
      <c r="T32" s="97"/>
      <c r="U32" s="97"/>
      <c r="V32" s="97"/>
      <c r="W32" s="97"/>
      <c r="X32" s="97"/>
      <c r="Y32" s="97"/>
      <c r="Z32" s="97"/>
      <c r="AA32" s="97"/>
      <c r="AB32" s="97"/>
      <c r="AC32" s="97"/>
      <c r="AD32" s="97"/>
      <c r="AE32" s="42"/>
      <c r="AF32" s="97"/>
      <c r="AG32" s="97"/>
      <c r="AH32" s="97"/>
      <c r="AI32" s="97"/>
      <c r="AJ32" s="97"/>
      <c r="AK32" s="97"/>
      <c r="AL32" s="97"/>
      <c r="AM32" s="97"/>
      <c r="AN32" s="97"/>
      <c r="AO32" s="97"/>
      <c r="AP32" s="97"/>
      <c r="AQ32" s="97"/>
      <c r="AR32" s="97"/>
      <c r="AS32" s="97"/>
      <c r="AT32" s="42"/>
      <c r="AV32" s="8">
        <v>31</v>
      </c>
      <c r="AW32" s="9">
        <v>45452</v>
      </c>
      <c r="AX32" s="63">
        <v>4.1666666666666669E-4</v>
      </c>
      <c r="AY32" s="63">
        <v>1.0775462962962964E-4</v>
      </c>
      <c r="AZ32" s="8">
        <v>8</v>
      </c>
      <c r="BA32" s="64">
        <f t="shared" ref="BA32" si="41">(BB32+167)*AZ32</f>
        <v>5496</v>
      </c>
      <c r="BB32" s="8">
        <v>520</v>
      </c>
      <c r="BC32" s="102">
        <f t="shared" si="6"/>
        <v>2.0479919334759158</v>
      </c>
      <c r="BD32" s="90">
        <f t="shared" ref="BD32" si="42">AY32/AZ32</f>
        <v>1.3469328703703705E-5</v>
      </c>
      <c r="BE32" s="13">
        <f t="shared" ref="BE32" si="43">BD32*24*60*60</f>
        <v>1.1637500000000003</v>
      </c>
      <c r="BF32" s="14">
        <f t="shared" ref="BF32" si="44">AX32*24*60*60</f>
        <v>36</v>
      </c>
      <c r="BG32" s="13">
        <f t="shared" si="34"/>
        <v>4.1142857142857139</v>
      </c>
      <c r="BH32" s="90">
        <v>1.15740740740741E-4</v>
      </c>
      <c r="BI32" s="58">
        <v>2.89351851851852E-4</v>
      </c>
      <c r="BJ32" s="58">
        <v>4.6296296296296298E-4</v>
      </c>
      <c r="BK32" s="42"/>
      <c r="BL32" s="97"/>
      <c r="BM32" s="97"/>
      <c r="BN32" s="97"/>
      <c r="BO32" s="97"/>
      <c r="BP32" s="97"/>
      <c r="BQ32" s="97"/>
      <c r="BR32" s="97"/>
      <c r="BS32" s="97"/>
      <c r="BT32" s="97"/>
      <c r="BU32" s="97"/>
      <c r="BV32" s="97"/>
      <c r="BW32" s="97"/>
      <c r="BX32" s="97"/>
      <c r="BY32" s="97"/>
      <c r="BZ32" s="42"/>
      <c r="CA32" s="97"/>
      <c r="CB32" s="97"/>
      <c r="CC32" s="97"/>
      <c r="CD32" s="97"/>
      <c r="CE32" s="97"/>
      <c r="CF32" s="97"/>
      <c r="CG32" s="97"/>
      <c r="CH32" s="97"/>
      <c r="CI32" s="97"/>
      <c r="CJ32" s="97"/>
      <c r="CK32" s="97"/>
      <c r="CL32" s="97"/>
      <c r="CM32" s="97"/>
      <c r="CN32" s="97"/>
      <c r="CO32" s="42"/>
    </row>
    <row r="33" spans="1:93" x14ac:dyDescent="0.3">
      <c r="A33" s="20">
        <v>32</v>
      </c>
      <c r="B33" s="65">
        <v>45457</v>
      </c>
      <c r="C33" s="66">
        <v>4.7453703703703704E-4</v>
      </c>
      <c r="D33" s="66">
        <v>1.0555555555555554E-4</v>
      </c>
      <c r="E33" s="20">
        <v>8</v>
      </c>
      <c r="F33" s="67">
        <f t="shared" ref="F33" si="45">(G33+167)*E33</f>
        <v>5496</v>
      </c>
      <c r="G33" s="20">
        <v>520</v>
      </c>
      <c r="H33" s="102">
        <f t="shared" si="25"/>
        <v>2.0825649002844724</v>
      </c>
      <c r="I33" s="90">
        <f t="shared" ref="I33" si="46">D33/E33</f>
        <v>1.3194444444444443E-5</v>
      </c>
      <c r="J33" s="13">
        <f t="shared" ref="J33" si="47">I33*24*60*60</f>
        <v>1.1399999999999997</v>
      </c>
      <c r="K33" s="14">
        <f t="shared" ref="K33" si="48">C33*24*60*60</f>
        <v>41</v>
      </c>
      <c r="L33" s="13">
        <f t="shared" si="29"/>
        <v>4.6857142857142851</v>
      </c>
      <c r="M33" s="90">
        <v>1.15740740740741E-4</v>
      </c>
      <c r="N33" s="58">
        <v>2.89351851851852E-4</v>
      </c>
      <c r="O33" s="58">
        <v>4.6296296296296298E-4</v>
      </c>
      <c r="P33" s="42"/>
      <c r="Q33" s="97"/>
      <c r="R33" s="97"/>
      <c r="S33" s="97"/>
      <c r="T33" s="97"/>
      <c r="U33" s="97"/>
      <c r="V33" s="97"/>
      <c r="W33" s="97"/>
      <c r="X33" s="97"/>
      <c r="Y33" s="97"/>
      <c r="Z33" s="97"/>
      <c r="AA33" s="97"/>
      <c r="AB33" s="97"/>
      <c r="AC33" s="97"/>
      <c r="AD33" s="97"/>
      <c r="AE33" s="42"/>
      <c r="AF33" s="97"/>
      <c r="AG33" s="97"/>
      <c r="AH33" s="97"/>
      <c r="AI33" s="97"/>
      <c r="AJ33" s="97"/>
      <c r="AK33" s="97"/>
      <c r="AL33" s="97"/>
      <c r="AM33" s="97"/>
      <c r="AN33" s="97"/>
      <c r="AO33" s="97"/>
      <c r="AP33" s="97"/>
      <c r="AQ33" s="97"/>
      <c r="AR33" s="97"/>
      <c r="AS33" s="97"/>
      <c r="AT33" s="42"/>
      <c r="AV33" s="20">
        <v>32</v>
      </c>
      <c r="AW33" s="65">
        <v>45457</v>
      </c>
      <c r="AX33" s="66">
        <v>4.7453703703703704E-4</v>
      </c>
      <c r="AY33" s="66">
        <v>1.111111111111111E-4</v>
      </c>
      <c r="AZ33" s="20">
        <v>8</v>
      </c>
      <c r="BA33" s="67">
        <f t="shared" ref="BA33" si="49">(BB33+167)*AZ33</f>
        <v>5496</v>
      </c>
      <c r="BB33" s="20">
        <v>520</v>
      </c>
      <c r="BC33" s="102">
        <f>(((AZ33*(1/((BE33)*0.9))*0.65)+(BA33/4669)+(((BG33)*0.001)*0.5))/3)</f>
        <v>1.9980944649368435</v>
      </c>
      <c r="BD33" s="90">
        <f t="shared" ref="BD33" si="50">AY33/AZ33</f>
        <v>1.3888888888888888E-5</v>
      </c>
      <c r="BE33" s="13">
        <f t="shared" ref="BE33" si="51">BD33*24*60*60</f>
        <v>1.2</v>
      </c>
      <c r="BF33" s="14">
        <f t="shared" ref="BF33" si="52">AX33*24*60*60</f>
        <v>41</v>
      </c>
      <c r="BG33" s="13">
        <f t="shared" ref="BG33" si="53">((AZ33)/7)*((BF33)/10)</f>
        <v>4.6857142857142851</v>
      </c>
      <c r="BH33" s="90">
        <v>1.15740740740741E-4</v>
      </c>
      <c r="BI33" s="58">
        <v>2.89351851851852E-4</v>
      </c>
      <c r="BJ33" s="58">
        <v>4.6296296296296298E-4</v>
      </c>
      <c r="BK33" s="42"/>
      <c r="BL33" s="97"/>
      <c r="BM33" s="97"/>
      <c r="BN33" s="97"/>
      <c r="BO33" s="97"/>
      <c r="BP33" s="97"/>
      <c r="BQ33" s="97"/>
      <c r="BR33" s="97"/>
      <c r="BS33" s="97"/>
      <c r="BT33" s="97"/>
      <c r="BU33" s="97"/>
      <c r="BV33" s="97"/>
      <c r="BW33" s="97"/>
      <c r="BX33" s="97"/>
      <c r="BY33" s="97"/>
      <c r="BZ33" s="42"/>
      <c r="CA33" s="97"/>
      <c r="CB33" s="97"/>
      <c r="CC33" s="97"/>
      <c r="CD33" s="97"/>
      <c r="CE33" s="97"/>
      <c r="CF33" s="97"/>
      <c r="CG33" s="97"/>
      <c r="CH33" s="97"/>
      <c r="CI33" s="97"/>
      <c r="CJ33" s="97"/>
      <c r="CK33" s="97"/>
      <c r="CL33" s="97"/>
      <c r="CM33" s="97"/>
      <c r="CN33" s="97"/>
      <c r="CO33" s="42"/>
    </row>
    <row r="34" spans="1:93" x14ac:dyDescent="0.3">
      <c r="A34" s="33">
        <v>33</v>
      </c>
      <c r="B34" s="34">
        <v>45464</v>
      </c>
      <c r="C34" s="263"/>
      <c r="D34" s="263"/>
      <c r="E34" s="262"/>
      <c r="F34" s="267"/>
      <c r="G34" s="262"/>
      <c r="H34" s="102"/>
      <c r="I34" s="90"/>
      <c r="J34" s="13"/>
      <c r="K34" s="14"/>
      <c r="L34" s="13"/>
      <c r="M34" s="90">
        <v>1.15740740740741E-4</v>
      </c>
      <c r="N34" s="58">
        <v>2.89351851851852E-4</v>
      </c>
      <c r="O34" s="58">
        <v>4.6296296296296298E-4</v>
      </c>
      <c r="P34" s="42"/>
      <c r="Q34" s="97"/>
      <c r="R34" s="97"/>
      <c r="S34" s="97"/>
      <c r="T34" s="97"/>
      <c r="U34" s="97"/>
      <c r="V34" s="97"/>
      <c r="W34" s="97"/>
      <c r="X34" s="97"/>
      <c r="Y34" s="97"/>
      <c r="Z34" s="97"/>
      <c r="AA34" s="97"/>
      <c r="AB34" s="97"/>
      <c r="AC34" s="97"/>
      <c r="AD34" s="97"/>
      <c r="AE34" s="42"/>
      <c r="AF34" s="97"/>
      <c r="AG34" s="97"/>
      <c r="AH34" s="97"/>
      <c r="AI34" s="97"/>
      <c r="AJ34" s="97"/>
      <c r="AK34" s="97"/>
      <c r="AL34" s="97"/>
      <c r="AM34" s="97"/>
      <c r="AN34" s="97"/>
      <c r="AO34" s="97"/>
      <c r="AP34" s="97"/>
      <c r="AQ34" s="97"/>
      <c r="AR34" s="97"/>
      <c r="AS34" s="97"/>
      <c r="AT34" s="42"/>
      <c r="AV34" s="33">
        <v>33</v>
      </c>
      <c r="AW34" s="34">
        <v>45464</v>
      </c>
      <c r="AX34" s="263"/>
      <c r="AY34" s="263"/>
      <c r="AZ34" s="262"/>
      <c r="BA34" s="267"/>
      <c r="BB34" s="262"/>
      <c r="BC34" s="102"/>
      <c r="BD34" s="90"/>
      <c r="BE34" s="13"/>
      <c r="BF34" s="14"/>
      <c r="BG34" s="13"/>
      <c r="BH34" s="90">
        <v>1.15740740740741E-4</v>
      </c>
      <c r="BI34" s="58">
        <v>2.89351851851852E-4</v>
      </c>
      <c r="BJ34" s="58">
        <v>4.6296296296296298E-4</v>
      </c>
      <c r="BK34" s="42"/>
      <c r="BL34" s="97"/>
      <c r="BM34" s="97"/>
      <c r="BN34" s="97"/>
      <c r="BO34" s="97"/>
      <c r="BP34" s="97"/>
      <c r="BQ34" s="97"/>
      <c r="BR34" s="97"/>
      <c r="BS34" s="97"/>
      <c r="BT34" s="97"/>
      <c r="BU34" s="97"/>
      <c r="BV34" s="97"/>
      <c r="BW34" s="97"/>
      <c r="BX34" s="97"/>
      <c r="BY34" s="97"/>
      <c r="BZ34" s="42"/>
      <c r="CA34" s="97"/>
      <c r="CB34" s="97"/>
      <c r="CC34" s="97"/>
      <c r="CD34" s="97"/>
      <c r="CE34" s="97"/>
      <c r="CF34" s="97"/>
      <c r="CG34" s="97"/>
      <c r="CH34" s="97"/>
      <c r="CI34" s="97"/>
      <c r="CJ34" s="97"/>
      <c r="CK34" s="97"/>
      <c r="CL34" s="97"/>
      <c r="CM34" s="97"/>
      <c r="CN34" s="97"/>
      <c r="CO34" s="42"/>
    </row>
    <row r="35" spans="1:93" x14ac:dyDescent="0.3">
      <c r="A35" s="33">
        <v>34</v>
      </c>
      <c r="B35" s="34">
        <v>45468</v>
      </c>
      <c r="C35" s="263"/>
      <c r="D35" s="263"/>
      <c r="E35" s="262"/>
      <c r="F35" s="267"/>
      <c r="G35" s="262"/>
      <c r="H35" s="102"/>
      <c r="I35" s="90"/>
      <c r="J35" s="13"/>
      <c r="K35" s="14"/>
      <c r="L35" s="13"/>
      <c r="M35" s="90">
        <v>1.15740740740741E-4</v>
      </c>
      <c r="N35" s="58">
        <v>2.89351851851852E-4</v>
      </c>
      <c r="O35" s="58">
        <v>4.6296296296296298E-4</v>
      </c>
      <c r="P35" s="42"/>
      <c r="Q35" s="97"/>
      <c r="R35" s="97"/>
      <c r="S35" s="97"/>
      <c r="T35" s="97"/>
      <c r="U35" s="97"/>
      <c r="V35" s="97"/>
      <c r="W35" s="97"/>
      <c r="X35" s="97"/>
      <c r="Y35" s="97"/>
      <c r="Z35" s="97"/>
      <c r="AA35" s="97"/>
      <c r="AB35" s="97"/>
      <c r="AC35" s="97"/>
      <c r="AD35" s="97"/>
      <c r="AE35" s="42"/>
      <c r="AF35" s="97"/>
      <c r="AG35" s="97"/>
      <c r="AH35" s="97"/>
      <c r="AI35" s="97"/>
      <c r="AJ35" s="97"/>
      <c r="AK35" s="97"/>
      <c r="AL35" s="97"/>
      <c r="AM35" s="97"/>
      <c r="AN35" s="97"/>
      <c r="AO35" s="97"/>
      <c r="AP35" s="97"/>
      <c r="AQ35" s="97"/>
      <c r="AR35" s="97"/>
      <c r="AS35" s="97"/>
      <c r="AT35" s="42"/>
      <c r="AV35" s="33">
        <v>34</v>
      </c>
      <c r="AW35" s="34">
        <v>45468</v>
      </c>
      <c r="AX35" s="263"/>
      <c r="AY35" s="263"/>
      <c r="AZ35" s="262"/>
      <c r="BA35" s="267"/>
      <c r="BB35" s="262"/>
      <c r="BC35" s="102"/>
      <c r="BD35" s="90"/>
      <c r="BE35" s="13"/>
      <c r="BF35" s="14"/>
      <c r="BG35" s="13"/>
      <c r="BH35" s="90">
        <v>1.15740740740741E-4</v>
      </c>
      <c r="BI35" s="58">
        <v>2.89351851851852E-4</v>
      </c>
      <c r="BJ35" s="58">
        <v>4.6296296296296298E-4</v>
      </c>
      <c r="BK35" s="42"/>
      <c r="BL35" s="97"/>
      <c r="BM35" s="97"/>
      <c r="BN35" s="97"/>
      <c r="BO35" s="97"/>
      <c r="BP35" s="97"/>
      <c r="BQ35" s="97"/>
      <c r="BR35" s="97"/>
      <c r="BS35" s="97"/>
      <c r="BT35" s="97"/>
      <c r="BU35" s="97"/>
      <c r="BV35" s="97"/>
      <c r="BW35" s="97"/>
      <c r="BX35" s="97"/>
      <c r="BY35" s="97"/>
      <c r="BZ35" s="42"/>
      <c r="CA35" s="97"/>
      <c r="CB35" s="97"/>
      <c r="CC35" s="97"/>
      <c r="CD35" s="97"/>
      <c r="CE35" s="97"/>
      <c r="CF35" s="97"/>
      <c r="CG35" s="97"/>
      <c r="CH35" s="97"/>
      <c r="CI35" s="97"/>
      <c r="CJ35" s="97"/>
      <c r="CK35" s="97"/>
      <c r="CL35" s="97"/>
      <c r="CM35" s="97"/>
      <c r="CN35" s="97"/>
      <c r="CO35" s="42"/>
    </row>
    <row r="36" spans="1:93" x14ac:dyDescent="0.3">
      <c r="A36" s="33">
        <v>35</v>
      </c>
      <c r="B36" s="34">
        <v>45473</v>
      </c>
      <c r="C36" s="263"/>
      <c r="D36" s="263"/>
      <c r="E36" s="262"/>
      <c r="F36" s="267"/>
      <c r="G36" s="262"/>
      <c r="H36" s="102"/>
      <c r="I36" s="90"/>
      <c r="J36" s="13"/>
      <c r="K36" s="14"/>
      <c r="L36" s="13"/>
      <c r="M36" s="90">
        <v>1.15740740740741E-4</v>
      </c>
      <c r="N36" s="58">
        <v>2.89351851851852E-4</v>
      </c>
      <c r="O36" s="58">
        <v>4.6296296296296298E-4</v>
      </c>
      <c r="P36" s="42"/>
      <c r="Q36" s="97"/>
      <c r="R36" s="97"/>
      <c r="S36" s="97"/>
      <c r="T36" s="97"/>
      <c r="U36" s="97"/>
      <c r="V36" s="97"/>
      <c r="W36" s="97"/>
      <c r="X36" s="97"/>
      <c r="Y36" s="97"/>
      <c r="Z36" s="97"/>
      <c r="AA36" s="97"/>
      <c r="AB36" s="97"/>
      <c r="AC36" s="97"/>
      <c r="AD36" s="97"/>
      <c r="AE36" s="42"/>
      <c r="AF36" s="97"/>
      <c r="AG36" s="97"/>
      <c r="AH36" s="97"/>
      <c r="AI36" s="97"/>
      <c r="AJ36" s="97"/>
      <c r="AK36" s="97"/>
      <c r="AL36" s="97"/>
      <c r="AM36" s="97"/>
      <c r="AN36" s="97"/>
      <c r="AO36" s="97"/>
      <c r="AP36" s="97"/>
      <c r="AQ36" s="97"/>
      <c r="AR36" s="97"/>
      <c r="AS36" s="97"/>
      <c r="AT36" s="42"/>
      <c r="AV36" s="33">
        <v>35</v>
      </c>
      <c r="AW36" s="34">
        <v>45473</v>
      </c>
      <c r="AX36" s="263"/>
      <c r="AY36" s="263"/>
      <c r="AZ36" s="262"/>
      <c r="BA36" s="267"/>
      <c r="BB36" s="262"/>
      <c r="BC36" s="102"/>
      <c r="BD36" s="90"/>
      <c r="BE36" s="13"/>
      <c r="BF36" s="14"/>
      <c r="BG36" s="13"/>
      <c r="BH36" s="90">
        <v>1.15740740740741E-4</v>
      </c>
      <c r="BI36" s="58">
        <v>2.89351851851852E-4</v>
      </c>
      <c r="BJ36" s="58">
        <v>4.6296296296296298E-4</v>
      </c>
      <c r="BK36" s="42"/>
      <c r="BL36" s="97"/>
      <c r="BM36" s="97"/>
      <c r="BN36" s="97"/>
      <c r="BO36" s="97"/>
      <c r="BP36" s="97"/>
      <c r="BQ36" s="97"/>
      <c r="BR36" s="97"/>
      <c r="BS36" s="97"/>
      <c r="BT36" s="97"/>
      <c r="BU36" s="97"/>
      <c r="BV36" s="97"/>
      <c r="BW36" s="97"/>
      <c r="BX36" s="97"/>
      <c r="BY36" s="97"/>
      <c r="BZ36" s="42"/>
      <c r="CA36" s="97"/>
      <c r="CB36" s="97"/>
      <c r="CC36" s="97"/>
      <c r="CD36" s="97"/>
      <c r="CE36" s="97"/>
      <c r="CF36" s="97"/>
      <c r="CG36" s="97"/>
      <c r="CH36" s="97"/>
      <c r="CI36" s="97"/>
      <c r="CJ36" s="97"/>
      <c r="CK36" s="97"/>
      <c r="CL36" s="97"/>
      <c r="CM36" s="97"/>
      <c r="CN36" s="97"/>
      <c r="CO36" s="42"/>
    </row>
    <row r="37" spans="1:93" x14ac:dyDescent="0.3">
      <c r="A37" s="33">
        <v>36</v>
      </c>
      <c r="B37" s="34">
        <v>45478</v>
      </c>
      <c r="C37" s="263"/>
      <c r="D37" s="263"/>
      <c r="E37" s="262"/>
      <c r="F37" s="267"/>
      <c r="G37" s="262"/>
      <c r="H37" s="102"/>
      <c r="I37" s="90"/>
      <c r="J37" s="13"/>
      <c r="K37" s="14"/>
      <c r="L37" s="13"/>
      <c r="M37" s="90">
        <v>1.15740740740741E-4</v>
      </c>
      <c r="N37" s="58">
        <v>2.89351851851852E-4</v>
      </c>
      <c r="O37" s="58">
        <v>4.6296296296296298E-4</v>
      </c>
      <c r="P37" s="42"/>
      <c r="Q37" s="97"/>
      <c r="R37" s="97"/>
      <c r="S37" s="97"/>
      <c r="T37" s="97"/>
      <c r="U37" s="97"/>
      <c r="V37" s="97"/>
      <c r="W37" s="97"/>
      <c r="X37" s="97"/>
      <c r="Y37" s="97"/>
      <c r="Z37" s="97"/>
      <c r="AA37" s="97"/>
      <c r="AB37" s="97"/>
      <c r="AC37" s="97"/>
      <c r="AD37" s="97"/>
      <c r="AE37" s="42"/>
      <c r="AF37" s="97"/>
      <c r="AG37" s="97"/>
      <c r="AH37" s="97"/>
      <c r="AI37" s="97"/>
      <c r="AJ37" s="97"/>
      <c r="AK37" s="97"/>
      <c r="AL37" s="97"/>
      <c r="AM37" s="97"/>
      <c r="AN37" s="97"/>
      <c r="AO37" s="97"/>
      <c r="AP37" s="97"/>
      <c r="AQ37" s="97"/>
      <c r="AR37" s="97"/>
      <c r="AS37" s="97"/>
      <c r="AT37" s="42"/>
      <c r="AV37" s="33">
        <v>36</v>
      </c>
      <c r="AW37" s="34">
        <v>45478</v>
      </c>
      <c r="AX37" s="263"/>
      <c r="AY37" s="263"/>
      <c r="AZ37" s="262"/>
      <c r="BA37" s="267"/>
      <c r="BB37" s="262"/>
      <c r="BC37" s="102"/>
      <c r="BD37" s="90"/>
      <c r="BE37" s="13"/>
      <c r="BF37" s="14"/>
      <c r="BG37" s="13"/>
      <c r="BH37" s="90">
        <v>1.15740740740741E-4</v>
      </c>
      <c r="BI37" s="58">
        <v>2.89351851851852E-4</v>
      </c>
      <c r="BJ37" s="58">
        <v>4.6296296296296298E-4</v>
      </c>
      <c r="BK37" s="42"/>
      <c r="BL37" s="97"/>
      <c r="BM37" s="97"/>
      <c r="BN37" s="97"/>
      <c r="BO37" s="97"/>
      <c r="BP37" s="97"/>
      <c r="BQ37" s="97"/>
      <c r="BR37" s="97"/>
      <c r="BS37" s="97"/>
      <c r="BT37" s="97"/>
      <c r="BU37" s="97"/>
      <c r="BV37" s="97"/>
      <c r="BW37" s="97"/>
      <c r="BX37" s="97"/>
      <c r="BY37" s="97"/>
      <c r="BZ37" s="42"/>
      <c r="CA37" s="97"/>
      <c r="CB37" s="97"/>
      <c r="CC37" s="97"/>
      <c r="CD37" s="97"/>
      <c r="CE37" s="97"/>
      <c r="CF37" s="97"/>
      <c r="CG37" s="97"/>
      <c r="CH37" s="97"/>
      <c r="CI37" s="97"/>
      <c r="CJ37" s="97"/>
      <c r="CK37" s="97"/>
      <c r="CL37" s="97"/>
      <c r="CM37" s="97"/>
      <c r="CN37" s="97"/>
      <c r="CO37" s="42"/>
    </row>
    <row r="38" spans="1:93" x14ac:dyDescent="0.3">
      <c r="A38" s="33">
        <v>37</v>
      </c>
      <c r="B38" s="34">
        <v>45482</v>
      </c>
      <c r="C38" s="263"/>
      <c r="D38" s="263"/>
      <c r="E38" s="262"/>
      <c r="F38" s="267"/>
      <c r="G38" s="262"/>
      <c r="H38" s="102"/>
      <c r="I38" s="90"/>
      <c r="J38" s="13"/>
      <c r="K38" s="14"/>
      <c r="L38" s="13"/>
      <c r="M38" s="90">
        <v>1.15740740740741E-4</v>
      </c>
      <c r="N38" s="58">
        <v>2.89351851851852E-4</v>
      </c>
      <c r="O38" s="58">
        <v>4.6296296296296298E-4</v>
      </c>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V38" s="33">
        <v>37</v>
      </c>
      <c r="AW38" s="34">
        <v>45482</v>
      </c>
      <c r="AX38" s="263"/>
      <c r="AY38" s="263"/>
      <c r="AZ38" s="262"/>
      <c r="BA38" s="267"/>
      <c r="BB38" s="262"/>
      <c r="BC38" s="102"/>
      <c r="BD38" s="90"/>
      <c r="BE38" s="13"/>
      <c r="BF38" s="14"/>
      <c r="BG38" s="13"/>
      <c r="BH38" s="90">
        <v>1.15740740740741E-4</v>
      </c>
      <c r="BI38" s="58">
        <v>2.89351851851852E-4</v>
      </c>
      <c r="BJ38" s="58">
        <v>4.6296296296296298E-4</v>
      </c>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row>
    <row r="39" spans="1:93" ht="16.5" thickBot="1" x14ac:dyDescent="0.35">
      <c r="A39" s="33">
        <v>38</v>
      </c>
      <c r="B39" s="34">
        <v>45487</v>
      </c>
      <c r="C39" s="263"/>
      <c r="D39" s="263"/>
      <c r="E39" s="262"/>
      <c r="F39" s="267"/>
      <c r="G39" s="262"/>
      <c r="H39" s="102"/>
      <c r="I39" s="90"/>
      <c r="J39" s="13"/>
      <c r="K39" s="14"/>
      <c r="L39" s="13"/>
      <c r="M39" s="90">
        <v>1.15740740740741E-4</v>
      </c>
      <c r="N39" s="58">
        <v>2.89351851851852E-4</v>
      </c>
      <c r="O39" s="58">
        <v>4.6296296296296298E-4</v>
      </c>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V39" s="33">
        <v>38</v>
      </c>
      <c r="AW39" s="34">
        <v>45487</v>
      </c>
      <c r="AX39" s="263"/>
      <c r="AY39" s="263"/>
      <c r="AZ39" s="262"/>
      <c r="BA39" s="267"/>
      <c r="BB39" s="262"/>
      <c r="BC39" s="102"/>
      <c r="BD39" s="90"/>
      <c r="BE39" s="13"/>
      <c r="BF39" s="14"/>
      <c r="BG39" s="13"/>
      <c r="BH39" s="90">
        <v>1.15740740740741E-4</v>
      </c>
      <c r="BI39" s="58">
        <v>2.89351851851852E-4</v>
      </c>
      <c r="BJ39" s="58">
        <v>4.6296296296296298E-4</v>
      </c>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row>
    <row r="40" spans="1:93" x14ac:dyDescent="0.3">
      <c r="A40" s="236">
        <v>39</v>
      </c>
      <c r="B40" s="237">
        <v>45489</v>
      </c>
      <c r="C40" s="238">
        <v>3.3564814814814812E-4</v>
      </c>
      <c r="D40" s="238">
        <v>1.1284722222222222E-4</v>
      </c>
      <c r="E40" s="236">
        <v>8</v>
      </c>
      <c r="F40" s="240">
        <f t="shared" ref="F40" si="54">(G40+167)*E40</f>
        <v>5496</v>
      </c>
      <c r="G40" s="236">
        <v>520</v>
      </c>
      <c r="H40" s="218">
        <f t="shared" si="25"/>
        <v>1.9731745354835812</v>
      </c>
      <c r="I40" s="219">
        <f t="shared" ref="I40" si="55">D40/E40</f>
        <v>1.4105902777777777E-5</v>
      </c>
      <c r="J40" s="220">
        <f t="shared" ref="J40" si="56">I40*24*60*60</f>
        <v>1.21875</v>
      </c>
      <c r="K40" s="221">
        <f t="shared" ref="K40" si="57">C40*24*60*60</f>
        <v>29</v>
      </c>
      <c r="L40" s="220">
        <f t="shared" si="29"/>
        <v>3.3142857142857141</v>
      </c>
      <c r="M40" s="219">
        <v>1.15740740740741E-4</v>
      </c>
      <c r="N40" s="217">
        <v>2.89351851851852E-4</v>
      </c>
      <c r="O40" s="217">
        <v>4.6296296296296298E-4</v>
      </c>
      <c r="AV40" s="236">
        <v>39</v>
      </c>
      <c r="AW40" s="237">
        <v>45489</v>
      </c>
      <c r="AX40" s="238">
        <v>3.3564814814814812E-4</v>
      </c>
      <c r="AY40" s="238">
        <v>1.0335648148148148E-4</v>
      </c>
      <c r="AZ40" s="236">
        <v>8</v>
      </c>
      <c r="BA40" s="240">
        <f t="shared" ref="BA40:BA41" si="58">(BB40+167)*AZ40</f>
        <v>5496</v>
      </c>
      <c r="BB40" s="236">
        <v>520</v>
      </c>
      <c r="BC40" s="218">
        <f>(((AZ40*(1/((BE40)*0.9))*0.65)+(BA40/4669)+(((BG40)*0.001)*0.5))/3)</f>
        <v>2.1182811949612743</v>
      </c>
      <c r="BD40" s="219">
        <f t="shared" ref="BD40" si="59">AY40/AZ40</f>
        <v>1.2919560185185185E-5</v>
      </c>
      <c r="BE40" s="220">
        <f t="shared" ref="BE40" si="60">BD40*24*60*60</f>
        <v>1.11625</v>
      </c>
      <c r="BF40" s="221">
        <f t="shared" ref="BF40" si="61">AX40*24*60*60</f>
        <v>29</v>
      </c>
      <c r="BG40" s="220">
        <f t="shared" ref="BG40" si="62">((AZ40)/7)*((BF40)/10)</f>
        <v>3.3142857142857141</v>
      </c>
      <c r="BH40" s="219">
        <v>1.15740740740741E-4</v>
      </c>
      <c r="BI40" s="217">
        <v>2.89351851851852E-4</v>
      </c>
      <c r="BJ40" s="217">
        <v>4.6296296296296298E-4</v>
      </c>
    </row>
    <row r="41" spans="1:93" x14ac:dyDescent="0.3">
      <c r="A41" s="8">
        <v>40</v>
      </c>
      <c r="B41" s="9">
        <v>45493</v>
      </c>
      <c r="C41" s="63">
        <v>3.8194444444444446E-4</v>
      </c>
      <c r="D41" s="63">
        <v>9.722222222222223E-5</v>
      </c>
      <c r="E41" s="8">
        <v>8</v>
      </c>
      <c r="F41" s="64">
        <f t="shared" ref="F41" si="63">(G41+167)*E41</f>
        <v>5496</v>
      </c>
      <c r="G41" s="8">
        <v>520</v>
      </c>
      <c r="H41" s="102">
        <f t="shared" si="25"/>
        <v>2.2272189799280255</v>
      </c>
      <c r="I41" s="90">
        <f t="shared" ref="I41" si="64">D41/E41</f>
        <v>1.2152777777777779E-5</v>
      </c>
      <c r="J41" s="13">
        <f t="shared" ref="J41" si="65">I41*24*60*60</f>
        <v>1.05</v>
      </c>
      <c r="K41" s="14">
        <f t="shared" ref="K41" si="66">C41*24*60*60</f>
        <v>33</v>
      </c>
      <c r="L41" s="13">
        <f t="shared" si="29"/>
        <v>3.7714285714285709</v>
      </c>
      <c r="M41" s="90">
        <v>1.15740740740741E-4</v>
      </c>
      <c r="N41" s="58">
        <v>2.89351851851852E-4</v>
      </c>
      <c r="O41" s="58">
        <v>4.6296296296296298E-4</v>
      </c>
      <c r="AV41" s="8">
        <v>40</v>
      </c>
      <c r="AW41" s="9">
        <v>45493</v>
      </c>
      <c r="AX41" s="63">
        <v>3.8194444444444446E-4</v>
      </c>
      <c r="AY41" s="63">
        <v>9.3865740740740728E-5</v>
      </c>
      <c r="AZ41" s="8">
        <v>8</v>
      </c>
      <c r="BA41" s="64">
        <f t="shared" si="58"/>
        <v>5496</v>
      </c>
      <c r="BB41" s="8">
        <v>520</v>
      </c>
      <c r="BC41" s="102">
        <f>(((AZ41*(1/((BE41)*0.9))*0.65)+(BA41/4669)+(((BG41)*0.001)*0.5))/3)</f>
        <v>2.2928074384470229</v>
      </c>
      <c r="BD41" s="90">
        <f t="shared" ref="BD41" si="67">AY41/AZ41</f>
        <v>1.1733217592592591E-5</v>
      </c>
      <c r="BE41" s="13">
        <f t="shared" ref="BE41" si="68">BD41*24*60*60</f>
        <v>1.0137499999999999</v>
      </c>
      <c r="BF41" s="14">
        <f t="shared" ref="BF41" si="69">AX41*24*60*60</f>
        <v>33</v>
      </c>
      <c r="BG41" s="13">
        <f t="shared" ref="BG41" si="70">((AZ41)/7)*((BF41)/10)</f>
        <v>3.7714285714285709</v>
      </c>
      <c r="BH41" s="90">
        <v>1.15740740740741E-4</v>
      </c>
      <c r="BI41" s="58">
        <v>2.89351851851852E-4</v>
      </c>
      <c r="BJ41" s="58">
        <v>4.6296296296296298E-4</v>
      </c>
    </row>
    <row r="42" spans="1:93" x14ac:dyDescent="0.3">
      <c r="A42" s="26">
        <v>41</v>
      </c>
      <c r="B42" s="27">
        <v>45496</v>
      </c>
      <c r="C42" s="68">
        <v>3.1250000000000001E-4</v>
      </c>
      <c r="D42" s="68">
        <v>1.1400462962962963E-4</v>
      </c>
      <c r="E42" s="26">
        <v>8</v>
      </c>
      <c r="F42" s="69">
        <f t="shared" ref="F42" si="71">(G42+167)*E42</f>
        <v>5496</v>
      </c>
      <c r="G42" s="26">
        <v>520</v>
      </c>
      <c r="H42" s="102">
        <f t="shared" si="25"/>
        <v>1.9570933243715747</v>
      </c>
      <c r="I42" s="90">
        <f t="shared" ref="I42" si="72">D42/E42</f>
        <v>1.4250578703703704E-5</v>
      </c>
      <c r="J42" s="13">
        <f t="shared" ref="J42" si="73">I42*24*60*60</f>
        <v>1.23125</v>
      </c>
      <c r="K42" s="14">
        <f t="shared" ref="K42" si="74">C42*24*60*60</f>
        <v>26.999999999999996</v>
      </c>
      <c r="L42" s="13">
        <f t="shared" ref="L42" si="75">((E42)/7)*((K42)/10)</f>
        <v>3.0857142857142854</v>
      </c>
      <c r="M42" s="90">
        <v>1.15740740740741E-4</v>
      </c>
      <c r="N42" s="58">
        <v>2.89351851851852E-4</v>
      </c>
      <c r="O42" s="58">
        <v>4.6296296296296298E-4</v>
      </c>
      <c r="AV42" s="26">
        <v>41</v>
      </c>
      <c r="AW42" s="27">
        <v>45496</v>
      </c>
      <c r="AX42" s="68">
        <v>3.0092592592592595E-4</v>
      </c>
      <c r="AY42" s="68">
        <v>9.3865740740740728E-5</v>
      </c>
      <c r="AZ42" s="26">
        <v>8</v>
      </c>
      <c r="BA42" s="69">
        <f t="shared" ref="BA42" si="76">(BB42+167)*AZ42</f>
        <v>5496</v>
      </c>
      <c r="BB42" s="26">
        <v>520</v>
      </c>
      <c r="BC42" s="102">
        <f>(((AZ42*(1/((BE42)*0.9))*0.65)+(BA42/4669)+(((BG42)*0.001)*0.5))/3)</f>
        <v>2.2926741051136892</v>
      </c>
      <c r="BD42" s="90">
        <f t="shared" ref="BD42" si="77">AY42/AZ42</f>
        <v>1.1733217592592591E-5</v>
      </c>
      <c r="BE42" s="13">
        <f t="shared" ref="BE42" si="78">BD42*24*60*60</f>
        <v>1.0137499999999999</v>
      </c>
      <c r="BF42" s="14">
        <f t="shared" ref="BF42" si="79">AX42*24*60*60</f>
        <v>26</v>
      </c>
      <c r="BG42" s="13">
        <f t="shared" ref="BG42" si="80">((AZ42)/7)*((BF42)/10)</f>
        <v>2.9714285714285715</v>
      </c>
      <c r="BH42" s="90">
        <v>1.15740740740741E-4</v>
      </c>
      <c r="BI42" s="58">
        <v>2.89351851851852E-4</v>
      </c>
      <c r="BJ42" s="58">
        <v>4.6296296296296298E-4</v>
      </c>
    </row>
    <row r="43" spans="1:93" x14ac:dyDescent="0.3">
      <c r="A43" s="8">
        <v>42</v>
      </c>
      <c r="B43" s="9">
        <v>45500</v>
      </c>
      <c r="C43" s="63">
        <v>3.7037037037037035E-4</v>
      </c>
      <c r="D43" s="63">
        <v>1.1504629629629629E-4</v>
      </c>
      <c r="E43" s="8">
        <v>8</v>
      </c>
      <c r="F43" s="64">
        <f t="shared" ref="F43" si="81">(G43+167)*E43</f>
        <v>5496</v>
      </c>
      <c r="G43" s="8">
        <v>520</v>
      </c>
      <c r="H43" s="102">
        <f t="shared" si="25"/>
        <v>1.9430257514211824</v>
      </c>
      <c r="I43" s="90">
        <f t="shared" ref="I43" si="82">D43/E43</f>
        <v>1.4380787037037036E-5</v>
      </c>
      <c r="J43" s="13">
        <f t="shared" ref="J43" si="83">I43*24*60*60</f>
        <v>1.2424999999999999</v>
      </c>
      <c r="K43" s="14">
        <f t="shared" ref="K43" si="84">C43*24*60*60</f>
        <v>32</v>
      </c>
      <c r="L43" s="13">
        <f t="shared" ref="L43" si="85">((E43)/7)*((K43)/10)</f>
        <v>3.657142857142857</v>
      </c>
      <c r="M43" s="90">
        <v>1.15740740740741E-4</v>
      </c>
      <c r="N43" s="58">
        <v>2.89351851851852E-4</v>
      </c>
      <c r="O43" s="58">
        <v>4.6296296296296298E-4</v>
      </c>
      <c r="AV43" s="8">
        <v>42</v>
      </c>
      <c r="AW43" s="9">
        <v>45500</v>
      </c>
      <c r="AX43" s="63">
        <v>3.7037037037037035E-4</v>
      </c>
      <c r="AY43" s="63">
        <v>1.2569444444444444E-4</v>
      </c>
      <c r="AZ43" s="8">
        <v>8</v>
      </c>
      <c r="BA43" s="64">
        <f t="shared" ref="BA43" si="86">(BB43+167)*AZ43</f>
        <v>5496</v>
      </c>
      <c r="BB43" s="8">
        <v>520</v>
      </c>
      <c r="BC43" s="102">
        <f>(((AZ43*(1/((BE43)*0.9))*0.65)+(BA43/4669)+(((BG43)*0.001)*0.5))/3)</f>
        <v>1.8117147286101465</v>
      </c>
      <c r="BD43" s="90">
        <f t="shared" ref="BD43" si="87">AY43/AZ43</f>
        <v>1.5711805555555555E-5</v>
      </c>
      <c r="BE43" s="13">
        <f t="shared" ref="BE43" si="88">BD43*24*60*60</f>
        <v>1.3574999999999999</v>
      </c>
      <c r="BF43" s="14">
        <f t="shared" ref="BF43" si="89">AX43*24*60*60</f>
        <v>32</v>
      </c>
      <c r="BG43" s="13">
        <f t="shared" ref="BG43" si="90">((AZ43)/7)*((BF43)/10)</f>
        <v>3.657142857142857</v>
      </c>
      <c r="BH43" s="90">
        <v>1.15740740740741E-4</v>
      </c>
      <c r="BI43" s="58">
        <v>2.89351851851852E-4</v>
      </c>
      <c r="BJ43" s="58">
        <v>4.6296296296296298E-4</v>
      </c>
    </row>
    <row r="44" spans="1:93" x14ac:dyDescent="0.3">
      <c r="A44" s="8">
        <v>43</v>
      </c>
      <c r="B44" s="9">
        <v>45503</v>
      </c>
      <c r="C44" s="63">
        <v>4.5138888888888887E-4</v>
      </c>
      <c r="D44" s="63">
        <v>1.0185185185185186E-4</v>
      </c>
      <c r="E44" s="8">
        <v>8</v>
      </c>
      <c r="F44" s="64">
        <f t="shared" ref="F44:F45" si="91">(G44+167)*E44</f>
        <v>5496</v>
      </c>
      <c r="G44" s="8">
        <v>520</v>
      </c>
      <c r="H44" s="102">
        <f t="shared" si="25"/>
        <v>2.1439598489355611</v>
      </c>
      <c r="I44" s="90">
        <f t="shared" ref="I44" si="92">D44/E44</f>
        <v>1.2731481481481482E-5</v>
      </c>
      <c r="J44" s="13">
        <f t="shared" ref="J44" si="93">I44*24*60*60</f>
        <v>1.1000000000000001</v>
      </c>
      <c r="K44" s="14">
        <f t="shared" ref="K44" si="94">C44*24*60*60</f>
        <v>39</v>
      </c>
      <c r="L44" s="13">
        <f t="shared" ref="L44" si="95">((E44)/7)*((K44)/10)</f>
        <v>4.4571428571428564</v>
      </c>
      <c r="M44" s="90">
        <v>1.15740740740741E-4</v>
      </c>
      <c r="N44" s="58">
        <v>2.89351851851852E-4</v>
      </c>
      <c r="O44" s="58">
        <v>4.6296296296296298E-4</v>
      </c>
      <c r="AV44" s="8">
        <v>43</v>
      </c>
      <c r="AW44" s="9">
        <v>45503</v>
      </c>
      <c r="AX44" s="63">
        <v>4.5138888888888887E-4</v>
      </c>
      <c r="AY44" s="63">
        <v>8.5648148148148158E-5</v>
      </c>
      <c r="AZ44" s="8">
        <v>8</v>
      </c>
      <c r="BA44" s="64">
        <f t="shared" ref="BA44:BA45" si="96">(BB44+167)*AZ44</f>
        <v>5496</v>
      </c>
      <c r="BB44" s="8">
        <v>520</v>
      </c>
      <c r="BC44" s="102">
        <f t="shared" ref="BC44:BC46" si="97">(((AZ44*(1/((BE44)*0.9))*0.65)+(BA44/4669)+(((BG44)*0.001)*0.5))/3)</f>
        <v>2.4752001801758925</v>
      </c>
      <c r="BD44" s="90">
        <f t="shared" ref="BD44" si="98">AY44/AZ44</f>
        <v>1.070601851851852E-5</v>
      </c>
      <c r="BE44" s="13">
        <f t="shared" ref="BE44" si="99">BD44*24*60*60</f>
        <v>0.92500000000000004</v>
      </c>
      <c r="BF44" s="14">
        <f t="shared" ref="BF44" si="100">AX44*24*60*60</f>
        <v>39</v>
      </c>
      <c r="BG44" s="13">
        <f t="shared" ref="BG44" si="101">((AZ44)/7)*((BF44)/10)</f>
        <v>4.4571428571428564</v>
      </c>
      <c r="BH44" s="90">
        <v>1.15740740740741E-4</v>
      </c>
      <c r="BI44" s="58">
        <v>2.89351851851852E-4</v>
      </c>
      <c r="BJ44" s="58">
        <v>4.6296296296296298E-4</v>
      </c>
    </row>
    <row r="45" spans="1:93" x14ac:dyDescent="0.3">
      <c r="A45" s="20">
        <v>44</v>
      </c>
      <c r="B45" s="65">
        <v>45507</v>
      </c>
      <c r="C45" s="66">
        <v>4.861111111111111E-4</v>
      </c>
      <c r="D45" s="66">
        <v>9.4675925925925922E-5</v>
      </c>
      <c r="E45" s="20">
        <v>8</v>
      </c>
      <c r="F45" s="67">
        <f t="shared" si="91"/>
        <v>5496</v>
      </c>
      <c r="G45" s="20">
        <v>520</v>
      </c>
      <c r="H45" s="102">
        <f t="shared" si="25"/>
        <v>2.2767213787758198</v>
      </c>
      <c r="I45" s="90">
        <f t="shared" ref="I45" si="102">D45/E45</f>
        <v>1.183449074074074E-5</v>
      </c>
      <c r="J45" s="13">
        <f t="shared" ref="J45" si="103">I45*24*60*60</f>
        <v>1.0225</v>
      </c>
      <c r="K45" s="14">
        <f t="shared" ref="K45" si="104">C45*24*60*60</f>
        <v>42</v>
      </c>
      <c r="L45" s="13">
        <f t="shared" ref="L45" si="105">((E45)/7)*((K45)/10)</f>
        <v>4.8</v>
      </c>
      <c r="M45" s="90">
        <v>1.15740740740741E-4</v>
      </c>
      <c r="N45" s="58">
        <v>2.89351851851852E-4</v>
      </c>
      <c r="O45" s="58">
        <v>4.6296296296296298E-4</v>
      </c>
      <c r="AV45" s="20">
        <v>44</v>
      </c>
      <c r="AW45" s="65">
        <v>45507</v>
      </c>
      <c r="AX45" s="66">
        <v>4.861111111111111E-4</v>
      </c>
      <c r="AY45" s="66">
        <v>9.699074074074075E-5</v>
      </c>
      <c r="AZ45" s="20">
        <v>8</v>
      </c>
      <c r="BA45" s="67">
        <f t="shared" si="96"/>
        <v>5496</v>
      </c>
      <c r="BB45" s="20">
        <v>520</v>
      </c>
      <c r="BC45" s="102">
        <f t="shared" si="97"/>
        <v>2.231768010331312</v>
      </c>
      <c r="BD45" s="90">
        <f t="shared" ref="BD45" si="106">AY45/AZ45</f>
        <v>1.2123842592592594E-5</v>
      </c>
      <c r="BE45" s="13">
        <f t="shared" ref="BE45" si="107">BD45*24*60*60</f>
        <v>1.0475000000000001</v>
      </c>
      <c r="BF45" s="14">
        <f t="shared" ref="BF45" si="108">AX45*24*60*60</f>
        <v>42</v>
      </c>
      <c r="BG45" s="13">
        <f t="shared" ref="BG45" si="109">((AZ45)/7)*((BF45)/10)</f>
        <v>4.8</v>
      </c>
      <c r="BH45" s="90">
        <v>1.15740740740741E-4</v>
      </c>
      <c r="BI45" s="58">
        <v>2.89351851851852E-4</v>
      </c>
      <c r="BJ45" s="58">
        <v>4.6296296296296298E-4</v>
      </c>
    </row>
    <row r="46" spans="1:93" x14ac:dyDescent="0.3">
      <c r="A46" s="20">
        <v>45</v>
      </c>
      <c r="B46" s="65">
        <v>45510</v>
      </c>
      <c r="C46" s="66">
        <v>5.0925925925925921E-4</v>
      </c>
      <c r="D46" s="66">
        <v>9.9305555555555551E-5</v>
      </c>
      <c r="E46" s="20">
        <v>8</v>
      </c>
      <c r="F46" s="67">
        <f t="shared" ref="F46:F47" si="110">(G46+167)*E46</f>
        <v>5496</v>
      </c>
      <c r="G46" s="20">
        <v>520</v>
      </c>
      <c r="H46" s="102">
        <f t="shared" si="25"/>
        <v>2.1889484652575106</v>
      </c>
      <c r="I46" s="90">
        <f t="shared" ref="I46" si="111">D46/E46</f>
        <v>1.2413194444444444E-5</v>
      </c>
      <c r="J46" s="13">
        <f t="shared" ref="J46" si="112">I46*24*60*60</f>
        <v>1.0725</v>
      </c>
      <c r="K46" s="14">
        <f t="shared" ref="K46" si="113">C46*24*60*60</f>
        <v>44</v>
      </c>
      <c r="L46" s="13">
        <f t="shared" ref="L46" si="114">((E46)/7)*((K46)/10)</f>
        <v>5.0285714285714285</v>
      </c>
      <c r="M46" s="90">
        <v>1.15740740740741E-4</v>
      </c>
      <c r="N46" s="58">
        <v>2.89351851851852E-4</v>
      </c>
      <c r="O46" s="58">
        <v>4.6296296296296298E-4</v>
      </c>
      <c r="AV46" s="20">
        <v>45</v>
      </c>
      <c r="AW46" s="65">
        <v>45510</v>
      </c>
      <c r="AX46" s="66">
        <v>5.0925925925925921E-4</v>
      </c>
      <c r="AY46" s="66">
        <v>1.1006944444444444E-4</v>
      </c>
      <c r="AZ46" s="20">
        <v>8</v>
      </c>
      <c r="BA46" s="67">
        <f t="shared" ref="BA46:BA47" si="115">(BB46+167)*AZ46</f>
        <v>5496</v>
      </c>
      <c r="BB46" s="20">
        <v>520</v>
      </c>
      <c r="BC46" s="102">
        <f t="shared" si="97"/>
        <v>2.0133402980615416</v>
      </c>
      <c r="BD46" s="90">
        <f t="shared" ref="BD46" si="116">AY46/AZ46</f>
        <v>1.3758680555555555E-5</v>
      </c>
      <c r="BE46" s="13">
        <f t="shared" ref="BE46" si="117">BD46*24*60*60</f>
        <v>1.18875</v>
      </c>
      <c r="BF46" s="14">
        <f t="shared" ref="BF46" si="118">AX46*24*60*60</f>
        <v>44</v>
      </c>
      <c r="BG46" s="13">
        <f t="shared" ref="BG46" si="119">((AZ46)/7)*((BF46)/10)</f>
        <v>5.0285714285714285</v>
      </c>
      <c r="BH46" s="90">
        <v>1.15740740740741E-4</v>
      </c>
      <c r="BI46" s="58">
        <v>2.89351851851852E-4</v>
      </c>
      <c r="BJ46" s="58">
        <v>4.6296296296296298E-4</v>
      </c>
    </row>
    <row r="47" spans="1:93" x14ac:dyDescent="0.3">
      <c r="A47" s="20">
        <v>46</v>
      </c>
      <c r="B47" s="65">
        <v>45514</v>
      </c>
      <c r="C47" s="66">
        <v>4.9768518518518521E-4</v>
      </c>
      <c r="D47" s="66">
        <v>9.8148148148148151E-5</v>
      </c>
      <c r="E47" s="20">
        <v>8</v>
      </c>
      <c r="F47" s="67">
        <f t="shared" si="110"/>
        <v>5496</v>
      </c>
      <c r="G47" s="20">
        <v>520</v>
      </c>
      <c r="H47" s="102">
        <f t="shared" si="25"/>
        <v>2.2101055394435156</v>
      </c>
      <c r="I47" s="90">
        <f t="shared" ref="I47" si="120">D47/E47</f>
        <v>1.2268518518518519E-5</v>
      </c>
      <c r="J47" s="13">
        <f t="shared" ref="J47" si="121">I47*24*60*60</f>
        <v>1.06</v>
      </c>
      <c r="K47" s="14">
        <f t="shared" ref="K47" si="122">C47*24*60*60</f>
        <v>43</v>
      </c>
      <c r="L47" s="13">
        <f t="shared" ref="L47" si="123">((E47)/7)*((K47)/10)</f>
        <v>4.9142857142857137</v>
      </c>
      <c r="M47" s="90">
        <v>1.15740740740741E-4</v>
      </c>
      <c r="N47" s="58">
        <v>2.89351851851852E-4</v>
      </c>
      <c r="O47" s="58">
        <v>4.6296296296296298E-4</v>
      </c>
      <c r="AV47" s="20">
        <v>46</v>
      </c>
      <c r="AW47" s="65">
        <v>45514</v>
      </c>
      <c r="AX47" s="66">
        <v>4.9768518518518521E-4</v>
      </c>
      <c r="AY47" s="66">
        <v>1.0937499999999999E-4</v>
      </c>
      <c r="AZ47" s="20">
        <v>8</v>
      </c>
      <c r="BA47" s="67">
        <f t="shared" si="115"/>
        <v>5496</v>
      </c>
      <c r="BB47" s="20">
        <v>520</v>
      </c>
      <c r="BC47" s="102">
        <f>(((AZ47*(1/((BE47)*0.9))*0.65)+(BA47/4669)+(((BG47)*0.001)*0.5))/3)</f>
        <v>2.0236077708353348</v>
      </c>
      <c r="BD47" s="90">
        <f t="shared" ref="BD47:BD52" si="124">AY47/AZ47</f>
        <v>1.3671874999999999E-5</v>
      </c>
      <c r="BE47" s="13">
        <f t="shared" ref="BE47" si="125">BD47*24*60*60</f>
        <v>1.1812499999999999</v>
      </c>
      <c r="BF47" s="14">
        <f t="shared" ref="BF47:BF52" si="126">AX47*24*60*60</f>
        <v>43</v>
      </c>
      <c r="BG47" s="13">
        <f t="shared" ref="BG47:BG52" si="127">((AZ47)/7)*((BF47)/10)</f>
        <v>4.9142857142857137</v>
      </c>
      <c r="BH47" s="90">
        <v>1.15740740740741E-4</v>
      </c>
      <c r="BI47" s="58">
        <v>2.89351851851852E-4</v>
      </c>
      <c r="BJ47" s="58">
        <v>4.6296296296296298E-4</v>
      </c>
    </row>
    <row r="48" spans="1:93" x14ac:dyDescent="0.3">
      <c r="A48" s="20">
        <v>47</v>
      </c>
      <c r="B48" s="65">
        <v>45517</v>
      </c>
      <c r="C48" s="66">
        <v>4.861111111111111E-4</v>
      </c>
      <c r="D48" s="66">
        <v>1.0243055555555555E-4</v>
      </c>
      <c r="E48" s="20">
        <v>8</v>
      </c>
      <c r="F48" s="67">
        <f t="shared" ref="F48:F49" si="128">(G48+167)*E48</f>
        <v>5496</v>
      </c>
      <c r="G48" s="20">
        <v>520</v>
      </c>
      <c r="H48" s="102">
        <f t="shared" si="25"/>
        <v>2.1341252304885132</v>
      </c>
      <c r="I48" s="90">
        <f t="shared" ref="I48" si="129">D48/E48</f>
        <v>1.2803819444444443E-5</v>
      </c>
      <c r="J48" s="13">
        <f t="shared" ref="J48" si="130">I48*24*60*60</f>
        <v>1.10625</v>
      </c>
      <c r="K48" s="14">
        <f t="shared" ref="K48" si="131">C48*24*60*60</f>
        <v>42</v>
      </c>
      <c r="L48" s="13">
        <f t="shared" ref="L48" si="132">((E48)/7)*((K48)/10)</f>
        <v>4.8</v>
      </c>
      <c r="M48" s="90">
        <v>1.15740740740741E-4</v>
      </c>
      <c r="N48" s="58">
        <v>2.89351851851852E-4</v>
      </c>
      <c r="O48" s="58">
        <v>4.6296296296296298E-4</v>
      </c>
      <c r="AV48" s="20">
        <v>47</v>
      </c>
      <c r="AW48" s="65">
        <v>45517</v>
      </c>
      <c r="AX48" s="66">
        <v>4.861111111111111E-4</v>
      </c>
      <c r="AY48" s="66">
        <v>1.0243055555555555E-4</v>
      </c>
      <c r="AZ48" s="20">
        <v>8</v>
      </c>
      <c r="BA48" s="67">
        <f t="shared" ref="BA48:BA49" si="133">(BB48+167)*AZ48</f>
        <v>5496</v>
      </c>
      <c r="BB48" s="20">
        <v>520</v>
      </c>
      <c r="BC48" s="102">
        <f>(((AZ48*(1/((BE48)*0.9))*0.65)+(BA48/4669)+(((BG48)*0.001)*0.5))/3)</f>
        <v>2.1341252304885132</v>
      </c>
      <c r="BD48" s="90">
        <f t="shared" si="124"/>
        <v>1.2803819444444443E-5</v>
      </c>
      <c r="BE48" s="13">
        <f t="shared" ref="BE48" si="134">BD48*24*60*60</f>
        <v>1.10625</v>
      </c>
      <c r="BF48" s="14">
        <f t="shared" si="126"/>
        <v>42</v>
      </c>
      <c r="BG48" s="13">
        <f t="shared" si="127"/>
        <v>4.8</v>
      </c>
      <c r="BH48" s="90">
        <v>1.15740740740741E-4</v>
      </c>
      <c r="BI48" s="58">
        <v>2.89351851851852E-4</v>
      </c>
      <c r="BJ48" s="58">
        <v>4.6296296296296298E-4</v>
      </c>
    </row>
    <row r="49" spans="1:62" x14ac:dyDescent="0.3">
      <c r="A49" s="43">
        <v>48</v>
      </c>
      <c r="B49" s="44">
        <v>45521</v>
      </c>
      <c r="C49" s="125">
        <v>2.3148148148148149E-4</v>
      </c>
      <c r="D49" s="125">
        <v>1.2384259259259258E-4</v>
      </c>
      <c r="E49" s="43">
        <v>9</v>
      </c>
      <c r="F49" s="126">
        <f t="shared" si="128"/>
        <v>6183</v>
      </c>
      <c r="G49" s="43">
        <v>520</v>
      </c>
      <c r="H49" s="102">
        <f t="shared" si="25"/>
        <v>2.2642806240404503</v>
      </c>
      <c r="I49" s="90">
        <f t="shared" ref="I49" si="135">D49/E49</f>
        <v>1.376028806584362E-5</v>
      </c>
      <c r="J49" s="13">
        <f t="shared" ref="J49" si="136">I49*24*60*60</f>
        <v>1.1888888888888887</v>
      </c>
      <c r="K49" s="14">
        <f t="shared" ref="K49" si="137">C49*24*60*60</f>
        <v>20.000000000000004</v>
      </c>
      <c r="L49" s="13">
        <f t="shared" ref="L49" si="138">((E49)/7)*((K49)/10)</f>
        <v>2.5714285714285721</v>
      </c>
      <c r="M49" s="90">
        <v>1.15740740740741E-4</v>
      </c>
      <c r="N49" s="58">
        <v>2.89351851851852E-4</v>
      </c>
      <c r="O49" s="58">
        <v>4.6296296296296298E-4</v>
      </c>
      <c r="AV49" s="43">
        <v>48</v>
      </c>
      <c r="AW49" s="44">
        <v>45521</v>
      </c>
      <c r="AX49" s="125">
        <v>2.3148148148148149E-4</v>
      </c>
      <c r="AY49" s="125">
        <v>1.2569444444444444E-4</v>
      </c>
      <c r="AZ49" s="43">
        <v>9</v>
      </c>
      <c r="BA49" s="126">
        <f t="shared" si="133"/>
        <v>6183</v>
      </c>
      <c r="BB49" s="43">
        <v>520</v>
      </c>
      <c r="BC49" s="102">
        <f>(((AZ49*(1/((BE49)*0.9))*0.65)+(BA49/4669)+(((BG49)*0.001)*0.5))/3)</f>
        <v>2.2374308279956314</v>
      </c>
      <c r="BD49" s="90">
        <f t="shared" si="124"/>
        <v>1.3966049382716049E-5</v>
      </c>
      <c r="BE49" s="13">
        <f t="shared" ref="BE49" si="139">BD49*24*60*60</f>
        <v>1.2066666666666666</v>
      </c>
      <c r="BF49" s="14">
        <f t="shared" si="126"/>
        <v>20.000000000000004</v>
      </c>
      <c r="BG49" s="13">
        <f t="shared" si="127"/>
        <v>2.5714285714285721</v>
      </c>
      <c r="BH49" s="90">
        <v>1.15740740740741E-4</v>
      </c>
      <c r="BI49" s="58">
        <v>2.89351851851852E-4</v>
      </c>
      <c r="BJ49" s="58">
        <v>4.6296296296296298E-4</v>
      </c>
    </row>
    <row r="50" spans="1:62" x14ac:dyDescent="0.3">
      <c r="A50" s="8">
        <v>49</v>
      </c>
      <c r="B50" s="9">
        <v>45524</v>
      </c>
      <c r="C50" s="63">
        <v>2.3148148148148149E-4</v>
      </c>
      <c r="D50" s="63">
        <v>1.199074074074074E-4</v>
      </c>
      <c r="E50" s="8">
        <v>10</v>
      </c>
      <c r="F50" s="64">
        <f t="shared" ref="F50:F51" si="140">(G50+167)*E50</f>
        <v>6870</v>
      </c>
      <c r="G50" s="8">
        <v>520</v>
      </c>
      <c r="H50" s="102">
        <f t="shared" si="25"/>
        <v>2.8146975654172053</v>
      </c>
      <c r="I50" s="90">
        <f t="shared" ref="I50:I51" si="141">D50/E50</f>
        <v>1.1990740740740741E-5</v>
      </c>
      <c r="J50" s="13">
        <f t="shared" ref="J50:J51" si="142">I50*24*60*60</f>
        <v>1.036</v>
      </c>
      <c r="K50" s="14">
        <f t="shared" ref="K50:K51" si="143">C50*24*60*60</f>
        <v>20.000000000000004</v>
      </c>
      <c r="L50" s="13">
        <f t="shared" ref="L50:L51" si="144">((E50)/7)*((K50)/10)</f>
        <v>2.8571428571428577</v>
      </c>
      <c r="M50" s="90">
        <v>1.15740740740741E-4</v>
      </c>
      <c r="N50" s="58">
        <v>2.89351851851852E-4</v>
      </c>
      <c r="O50" s="58">
        <v>4.6296296296296298E-4</v>
      </c>
      <c r="AV50" s="8">
        <v>49</v>
      </c>
      <c r="AW50" s="9">
        <v>45524</v>
      </c>
      <c r="AX50" s="63">
        <v>2.3148148148148149E-4</v>
      </c>
      <c r="AY50" s="63">
        <v>1.1053240740740742E-4</v>
      </c>
      <c r="AZ50" s="8">
        <v>10</v>
      </c>
      <c r="BA50" s="64">
        <f t="shared" ref="BA50:BA51" si="145">(BB50+167)*AZ50</f>
        <v>6870</v>
      </c>
      <c r="BB50" s="8">
        <v>520</v>
      </c>
      <c r="BC50" s="102">
        <f t="shared" ref="BC50:BC58" si="146">(((AZ50*(1/((BE50)*0.9))*0.65)+(BA50/4669)+(((BG50)*0.001)*0.5))/3)</f>
        <v>3.011790694447507</v>
      </c>
      <c r="BD50" s="90">
        <f t="shared" si="124"/>
        <v>1.1053240740740742E-5</v>
      </c>
      <c r="BE50" s="13">
        <f t="shared" ref="BE50" si="147">BD50*24*60*60</f>
        <v>0.95500000000000018</v>
      </c>
      <c r="BF50" s="14">
        <f t="shared" si="126"/>
        <v>20.000000000000004</v>
      </c>
      <c r="BG50" s="13">
        <f t="shared" si="127"/>
        <v>2.8571428571428577</v>
      </c>
      <c r="BH50" s="90">
        <v>1.15740740740741E-4</v>
      </c>
      <c r="BI50" s="58">
        <v>2.89351851851852E-4</v>
      </c>
      <c r="BJ50" s="58">
        <v>4.6296296296296298E-4</v>
      </c>
    </row>
    <row r="51" spans="1:62" x14ac:dyDescent="0.3">
      <c r="A51" s="8">
        <v>50</v>
      </c>
      <c r="B51" s="9">
        <v>45528</v>
      </c>
      <c r="C51" s="63">
        <v>3.4722222222222224E-4</v>
      </c>
      <c r="D51" s="63">
        <v>1.3576388888888888E-4</v>
      </c>
      <c r="E51" s="8">
        <v>11</v>
      </c>
      <c r="F51" s="64">
        <f t="shared" si="140"/>
        <v>7557</v>
      </c>
      <c r="G51" s="8">
        <v>520</v>
      </c>
      <c r="H51" s="102">
        <f t="shared" si="25"/>
        <v>3.0236460550459285</v>
      </c>
      <c r="I51" s="90">
        <f t="shared" si="141"/>
        <v>1.2342171717171716E-5</v>
      </c>
      <c r="J51" s="13">
        <f t="shared" si="142"/>
        <v>1.0663636363636364</v>
      </c>
      <c r="K51" s="14">
        <f t="shared" si="143"/>
        <v>30</v>
      </c>
      <c r="L51" s="13">
        <f t="shared" si="144"/>
        <v>4.7142857142857144</v>
      </c>
      <c r="M51" s="90">
        <v>1.15740740740741E-4</v>
      </c>
      <c r="N51" s="58">
        <v>2.89351851851852E-4</v>
      </c>
      <c r="O51" s="58">
        <v>4.6296296296296298E-4</v>
      </c>
      <c r="AV51" s="8">
        <v>50</v>
      </c>
      <c r="AW51" s="9">
        <v>45528</v>
      </c>
      <c r="AX51" s="63">
        <v>3.4722222222222224E-4</v>
      </c>
      <c r="AY51" s="63">
        <v>1.232638888888889E-4</v>
      </c>
      <c r="AZ51" s="8">
        <v>11</v>
      </c>
      <c r="BA51" s="64">
        <f t="shared" si="145"/>
        <v>7557</v>
      </c>
      <c r="BB51" s="8">
        <v>520</v>
      </c>
      <c r="BC51" s="102">
        <f t="shared" si="146"/>
        <v>3.2754781616383108</v>
      </c>
      <c r="BD51" s="90">
        <f t="shared" si="124"/>
        <v>1.1205808080808082E-5</v>
      </c>
      <c r="BE51" s="13">
        <f t="shared" ref="BE51" si="148">BD51*24*60*60</f>
        <v>0.96818181818181814</v>
      </c>
      <c r="BF51" s="14">
        <f t="shared" si="126"/>
        <v>30</v>
      </c>
      <c r="BG51" s="13">
        <f t="shared" si="127"/>
        <v>4.7142857142857144</v>
      </c>
      <c r="BH51" s="90">
        <v>1.15740740740741E-4</v>
      </c>
      <c r="BI51" s="58">
        <v>2.89351851851852E-4</v>
      </c>
      <c r="BJ51" s="58">
        <v>4.6296296296296298E-4</v>
      </c>
    </row>
    <row r="52" spans="1:62" x14ac:dyDescent="0.3">
      <c r="A52" s="20">
        <v>51</v>
      </c>
      <c r="B52" s="65">
        <v>45531</v>
      </c>
      <c r="C52" s="66">
        <v>4.0509259259259258E-4</v>
      </c>
      <c r="D52" s="66">
        <v>1.1666666666666667E-4</v>
      </c>
      <c r="E52" s="20">
        <v>12</v>
      </c>
      <c r="F52" s="67">
        <f t="shared" ref="F52" si="149">(G52+167)*E52</f>
        <v>8244</v>
      </c>
      <c r="G52" s="20">
        <v>520</v>
      </c>
      <c r="H52" s="102">
        <f t="shared" si="25"/>
        <v>4.0287163005798687</v>
      </c>
      <c r="I52" s="90">
        <f t="shared" ref="I52" si="150">D52/E52</f>
        <v>9.7222222222222227E-6</v>
      </c>
      <c r="J52" s="13">
        <f t="shared" ref="J52" si="151">I52*24*60*60</f>
        <v>0.84</v>
      </c>
      <c r="K52" s="14">
        <f t="shared" ref="K52" si="152">C52*24*60*60</f>
        <v>35</v>
      </c>
      <c r="L52" s="13">
        <f t="shared" ref="L52" si="153">((E52)/7)*((K52)/10)</f>
        <v>6</v>
      </c>
      <c r="M52" s="90">
        <v>1.15740740740741E-4</v>
      </c>
      <c r="N52" s="58">
        <v>2.89351851851852E-4</v>
      </c>
      <c r="O52" s="58">
        <v>4.6296296296296298E-4</v>
      </c>
      <c r="AV52" s="20">
        <v>51</v>
      </c>
      <c r="AW52" s="65">
        <v>45531</v>
      </c>
      <c r="AX52" s="66">
        <v>4.0509259259259258E-4</v>
      </c>
      <c r="AY52" s="66">
        <v>1.0914351851851851E-4</v>
      </c>
      <c r="AZ52" s="20">
        <v>12</v>
      </c>
      <c r="BA52" s="67">
        <f t="shared" ref="BA52" si="154">(BB52+167)*AZ52</f>
        <v>8244</v>
      </c>
      <c r="BB52" s="20">
        <v>520</v>
      </c>
      <c r="BC52" s="102">
        <f t="shared" si="146"/>
        <v>4.2657735365766607</v>
      </c>
      <c r="BD52" s="90">
        <f t="shared" si="124"/>
        <v>9.095293209876543E-6</v>
      </c>
      <c r="BE52" s="13">
        <f t="shared" ref="BE52" si="155">BD52*24*60*60</f>
        <v>0.78583333333333327</v>
      </c>
      <c r="BF52" s="14">
        <f t="shared" si="126"/>
        <v>35</v>
      </c>
      <c r="BG52" s="13">
        <f t="shared" si="127"/>
        <v>6</v>
      </c>
      <c r="BH52" s="90">
        <v>1.15740740740741E-4</v>
      </c>
      <c r="BI52" s="58">
        <v>2.89351851851852E-4</v>
      </c>
      <c r="BJ52" s="58">
        <v>4.6296296296296298E-4</v>
      </c>
    </row>
    <row r="53" spans="1:62" x14ac:dyDescent="0.3">
      <c r="A53" s="20">
        <v>52</v>
      </c>
      <c r="B53" s="65">
        <v>45535</v>
      </c>
      <c r="C53" s="66">
        <v>3.4722222222222224E-4</v>
      </c>
      <c r="D53" s="66">
        <v>1.236111111111111E-4</v>
      </c>
      <c r="E53" s="20">
        <v>12</v>
      </c>
      <c r="F53" s="67">
        <f>(G53+167)*E53</f>
        <v>8244</v>
      </c>
      <c r="G53" s="20">
        <v>520</v>
      </c>
      <c r="H53" s="102">
        <f t="shared" si="25"/>
        <v>3.835362576068841</v>
      </c>
      <c r="I53" s="90">
        <f t="shared" ref="I53" si="156">D53/E53</f>
        <v>1.0300925925925925E-5</v>
      </c>
      <c r="J53" s="13">
        <f t="shared" ref="J53" si="157">I53*24*60*60</f>
        <v>0.8899999999999999</v>
      </c>
      <c r="K53" s="14">
        <f t="shared" ref="K53" si="158">C53*24*60*60</f>
        <v>30</v>
      </c>
      <c r="L53" s="13">
        <f t="shared" ref="L53" si="159">((E53)/7)*((K53)/10)</f>
        <v>5.1428571428571423</v>
      </c>
      <c r="M53" s="90">
        <v>1.15740740740741E-4</v>
      </c>
      <c r="N53" s="58">
        <v>2.89351851851852E-4</v>
      </c>
      <c r="O53" s="58">
        <v>4.6296296296296298E-4</v>
      </c>
      <c r="AV53" s="20">
        <v>52</v>
      </c>
      <c r="AW53" s="65">
        <v>45535</v>
      </c>
      <c r="AX53" s="66">
        <v>3.4722222222222224E-4</v>
      </c>
      <c r="AY53" s="66">
        <v>1.0243055555555555E-4</v>
      </c>
      <c r="AZ53" s="20">
        <v>12</v>
      </c>
      <c r="BA53" s="67">
        <f t="shared" ref="BA53" si="160">(BB53+167)*AZ53</f>
        <v>8244</v>
      </c>
      <c r="BB53" s="20">
        <v>520</v>
      </c>
      <c r="BC53" s="102">
        <f t="shared" si="146"/>
        <v>4.5065574807430844</v>
      </c>
      <c r="BD53" s="90">
        <f t="shared" ref="BD53" si="161">AY53/AZ53</f>
        <v>8.5358796296296288E-6</v>
      </c>
      <c r="BE53" s="13">
        <f t="shared" ref="BE53" si="162">BD53*24*60*60</f>
        <v>0.73749999999999993</v>
      </c>
      <c r="BF53" s="14">
        <f t="shared" ref="BF53" si="163">AX53*24*60*60</f>
        <v>30</v>
      </c>
      <c r="BG53" s="13">
        <f t="shared" ref="BG53" si="164">((AZ53)/7)*((BF53)/10)</f>
        <v>5.1428571428571423</v>
      </c>
      <c r="BH53" s="90">
        <v>1.15740740740741E-4</v>
      </c>
      <c r="BI53" s="58">
        <v>2.89351851851852E-4</v>
      </c>
      <c r="BJ53" s="58">
        <v>4.6296296296296298E-4</v>
      </c>
    </row>
    <row r="54" spans="1:62" x14ac:dyDescent="0.3">
      <c r="A54" s="297">
        <v>53</v>
      </c>
      <c r="B54" s="298">
        <v>45538</v>
      </c>
      <c r="C54" s="263"/>
      <c r="D54" s="263"/>
      <c r="E54" s="262"/>
      <c r="F54" s="267"/>
      <c r="G54" s="262"/>
      <c r="H54" s="102"/>
      <c r="I54" s="90"/>
      <c r="J54" s="13"/>
      <c r="K54" s="14"/>
      <c r="L54" s="13"/>
      <c r="M54" s="90">
        <v>1.15740740740741E-4</v>
      </c>
      <c r="N54" s="58">
        <v>2.89351851851852E-4</v>
      </c>
      <c r="O54" s="58">
        <v>4.6296296296296298E-4</v>
      </c>
      <c r="AV54" s="297">
        <v>53</v>
      </c>
      <c r="AW54" s="298">
        <v>45538</v>
      </c>
      <c r="AX54" s="263"/>
      <c r="AY54" s="263"/>
      <c r="AZ54" s="262"/>
      <c r="BA54" s="267"/>
      <c r="BB54" s="262"/>
      <c r="BC54" s="102"/>
      <c r="BD54" s="90"/>
      <c r="BE54" s="13"/>
      <c r="BF54" s="14"/>
      <c r="BG54" s="13"/>
      <c r="BH54" s="90">
        <v>1.15740740740741E-4</v>
      </c>
      <c r="BI54" s="58">
        <v>2.89351851851852E-4</v>
      </c>
      <c r="BJ54" s="58">
        <v>4.6296296296296298E-4</v>
      </c>
    </row>
    <row r="55" spans="1:62" x14ac:dyDescent="0.3">
      <c r="A55" s="20">
        <v>54</v>
      </c>
      <c r="B55" s="65">
        <v>45542</v>
      </c>
      <c r="C55" s="66">
        <v>3.4722222222222224E-4</v>
      </c>
      <c r="D55" s="66">
        <v>1.181712962962963E-4</v>
      </c>
      <c r="E55" s="20">
        <v>12</v>
      </c>
      <c r="F55" s="67">
        <f>(G55+167)*E55</f>
        <v>8244</v>
      </c>
      <c r="G55" s="20">
        <v>520</v>
      </c>
      <c r="H55" s="102">
        <f t="shared" si="25"/>
        <v>3.9847840264840291</v>
      </c>
      <c r="I55" s="90">
        <f t="shared" ref="I55" si="165">D55/E55</f>
        <v>9.8476080246913583E-6</v>
      </c>
      <c r="J55" s="13">
        <f t="shared" ref="J55" si="166">I55*24*60*60</f>
        <v>0.85083333333333333</v>
      </c>
      <c r="K55" s="14">
        <f t="shared" ref="K55" si="167">C55*24*60*60</f>
        <v>30</v>
      </c>
      <c r="L55" s="13">
        <f t="shared" ref="L55" si="168">((E55)/7)*((K55)/10)</f>
        <v>5.1428571428571423</v>
      </c>
      <c r="M55" s="90">
        <v>1.15740740740741E-4</v>
      </c>
      <c r="N55" s="58">
        <v>2.89351851851852E-4</v>
      </c>
      <c r="O55" s="58">
        <v>4.6296296296296298E-4</v>
      </c>
      <c r="AV55" s="20">
        <v>54</v>
      </c>
      <c r="AW55" s="65">
        <v>45542</v>
      </c>
      <c r="AX55" s="66">
        <v>3.4722222222222224E-4</v>
      </c>
      <c r="AY55" s="66">
        <v>1.1122685185185184E-4</v>
      </c>
      <c r="AZ55" s="20">
        <v>12</v>
      </c>
      <c r="BA55" s="67">
        <f t="shared" ref="BA55" si="169">(BB55+167)*AZ55</f>
        <v>8244</v>
      </c>
      <c r="BB55" s="20">
        <v>520</v>
      </c>
      <c r="BC55" s="102">
        <f t="shared" si="146"/>
        <v>4.1967734555496161</v>
      </c>
      <c r="BD55" s="90">
        <f t="shared" ref="BD55" si="170">AY55/AZ55</f>
        <v>9.268904320987653E-6</v>
      </c>
      <c r="BE55" s="13">
        <f t="shared" ref="BE55" si="171">BD55*24*60*60</f>
        <v>0.80083333333333306</v>
      </c>
      <c r="BF55" s="14">
        <f t="shared" ref="BF55" si="172">AX55*24*60*60</f>
        <v>30</v>
      </c>
      <c r="BG55" s="13">
        <f t="shared" ref="BG55" si="173">((AZ55)/7)*((BF55)/10)</f>
        <v>5.1428571428571423</v>
      </c>
      <c r="BH55" s="90">
        <v>1.15740740740741E-4</v>
      </c>
      <c r="BI55" s="58">
        <v>2.89351851851852E-4</v>
      </c>
      <c r="BJ55" s="58">
        <v>4.6296296296296298E-4</v>
      </c>
    </row>
    <row r="56" spans="1:62" x14ac:dyDescent="0.3">
      <c r="A56" s="20">
        <v>55</v>
      </c>
      <c r="B56" s="65">
        <v>45545</v>
      </c>
      <c r="C56" s="66">
        <v>3.4722222222222224E-4</v>
      </c>
      <c r="D56" s="66">
        <v>1.1782407407407407E-4</v>
      </c>
      <c r="E56" s="20">
        <v>12</v>
      </c>
      <c r="F56" s="67">
        <f>(G56+167)*E56</f>
        <v>8244</v>
      </c>
      <c r="G56" s="20">
        <v>520</v>
      </c>
      <c r="H56" s="102">
        <f t="shared" si="25"/>
        <v>3.9947900108323608</v>
      </c>
      <c r="I56" s="90">
        <f t="shared" ref="I56" si="174">D56/E56</f>
        <v>9.8186728395061716E-6</v>
      </c>
      <c r="J56" s="13">
        <f t="shared" ref="J56" si="175">I56*24*60*60</f>
        <v>0.84833333333333327</v>
      </c>
      <c r="K56" s="14">
        <f t="shared" ref="K56" si="176">C56*24*60*60</f>
        <v>30</v>
      </c>
      <c r="L56" s="13">
        <f t="shared" ref="L56" si="177">((E56)/7)*((K56)/10)</f>
        <v>5.1428571428571423</v>
      </c>
      <c r="M56" s="90">
        <v>1.15740740740741E-4</v>
      </c>
      <c r="N56" s="58">
        <v>2.89351851851852E-4</v>
      </c>
      <c r="O56" s="58">
        <v>4.6296296296296298E-4</v>
      </c>
      <c r="AV56" s="20">
        <v>55</v>
      </c>
      <c r="AW56" s="65">
        <v>45545</v>
      </c>
      <c r="AX56" s="66">
        <v>3.4722222222222224E-4</v>
      </c>
      <c r="AY56" s="66">
        <v>1.0821759259259259E-4</v>
      </c>
      <c r="AZ56" s="20">
        <v>12</v>
      </c>
      <c r="BA56" s="67">
        <f t="shared" ref="BA56" si="178">(BB56+167)*AZ56</f>
        <v>8244</v>
      </c>
      <c r="BB56" s="20">
        <v>520</v>
      </c>
      <c r="BC56" s="102">
        <f t="shared" si="146"/>
        <v>4.2970848884190458</v>
      </c>
      <c r="BD56" s="90">
        <f t="shared" ref="BD56" si="179">AY56/AZ56</f>
        <v>9.0181327160493818E-6</v>
      </c>
      <c r="BE56" s="13">
        <f t="shared" ref="BE56" si="180">BD56*24*60*60</f>
        <v>0.77916666666666667</v>
      </c>
      <c r="BF56" s="14">
        <f t="shared" ref="BF56" si="181">AX56*24*60*60</f>
        <v>30</v>
      </c>
      <c r="BG56" s="13">
        <f t="shared" ref="BG56" si="182">((AZ56)/7)*((BF56)/10)</f>
        <v>5.1428571428571423</v>
      </c>
      <c r="BH56" s="90">
        <v>1.15740740740741E-4</v>
      </c>
      <c r="BI56" s="58">
        <v>2.89351851851852E-4</v>
      </c>
      <c r="BJ56" s="58">
        <v>4.6296296296296298E-4</v>
      </c>
    </row>
    <row r="57" spans="1:62" x14ac:dyDescent="0.3">
      <c r="A57" s="47">
        <v>56</v>
      </c>
      <c r="B57" s="48">
        <v>45549</v>
      </c>
      <c r="C57" s="88">
        <v>4.6296296296296294E-5</v>
      </c>
      <c r="D57" s="88">
        <v>1.0717592592592593E-4</v>
      </c>
      <c r="E57" s="47">
        <v>7</v>
      </c>
      <c r="F57" s="89">
        <f>(G57+167)*E57</f>
        <v>4949</v>
      </c>
      <c r="G57" s="47">
        <v>540</v>
      </c>
      <c r="H57" s="102">
        <f t="shared" si="25"/>
        <v>1.6272880931504492</v>
      </c>
      <c r="I57" s="90">
        <f t="shared" ref="I57" si="183">D57/E57</f>
        <v>1.5310846560846561E-5</v>
      </c>
      <c r="J57" s="13">
        <f t="shared" ref="J57" si="184">I57*24*60*60</f>
        <v>1.322857142857143</v>
      </c>
      <c r="K57" s="14">
        <f t="shared" ref="K57" si="185">C57*24*60*60</f>
        <v>4</v>
      </c>
      <c r="L57" s="13">
        <f t="shared" ref="L57" si="186">((E57)/7)*((K57)/10)</f>
        <v>0.4</v>
      </c>
      <c r="M57" s="90">
        <v>1.15740740740741E-4</v>
      </c>
      <c r="N57" s="58">
        <v>2.89351851851852E-4</v>
      </c>
      <c r="O57" s="58">
        <v>4.6296296296296298E-4</v>
      </c>
      <c r="AV57" s="47">
        <v>56</v>
      </c>
      <c r="AW57" s="48">
        <v>45549</v>
      </c>
      <c r="AX57" s="88">
        <v>4.6296296296296294E-5</v>
      </c>
      <c r="AY57" s="88">
        <v>1.0104166666666667E-4</v>
      </c>
      <c r="AZ57" s="47">
        <v>7</v>
      </c>
      <c r="BA57" s="89">
        <f t="shared" ref="BA57" si="187">(BB57+167)*AZ57</f>
        <v>4949</v>
      </c>
      <c r="BB57" s="47">
        <v>540</v>
      </c>
      <c r="BC57" s="102">
        <f t="shared" si="146"/>
        <v>1.7046266941494255</v>
      </c>
      <c r="BD57" s="90">
        <f t="shared" ref="BD57" si="188">AY57/AZ57</f>
        <v>1.4434523809523809E-5</v>
      </c>
      <c r="BE57" s="13">
        <f t="shared" ref="BE57" si="189">BD57*24*60*60</f>
        <v>1.2471428571428571</v>
      </c>
      <c r="BF57" s="14">
        <f t="shared" ref="BF57" si="190">AX57*24*60*60</f>
        <v>4</v>
      </c>
      <c r="BG57" s="13">
        <f t="shared" ref="BG57" si="191">((AZ57)/7)*((BF57)/10)</f>
        <v>0.4</v>
      </c>
      <c r="BH57" s="90">
        <v>1.15740740740741E-4</v>
      </c>
      <c r="BI57" s="58">
        <v>2.89351851851852E-4</v>
      </c>
      <c r="BJ57" s="58">
        <v>4.6296296296296298E-4</v>
      </c>
    </row>
    <row r="58" spans="1:62" x14ac:dyDescent="0.3">
      <c r="A58" s="43">
        <v>57</v>
      </c>
      <c r="B58" s="44">
        <v>45552</v>
      </c>
      <c r="C58" s="125">
        <v>1.0416666666666667E-4</v>
      </c>
      <c r="D58" s="125">
        <v>8.7152777777777779E-5</v>
      </c>
      <c r="E58" s="43">
        <v>8</v>
      </c>
      <c r="F58" s="126">
        <f>(G58+167)*E58</f>
        <v>5656</v>
      </c>
      <c r="G58" s="43">
        <v>540</v>
      </c>
      <c r="H58" s="102">
        <f t="shared" si="25"/>
        <v>2.4501059714077278</v>
      </c>
      <c r="I58" s="90">
        <f t="shared" ref="I58" si="192">D58/E58</f>
        <v>1.0894097222222222E-5</v>
      </c>
      <c r="J58" s="13">
        <f t="shared" ref="J58" si="193">I58*24*60*60</f>
        <v>0.94125000000000003</v>
      </c>
      <c r="K58" s="14">
        <f t="shared" ref="K58" si="194">C58*24*60*60</f>
        <v>9</v>
      </c>
      <c r="L58" s="13">
        <f t="shared" ref="L58" si="195">((E58)/7)*((K58)/10)</f>
        <v>1.0285714285714285</v>
      </c>
      <c r="M58" s="90">
        <v>1.15740740740741E-4</v>
      </c>
      <c r="N58" s="58">
        <v>2.89351851851852E-4</v>
      </c>
      <c r="O58" s="58">
        <v>4.6296296296296298E-4</v>
      </c>
      <c r="AV58" s="43">
        <v>57</v>
      </c>
      <c r="AW58" s="44">
        <v>45552</v>
      </c>
      <c r="AX58" s="125">
        <v>1.0416666666666667E-4</v>
      </c>
      <c r="AY58" s="125">
        <v>7.7893518518518522E-5</v>
      </c>
      <c r="AZ58" s="43">
        <v>8</v>
      </c>
      <c r="BA58" s="126">
        <f t="shared" ref="BA58" si="196">(BB58+167)*AZ58</f>
        <v>5656</v>
      </c>
      <c r="BB58" s="43">
        <v>540</v>
      </c>
      <c r="BC58" s="102">
        <f t="shared" si="146"/>
        <v>2.6933317000123966</v>
      </c>
      <c r="BD58" s="90">
        <f t="shared" ref="BD58" si="197">AY58/AZ58</f>
        <v>9.7366898148148152E-6</v>
      </c>
      <c r="BE58" s="13">
        <f t="shared" ref="BE58" si="198">BD58*24*60*60</f>
        <v>0.84124999999999994</v>
      </c>
      <c r="BF58" s="14">
        <f t="shared" ref="BF58" si="199">AX58*24*60*60</f>
        <v>9</v>
      </c>
      <c r="BG58" s="13">
        <f t="shared" ref="BG58" si="200">((AZ58)/7)*((BF58)/10)</f>
        <v>1.0285714285714285</v>
      </c>
      <c r="BH58" s="90">
        <v>1.15740740740741E-4</v>
      </c>
      <c r="BI58" s="58">
        <v>2.89351851851852E-4</v>
      </c>
      <c r="BJ58" s="58">
        <v>4.6296296296296298E-4</v>
      </c>
    </row>
    <row r="59" spans="1:62" x14ac:dyDescent="0.3">
      <c r="A59" s="33">
        <v>58</v>
      </c>
      <c r="B59" s="34">
        <v>265</v>
      </c>
      <c r="C59" s="127"/>
      <c r="D59" s="127"/>
      <c r="E59" s="33"/>
      <c r="F59" s="139"/>
      <c r="G59" s="33"/>
      <c r="M59" s="90">
        <v>1.15740740740741E-4</v>
      </c>
      <c r="N59" s="58">
        <v>2.89351851851852E-4</v>
      </c>
      <c r="O59" s="58">
        <v>4.6296296296296298E-4</v>
      </c>
      <c r="BH59" s="90">
        <v>1.15740740740741E-4</v>
      </c>
      <c r="BI59" s="58">
        <v>2.89351851851852E-4</v>
      </c>
      <c r="BJ59" s="58">
        <v>4.6296296296296298E-4</v>
      </c>
    </row>
    <row r="60" spans="1:62" x14ac:dyDescent="0.3">
      <c r="M60" s="90">
        <v>1.15740740740741E-4</v>
      </c>
      <c r="N60" s="58">
        <v>2.89351851851852E-4</v>
      </c>
      <c r="O60" s="58">
        <v>4.6296296296296298E-4</v>
      </c>
      <c r="BH60" s="90">
        <v>1.15740740740741E-4</v>
      </c>
      <c r="BI60" s="58">
        <v>2.89351851851852E-4</v>
      </c>
      <c r="BJ60" s="58">
        <v>4.6296296296296298E-4</v>
      </c>
    </row>
    <row r="61" spans="1:62" x14ac:dyDescent="0.3">
      <c r="M61" s="90">
        <v>1.15740740740741E-4</v>
      </c>
      <c r="N61" s="58">
        <v>2.89351851851852E-4</v>
      </c>
      <c r="O61" s="58">
        <v>4.6296296296296298E-4</v>
      </c>
      <c r="BH61" s="90">
        <v>1.15740740740741E-4</v>
      </c>
      <c r="BI61" s="58">
        <v>2.89351851851852E-4</v>
      </c>
      <c r="BJ61" s="58">
        <v>4.6296296296296298E-4</v>
      </c>
    </row>
    <row r="62" spans="1:62" x14ac:dyDescent="0.3">
      <c r="M62" s="90">
        <v>1.15740740740741E-4</v>
      </c>
      <c r="N62" s="58">
        <v>2.89351851851852E-4</v>
      </c>
      <c r="O62" s="58">
        <v>4.6296296296296298E-4</v>
      </c>
      <c r="BH62" s="90">
        <v>1.15740740740741E-4</v>
      </c>
      <c r="BI62" s="58">
        <v>2.89351851851852E-4</v>
      </c>
      <c r="BJ62" s="58">
        <v>4.6296296296296298E-4</v>
      </c>
    </row>
    <row r="63" spans="1:62" x14ac:dyDescent="0.3">
      <c r="M63" s="90">
        <v>1.15740740740741E-4</v>
      </c>
      <c r="N63" s="58">
        <v>2.89351851851852E-4</v>
      </c>
      <c r="O63" s="58">
        <v>4.6296296296296298E-4</v>
      </c>
      <c r="BH63" s="90">
        <v>1.15740740740741E-4</v>
      </c>
      <c r="BI63" s="58">
        <v>2.89351851851852E-4</v>
      </c>
      <c r="BJ63" s="58">
        <v>4.6296296296296298E-4</v>
      </c>
    </row>
    <row r="64" spans="1:62" x14ac:dyDescent="0.3">
      <c r="M64" s="90">
        <v>1.15740740740741E-4</v>
      </c>
      <c r="N64" s="58">
        <v>2.89351851851852E-4</v>
      </c>
      <c r="O64" s="58">
        <v>4.6296296296296298E-4</v>
      </c>
      <c r="BH64" s="90">
        <v>1.15740740740741E-4</v>
      </c>
      <c r="BI64" s="58">
        <v>2.89351851851852E-4</v>
      </c>
      <c r="BJ64" s="58">
        <v>4.6296296296296298E-4</v>
      </c>
    </row>
    <row r="65" spans="13:62" x14ac:dyDescent="0.3">
      <c r="M65" s="90">
        <v>1.15740740740741E-4</v>
      </c>
      <c r="N65" s="58">
        <v>2.89351851851852E-4</v>
      </c>
      <c r="O65" s="58">
        <v>4.6296296296296298E-4</v>
      </c>
      <c r="BH65" s="90">
        <v>1.15740740740741E-4</v>
      </c>
      <c r="BI65" s="58">
        <v>2.89351851851852E-4</v>
      </c>
      <c r="BJ65" s="58">
        <v>4.6296296296296298E-4</v>
      </c>
    </row>
    <row r="66" spans="13:62" x14ac:dyDescent="0.3">
      <c r="M66" s="90">
        <v>1.15740740740741E-4</v>
      </c>
      <c r="N66" s="58">
        <v>2.89351851851852E-4</v>
      </c>
      <c r="O66" s="58">
        <v>4.6296296296296298E-4</v>
      </c>
      <c r="BH66" s="90">
        <v>1.15740740740741E-4</v>
      </c>
      <c r="BI66" s="58">
        <v>2.89351851851852E-4</v>
      </c>
      <c r="BJ66" s="58">
        <v>4.6296296296296298E-4</v>
      </c>
    </row>
    <row r="67" spans="13:62" x14ac:dyDescent="0.3">
      <c r="M67" s="90">
        <v>1.15740740740741E-4</v>
      </c>
      <c r="N67" s="58">
        <v>2.89351851851852E-4</v>
      </c>
      <c r="O67" s="58">
        <v>4.6296296296296298E-4</v>
      </c>
      <c r="BH67" s="90">
        <v>1.15740740740741E-4</v>
      </c>
      <c r="BI67" s="58">
        <v>2.89351851851852E-4</v>
      </c>
      <c r="BJ67" s="58">
        <v>4.6296296296296298E-4</v>
      </c>
    </row>
    <row r="68" spans="13:62" x14ac:dyDescent="0.3">
      <c r="M68" s="90">
        <v>1.15740740740741E-4</v>
      </c>
      <c r="N68" s="58">
        <v>2.89351851851852E-4</v>
      </c>
      <c r="O68" s="58">
        <v>4.6296296296296298E-4</v>
      </c>
      <c r="BH68" s="90">
        <v>1.15740740740741E-4</v>
      </c>
      <c r="BI68" s="58">
        <v>2.89351851851852E-4</v>
      </c>
      <c r="BJ68" s="58">
        <v>4.6296296296296298E-4</v>
      </c>
    </row>
    <row r="69" spans="13:62" x14ac:dyDescent="0.3">
      <c r="M69" s="90">
        <v>1.15740740740741E-4</v>
      </c>
      <c r="N69" s="58">
        <v>2.89351851851852E-4</v>
      </c>
      <c r="O69" s="58">
        <v>4.6296296296296298E-4</v>
      </c>
      <c r="BH69" s="90">
        <v>1.15740740740741E-4</v>
      </c>
      <c r="BI69" s="58">
        <v>2.89351851851852E-4</v>
      </c>
      <c r="BJ69" s="58">
        <v>4.6296296296296298E-4</v>
      </c>
    </row>
    <row r="70" spans="13:62" x14ac:dyDescent="0.3">
      <c r="M70" s="90">
        <v>1.15740740740741E-4</v>
      </c>
      <c r="N70" s="58">
        <v>2.89351851851852E-4</v>
      </c>
      <c r="O70" s="58">
        <v>4.6296296296296298E-4</v>
      </c>
      <c r="BH70" s="90">
        <v>1.15740740740741E-4</v>
      </c>
      <c r="BI70" s="58">
        <v>2.89351851851852E-4</v>
      </c>
      <c r="BJ70" s="58">
        <v>4.6296296296296298E-4</v>
      </c>
    </row>
    <row r="71" spans="13:62" x14ac:dyDescent="0.3">
      <c r="M71" s="90">
        <v>1.15740740740741E-4</v>
      </c>
      <c r="N71" s="58">
        <v>2.89351851851852E-4</v>
      </c>
      <c r="O71" s="58">
        <v>4.6296296296296298E-4</v>
      </c>
      <c r="BH71" s="90">
        <v>1.15740740740741E-4</v>
      </c>
      <c r="BI71" s="58">
        <v>2.89351851851852E-4</v>
      </c>
      <c r="BJ71" s="58">
        <v>4.6296296296296298E-4</v>
      </c>
    </row>
    <row r="72" spans="13:62" x14ac:dyDescent="0.3">
      <c r="M72" s="90">
        <v>1.15740740740741E-4</v>
      </c>
      <c r="N72" s="58">
        <v>2.89351851851852E-4</v>
      </c>
      <c r="O72" s="58">
        <v>4.6296296296296298E-4</v>
      </c>
      <c r="BH72" s="90">
        <v>1.15740740740741E-4</v>
      </c>
      <c r="BI72" s="58">
        <v>2.89351851851852E-4</v>
      </c>
      <c r="BJ72" s="58">
        <v>4.6296296296296298E-4</v>
      </c>
    </row>
    <row r="73" spans="13:62" x14ac:dyDescent="0.3">
      <c r="M73" s="90">
        <v>1.15740740740741E-4</v>
      </c>
      <c r="N73" s="58">
        <v>2.89351851851852E-4</v>
      </c>
      <c r="O73" s="58">
        <v>4.6296296296296298E-4</v>
      </c>
      <c r="BH73" s="90">
        <v>1.15740740740741E-4</v>
      </c>
      <c r="BI73" s="58">
        <v>2.89351851851852E-4</v>
      </c>
      <c r="BJ73" s="58">
        <v>4.6296296296296298E-4</v>
      </c>
    </row>
    <row r="74" spans="13:62" x14ac:dyDescent="0.3">
      <c r="M74" s="90">
        <v>1.15740740740741E-4</v>
      </c>
      <c r="N74" s="58">
        <v>2.89351851851852E-4</v>
      </c>
      <c r="O74" s="58">
        <v>4.6296296296296298E-4</v>
      </c>
      <c r="BH74" s="90">
        <v>1.15740740740741E-4</v>
      </c>
      <c r="BI74" s="58">
        <v>2.89351851851852E-4</v>
      </c>
      <c r="BJ74" s="58">
        <v>4.6296296296296298E-4</v>
      </c>
    </row>
    <row r="75" spans="13:62" x14ac:dyDescent="0.3">
      <c r="M75" s="90">
        <v>1.15740740740741E-4</v>
      </c>
      <c r="N75" s="58">
        <v>2.89351851851852E-4</v>
      </c>
      <c r="O75" s="58">
        <v>4.6296296296296298E-4</v>
      </c>
      <c r="BH75" s="90">
        <v>1.15740740740741E-4</v>
      </c>
      <c r="BI75" s="58">
        <v>2.89351851851852E-4</v>
      </c>
      <c r="BJ75" s="58">
        <v>4.6296296296296298E-4</v>
      </c>
    </row>
    <row r="76" spans="13:62" x14ac:dyDescent="0.3">
      <c r="M76" s="90">
        <v>1.15740740740741E-4</v>
      </c>
      <c r="N76" s="58">
        <v>2.89351851851852E-4</v>
      </c>
      <c r="O76" s="58">
        <v>4.6296296296296298E-4</v>
      </c>
      <c r="BH76" s="90">
        <v>1.15740740740741E-4</v>
      </c>
      <c r="BI76" s="58">
        <v>2.89351851851852E-4</v>
      </c>
      <c r="BJ76" s="58">
        <v>4.6296296296296298E-4</v>
      </c>
    </row>
    <row r="77" spans="13:62" x14ac:dyDescent="0.3">
      <c r="M77" s="90">
        <v>1.15740740740741E-4</v>
      </c>
      <c r="N77" s="58">
        <v>2.89351851851852E-4</v>
      </c>
      <c r="O77" s="58">
        <v>4.6296296296296298E-4</v>
      </c>
      <c r="BH77" s="90">
        <v>1.15740740740741E-4</v>
      </c>
      <c r="BI77" s="58">
        <v>2.89351851851852E-4</v>
      </c>
      <c r="BJ77" s="58">
        <v>4.6296296296296298E-4</v>
      </c>
    </row>
    <row r="78" spans="13:62" x14ac:dyDescent="0.3">
      <c r="M78" s="90">
        <v>1.15740740740741E-4</v>
      </c>
      <c r="N78" s="58">
        <v>2.89351851851852E-4</v>
      </c>
      <c r="O78" s="58">
        <v>4.6296296296296298E-4</v>
      </c>
      <c r="BH78" s="90">
        <v>1.15740740740741E-4</v>
      </c>
      <c r="BI78" s="58">
        <v>2.89351851851852E-4</v>
      </c>
      <c r="BJ78" s="58">
        <v>4.6296296296296298E-4</v>
      </c>
    </row>
    <row r="79" spans="13:62" x14ac:dyDescent="0.3">
      <c r="M79" s="90">
        <v>1.15740740740741E-4</v>
      </c>
      <c r="N79" s="58">
        <v>2.89351851851852E-4</v>
      </c>
      <c r="O79" s="58">
        <v>4.6296296296296298E-4</v>
      </c>
      <c r="BH79" s="90">
        <v>1.15740740740741E-4</v>
      </c>
      <c r="BI79" s="58">
        <v>2.89351851851852E-4</v>
      </c>
      <c r="BJ79" s="58">
        <v>4.6296296296296298E-4</v>
      </c>
    </row>
    <row r="80" spans="13:62" x14ac:dyDescent="0.3">
      <c r="M80" s="90">
        <v>1.15740740740741E-4</v>
      </c>
      <c r="N80" s="58">
        <v>2.89351851851852E-4</v>
      </c>
      <c r="O80" s="58">
        <v>4.6296296296296298E-4</v>
      </c>
      <c r="BH80" s="90">
        <v>1.15740740740741E-4</v>
      </c>
      <c r="BI80" s="58">
        <v>2.89351851851852E-4</v>
      </c>
      <c r="BJ80" s="58">
        <v>4.6296296296296298E-4</v>
      </c>
    </row>
    <row r="81" spans="13:62" x14ac:dyDescent="0.3">
      <c r="M81" s="90">
        <v>1.15740740740741E-4</v>
      </c>
      <c r="N81" s="58">
        <v>2.89351851851852E-4</v>
      </c>
      <c r="O81" s="58">
        <v>4.6296296296296298E-4</v>
      </c>
      <c r="BH81" s="90">
        <v>1.15740740740741E-4</v>
      </c>
      <c r="BI81" s="58">
        <v>2.89351851851852E-4</v>
      </c>
      <c r="BJ81" s="58">
        <v>4.6296296296296298E-4</v>
      </c>
    </row>
    <row r="82" spans="13:62" x14ac:dyDescent="0.3">
      <c r="M82" s="90">
        <v>1.15740740740741E-4</v>
      </c>
      <c r="N82" s="58">
        <v>2.89351851851852E-4</v>
      </c>
      <c r="O82" s="58">
        <v>4.6296296296296298E-4</v>
      </c>
      <c r="BH82" s="90">
        <v>1.15740740740741E-4</v>
      </c>
      <c r="BI82" s="58">
        <v>2.89351851851852E-4</v>
      </c>
      <c r="BJ82" s="58">
        <v>4.6296296296296298E-4</v>
      </c>
    </row>
    <row r="83" spans="13:62" x14ac:dyDescent="0.3">
      <c r="M83" s="90">
        <v>1.15740740740741E-4</v>
      </c>
      <c r="N83" s="58">
        <v>2.89351851851852E-4</v>
      </c>
      <c r="O83" s="58">
        <v>4.6296296296296298E-4</v>
      </c>
      <c r="BH83" s="90">
        <v>1.15740740740741E-4</v>
      </c>
      <c r="BI83" s="58">
        <v>2.89351851851852E-4</v>
      </c>
      <c r="BJ83" s="58">
        <v>4.6296296296296298E-4</v>
      </c>
    </row>
    <row r="84" spans="13:62" x14ac:dyDescent="0.3">
      <c r="M84" s="90">
        <v>1.15740740740741E-4</v>
      </c>
      <c r="N84" s="58">
        <v>2.89351851851852E-4</v>
      </c>
      <c r="O84" s="58">
        <v>4.6296296296296298E-4</v>
      </c>
      <c r="BH84" s="90">
        <v>1.15740740740741E-4</v>
      </c>
      <c r="BI84" s="58">
        <v>2.89351851851852E-4</v>
      </c>
      <c r="BJ84" s="58">
        <v>4.6296296296296298E-4</v>
      </c>
    </row>
    <row r="85" spans="13:62" x14ac:dyDescent="0.3">
      <c r="M85" s="90"/>
      <c r="N85" s="58"/>
      <c r="O85" s="58"/>
      <c r="BH85" s="90"/>
      <c r="BI85" s="58"/>
      <c r="BJ85" s="58"/>
    </row>
    <row r="86" spans="13:62" x14ac:dyDescent="0.3">
      <c r="M86" s="90"/>
      <c r="N86" s="58"/>
      <c r="O86" s="58"/>
      <c r="BH86" s="90"/>
      <c r="BI86" s="58"/>
      <c r="BJ86" s="58"/>
    </row>
    <row r="87" spans="13:62" x14ac:dyDescent="0.3">
      <c r="M87" s="90"/>
      <c r="N87" s="58"/>
      <c r="O87" s="58"/>
      <c r="BH87" s="90"/>
      <c r="BI87" s="58"/>
      <c r="BJ87" s="58"/>
    </row>
    <row r="88" spans="13:62" x14ac:dyDescent="0.3">
      <c r="M88" s="90"/>
      <c r="N88" s="58"/>
      <c r="O88" s="58"/>
      <c r="BH88" s="90"/>
      <c r="BI88" s="58"/>
      <c r="BJ88" s="58"/>
    </row>
    <row r="89" spans="13:62" x14ac:dyDescent="0.3">
      <c r="M89" s="90"/>
      <c r="N89" s="58"/>
      <c r="O89" s="58"/>
      <c r="BH89" s="90"/>
      <c r="BI89" s="58"/>
      <c r="BJ89" s="5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F959-DCED-4E48-9FCC-C4F2FFC1A427}">
  <dimension ref="A1:AQ84"/>
  <sheetViews>
    <sheetView topLeftCell="P1" zoomScaleNormal="100" workbookViewId="0">
      <pane ySplit="1" topLeftCell="A2" activePane="bottomLeft" state="frozen"/>
      <selection activeCell="O1" sqref="O1"/>
      <selection pane="bottomLeft" activeCell="J33" sqref="J33"/>
    </sheetView>
  </sheetViews>
  <sheetFormatPr defaultRowHeight="15" x14ac:dyDescent="0.25"/>
  <cols>
    <col min="1" max="1" width="4.28515625" style="36" bestFit="1" customWidth="1"/>
    <col min="2" max="2" width="5.85546875" style="37" bestFit="1" customWidth="1"/>
    <col min="3" max="3" width="10.140625" style="37" bestFit="1" customWidth="1"/>
    <col min="4" max="4" width="11.42578125" style="37" bestFit="1" customWidth="1"/>
    <col min="5" max="5" width="5.5703125" style="37" bestFit="1" customWidth="1"/>
    <col min="6" max="6" width="6.7109375" bestFit="1" customWidth="1"/>
    <col min="7" max="7" width="13.140625" style="135" bestFit="1" customWidth="1"/>
    <col min="8" max="8" width="9.28515625" style="114" bestFit="1" customWidth="1"/>
    <col min="9" max="9" width="10.28515625" style="114" bestFit="1" customWidth="1"/>
    <col min="10" max="10" width="9.7109375" style="114" bestFit="1" customWidth="1"/>
    <col min="11" max="11" width="10.7109375" style="148" bestFit="1" customWidth="1"/>
    <col min="12" max="12" width="12.140625" style="147" bestFit="1" customWidth="1"/>
  </cols>
  <sheetData>
    <row r="1" spans="1:43" x14ac:dyDescent="0.25">
      <c r="A1" s="1" t="s">
        <v>0</v>
      </c>
      <c r="B1" s="2" t="s">
        <v>1</v>
      </c>
      <c r="C1" s="2" t="s">
        <v>13</v>
      </c>
      <c r="D1" s="2" t="s">
        <v>3</v>
      </c>
      <c r="E1" s="2" t="s">
        <v>14</v>
      </c>
      <c r="F1" s="5" t="s">
        <v>8</v>
      </c>
      <c r="G1" s="112" t="s">
        <v>17</v>
      </c>
      <c r="H1" s="4" t="s">
        <v>18</v>
      </c>
      <c r="I1" s="4" t="s">
        <v>19</v>
      </c>
      <c r="J1" s="4" t="s">
        <v>20</v>
      </c>
      <c r="K1" s="112" t="s">
        <v>31</v>
      </c>
      <c r="L1" s="100" t="s">
        <v>23</v>
      </c>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row>
    <row r="2" spans="1:43" x14ac:dyDescent="0.25">
      <c r="A2" s="8">
        <v>1</v>
      </c>
      <c r="B2" s="9">
        <v>45293</v>
      </c>
      <c r="C2" s="63">
        <v>3.8194444444444446E-4</v>
      </c>
      <c r="D2" s="63">
        <v>2.0798611111111113E-4</v>
      </c>
      <c r="E2" s="8">
        <v>7</v>
      </c>
      <c r="F2" s="102">
        <f>(((E2*(1/((H2)*1))*0.91)+(((J2)*0.001)*1))/2)</f>
        <v>1.2417789092932667</v>
      </c>
      <c r="G2" s="90">
        <f t="shared" ref="G2:G29" si="0">D2/E2</f>
        <v>2.971230158730159E-5</v>
      </c>
      <c r="H2" s="13">
        <f t="shared" ref="H2:H29" si="1">G2*24*60*60</f>
        <v>2.5671428571428572</v>
      </c>
      <c r="I2" s="14">
        <f t="shared" ref="I2:I29" si="2">C2*24*60*60</f>
        <v>33</v>
      </c>
      <c r="J2" s="13">
        <f t="shared" ref="J2:J26" si="3">((E2)/7)*((I2)/15)</f>
        <v>2.2000000000000002</v>
      </c>
      <c r="K2" s="90">
        <v>1.7361111111111101E-4</v>
      </c>
      <c r="L2" s="58">
        <v>4.6296296296296298E-4</v>
      </c>
      <c r="M2" s="42"/>
      <c r="N2" s="97"/>
      <c r="O2" s="97"/>
      <c r="P2" s="97"/>
      <c r="Q2" s="97"/>
      <c r="R2" s="97"/>
      <c r="S2" s="97"/>
      <c r="T2" s="97"/>
      <c r="U2" s="97"/>
      <c r="V2" s="97"/>
      <c r="W2" s="97"/>
      <c r="X2" s="97"/>
      <c r="Y2" s="97"/>
      <c r="Z2" s="97"/>
      <c r="AA2" s="97"/>
      <c r="AB2" s="42"/>
      <c r="AC2" s="97"/>
      <c r="AD2" s="97"/>
      <c r="AE2" s="97"/>
      <c r="AF2" s="97"/>
      <c r="AG2" s="97"/>
      <c r="AH2" s="97"/>
      <c r="AI2" s="97"/>
      <c r="AJ2" s="97"/>
      <c r="AK2" s="97"/>
      <c r="AL2" s="97"/>
      <c r="AM2" s="97"/>
      <c r="AN2" s="97"/>
      <c r="AO2" s="97"/>
      <c r="AP2" s="97"/>
      <c r="AQ2" s="42"/>
    </row>
    <row r="3" spans="1:43" x14ac:dyDescent="0.25">
      <c r="A3" s="8">
        <v>2</v>
      </c>
      <c r="B3" s="9">
        <v>45298</v>
      </c>
      <c r="C3" s="63">
        <v>4.5138888888888892E-4</v>
      </c>
      <c r="D3" s="63">
        <v>1.8819444444444447E-4</v>
      </c>
      <c r="E3" s="8">
        <v>7</v>
      </c>
      <c r="F3" s="102">
        <f t="shared" ref="F3:F26" si="4">(((E3*(1/((H3)*1))*0.91)+(((J3)*0.001)*1))/2)</f>
        <v>1.3724562115621153</v>
      </c>
      <c r="G3" s="90">
        <f t="shared" si="0"/>
        <v>2.6884920634920639E-5</v>
      </c>
      <c r="H3" s="13">
        <f t="shared" si="1"/>
        <v>2.3228571428571434</v>
      </c>
      <c r="I3" s="14">
        <f t="shared" si="2"/>
        <v>39</v>
      </c>
      <c r="J3" s="13">
        <f t="shared" si="3"/>
        <v>2.6</v>
      </c>
      <c r="K3" s="90">
        <v>1.7361111111111101E-4</v>
      </c>
      <c r="L3" s="58">
        <v>4.6296296296296298E-4</v>
      </c>
      <c r="M3" s="42"/>
      <c r="N3" s="97"/>
      <c r="O3" s="97"/>
      <c r="P3" s="97"/>
      <c r="Q3" s="97"/>
      <c r="R3" s="97"/>
      <c r="S3" s="97"/>
      <c r="T3" s="97"/>
      <c r="U3" s="97"/>
      <c r="V3" s="97"/>
      <c r="W3" s="97"/>
      <c r="X3" s="97"/>
      <c r="Y3" s="97"/>
      <c r="Z3" s="97"/>
      <c r="AA3" s="97"/>
      <c r="AB3" s="42"/>
      <c r="AC3" s="97"/>
      <c r="AD3" s="97"/>
      <c r="AE3" s="97"/>
      <c r="AF3" s="97"/>
      <c r="AG3" s="97"/>
      <c r="AH3" s="97"/>
      <c r="AI3" s="97"/>
      <c r="AJ3" s="97"/>
      <c r="AK3" s="97"/>
      <c r="AL3" s="97"/>
      <c r="AM3" s="97"/>
      <c r="AN3" s="97"/>
      <c r="AO3" s="97"/>
      <c r="AP3" s="97"/>
      <c r="AQ3" s="42"/>
    </row>
    <row r="4" spans="1:43" x14ac:dyDescent="0.25">
      <c r="A4" s="20">
        <v>3</v>
      </c>
      <c r="B4" s="65">
        <v>45303</v>
      </c>
      <c r="C4" s="66">
        <v>5.0925925925925921E-4</v>
      </c>
      <c r="D4" s="66">
        <v>1.7511574074074077E-4</v>
      </c>
      <c r="E4" s="20">
        <v>7</v>
      </c>
      <c r="F4" s="102">
        <f t="shared" si="4"/>
        <v>1.4750291253580081</v>
      </c>
      <c r="G4" s="90">
        <f t="shared" si="0"/>
        <v>2.5016534391534397E-5</v>
      </c>
      <c r="H4" s="13">
        <f t="shared" si="1"/>
        <v>2.1614285714285719</v>
      </c>
      <c r="I4" s="14">
        <f t="shared" si="2"/>
        <v>44</v>
      </c>
      <c r="J4" s="13">
        <f t="shared" si="3"/>
        <v>2.9333333333333331</v>
      </c>
      <c r="K4" s="90">
        <v>1.7361111111111101E-4</v>
      </c>
      <c r="L4" s="58">
        <v>4.6296296296296298E-4</v>
      </c>
      <c r="M4" s="42"/>
      <c r="N4" s="97"/>
      <c r="O4" s="97"/>
      <c r="P4" s="97"/>
      <c r="Q4" s="97"/>
      <c r="R4" s="97"/>
      <c r="S4" s="97"/>
      <c r="T4" s="97"/>
      <c r="U4" s="97"/>
      <c r="V4" s="97"/>
      <c r="W4" s="97"/>
      <c r="X4" s="97"/>
      <c r="Y4" s="97"/>
      <c r="Z4" s="97"/>
      <c r="AA4" s="97"/>
      <c r="AB4" s="42"/>
      <c r="AC4" s="97"/>
      <c r="AD4" s="97"/>
      <c r="AE4" s="97"/>
      <c r="AF4" s="97"/>
      <c r="AG4" s="97"/>
      <c r="AH4" s="97"/>
      <c r="AI4" s="97"/>
      <c r="AJ4" s="97"/>
      <c r="AK4" s="97"/>
      <c r="AL4" s="97"/>
      <c r="AM4" s="97"/>
      <c r="AN4" s="97"/>
      <c r="AO4" s="97"/>
      <c r="AP4" s="97"/>
      <c r="AQ4" s="42"/>
    </row>
    <row r="5" spans="1:43" x14ac:dyDescent="0.25">
      <c r="A5" s="20">
        <v>4</v>
      </c>
      <c r="B5" s="65">
        <v>45310</v>
      </c>
      <c r="C5" s="66">
        <v>5.4398148148148144E-4</v>
      </c>
      <c r="D5" s="66">
        <v>1.7129629629629632E-4</v>
      </c>
      <c r="E5" s="20">
        <v>7</v>
      </c>
      <c r="F5" s="102">
        <f t="shared" si="4"/>
        <v>1.5079855855855857</v>
      </c>
      <c r="G5" s="90">
        <f t="shared" si="0"/>
        <v>2.4470899470899473E-5</v>
      </c>
      <c r="H5" s="13">
        <f t="shared" si="1"/>
        <v>2.1142857142857143</v>
      </c>
      <c r="I5" s="14">
        <f t="shared" si="2"/>
        <v>47</v>
      </c>
      <c r="J5" s="13">
        <f t="shared" si="3"/>
        <v>3.1333333333333333</v>
      </c>
      <c r="K5" s="90">
        <v>1.7361111111111101E-4</v>
      </c>
      <c r="L5" s="58">
        <v>4.6296296296296298E-4</v>
      </c>
      <c r="M5" s="42"/>
      <c r="N5" s="97"/>
      <c r="O5" s="97"/>
      <c r="P5" s="97"/>
      <c r="Q5" s="97"/>
      <c r="R5" s="97"/>
      <c r="S5" s="97"/>
      <c r="T5" s="97"/>
      <c r="U5" s="97"/>
      <c r="V5" s="97"/>
      <c r="W5" s="97"/>
      <c r="X5" s="97"/>
      <c r="Y5" s="97"/>
      <c r="Z5" s="97"/>
      <c r="AA5" s="97"/>
      <c r="AB5" s="42"/>
      <c r="AC5" s="97"/>
      <c r="AD5" s="97"/>
      <c r="AE5" s="97"/>
      <c r="AF5" s="97"/>
      <c r="AG5" s="97"/>
      <c r="AH5" s="97"/>
      <c r="AI5" s="97"/>
      <c r="AJ5" s="97"/>
      <c r="AK5" s="97"/>
      <c r="AL5" s="97"/>
      <c r="AM5" s="97"/>
      <c r="AN5" s="97"/>
      <c r="AO5" s="97"/>
      <c r="AP5" s="97"/>
      <c r="AQ5" s="42"/>
    </row>
    <row r="6" spans="1:43" x14ac:dyDescent="0.25">
      <c r="A6" s="20">
        <v>5</v>
      </c>
      <c r="B6" s="65">
        <v>45314</v>
      </c>
      <c r="C6" s="66">
        <v>5.2083333333333333E-4</v>
      </c>
      <c r="D6" s="66">
        <v>1.7222222222222224E-4</v>
      </c>
      <c r="E6" s="20">
        <v>7</v>
      </c>
      <c r="F6" s="102">
        <f t="shared" si="4"/>
        <v>1.4998198924731183</v>
      </c>
      <c r="G6" s="90">
        <f t="shared" si="0"/>
        <v>2.4603174603174605E-5</v>
      </c>
      <c r="H6" s="13">
        <f t="shared" si="1"/>
        <v>2.1257142857142859</v>
      </c>
      <c r="I6" s="14">
        <f t="shared" si="2"/>
        <v>45</v>
      </c>
      <c r="J6" s="13">
        <f t="shared" si="3"/>
        <v>3</v>
      </c>
      <c r="K6" s="90">
        <v>1.7361111111111101E-4</v>
      </c>
      <c r="L6" s="58">
        <v>4.6296296296296298E-4</v>
      </c>
      <c r="M6" s="42"/>
      <c r="N6" s="97"/>
      <c r="O6" s="97"/>
      <c r="P6" s="97"/>
      <c r="Q6" s="97"/>
      <c r="R6" s="97"/>
      <c r="S6" s="97"/>
      <c r="T6" s="97"/>
      <c r="U6" s="97"/>
      <c r="V6" s="97"/>
      <c r="W6" s="97"/>
      <c r="X6" s="97"/>
      <c r="Y6" s="97"/>
      <c r="Z6" s="97"/>
      <c r="AA6" s="97"/>
      <c r="AB6" s="42"/>
      <c r="AC6" s="97"/>
      <c r="AD6" s="97"/>
      <c r="AE6" s="97"/>
      <c r="AF6" s="97"/>
      <c r="AG6" s="97"/>
      <c r="AH6" s="97"/>
      <c r="AI6" s="97"/>
      <c r="AJ6" s="97"/>
      <c r="AK6" s="97"/>
      <c r="AL6" s="97"/>
      <c r="AM6" s="97"/>
      <c r="AN6" s="97"/>
      <c r="AO6" s="97"/>
      <c r="AP6" s="97"/>
      <c r="AQ6" s="42"/>
    </row>
    <row r="7" spans="1:43" x14ac:dyDescent="0.25">
      <c r="A7" s="20">
        <v>6</v>
      </c>
      <c r="B7" s="65">
        <v>45319</v>
      </c>
      <c r="C7" s="66">
        <v>5.4398148148148144E-4</v>
      </c>
      <c r="D7" s="66">
        <v>1.5057870370370369E-4</v>
      </c>
      <c r="E7" s="20">
        <v>7</v>
      </c>
      <c r="F7" s="102">
        <f t="shared" si="4"/>
        <v>1.7152484499103255</v>
      </c>
      <c r="G7" s="90">
        <f t="shared" si="0"/>
        <v>2.1511243386243384E-5</v>
      </c>
      <c r="H7" s="13">
        <f t="shared" si="1"/>
        <v>1.8585714285714283</v>
      </c>
      <c r="I7" s="14">
        <f t="shared" si="2"/>
        <v>47</v>
      </c>
      <c r="J7" s="13">
        <f t="shared" si="3"/>
        <v>3.1333333333333333</v>
      </c>
      <c r="K7" s="90">
        <v>1.7361111111111101E-4</v>
      </c>
      <c r="L7" s="58">
        <v>4.6296296296296298E-4</v>
      </c>
      <c r="M7" s="42"/>
      <c r="N7" s="97"/>
      <c r="O7" s="97"/>
      <c r="P7" s="97"/>
      <c r="Q7" s="97"/>
      <c r="R7" s="97"/>
      <c r="S7" s="97"/>
      <c r="T7" s="97"/>
      <c r="U7" s="97"/>
      <c r="V7" s="97"/>
      <c r="W7" s="97"/>
      <c r="X7" s="97"/>
      <c r="Y7" s="97"/>
      <c r="Z7" s="97"/>
      <c r="AA7" s="97"/>
      <c r="AB7" s="42"/>
      <c r="AC7" s="97"/>
      <c r="AD7" s="97"/>
      <c r="AE7" s="97"/>
      <c r="AF7" s="97"/>
      <c r="AG7" s="97"/>
      <c r="AH7" s="97"/>
      <c r="AI7" s="97"/>
      <c r="AJ7" s="97"/>
      <c r="AK7" s="97"/>
      <c r="AL7" s="97"/>
      <c r="AM7" s="97"/>
      <c r="AN7" s="97"/>
      <c r="AO7" s="97"/>
      <c r="AP7" s="97"/>
      <c r="AQ7" s="42"/>
    </row>
    <row r="8" spans="1:43" x14ac:dyDescent="0.25">
      <c r="A8" s="121">
        <v>7</v>
      </c>
      <c r="B8" s="122">
        <v>45324</v>
      </c>
      <c r="C8" s="123">
        <v>2.8935185185185189E-4</v>
      </c>
      <c r="D8" s="123">
        <v>2.1898148148148148E-4</v>
      </c>
      <c r="E8" s="121">
        <v>8</v>
      </c>
      <c r="F8" s="102">
        <f t="shared" si="4"/>
        <v>1.5400644316923386</v>
      </c>
      <c r="G8" s="90">
        <f t="shared" si="0"/>
        <v>2.7372685185185186E-5</v>
      </c>
      <c r="H8" s="13">
        <f t="shared" si="1"/>
        <v>2.3650000000000002</v>
      </c>
      <c r="I8" s="14">
        <f t="shared" si="2"/>
        <v>25.000000000000004</v>
      </c>
      <c r="J8" s="13">
        <f t="shared" si="3"/>
        <v>1.9047619047619051</v>
      </c>
      <c r="K8" s="90">
        <v>1.7361111111111101E-4</v>
      </c>
      <c r="L8" s="58">
        <v>4.6296296296296298E-4</v>
      </c>
      <c r="M8" s="42"/>
      <c r="N8" s="97"/>
      <c r="O8" s="97"/>
      <c r="P8" s="97"/>
      <c r="Q8" s="97"/>
      <c r="R8" s="97"/>
      <c r="S8" s="97"/>
      <c r="T8" s="97"/>
      <c r="U8" s="97"/>
      <c r="V8" s="97"/>
      <c r="W8" s="97"/>
      <c r="X8" s="97"/>
      <c r="Y8" s="97"/>
      <c r="Z8" s="97"/>
      <c r="AA8" s="97"/>
      <c r="AB8" s="42"/>
      <c r="AC8" s="97"/>
      <c r="AD8" s="97"/>
      <c r="AE8" s="97"/>
      <c r="AF8" s="97"/>
      <c r="AG8" s="97"/>
      <c r="AH8" s="97"/>
      <c r="AI8" s="97"/>
      <c r="AJ8" s="97"/>
      <c r="AK8" s="97"/>
      <c r="AL8" s="97"/>
      <c r="AM8" s="97"/>
      <c r="AN8" s="97"/>
      <c r="AO8" s="97"/>
      <c r="AP8" s="97"/>
      <c r="AQ8" s="42"/>
    </row>
    <row r="9" spans="1:43" x14ac:dyDescent="0.25">
      <c r="A9" s="144">
        <v>8</v>
      </c>
      <c r="B9" s="145">
        <v>45328</v>
      </c>
      <c r="C9" s="146">
        <v>3.1250000000000001E-4</v>
      </c>
      <c r="D9" s="146">
        <v>2.3553240740740742E-4</v>
      </c>
      <c r="E9" s="144">
        <v>9</v>
      </c>
      <c r="F9" s="102">
        <f t="shared" si="4"/>
        <v>1.812213653913654</v>
      </c>
      <c r="G9" s="90">
        <f t="shared" si="0"/>
        <v>2.6170267489711935E-5</v>
      </c>
      <c r="H9" s="13">
        <f t="shared" si="1"/>
        <v>2.2611111111111111</v>
      </c>
      <c r="I9" s="14">
        <f t="shared" si="2"/>
        <v>26.999999999999996</v>
      </c>
      <c r="J9" s="13">
        <f t="shared" si="3"/>
        <v>2.3142857142857141</v>
      </c>
      <c r="K9" s="90">
        <v>1.7361111111111101E-4</v>
      </c>
      <c r="L9" s="58">
        <v>4.6296296296296298E-4</v>
      </c>
      <c r="M9" s="42"/>
      <c r="N9" s="97"/>
      <c r="O9" s="97"/>
      <c r="P9" s="97"/>
      <c r="Q9" s="97"/>
      <c r="R9" s="97"/>
      <c r="S9" s="97"/>
      <c r="T9" s="97"/>
      <c r="U9" s="97"/>
      <c r="V9" s="97"/>
      <c r="W9" s="97"/>
      <c r="X9" s="97"/>
      <c r="Y9" s="97"/>
      <c r="Z9" s="97"/>
      <c r="AA9" s="97"/>
      <c r="AB9" s="42"/>
      <c r="AC9" s="97"/>
      <c r="AD9" s="97"/>
      <c r="AE9" s="97"/>
      <c r="AF9" s="97"/>
      <c r="AG9" s="97"/>
      <c r="AH9" s="97"/>
      <c r="AI9" s="97"/>
      <c r="AJ9" s="97"/>
      <c r="AK9" s="97"/>
      <c r="AL9" s="97"/>
      <c r="AM9" s="97"/>
      <c r="AN9" s="97"/>
      <c r="AO9" s="97"/>
      <c r="AP9" s="97"/>
      <c r="AQ9" s="42"/>
    </row>
    <row r="10" spans="1:43" x14ac:dyDescent="0.25">
      <c r="A10" s="26">
        <v>9</v>
      </c>
      <c r="B10" s="27">
        <v>45333</v>
      </c>
      <c r="C10" s="68">
        <v>3.4722222222222224E-4</v>
      </c>
      <c r="D10" s="68">
        <v>2.2997685185185184E-4</v>
      </c>
      <c r="E10" s="26">
        <v>7</v>
      </c>
      <c r="F10" s="102">
        <f t="shared" si="4"/>
        <v>1.123043281328636</v>
      </c>
      <c r="G10" s="90">
        <f t="shared" si="0"/>
        <v>3.2853835978835979E-5</v>
      </c>
      <c r="H10" s="13">
        <f t="shared" si="1"/>
        <v>2.8385714285714285</v>
      </c>
      <c r="I10" s="14">
        <f t="shared" si="2"/>
        <v>30</v>
      </c>
      <c r="J10" s="13">
        <f t="shared" si="3"/>
        <v>2</v>
      </c>
      <c r="K10" s="90">
        <v>1.7361111111111101E-4</v>
      </c>
      <c r="L10" s="58">
        <v>4.6296296296296298E-4</v>
      </c>
      <c r="M10" s="42"/>
      <c r="N10" s="97"/>
      <c r="O10" s="97"/>
      <c r="P10" s="97"/>
      <c r="Q10" s="97"/>
      <c r="R10" s="97"/>
      <c r="S10" s="97"/>
      <c r="T10" s="97"/>
      <c r="U10" s="97"/>
      <c r="V10" s="97"/>
      <c r="W10" s="97"/>
      <c r="X10" s="97"/>
      <c r="Y10" s="97"/>
      <c r="Z10" s="97"/>
      <c r="AA10" s="97"/>
      <c r="AB10" s="42"/>
      <c r="AC10" s="97"/>
      <c r="AD10" s="97"/>
      <c r="AE10" s="97"/>
      <c r="AF10" s="97"/>
      <c r="AG10" s="97"/>
      <c r="AH10" s="97"/>
      <c r="AI10" s="97"/>
      <c r="AJ10" s="97"/>
      <c r="AK10" s="97"/>
      <c r="AL10" s="97"/>
      <c r="AM10" s="97"/>
      <c r="AN10" s="97"/>
      <c r="AO10" s="97"/>
      <c r="AP10" s="97"/>
      <c r="AQ10" s="42"/>
    </row>
    <row r="11" spans="1:43" x14ac:dyDescent="0.25">
      <c r="A11" s="8">
        <v>10</v>
      </c>
      <c r="B11" s="9">
        <v>45338</v>
      </c>
      <c r="C11" s="63">
        <v>4.0509259259259258E-4</v>
      </c>
      <c r="D11" s="63">
        <v>2.7083333333333332E-4</v>
      </c>
      <c r="E11" s="8">
        <v>7.5</v>
      </c>
      <c r="F11" s="102">
        <f t="shared" si="4"/>
        <v>1.0950000000000002</v>
      </c>
      <c r="G11" s="90">
        <f t="shared" si="0"/>
        <v>3.6111111111111109E-5</v>
      </c>
      <c r="H11" s="13">
        <f t="shared" si="1"/>
        <v>3.1199999999999997</v>
      </c>
      <c r="I11" s="14">
        <f t="shared" si="2"/>
        <v>35</v>
      </c>
      <c r="J11" s="13">
        <f t="shared" si="3"/>
        <v>2.5</v>
      </c>
      <c r="K11" s="90">
        <v>1.7361111111111101E-4</v>
      </c>
      <c r="L11" s="58">
        <v>4.6296296296296298E-4</v>
      </c>
      <c r="M11" s="42"/>
      <c r="N11" s="97"/>
      <c r="O11" s="97"/>
      <c r="P11" s="97"/>
      <c r="Q11" s="97"/>
      <c r="R11" s="97"/>
      <c r="S11" s="97"/>
      <c r="T11" s="97"/>
      <c r="U11" s="97"/>
      <c r="V11" s="97"/>
      <c r="W11" s="97"/>
      <c r="X11" s="97"/>
      <c r="Y11" s="97"/>
      <c r="Z11" s="97"/>
      <c r="AA11" s="97"/>
      <c r="AB11" s="42"/>
      <c r="AC11" s="97"/>
      <c r="AD11" s="97"/>
      <c r="AE11" s="97"/>
      <c r="AF11" s="97"/>
      <c r="AG11" s="97"/>
      <c r="AH11" s="97"/>
      <c r="AI11" s="97"/>
      <c r="AJ11" s="97"/>
      <c r="AK11" s="97"/>
      <c r="AL11" s="97"/>
      <c r="AM11" s="97"/>
      <c r="AN11" s="97"/>
      <c r="AO11" s="97"/>
      <c r="AP11" s="97"/>
      <c r="AQ11" s="42"/>
    </row>
    <row r="12" spans="1:43" x14ac:dyDescent="0.25">
      <c r="A12" s="8">
        <v>11</v>
      </c>
      <c r="B12" s="9">
        <v>45345</v>
      </c>
      <c r="C12" s="63">
        <v>4.1666666666666669E-4</v>
      </c>
      <c r="D12" s="63">
        <v>2.4641203703703701E-4</v>
      </c>
      <c r="E12" s="8">
        <v>7.5</v>
      </c>
      <c r="F12" s="102">
        <f t="shared" si="4"/>
        <v>1.2034346104811113</v>
      </c>
      <c r="G12" s="90">
        <f t="shared" si="0"/>
        <v>3.2854938271604936E-5</v>
      </c>
      <c r="H12" s="13">
        <f t="shared" si="1"/>
        <v>2.8386666666666667</v>
      </c>
      <c r="I12" s="14">
        <f t="shared" si="2"/>
        <v>36</v>
      </c>
      <c r="J12" s="13">
        <f t="shared" si="3"/>
        <v>2.5714285714285712</v>
      </c>
      <c r="K12" s="90">
        <v>1.7361111111111101E-4</v>
      </c>
      <c r="L12" s="58">
        <v>4.6296296296296298E-4</v>
      </c>
      <c r="M12" s="42"/>
      <c r="N12" s="97"/>
      <c r="O12" s="97"/>
      <c r="P12" s="97"/>
      <c r="Q12" s="97"/>
      <c r="R12" s="97"/>
      <c r="S12" s="97"/>
      <c r="T12" s="97"/>
      <c r="U12" s="97"/>
      <c r="V12" s="97"/>
      <c r="W12" s="97"/>
      <c r="X12" s="97"/>
      <c r="Y12" s="97"/>
      <c r="Z12" s="97"/>
      <c r="AA12" s="97"/>
      <c r="AB12" s="42"/>
      <c r="AC12" s="97"/>
      <c r="AD12" s="97"/>
      <c r="AE12" s="97"/>
      <c r="AF12" s="97"/>
      <c r="AG12" s="97"/>
      <c r="AH12" s="97"/>
      <c r="AI12" s="97"/>
      <c r="AJ12" s="97"/>
      <c r="AK12" s="97"/>
      <c r="AL12" s="97"/>
      <c r="AM12" s="97"/>
      <c r="AN12" s="97"/>
      <c r="AO12" s="97"/>
      <c r="AP12" s="97"/>
      <c r="AQ12" s="42"/>
    </row>
    <row r="13" spans="1:43" x14ac:dyDescent="0.25">
      <c r="A13" s="8">
        <v>12</v>
      </c>
      <c r="B13" s="9">
        <v>45349</v>
      </c>
      <c r="C13" s="63">
        <v>3.9351851851851852E-4</v>
      </c>
      <c r="D13" s="63">
        <v>2.3206018518518519E-4</v>
      </c>
      <c r="E13" s="8">
        <v>8</v>
      </c>
      <c r="F13" s="102">
        <f t="shared" si="4"/>
        <v>1.4536643154019711</v>
      </c>
      <c r="G13" s="90">
        <f t="shared" si="0"/>
        <v>2.9007523148148149E-5</v>
      </c>
      <c r="H13" s="13">
        <f t="shared" si="1"/>
        <v>2.5062500000000001</v>
      </c>
      <c r="I13" s="14">
        <f t="shared" si="2"/>
        <v>34</v>
      </c>
      <c r="J13" s="13">
        <f t="shared" si="3"/>
        <v>2.5904761904761902</v>
      </c>
      <c r="K13" s="90">
        <v>1.7361111111111101E-4</v>
      </c>
      <c r="L13" s="58">
        <v>4.6296296296296298E-4</v>
      </c>
      <c r="M13" s="42"/>
      <c r="N13" s="97"/>
      <c r="O13" s="97"/>
      <c r="P13" s="97"/>
      <c r="Q13" s="97"/>
      <c r="R13" s="97"/>
      <c r="S13" s="97"/>
      <c r="T13" s="97"/>
      <c r="U13" s="97"/>
      <c r="V13" s="97"/>
      <c r="W13" s="97"/>
      <c r="X13" s="97"/>
      <c r="Y13" s="97"/>
      <c r="Z13" s="97"/>
      <c r="AA13" s="97"/>
      <c r="AB13" s="42"/>
      <c r="AC13" s="97"/>
      <c r="AD13" s="97"/>
      <c r="AE13" s="97"/>
      <c r="AF13" s="97"/>
      <c r="AG13" s="97"/>
      <c r="AH13" s="97"/>
      <c r="AI13" s="97"/>
      <c r="AJ13" s="97"/>
      <c r="AK13" s="97"/>
      <c r="AL13" s="97"/>
      <c r="AM13" s="97"/>
      <c r="AN13" s="97"/>
      <c r="AO13" s="97"/>
      <c r="AP13" s="97"/>
      <c r="AQ13" s="42"/>
    </row>
    <row r="14" spans="1:43" x14ac:dyDescent="0.25">
      <c r="A14" s="26">
        <v>13</v>
      </c>
      <c r="B14" s="27">
        <v>45354</v>
      </c>
      <c r="C14" s="68">
        <v>3.5879629629629635E-4</v>
      </c>
      <c r="D14" s="68">
        <v>2.3518518518518517E-4</v>
      </c>
      <c r="E14" s="26">
        <v>7</v>
      </c>
      <c r="F14" s="102">
        <f t="shared" si="4"/>
        <v>1.0982282152230973</v>
      </c>
      <c r="G14" s="90">
        <f t="shared" si="0"/>
        <v>3.3597883597883599E-5</v>
      </c>
      <c r="H14" s="13">
        <f t="shared" si="1"/>
        <v>2.902857142857143</v>
      </c>
      <c r="I14" s="14">
        <f t="shared" si="2"/>
        <v>31.000000000000004</v>
      </c>
      <c r="J14" s="13">
        <f t="shared" si="3"/>
        <v>2.0666666666666669</v>
      </c>
      <c r="K14" s="90">
        <v>1.7361111111111101E-4</v>
      </c>
      <c r="L14" s="58">
        <v>4.6296296296296298E-4</v>
      </c>
      <c r="M14" s="42"/>
      <c r="N14" s="97"/>
      <c r="O14" s="97"/>
      <c r="P14" s="97"/>
      <c r="Q14" s="97"/>
      <c r="R14" s="97"/>
      <c r="S14" s="97"/>
      <c r="T14" s="97"/>
      <c r="U14" s="97"/>
      <c r="V14" s="97"/>
      <c r="W14" s="97"/>
      <c r="X14" s="97"/>
      <c r="Y14" s="97"/>
      <c r="Z14" s="97"/>
      <c r="AA14" s="97"/>
      <c r="AB14" s="42"/>
      <c r="AC14" s="97"/>
      <c r="AD14" s="97"/>
      <c r="AE14" s="97"/>
      <c r="AF14" s="97"/>
      <c r="AG14" s="97"/>
      <c r="AH14" s="97"/>
      <c r="AI14" s="97"/>
      <c r="AJ14" s="97"/>
      <c r="AK14" s="97"/>
      <c r="AL14" s="97"/>
      <c r="AM14" s="97"/>
      <c r="AN14" s="97"/>
      <c r="AO14" s="97"/>
      <c r="AP14" s="97"/>
      <c r="AQ14" s="42"/>
    </row>
    <row r="15" spans="1:43" x14ac:dyDescent="0.25">
      <c r="A15" s="8">
        <v>14</v>
      </c>
      <c r="B15" s="9">
        <v>45359</v>
      </c>
      <c r="C15" s="63">
        <v>3.4722222222222224E-4</v>
      </c>
      <c r="D15" s="63">
        <v>2.5555555555555558E-4</v>
      </c>
      <c r="E15" s="8">
        <v>8</v>
      </c>
      <c r="F15" s="102">
        <f t="shared" si="4"/>
        <v>1.3199834368530019</v>
      </c>
      <c r="G15" s="90">
        <f t="shared" si="0"/>
        <v>3.1944444444444448E-5</v>
      </c>
      <c r="H15" s="13">
        <f t="shared" si="1"/>
        <v>2.7600000000000002</v>
      </c>
      <c r="I15" s="14">
        <f t="shared" si="2"/>
        <v>30</v>
      </c>
      <c r="J15" s="13">
        <f t="shared" si="3"/>
        <v>2.2857142857142856</v>
      </c>
      <c r="K15" s="90">
        <v>1.7361111111111101E-4</v>
      </c>
      <c r="L15" s="58">
        <v>4.6296296296296298E-4</v>
      </c>
      <c r="M15" s="42"/>
      <c r="N15" s="97"/>
      <c r="O15" s="97"/>
      <c r="P15" s="97"/>
      <c r="Q15" s="97"/>
      <c r="R15" s="97"/>
      <c r="S15" s="97"/>
      <c r="T15" s="97"/>
      <c r="U15" s="97"/>
      <c r="V15" s="97"/>
      <c r="W15" s="97"/>
      <c r="X15" s="97"/>
      <c r="Y15" s="97"/>
      <c r="Z15" s="97"/>
      <c r="AA15" s="97"/>
      <c r="AB15" s="42"/>
      <c r="AC15" s="97"/>
      <c r="AD15" s="97"/>
      <c r="AE15" s="97"/>
      <c r="AF15" s="97"/>
      <c r="AG15" s="97"/>
      <c r="AH15" s="97"/>
      <c r="AI15" s="97"/>
      <c r="AJ15" s="97"/>
      <c r="AK15" s="97"/>
      <c r="AL15" s="97"/>
      <c r="AM15" s="97"/>
      <c r="AN15" s="97"/>
      <c r="AO15" s="97"/>
      <c r="AP15" s="97"/>
      <c r="AQ15" s="42"/>
    </row>
    <row r="16" spans="1:43" x14ac:dyDescent="0.25">
      <c r="A16" s="8">
        <v>15</v>
      </c>
      <c r="B16" s="9">
        <v>45366</v>
      </c>
      <c r="C16" s="63">
        <v>4.3981481481481481E-4</v>
      </c>
      <c r="D16" s="63">
        <v>2.1898148148148151E-4</v>
      </c>
      <c r="E16" s="8">
        <v>8</v>
      </c>
      <c r="F16" s="102">
        <f t="shared" si="4"/>
        <v>1.5405596697875765</v>
      </c>
      <c r="G16" s="90">
        <f t="shared" si="0"/>
        <v>2.7372685185185189E-5</v>
      </c>
      <c r="H16" s="13">
        <f t="shared" si="1"/>
        <v>2.3650000000000007</v>
      </c>
      <c r="I16" s="14">
        <f t="shared" si="2"/>
        <v>38</v>
      </c>
      <c r="J16" s="13">
        <f t="shared" si="3"/>
        <v>2.8952380952380947</v>
      </c>
      <c r="K16" s="90">
        <v>1.7361111111111101E-4</v>
      </c>
      <c r="L16" s="58">
        <v>4.6296296296296298E-4</v>
      </c>
      <c r="M16" s="42"/>
      <c r="N16" s="97"/>
      <c r="O16" s="97"/>
      <c r="P16" s="97"/>
      <c r="Q16" s="97"/>
      <c r="R16" s="97"/>
      <c r="S16" s="97"/>
      <c r="T16" s="97"/>
      <c r="U16" s="97"/>
      <c r="V16" s="97"/>
      <c r="W16" s="97"/>
      <c r="X16" s="97"/>
      <c r="Y16" s="97"/>
      <c r="Z16" s="97"/>
      <c r="AA16" s="97"/>
      <c r="AB16" s="42"/>
      <c r="AC16" s="97"/>
      <c r="AD16" s="97"/>
      <c r="AE16" s="97"/>
      <c r="AF16" s="97"/>
      <c r="AG16" s="97"/>
      <c r="AH16" s="97"/>
      <c r="AI16" s="97"/>
      <c r="AJ16" s="97"/>
      <c r="AK16" s="97"/>
      <c r="AL16" s="97"/>
      <c r="AM16" s="97"/>
      <c r="AN16" s="97"/>
      <c r="AO16" s="97"/>
      <c r="AP16" s="97"/>
      <c r="AQ16" s="42"/>
    </row>
    <row r="17" spans="1:43" x14ac:dyDescent="0.25">
      <c r="A17" s="20">
        <v>16</v>
      </c>
      <c r="B17" s="65">
        <v>45370</v>
      </c>
      <c r="C17" s="66">
        <v>5.2083333333333333E-4</v>
      </c>
      <c r="D17" s="66">
        <v>2.0833333333333335E-4</v>
      </c>
      <c r="E17" s="20">
        <v>8</v>
      </c>
      <c r="F17" s="102">
        <f t="shared" si="4"/>
        <v>1.6194920634920635</v>
      </c>
      <c r="G17" s="90">
        <f t="shared" si="0"/>
        <v>2.6041666666666668E-5</v>
      </c>
      <c r="H17" s="13">
        <f t="shared" si="1"/>
        <v>2.25</v>
      </c>
      <c r="I17" s="14">
        <f t="shared" si="2"/>
        <v>45</v>
      </c>
      <c r="J17" s="13">
        <f t="shared" si="3"/>
        <v>3.4285714285714284</v>
      </c>
      <c r="K17" s="90">
        <v>1.7361111111111101E-4</v>
      </c>
      <c r="L17" s="58">
        <v>4.6296296296296298E-4</v>
      </c>
      <c r="M17" s="42"/>
      <c r="N17" s="97"/>
      <c r="O17" s="97"/>
      <c r="P17" s="97"/>
      <c r="Q17" s="97"/>
      <c r="R17" s="97"/>
      <c r="S17" s="97"/>
      <c r="T17" s="97"/>
      <c r="U17" s="97"/>
      <c r="V17" s="97"/>
      <c r="W17" s="97"/>
      <c r="X17" s="97"/>
      <c r="Y17" s="97"/>
      <c r="Z17" s="97"/>
      <c r="AA17" s="97"/>
      <c r="AB17" s="42"/>
      <c r="AC17" s="97"/>
      <c r="AD17" s="97"/>
      <c r="AE17" s="97"/>
      <c r="AF17" s="97"/>
      <c r="AG17" s="97"/>
      <c r="AH17" s="97"/>
      <c r="AI17" s="97"/>
      <c r="AJ17" s="97"/>
      <c r="AK17" s="97"/>
      <c r="AL17" s="97"/>
      <c r="AM17" s="97"/>
      <c r="AN17" s="97"/>
      <c r="AO17" s="97"/>
      <c r="AP17" s="97"/>
      <c r="AQ17" s="42"/>
    </row>
    <row r="18" spans="1:43" x14ac:dyDescent="0.25">
      <c r="A18" s="20">
        <v>17</v>
      </c>
      <c r="B18" s="65">
        <v>45375</v>
      </c>
      <c r="C18" s="66">
        <v>4.6296296296296298E-4</v>
      </c>
      <c r="D18" s="66">
        <v>2.3298611111111111E-4</v>
      </c>
      <c r="E18" s="20">
        <v>8</v>
      </c>
      <c r="F18" s="102">
        <f t="shared" si="4"/>
        <v>1.4481209282520757</v>
      </c>
      <c r="G18" s="90">
        <f t="shared" si="0"/>
        <v>2.9123263888888889E-5</v>
      </c>
      <c r="H18" s="13">
        <f t="shared" si="1"/>
        <v>2.5162500000000003</v>
      </c>
      <c r="I18" s="14">
        <f t="shared" si="2"/>
        <v>40.000000000000007</v>
      </c>
      <c r="J18" s="13">
        <f t="shared" si="3"/>
        <v>3.0476190476190479</v>
      </c>
      <c r="K18" s="90">
        <v>1.7361111111111101E-4</v>
      </c>
      <c r="L18" s="58">
        <v>4.6296296296296298E-4</v>
      </c>
      <c r="M18" s="42"/>
      <c r="N18" s="97"/>
      <c r="O18" s="97"/>
      <c r="P18" s="97"/>
      <c r="Q18" s="97"/>
      <c r="R18" s="97"/>
      <c r="S18" s="97"/>
      <c r="T18" s="97"/>
      <c r="U18" s="97"/>
      <c r="V18" s="97"/>
      <c r="W18" s="97"/>
      <c r="X18" s="97"/>
      <c r="Y18" s="97"/>
      <c r="Z18" s="97"/>
      <c r="AA18" s="97"/>
      <c r="AB18" s="42"/>
      <c r="AC18" s="97"/>
      <c r="AD18" s="97"/>
      <c r="AE18" s="97"/>
      <c r="AF18" s="97"/>
      <c r="AG18" s="97"/>
      <c r="AH18" s="97"/>
      <c r="AI18" s="97"/>
      <c r="AJ18" s="97"/>
      <c r="AK18" s="97"/>
      <c r="AL18" s="97"/>
      <c r="AM18" s="97"/>
      <c r="AN18" s="97"/>
      <c r="AO18" s="97"/>
      <c r="AP18" s="97"/>
      <c r="AQ18" s="42"/>
    </row>
    <row r="19" spans="1:43" x14ac:dyDescent="0.25">
      <c r="A19" s="20">
        <v>18</v>
      </c>
      <c r="B19" s="65">
        <v>45380</v>
      </c>
      <c r="C19" s="66">
        <v>5.0925925925925921E-4</v>
      </c>
      <c r="D19" s="66">
        <v>1.7453703703703704E-4</v>
      </c>
      <c r="E19" s="20">
        <v>8</v>
      </c>
      <c r="F19" s="102">
        <f t="shared" si="4"/>
        <v>1.9327106732348114</v>
      </c>
      <c r="G19" s="90">
        <f t="shared" si="0"/>
        <v>2.181712962962963E-5</v>
      </c>
      <c r="H19" s="13">
        <f t="shared" si="1"/>
        <v>1.8849999999999998</v>
      </c>
      <c r="I19" s="14">
        <f t="shared" si="2"/>
        <v>44</v>
      </c>
      <c r="J19" s="13">
        <f t="shared" si="3"/>
        <v>3.352380952380952</v>
      </c>
      <c r="K19" s="90">
        <v>1.7361111111111101E-4</v>
      </c>
      <c r="L19" s="58">
        <v>4.6296296296296298E-4</v>
      </c>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x14ac:dyDescent="0.25">
      <c r="A20" s="20">
        <v>19</v>
      </c>
      <c r="B20" s="65">
        <v>45387</v>
      </c>
      <c r="C20" s="66">
        <v>4.9768518518518521E-4</v>
      </c>
      <c r="D20" s="66">
        <v>1.9004629629629631E-4</v>
      </c>
      <c r="E20" s="20">
        <v>8</v>
      </c>
      <c r="F20" s="102">
        <f t="shared" si="4"/>
        <v>1.7750851110724435</v>
      </c>
      <c r="G20" s="90">
        <f t="shared" si="0"/>
        <v>2.3755787037037039E-5</v>
      </c>
      <c r="H20" s="13">
        <f t="shared" si="1"/>
        <v>2.0525000000000002</v>
      </c>
      <c r="I20" s="14">
        <f t="shared" si="2"/>
        <v>43</v>
      </c>
      <c r="J20" s="13">
        <f t="shared" si="3"/>
        <v>3.2761904761904761</v>
      </c>
      <c r="K20" s="90">
        <v>1.7361111111111101E-4</v>
      </c>
      <c r="L20" s="58">
        <v>4.6296296296296298E-4</v>
      </c>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x14ac:dyDescent="0.25">
      <c r="A21" s="47">
        <v>20</v>
      </c>
      <c r="B21" s="48">
        <v>45391</v>
      </c>
      <c r="C21" s="88">
        <v>2.7777777777777778E-4</v>
      </c>
      <c r="D21" s="88">
        <v>2.3032407407407406E-4</v>
      </c>
      <c r="E21" s="47">
        <v>9</v>
      </c>
      <c r="F21" s="102">
        <f t="shared" si="4"/>
        <v>1.8530386216798276</v>
      </c>
      <c r="G21" s="90">
        <f t="shared" si="0"/>
        <v>2.5591563786008228E-5</v>
      </c>
      <c r="H21" s="13">
        <f t="shared" si="1"/>
        <v>2.2111111111111112</v>
      </c>
      <c r="I21" s="14">
        <f t="shared" si="2"/>
        <v>23.999999999999996</v>
      </c>
      <c r="J21" s="13">
        <f t="shared" si="3"/>
        <v>2.0571428571428569</v>
      </c>
      <c r="K21" s="90">
        <v>1.7361111111111101E-4</v>
      </c>
      <c r="L21" s="58">
        <v>4.6296296296296298E-4</v>
      </c>
      <c r="M21" s="42"/>
      <c r="N21" s="97"/>
      <c r="O21" s="97"/>
      <c r="P21" s="97"/>
      <c r="Q21" s="97"/>
      <c r="R21" s="97"/>
      <c r="S21" s="97"/>
      <c r="T21" s="97"/>
      <c r="U21" s="97"/>
      <c r="V21" s="97"/>
      <c r="W21" s="97"/>
      <c r="X21" s="97"/>
      <c r="Y21" s="97"/>
      <c r="Z21" s="97"/>
      <c r="AA21" s="97"/>
      <c r="AB21" s="42"/>
      <c r="AC21" s="97"/>
      <c r="AD21" s="97"/>
      <c r="AE21" s="97"/>
      <c r="AF21" s="97"/>
      <c r="AG21" s="97"/>
      <c r="AH21" s="97"/>
      <c r="AI21" s="97"/>
      <c r="AJ21" s="97"/>
      <c r="AK21" s="97"/>
      <c r="AL21" s="97"/>
      <c r="AM21" s="97"/>
      <c r="AN21" s="97"/>
      <c r="AO21" s="97"/>
      <c r="AP21" s="97"/>
      <c r="AQ21" s="42"/>
    </row>
    <row r="22" spans="1:43" x14ac:dyDescent="0.25">
      <c r="A22" s="8">
        <v>21</v>
      </c>
      <c r="B22" s="9">
        <v>45396</v>
      </c>
      <c r="C22" s="63">
        <v>3.8194444444444446E-4</v>
      </c>
      <c r="D22" s="63">
        <v>2.3414351851851851E-4</v>
      </c>
      <c r="E22" s="8">
        <v>9</v>
      </c>
      <c r="F22" s="102">
        <f t="shared" si="4"/>
        <v>1.8232135936727634</v>
      </c>
      <c r="G22" s="90">
        <f t="shared" si="0"/>
        <v>2.6015946502057612E-5</v>
      </c>
      <c r="H22" s="13">
        <f t="shared" si="1"/>
        <v>2.2477777777777779</v>
      </c>
      <c r="I22" s="14">
        <f t="shared" si="2"/>
        <v>33</v>
      </c>
      <c r="J22" s="13">
        <f t="shared" si="3"/>
        <v>2.8285714285714292</v>
      </c>
      <c r="K22" s="90">
        <v>1.7361111111111101E-4</v>
      </c>
      <c r="L22" s="58">
        <v>4.6296296296296298E-4</v>
      </c>
      <c r="M22" s="42"/>
      <c r="N22" s="97"/>
      <c r="O22" s="97"/>
      <c r="P22" s="97"/>
      <c r="Q22" s="97"/>
      <c r="R22" s="97"/>
      <c r="S22" s="97"/>
      <c r="T22" s="97"/>
      <c r="U22" s="97"/>
      <c r="V22" s="97"/>
      <c r="W22" s="97"/>
      <c r="X22" s="97"/>
      <c r="Y22" s="97"/>
      <c r="Z22" s="97"/>
      <c r="AA22" s="97"/>
      <c r="AB22" s="42"/>
      <c r="AC22" s="97"/>
      <c r="AD22" s="97"/>
      <c r="AE22" s="97"/>
      <c r="AF22" s="97"/>
      <c r="AG22" s="97"/>
      <c r="AH22" s="97"/>
      <c r="AI22" s="97"/>
      <c r="AJ22" s="97"/>
      <c r="AK22" s="97"/>
      <c r="AL22" s="97"/>
      <c r="AM22" s="97"/>
      <c r="AN22" s="97"/>
      <c r="AO22" s="97"/>
      <c r="AP22" s="97"/>
      <c r="AQ22" s="42"/>
    </row>
    <row r="23" spans="1:43" x14ac:dyDescent="0.25">
      <c r="A23" s="8">
        <v>22</v>
      </c>
      <c r="B23" s="9">
        <v>45401</v>
      </c>
      <c r="C23" s="63">
        <v>2.8935185185185184E-4</v>
      </c>
      <c r="D23" s="63">
        <v>2.0057870370370368E-4</v>
      </c>
      <c r="E23" s="8">
        <v>10</v>
      </c>
      <c r="F23" s="102">
        <f t="shared" si="4"/>
        <v>2.626695380979859</v>
      </c>
      <c r="G23" s="90">
        <f t="shared" si="0"/>
        <v>2.0057870370370368E-5</v>
      </c>
      <c r="H23" s="13">
        <f t="shared" si="1"/>
        <v>1.7329999999999999</v>
      </c>
      <c r="I23" s="14">
        <f t="shared" si="2"/>
        <v>24.999999999999996</v>
      </c>
      <c r="J23" s="13">
        <f t="shared" si="3"/>
        <v>2.3809523809523809</v>
      </c>
      <c r="K23" s="90">
        <v>1.7361111111111101E-4</v>
      </c>
      <c r="L23" s="58">
        <v>4.6296296296296298E-4</v>
      </c>
      <c r="M23" s="42"/>
      <c r="N23" s="97"/>
      <c r="O23" s="97"/>
      <c r="P23" s="97"/>
      <c r="Q23" s="97"/>
      <c r="R23" s="97"/>
      <c r="S23" s="97"/>
      <c r="T23" s="97"/>
      <c r="U23" s="97"/>
      <c r="V23" s="97"/>
      <c r="W23" s="97"/>
      <c r="X23" s="97"/>
      <c r="Y23" s="97"/>
      <c r="Z23" s="97"/>
      <c r="AA23" s="97"/>
      <c r="AB23" s="42"/>
      <c r="AC23" s="97"/>
      <c r="AD23" s="97"/>
      <c r="AE23" s="97"/>
      <c r="AF23" s="97"/>
      <c r="AG23" s="97"/>
      <c r="AH23" s="97"/>
      <c r="AI23" s="97"/>
      <c r="AJ23" s="97"/>
      <c r="AK23" s="97"/>
      <c r="AL23" s="97"/>
      <c r="AM23" s="97"/>
      <c r="AN23" s="97"/>
      <c r="AO23" s="97"/>
      <c r="AP23" s="97"/>
      <c r="AQ23" s="42"/>
    </row>
    <row r="24" spans="1:43" x14ac:dyDescent="0.25">
      <c r="A24" s="8">
        <v>23</v>
      </c>
      <c r="B24" s="9">
        <v>45405</v>
      </c>
      <c r="C24" s="63">
        <v>2.6620370370370372E-4</v>
      </c>
      <c r="D24" s="63">
        <v>2.9652777777777777E-4</v>
      </c>
      <c r="E24" s="8">
        <v>11</v>
      </c>
      <c r="F24" s="102">
        <f t="shared" si="4"/>
        <v>2.1501118657298983</v>
      </c>
      <c r="G24" s="90">
        <f t="shared" si="0"/>
        <v>2.6957070707070708E-5</v>
      </c>
      <c r="H24" s="13">
        <f t="shared" si="1"/>
        <v>2.3290909090909091</v>
      </c>
      <c r="I24" s="14">
        <f t="shared" si="2"/>
        <v>23</v>
      </c>
      <c r="J24" s="13">
        <f t="shared" si="3"/>
        <v>2.4095238095238098</v>
      </c>
      <c r="K24" s="90">
        <v>1.7361111111111101E-4</v>
      </c>
      <c r="L24" s="58">
        <v>4.6296296296296298E-4</v>
      </c>
      <c r="M24" s="42"/>
      <c r="N24" s="97"/>
      <c r="O24" s="97"/>
      <c r="P24" s="97"/>
      <c r="Q24" s="97"/>
      <c r="R24" s="97"/>
      <c r="S24" s="97"/>
      <c r="T24" s="97"/>
      <c r="U24" s="97"/>
      <c r="V24" s="97"/>
      <c r="W24" s="97"/>
      <c r="X24" s="97"/>
      <c r="Y24" s="97"/>
      <c r="Z24" s="97"/>
      <c r="AA24" s="97"/>
      <c r="AB24" s="42"/>
      <c r="AC24" s="97"/>
      <c r="AD24" s="97"/>
      <c r="AE24" s="97"/>
      <c r="AF24" s="97"/>
      <c r="AG24" s="97"/>
      <c r="AH24" s="97"/>
      <c r="AI24" s="97"/>
      <c r="AJ24" s="97"/>
      <c r="AK24" s="97"/>
      <c r="AL24" s="97"/>
      <c r="AM24" s="97"/>
      <c r="AN24" s="97"/>
      <c r="AO24" s="97"/>
      <c r="AP24" s="97"/>
      <c r="AQ24" s="42"/>
    </row>
    <row r="25" spans="1:43" x14ac:dyDescent="0.25">
      <c r="A25" s="8">
        <v>24</v>
      </c>
      <c r="B25" s="9">
        <v>45410</v>
      </c>
      <c r="C25" s="63">
        <v>3.3564814814814812E-4</v>
      </c>
      <c r="D25" s="63">
        <v>2.752314814814815E-4</v>
      </c>
      <c r="E25" s="8">
        <v>11</v>
      </c>
      <c r="F25" s="102">
        <f t="shared" si="4"/>
        <v>2.3166998718410832</v>
      </c>
      <c r="G25" s="90">
        <f t="shared" si="0"/>
        <v>2.5021043771043772E-5</v>
      </c>
      <c r="H25" s="13">
        <f t="shared" si="1"/>
        <v>2.1618181818181816</v>
      </c>
      <c r="I25" s="14">
        <f t="shared" si="2"/>
        <v>29</v>
      </c>
      <c r="J25" s="13">
        <f t="shared" si="3"/>
        <v>3.038095238095238</v>
      </c>
      <c r="K25" s="90">
        <v>1.7361111111111101E-4</v>
      </c>
      <c r="L25" s="58">
        <v>4.6296296296296298E-4</v>
      </c>
      <c r="M25" s="42"/>
      <c r="N25" s="97"/>
      <c r="O25" s="97"/>
      <c r="P25" s="97"/>
      <c r="Q25" s="97"/>
      <c r="R25" s="97"/>
      <c r="S25" s="97"/>
      <c r="T25" s="97"/>
      <c r="U25" s="97"/>
      <c r="V25" s="97"/>
      <c r="W25" s="97"/>
      <c r="X25" s="97"/>
      <c r="Y25" s="97"/>
      <c r="Z25" s="97"/>
      <c r="AA25" s="97"/>
      <c r="AB25" s="42"/>
      <c r="AC25" s="97"/>
      <c r="AD25" s="97"/>
      <c r="AE25" s="97"/>
      <c r="AF25" s="97"/>
      <c r="AG25" s="97"/>
      <c r="AH25" s="97"/>
      <c r="AI25" s="97"/>
      <c r="AJ25" s="97"/>
      <c r="AK25" s="97"/>
      <c r="AL25" s="97"/>
      <c r="AM25" s="97"/>
      <c r="AN25" s="97"/>
      <c r="AO25" s="97"/>
      <c r="AP25" s="97"/>
      <c r="AQ25" s="42"/>
    </row>
    <row r="26" spans="1:43" x14ac:dyDescent="0.25">
      <c r="A26" s="8">
        <v>25</v>
      </c>
      <c r="B26" s="9">
        <v>45417</v>
      </c>
      <c r="C26" s="63">
        <v>3.9351851851851852E-4</v>
      </c>
      <c r="D26" s="63">
        <v>2.6736111111111112E-4</v>
      </c>
      <c r="E26" s="8">
        <v>11</v>
      </c>
      <c r="F26" s="102">
        <f t="shared" si="4"/>
        <v>2.3851142857142857</v>
      </c>
      <c r="G26" s="90">
        <f t="shared" si="0"/>
        <v>2.4305555555555558E-5</v>
      </c>
      <c r="H26" s="13">
        <f t="shared" si="1"/>
        <v>2.1</v>
      </c>
      <c r="I26" s="14">
        <f t="shared" si="2"/>
        <v>34</v>
      </c>
      <c r="J26" s="13">
        <f t="shared" si="3"/>
        <v>3.5619047619047617</v>
      </c>
      <c r="K26" s="90">
        <v>1.7361111111111101E-4</v>
      </c>
      <c r="L26" s="58">
        <v>4.6296296296296298E-4</v>
      </c>
      <c r="M26" s="42"/>
      <c r="N26" s="97"/>
      <c r="O26" s="97"/>
      <c r="P26" s="97"/>
      <c r="Q26" s="97"/>
      <c r="R26" s="97"/>
      <c r="S26" s="97"/>
      <c r="T26" s="97"/>
      <c r="U26" s="97"/>
      <c r="V26" s="97"/>
      <c r="W26" s="97"/>
      <c r="X26" s="97"/>
      <c r="Y26" s="97"/>
      <c r="Z26" s="97"/>
      <c r="AA26" s="97"/>
      <c r="AB26" s="42"/>
      <c r="AC26" s="97"/>
      <c r="AD26" s="97"/>
      <c r="AE26" s="97"/>
      <c r="AF26" s="97"/>
      <c r="AG26" s="97"/>
      <c r="AH26" s="97"/>
      <c r="AI26" s="97"/>
      <c r="AJ26" s="97"/>
      <c r="AK26" s="97"/>
      <c r="AL26" s="97"/>
      <c r="AM26" s="97"/>
      <c r="AN26" s="97"/>
      <c r="AO26" s="97"/>
      <c r="AP26" s="97"/>
      <c r="AQ26" s="42"/>
    </row>
    <row r="27" spans="1:43" x14ac:dyDescent="0.25">
      <c r="A27" s="26">
        <v>26</v>
      </c>
      <c r="B27" s="27">
        <v>45422</v>
      </c>
      <c r="C27" s="68">
        <v>2.3148148148148149E-4</v>
      </c>
      <c r="D27" s="68">
        <v>2.3958333333333332E-4</v>
      </c>
      <c r="E27" s="26">
        <v>8</v>
      </c>
      <c r="F27" s="102">
        <f t="shared" ref="F27" si="5">(((E27*(1/((H27)*1))*0.91)+(((J27)*0.001)*1))/2)</f>
        <v>1.4075251897860594</v>
      </c>
      <c r="G27" s="90">
        <f t="shared" si="0"/>
        <v>2.9947916666666665E-5</v>
      </c>
      <c r="H27" s="13">
        <f t="shared" si="1"/>
        <v>2.5874999999999999</v>
      </c>
      <c r="I27" s="14">
        <f t="shared" si="2"/>
        <v>20.000000000000004</v>
      </c>
      <c r="J27" s="13">
        <f t="shared" ref="J27:J28" si="6">((E27)/7)*((I27)/15)</f>
        <v>1.5238095238095239</v>
      </c>
      <c r="K27" s="90">
        <v>1.7361111111111101E-4</v>
      </c>
      <c r="L27" s="58">
        <v>4.6296296296296298E-4</v>
      </c>
      <c r="M27" s="42"/>
      <c r="N27" s="97"/>
      <c r="O27" s="97"/>
      <c r="P27" s="97"/>
      <c r="Q27" s="97"/>
      <c r="R27" s="97"/>
      <c r="S27" s="97"/>
      <c r="T27" s="97"/>
      <c r="U27" s="97"/>
      <c r="V27" s="97"/>
      <c r="W27" s="97"/>
      <c r="X27" s="97"/>
      <c r="Y27" s="97"/>
      <c r="Z27" s="97"/>
      <c r="AA27" s="97"/>
      <c r="AB27" s="42"/>
      <c r="AC27" s="97"/>
      <c r="AD27" s="97"/>
      <c r="AE27" s="97"/>
      <c r="AF27" s="97"/>
      <c r="AG27" s="97"/>
      <c r="AH27" s="97"/>
      <c r="AI27" s="97"/>
      <c r="AJ27" s="97"/>
      <c r="AK27" s="97"/>
      <c r="AL27" s="97"/>
      <c r="AM27" s="97"/>
      <c r="AN27" s="97"/>
      <c r="AO27" s="97"/>
      <c r="AP27" s="97"/>
      <c r="AQ27" s="42"/>
    </row>
    <row r="28" spans="1:43" x14ac:dyDescent="0.25">
      <c r="A28" s="28">
        <v>27</v>
      </c>
      <c r="B28" s="29">
        <v>45431</v>
      </c>
      <c r="C28" s="70">
        <v>2.8935185185185184E-4</v>
      </c>
      <c r="D28" s="70">
        <v>2.5902777777777778E-4</v>
      </c>
      <c r="E28" s="28">
        <v>9.5</v>
      </c>
      <c r="F28" s="102">
        <f t="shared" ref="F28:F58" si="7">(((E28*(1/((H28)*1))*0.91)+(((J28)*0.001)*1))/2)</f>
        <v>1.8359723286097285</v>
      </c>
      <c r="G28" s="90">
        <f t="shared" si="0"/>
        <v>2.726608187134503E-5</v>
      </c>
      <c r="H28" s="13">
        <f t="shared" si="1"/>
        <v>2.3557894736842102</v>
      </c>
      <c r="I28" s="14">
        <f t="shared" si="2"/>
        <v>24.999999999999996</v>
      </c>
      <c r="J28" s="13">
        <f t="shared" si="6"/>
        <v>2.2619047619047619</v>
      </c>
      <c r="K28" s="90">
        <v>1.7361111111111101E-4</v>
      </c>
      <c r="L28" s="58">
        <v>4.6296296296296298E-4</v>
      </c>
      <c r="M28" s="42"/>
      <c r="N28" s="97"/>
      <c r="O28" s="97"/>
      <c r="P28" s="97"/>
      <c r="Q28" s="97"/>
      <c r="R28" s="97"/>
      <c r="S28" s="97"/>
      <c r="T28" s="97"/>
      <c r="U28" s="97"/>
      <c r="V28" s="97"/>
      <c r="W28" s="97"/>
      <c r="X28" s="97"/>
      <c r="Y28" s="97"/>
      <c r="Z28" s="97"/>
      <c r="AA28" s="97"/>
      <c r="AB28" s="42"/>
      <c r="AC28" s="97"/>
      <c r="AD28" s="97"/>
      <c r="AE28" s="97"/>
      <c r="AF28" s="97"/>
      <c r="AG28" s="97"/>
      <c r="AH28" s="97"/>
      <c r="AI28" s="97"/>
      <c r="AJ28" s="97"/>
      <c r="AK28" s="97"/>
      <c r="AL28" s="97"/>
      <c r="AM28" s="97"/>
      <c r="AN28" s="97"/>
      <c r="AO28" s="97"/>
      <c r="AP28" s="97"/>
      <c r="AQ28" s="42"/>
    </row>
    <row r="29" spans="1:43" x14ac:dyDescent="0.25">
      <c r="A29" s="8">
        <v>28</v>
      </c>
      <c r="B29" s="9">
        <v>45436</v>
      </c>
      <c r="C29" s="63">
        <v>2.6620370370370372E-4</v>
      </c>
      <c r="D29" s="63">
        <v>2.5173611111111111E-4</v>
      </c>
      <c r="E29" s="8">
        <v>10</v>
      </c>
      <c r="F29" s="102">
        <f t="shared" si="7"/>
        <v>2.0930492610837437</v>
      </c>
      <c r="G29" s="90">
        <f t="shared" si="0"/>
        <v>2.5173611111111111E-5</v>
      </c>
      <c r="H29" s="13">
        <f t="shared" si="1"/>
        <v>2.1750000000000003</v>
      </c>
      <c r="I29" s="14">
        <f t="shared" si="2"/>
        <v>23</v>
      </c>
      <c r="J29" s="13">
        <f t="shared" ref="J29:J41" si="8">((E29)/7)*((I29)/15)</f>
        <v>2.1904761904761907</v>
      </c>
      <c r="K29" s="90">
        <v>1.7361111111111101E-4</v>
      </c>
      <c r="L29" s="58">
        <v>4.6296296296296298E-4</v>
      </c>
      <c r="M29" s="42"/>
      <c r="N29" s="97"/>
      <c r="O29" s="97"/>
      <c r="P29" s="97"/>
      <c r="Q29" s="97"/>
      <c r="R29" s="97"/>
      <c r="S29" s="97"/>
      <c r="T29" s="97"/>
      <c r="U29" s="97"/>
      <c r="V29" s="97"/>
      <c r="W29" s="97"/>
      <c r="X29" s="97"/>
      <c r="Y29" s="97"/>
      <c r="Z29" s="97"/>
      <c r="AA29" s="97"/>
      <c r="AB29" s="42"/>
      <c r="AC29" s="97"/>
      <c r="AD29" s="97"/>
      <c r="AE29" s="97"/>
      <c r="AF29" s="97"/>
      <c r="AG29" s="97"/>
      <c r="AH29" s="97"/>
      <c r="AI29" s="97"/>
      <c r="AJ29" s="97"/>
      <c r="AK29" s="97"/>
      <c r="AL29" s="97"/>
      <c r="AM29" s="97"/>
      <c r="AN29" s="97"/>
      <c r="AO29" s="97"/>
      <c r="AP29" s="97"/>
      <c r="AQ29" s="42"/>
    </row>
    <row r="30" spans="1:43" x14ac:dyDescent="0.25">
      <c r="A30" s="8">
        <v>29</v>
      </c>
      <c r="B30" s="9">
        <v>45440</v>
      </c>
      <c r="C30" s="63">
        <v>3.3564814814814812E-4</v>
      </c>
      <c r="D30" s="63">
        <v>2.675925925925926E-4</v>
      </c>
      <c r="E30" s="8">
        <v>10</v>
      </c>
      <c r="F30" s="102">
        <f t="shared" si="7"/>
        <v>1.9693740319657276</v>
      </c>
      <c r="G30" s="90">
        <f t="shared" ref="G30" si="9">D30/E30</f>
        <v>2.6759259259259259E-5</v>
      </c>
      <c r="H30" s="13">
        <f t="shared" ref="H30" si="10">G30*24*60*60</f>
        <v>2.3119999999999998</v>
      </c>
      <c r="I30" s="14">
        <f t="shared" ref="I30" si="11">C30*24*60*60</f>
        <v>29</v>
      </c>
      <c r="J30" s="13">
        <f t="shared" si="8"/>
        <v>2.7619047619047619</v>
      </c>
      <c r="K30" s="90">
        <v>1.7361111111111101E-4</v>
      </c>
      <c r="L30" s="58">
        <v>4.6296296296296298E-4</v>
      </c>
      <c r="M30" s="42"/>
      <c r="N30" s="97"/>
      <c r="O30" s="97"/>
      <c r="P30" s="97"/>
      <c r="Q30" s="97"/>
      <c r="R30" s="97"/>
      <c r="S30" s="97"/>
      <c r="T30" s="97"/>
      <c r="U30" s="97"/>
      <c r="V30" s="97"/>
      <c r="W30" s="97"/>
      <c r="X30" s="97"/>
      <c r="Y30" s="97"/>
      <c r="Z30" s="97"/>
      <c r="AA30" s="97"/>
      <c r="AB30" s="42"/>
      <c r="AC30" s="97"/>
      <c r="AD30" s="97"/>
      <c r="AE30" s="97"/>
      <c r="AF30" s="97"/>
      <c r="AG30" s="97"/>
      <c r="AH30" s="97"/>
      <c r="AI30" s="97"/>
      <c r="AJ30" s="97"/>
      <c r="AK30" s="97"/>
      <c r="AL30" s="97"/>
      <c r="AM30" s="97"/>
      <c r="AN30" s="97"/>
      <c r="AO30" s="97"/>
      <c r="AP30" s="97"/>
      <c r="AQ30" s="42"/>
    </row>
    <row r="31" spans="1:43" x14ac:dyDescent="0.25">
      <c r="A31" s="8">
        <v>30</v>
      </c>
      <c r="B31" s="9">
        <v>45447</v>
      </c>
      <c r="C31" s="63">
        <v>3.8194444444444446E-4</v>
      </c>
      <c r="D31" s="63">
        <v>2.5034722222222223E-4</v>
      </c>
      <c r="E31" s="8">
        <v>10</v>
      </c>
      <c r="F31" s="102">
        <f t="shared" si="7"/>
        <v>2.1051312991215902</v>
      </c>
      <c r="G31" s="90">
        <f t="shared" ref="G31" si="12">D31/E31</f>
        <v>2.5034722222222224E-5</v>
      </c>
      <c r="H31" s="13">
        <f t="shared" ref="H31" si="13">G31*24*60*60</f>
        <v>2.1630000000000003</v>
      </c>
      <c r="I31" s="14">
        <f t="shared" ref="I31" si="14">C31*24*60*60</f>
        <v>33</v>
      </c>
      <c r="J31" s="13">
        <f t="shared" si="8"/>
        <v>3.1428571428571432</v>
      </c>
      <c r="K31" s="90">
        <v>1.7361111111111101E-4</v>
      </c>
      <c r="L31" s="58">
        <v>4.6296296296296298E-4</v>
      </c>
      <c r="M31" s="42"/>
      <c r="N31" s="97"/>
      <c r="O31" s="97"/>
      <c r="P31" s="97"/>
      <c r="Q31" s="97"/>
      <c r="R31" s="97"/>
      <c r="S31" s="97"/>
      <c r="T31" s="97"/>
      <c r="U31" s="97"/>
      <c r="V31" s="97"/>
      <c r="W31" s="97"/>
      <c r="X31" s="97"/>
      <c r="Y31" s="97"/>
      <c r="Z31" s="97"/>
      <c r="AA31" s="97"/>
      <c r="AB31" s="42"/>
      <c r="AC31" s="97"/>
      <c r="AD31" s="97"/>
      <c r="AE31" s="97"/>
      <c r="AF31" s="97"/>
      <c r="AG31" s="97"/>
      <c r="AH31" s="97"/>
      <c r="AI31" s="97"/>
      <c r="AJ31" s="97"/>
      <c r="AK31" s="97"/>
      <c r="AL31" s="97"/>
      <c r="AM31" s="97"/>
      <c r="AN31" s="97"/>
      <c r="AO31" s="97"/>
      <c r="AP31" s="97"/>
      <c r="AQ31" s="42"/>
    </row>
    <row r="32" spans="1:43" x14ac:dyDescent="0.25">
      <c r="A32" s="8">
        <v>31</v>
      </c>
      <c r="B32" s="9">
        <v>45452</v>
      </c>
      <c r="C32" s="63">
        <v>4.3981481481481481E-4</v>
      </c>
      <c r="D32" s="63">
        <v>2.334490740740741E-4</v>
      </c>
      <c r="E32" s="8">
        <v>10</v>
      </c>
      <c r="F32" s="102">
        <f t="shared" si="7"/>
        <v>2.2576350072006988</v>
      </c>
      <c r="G32" s="90">
        <f t="shared" ref="G32" si="15">D32/E32</f>
        <v>2.3344907407407411E-5</v>
      </c>
      <c r="H32" s="13">
        <f t="shared" ref="H32" si="16">G32*24*60*60</f>
        <v>2.0170000000000003</v>
      </c>
      <c r="I32" s="14">
        <f t="shared" ref="I32" si="17">C32*24*60*60</f>
        <v>38</v>
      </c>
      <c r="J32" s="13">
        <f t="shared" si="8"/>
        <v>3.6190476190476191</v>
      </c>
      <c r="K32" s="90">
        <v>1.7361111111111101E-4</v>
      </c>
      <c r="L32" s="58">
        <v>4.6296296296296298E-4</v>
      </c>
      <c r="M32" s="42"/>
      <c r="N32" s="97"/>
      <c r="O32" s="97"/>
      <c r="P32" s="97"/>
      <c r="Q32" s="97"/>
      <c r="R32" s="97"/>
      <c r="S32" s="97"/>
      <c r="T32" s="97"/>
      <c r="U32" s="97"/>
      <c r="V32" s="97"/>
      <c r="W32" s="97"/>
      <c r="X32" s="97"/>
      <c r="Y32" s="97"/>
      <c r="Z32" s="97"/>
      <c r="AA32" s="97"/>
      <c r="AB32" s="42"/>
      <c r="AC32" s="97"/>
      <c r="AD32" s="97"/>
      <c r="AE32" s="97"/>
      <c r="AF32" s="97"/>
      <c r="AG32" s="97"/>
      <c r="AH32" s="97"/>
      <c r="AI32" s="97"/>
      <c r="AJ32" s="97"/>
      <c r="AK32" s="97"/>
      <c r="AL32" s="97"/>
      <c r="AM32" s="97"/>
      <c r="AN32" s="97"/>
      <c r="AO32" s="97"/>
      <c r="AP32" s="97"/>
      <c r="AQ32" s="42"/>
    </row>
    <row r="33" spans="1:43" x14ac:dyDescent="0.25">
      <c r="A33" s="20">
        <v>32</v>
      </c>
      <c r="B33" s="65">
        <v>45457</v>
      </c>
      <c r="C33" s="66">
        <v>4.861111111111111E-4</v>
      </c>
      <c r="D33" s="66">
        <v>2.3912037037037036E-4</v>
      </c>
      <c r="E33" s="20">
        <v>10</v>
      </c>
      <c r="F33" s="102">
        <f t="shared" si="7"/>
        <v>2.2043233301064862</v>
      </c>
      <c r="G33" s="90">
        <f t="shared" ref="G33" si="18">D33/E33</f>
        <v>2.3912037037037036E-5</v>
      </c>
      <c r="H33" s="13">
        <f t="shared" ref="H33" si="19">G33*24*60*60</f>
        <v>2.0659999999999998</v>
      </c>
      <c r="I33" s="14">
        <f t="shared" ref="I33" si="20">C33*24*60*60</f>
        <v>42</v>
      </c>
      <c r="J33" s="13">
        <f t="shared" si="8"/>
        <v>4</v>
      </c>
      <c r="K33" s="90">
        <v>1.7361111111111101E-4</v>
      </c>
      <c r="L33" s="58">
        <v>4.6296296296296298E-4</v>
      </c>
      <c r="M33" s="42"/>
      <c r="N33" s="97"/>
      <c r="O33" s="97"/>
      <c r="P33" s="97"/>
      <c r="Q33" s="97"/>
      <c r="R33" s="97"/>
      <c r="S33" s="97"/>
      <c r="T33" s="97"/>
      <c r="U33" s="97"/>
      <c r="V33" s="97"/>
      <c r="W33" s="97"/>
      <c r="X33" s="97"/>
      <c r="Y33" s="97"/>
      <c r="Z33" s="97"/>
      <c r="AA33" s="97"/>
      <c r="AB33" s="42"/>
      <c r="AC33" s="97"/>
      <c r="AD33" s="97"/>
      <c r="AE33" s="97"/>
      <c r="AF33" s="97"/>
      <c r="AG33" s="97"/>
      <c r="AH33" s="97"/>
      <c r="AI33" s="97"/>
      <c r="AJ33" s="97"/>
      <c r="AK33" s="97"/>
      <c r="AL33" s="97"/>
      <c r="AM33" s="97"/>
      <c r="AN33" s="97"/>
      <c r="AO33" s="97"/>
      <c r="AP33" s="97"/>
      <c r="AQ33" s="42"/>
    </row>
    <row r="34" spans="1:43" x14ac:dyDescent="0.25">
      <c r="A34" s="33">
        <v>33</v>
      </c>
      <c r="B34" s="34">
        <v>45464</v>
      </c>
      <c r="C34" s="263"/>
      <c r="D34" s="263"/>
      <c r="E34" s="262"/>
      <c r="F34" s="102"/>
      <c r="G34" s="90"/>
      <c r="H34" s="13"/>
      <c r="I34" s="14"/>
      <c r="J34" s="13"/>
      <c r="K34" s="90">
        <v>1.7361111111111101E-4</v>
      </c>
      <c r="L34" s="58">
        <v>4.6296296296296298E-4</v>
      </c>
      <c r="M34" s="42"/>
      <c r="N34" s="97"/>
      <c r="O34" s="97"/>
      <c r="P34" s="97"/>
      <c r="Q34" s="97"/>
      <c r="R34" s="97"/>
      <c r="S34" s="97"/>
      <c r="T34" s="97"/>
      <c r="U34" s="97"/>
      <c r="V34" s="97"/>
      <c r="W34" s="97"/>
      <c r="X34" s="97"/>
      <c r="Y34" s="97"/>
      <c r="Z34" s="97"/>
      <c r="AA34" s="97"/>
      <c r="AB34" s="42"/>
      <c r="AC34" s="97"/>
      <c r="AD34" s="97"/>
      <c r="AE34" s="97"/>
      <c r="AF34" s="97"/>
      <c r="AG34" s="97"/>
      <c r="AH34" s="97"/>
      <c r="AI34" s="97"/>
      <c r="AJ34" s="97"/>
      <c r="AK34" s="97"/>
      <c r="AL34" s="97"/>
      <c r="AM34" s="97"/>
      <c r="AN34" s="97"/>
      <c r="AO34" s="97"/>
      <c r="AP34" s="97"/>
      <c r="AQ34" s="42"/>
    </row>
    <row r="35" spans="1:43" x14ac:dyDescent="0.25">
      <c r="A35" s="33">
        <v>34</v>
      </c>
      <c r="B35" s="34">
        <v>45468</v>
      </c>
      <c r="C35" s="263"/>
      <c r="D35" s="263"/>
      <c r="E35" s="262"/>
      <c r="F35" s="102"/>
      <c r="G35" s="90"/>
      <c r="H35" s="13"/>
      <c r="I35" s="14"/>
      <c r="J35" s="13"/>
      <c r="K35" s="90">
        <v>1.7361111111111101E-4</v>
      </c>
      <c r="L35" s="58">
        <v>4.6296296296296298E-4</v>
      </c>
      <c r="M35" s="42"/>
      <c r="N35" s="97"/>
      <c r="O35" s="97"/>
      <c r="P35" s="97"/>
      <c r="Q35" s="97"/>
      <c r="R35" s="97"/>
      <c r="S35" s="97"/>
      <c r="T35" s="97"/>
      <c r="U35" s="97"/>
      <c r="V35" s="97"/>
      <c r="W35" s="97"/>
      <c r="X35" s="97"/>
      <c r="Y35" s="97"/>
      <c r="Z35" s="97"/>
      <c r="AA35" s="97"/>
      <c r="AB35" s="42"/>
      <c r="AC35" s="97"/>
      <c r="AD35" s="97"/>
      <c r="AE35" s="97"/>
      <c r="AF35" s="97"/>
      <c r="AG35" s="97"/>
      <c r="AH35" s="97"/>
      <c r="AI35" s="97"/>
      <c r="AJ35" s="97"/>
      <c r="AK35" s="97"/>
      <c r="AL35" s="97"/>
      <c r="AM35" s="97"/>
      <c r="AN35" s="97"/>
      <c r="AO35" s="97"/>
      <c r="AP35" s="97"/>
      <c r="AQ35" s="42"/>
    </row>
    <row r="36" spans="1:43" x14ac:dyDescent="0.25">
      <c r="A36" s="33">
        <v>35</v>
      </c>
      <c r="B36" s="34">
        <v>45473</v>
      </c>
      <c r="C36" s="263"/>
      <c r="D36" s="263"/>
      <c r="E36" s="262"/>
      <c r="F36" s="102"/>
      <c r="G36" s="90"/>
      <c r="H36" s="13"/>
      <c r="I36" s="14"/>
      <c r="J36" s="13"/>
      <c r="K36" s="90">
        <v>1.7361111111111101E-4</v>
      </c>
      <c r="L36" s="58">
        <v>4.6296296296296298E-4</v>
      </c>
      <c r="M36" s="42"/>
      <c r="N36" s="97"/>
      <c r="O36" s="97"/>
      <c r="P36" s="97"/>
      <c r="Q36" s="97"/>
      <c r="R36" s="97"/>
      <c r="S36" s="97"/>
      <c r="T36" s="97"/>
      <c r="U36" s="97"/>
      <c r="V36" s="97"/>
      <c r="W36" s="97"/>
      <c r="X36" s="97"/>
      <c r="Y36" s="97"/>
      <c r="Z36" s="97"/>
      <c r="AA36" s="97"/>
      <c r="AB36" s="42"/>
      <c r="AC36" s="97"/>
      <c r="AD36" s="97"/>
      <c r="AE36" s="97"/>
      <c r="AF36" s="97"/>
      <c r="AG36" s="97"/>
      <c r="AH36" s="97"/>
      <c r="AI36" s="97"/>
      <c r="AJ36" s="97"/>
      <c r="AK36" s="97"/>
      <c r="AL36" s="97"/>
      <c r="AM36" s="97"/>
      <c r="AN36" s="97"/>
      <c r="AO36" s="97"/>
      <c r="AP36" s="97"/>
      <c r="AQ36" s="42"/>
    </row>
    <row r="37" spans="1:43" x14ac:dyDescent="0.25">
      <c r="A37" s="33">
        <v>36</v>
      </c>
      <c r="B37" s="34">
        <v>45478</v>
      </c>
      <c r="C37" s="263"/>
      <c r="D37" s="263"/>
      <c r="E37" s="262"/>
      <c r="F37" s="102"/>
      <c r="G37" s="90"/>
      <c r="H37" s="13"/>
      <c r="I37" s="14"/>
      <c r="J37" s="13"/>
      <c r="K37" s="90">
        <v>1.7361111111111101E-4</v>
      </c>
      <c r="L37" s="58">
        <v>4.6296296296296298E-4</v>
      </c>
      <c r="M37" s="42"/>
      <c r="N37" s="97"/>
      <c r="O37" s="97"/>
      <c r="P37" s="97"/>
      <c r="Q37" s="97"/>
      <c r="R37" s="97"/>
      <c r="S37" s="97"/>
      <c r="T37" s="97"/>
      <c r="U37" s="97"/>
      <c r="V37" s="97"/>
      <c r="W37" s="97"/>
      <c r="X37" s="97"/>
      <c r="Y37" s="97"/>
      <c r="Z37" s="97"/>
      <c r="AA37" s="97"/>
      <c r="AB37" s="42"/>
      <c r="AC37" s="97"/>
      <c r="AD37" s="97"/>
      <c r="AE37" s="97"/>
      <c r="AF37" s="97"/>
      <c r="AG37" s="97"/>
      <c r="AH37" s="97"/>
      <c r="AI37" s="97"/>
      <c r="AJ37" s="97"/>
      <c r="AK37" s="97"/>
      <c r="AL37" s="97"/>
      <c r="AM37" s="97"/>
      <c r="AN37" s="97"/>
      <c r="AO37" s="97"/>
      <c r="AP37" s="97"/>
      <c r="AQ37" s="42"/>
    </row>
    <row r="38" spans="1:43" x14ac:dyDescent="0.25">
      <c r="A38" s="33">
        <v>37</v>
      </c>
      <c r="B38" s="34">
        <v>45482</v>
      </c>
      <c r="C38" s="263"/>
      <c r="D38" s="263"/>
      <c r="E38" s="262"/>
      <c r="F38" s="102"/>
      <c r="G38" s="90"/>
      <c r="H38" s="13"/>
      <c r="I38" s="14"/>
      <c r="J38" s="13"/>
      <c r="K38" s="90">
        <v>1.7361111111111101E-4</v>
      </c>
      <c r="L38" s="58">
        <v>4.6296296296296298E-4</v>
      </c>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5.75" thickBot="1" x14ac:dyDescent="0.3">
      <c r="A39" s="33">
        <v>38</v>
      </c>
      <c r="B39" s="34">
        <v>45487</v>
      </c>
      <c r="C39" s="263"/>
      <c r="D39" s="263"/>
      <c r="E39" s="262"/>
      <c r="F39" s="102"/>
      <c r="G39" s="90"/>
      <c r="H39" s="13"/>
      <c r="I39" s="14"/>
      <c r="J39" s="13"/>
      <c r="K39" s="90">
        <v>1.7361111111111101E-4</v>
      </c>
      <c r="L39" s="58">
        <v>4.6296296296296298E-4</v>
      </c>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x14ac:dyDescent="0.25">
      <c r="A40" s="236">
        <v>39</v>
      </c>
      <c r="B40" s="237">
        <v>45489</v>
      </c>
      <c r="C40" s="238">
        <v>3.2407407407407406E-4</v>
      </c>
      <c r="D40" s="238">
        <v>2.4305555555555555E-4</v>
      </c>
      <c r="E40" s="236">
        <v>10</v>
      </c>
      <c r="F40" s="218">
        <f t="shared" si="7"/>
        <v>2.1680000000000001</v>
      </c>
      <c r="G40" s="219">
        <f t="shared" ref="G40" si="21">D40/E40</f>
        <v>2.4305555555555554E-5</v>
      </c>
      <c r="H40" s="220">
        <f t="shared" ref="H40" si="22">G40*24*60*60</f>
        <v>2.0999999999999996</v>
      </c>
      <c r="I40" s="221">
        <f t="shared" ref="I40" si="23">C40*24*60*60</f>
        <v>28</v>
      </c>
      <c r="J40" s="220">
        <f t="shared" si="8"/>
        <v>2.666666666666667</v>
      </c>
      <c r="K40" s="219">
        <v>1.7361111111111101E-4</v>
      </c>
      <c r="L40" s="217">
        <v>4.6296296296296298E-4</v>
      </c>
    </row>
    <row r="41" spans="1:43" x14ac:dyDescent="0.25">
      <c r="A41" s="26">
        <v>40</v>
      </c>
      <c r="B41" s="27">
        <v>45493</v>
      </c>
      <c r="C41" s="68">
        <v>0</v>
      </c>
      <c r="D41" s="68">
        <v>2.0196759259259259E-4</v>
      </c>
      <c r="E41" s="26">
        <v>7</v>
      </c>
      <c r="F41" s="102">
        <f t="shared" si="7"/>
        <v>1.2776504297994269</v>
      </c>
      <c r="G41" s="90">
        <f t="shared" ref="G41" si="24">D41/E41</f>
        <v>2.8852513227513227E-5</v>
      </c>
      <c r="H41" s="13">
        <f t="shared" ref="H41" si="25">G41*24*60*60</f>
        <v>2.4928571428571429</v>
      </c>
      <c r="I41" s="14">
        <f t="shared" ref="I41" si="26">C41*24*60*60</f>
        <v>0</v>
      </c>
      <c r="J41" s="13">
        <f t="shared" si="8"/>
        <v>0</v>
      </c>
      <c r="K41" s="90">
        <v>1.7361111111111101E-4</v>
      </c>
      <c r="L41" s="58">
        <v>4.6296296296296298E-4</v>
      </c>
    </row>
    <row r="42" spans="1:43" x14ac:dyDescent="0.25">
      <c r="A42" s="8">
        <v>41</v>
      </c>
      <c r="B42" s="9">
        <v>45496</v>
      </c>
      <c r="C42" s="63">
        <v>3.8194444444444446E-4</v>
      </c>
      <c r="D42" s="63">
        <v>2.3437499999999999E-4</v>
      </c>
      <c r="E42" s="8">
        <v>10</v>
      </c>
      <c r="F42" s="102">
        <f t="shared" si="7"/>
        <v>2.2484850088183421</v>
      </c>
      <c r="G42" s="90">
        <f t="shared" ref="G42" si="27">D42/E42</f>
        <v>2.34375E-5</v>
      </c>
      <c r="H42" s="13">
        <f t="shared" ref="H42" si="28">G42*24*60*60</f>
        <v>2.0250000000000004</v>
      </c>
      <c r="I42" s="14">
        <f t="shared" ref="I42" si="29">C42*24*60*60</f>
        <v>33</v>
      </c>
      <c r="J42" s="13">
        <f t="shared" ref="J42" si="30">((E42)/7)*((I42)/15)</f>
        <v>3.1428571428571432</v>
      </c>
      <c r="K42" s="90">
        <v>1.7361111111111101E-4</v>
      </c>
      <c r="L42" s="58">
        <v>4.6296296296296298E-4</v>
      </c>
    </row>
    <row r="43" spans="1:43" x14ac:dyDescent="0.25">
      <c r="A43" s="8">
        <v>42</v>
      </c>
      <c r="B43" s="9">
        <v>45500</v>
      </c>
      <c r="C43" s="63">
        <v>4.5138888888888887E-4</v>
      </c>
      <c r="D43" s="63">
        <v>2.5057870370370371E-4</v>
      </c>
      <c r="E43" s="8">
        <v>10</v>
      </c>
      <c r="F43" s="102">
        <f t="shared" si="7"/>
        <v>2.1034737710326623</v>
      </c>
      <c r="G43" s="90">
        <f t="shared" ref="G43" si="31">D43/E43</f>
        <v>2.5057870370370371E-5</v>
      </c>
      <c r="H43" s="13">
        <f t="shared" ref="H43" si="32">G43*24*60*60</f>
        <v>2.165</v>
      </c>
      <c r="I43" s="14">
        <f t="shared" ref="I43" si="33">C43*24*60*60</f>
        <v>39</v>
      </c>
      <c r="J43" s="13">
        <f t="shared" ref="J43" si="34">((E43)/7)*((I43)/15)</f>
        <v>3.7142857142857144</v>
      </c>
      <c r="K43" s="90">
        <v>1.7361111111111101E-4</v>
      </c>
      <c r="L43" s="58">
        <v>4.6296296296296298E-4</v>
      </c>
    </row>
    <row r="44" spans="1:43" x14ac:dyDescent="0.25">
      <c r="A44" s="20">
        <v>43</v>
      </c>
      <c r="B44" s="65">
        <v>45503</v>
      </c>
      <c r="C44" s="66">
        <v>4.6296296296296298E-4</v>
      </c>
      <c r="D44" s="66">
        <v>2.4965277777777779E-4</v>
      </c>
      <c r="E44" s="20">
        <v>10</v>
      </c>
      <c r="F44" s="102">
        <f t="shared" si="7"/>
        <v>2.1113159811908075</v>
      </c>
      <c r="G44" s="90">
        <f t="shared" ref="G44" si="35">D44/E44</f>
        <v>2.4965277777777779E-5</v>
      </c>
      <c r="H44" s="13">
        <f t="shared" ref="H44" si="36">G44*24*60*60</f>
        <v>2.157</v>
      </c>
      <c r="I44" s="14">
        <f t="shared" ref="I44" si="37">C44*24*60*60</f>
        <v>40.000000000000007</v>
      </c>
      <c r="J44" s="13">
        <f t="shared" ref="J44" si="38">((E44)/7)*((I44)/15)</f>
        <v>3.8095238095238102</v>
      </c>
      <c r="K44" s="90">
        <v>1.7361111111111101E-4</v>
      </c>
      <c r="L44" s="58">
        <v>4.6296296296296298E-4</v>
      </c>
    </row>
    <row r="45" spans="1:43" x14ac:dyDescent="0.25">
      <c r="A45" s="20">
        <v>44</v>
      </c>
      <c r="B45" s="65">
        <v>45507</v>
      </c>
      <c r="C45" s="66">
        <v>5.2083333333333333E-4</v>
      </c>
      <c r="D45" s="66">
        <v>2.6585648148148144E-4</v>
      </c>
      <c r="E45" s="20">
        <v>10</v>
      </c>
      <c r="F45" s="102">
        <f t="shared" si="7"/>
        <v>1.9829874370296661</v>
      </c>
      <c r="G45" s="90">
        <f t="shared" ref="G45" si="39">D45/E45</f>
        <v>2.6585648148148146E-5</v>
      </c>
      <c r="H45" s="13">
        <f t="shared" ref="H45" si="40">G45*24*60*60</f>
        <v>2.2970000000000002</v>
      </c>
      <c r="I45" s="14">
        <f t="shared" ref="I45" si="41">C45*24*60*60</f>
        <v>45</v>
      </c>
      <c r="J45" s="13">
        <f t="shared" ref="J45" si="42">((E45)/7)*((I45)/15)</f>
        <v>4.2857142857142856</v>
      </c>
      <c r="K45" s="90">
        <v>1.7361111111111101E-4</v>
      </c>
      <c r="L45" s="58">
        <v>4.6296296296296298E-4</v>
      </c>
    </row>
    <row r="46" spans="1:43" x14ac:dyDescent="0.25">
      <c r="A46" s="20">
        <v>45</v>
      </c>
      <c r="B46" s="65">
        <v>45510</v>
      </c>
      <c r="C46" s="66">
        <v>4.6296296296296298E-4</v>
      </c>
      <c r="D46" s="66">
        <v>2.5092592592592593E-4</v>
      </c>
      <c r="E46" s="20">
        <v>10</v>
      </c>
      <c r="F46" s="102">
        <f t="shared" si="7"/>
        <v>2.1006132489896325</v>
      </c>
      <c r="G46" s="90">
        <f t="shared" ref="G46" si="43">D46/E46</f>
        <v>2.5092592592592594E-5</v>
      </c>
      <c r="H46" s="13">
        <f t="shared" ref="H46" si="44">G46*24*60*60</f>
        <v>2.1680000000000001</v>
      </c>
      <c r="I46" s="14">
        <f t="shared" ref="I46" si="45">C46*24*60*60</f>
        <v>40.000000000000007</v>
      </c>
      <c r="J46" s="13">
        <f t="shared" ref="J46" si="46">((E46)/7)*((I46)/15)</f>
        <v>3.8095238095238102</v>
      </c>
      <c r="K46" s="90">
        <v>1.7361111111111101E-4</v>
      </c>
      <c r="L46" s="58">
        <v>4.6296296296296298E-4</v>
      </c>
    </row>
    <row r="47" spans="1:43" x14ac:dyDescent="0.25">
      <c r="A47" s="20">
        <v>46</v>
      </c>
      <c r="B47" s="65">
        <v>45514</v>
      </c>
      <c r="C47" s="66">
        <v>4.861111111111111E-4</v>
      </c>
      <c r="D47" s="66">
        <v>2.5439814814814813E-4</v>
      </c>
      <c r="E47" s="20">
        <v>10</v>
      </c>
      <c r="F47" s="102">
        <f t="shared" si="7"/>
        <v>2.0720636942675155</v>
      </c>
      <c r="G47" s="90">
        <f t="shared" ref="G47" si="47">D47/E47</f>
        <v>2.5439814814814814E-5</v>
      </c>
      <c r="H47" s="13">
        <f t="shared" ref="H47" si="48">G47*24*60*60</f>
        <v>2.1980000000000004</v>
      </c>
      <c r="I47" s="14">
        <f t="shared" ref="I47" si="49">C47*24*60*60</f>
        <v>42</v>
      </c>
      <c r="J47" s="13">
        <f t="shared" ref="J47" si="50">((E47)/7)*((I47)/15)</f>
        <v>4</v>
      </c>
      <c r="K47" s="90">
        <v>1.7361111111111101E-4</v>
      </c>
      <c r="L47" s="58">
        <v>4.6296296296296298E-4</v>
      </c>
    </row>
    <row r="48" spans="1:43" x14ac:dyDescent="0.25">
      <c r="A48" s="47">
        <v>47</v>
      </c>
      <c r="B48" s="48">
        <v>45517</v>
      </c>
      <c r="C48" s="88">
        <v>3.5879629629629629E-4</v>
      </c>
      <c r="D48" s="88">
        <v>2.8298611111111108E-4</v>
      </c>
      <c r="E48" s="47">
        <v>11</v>
      </c>
      <c r="F48" s="102">
        <f t="shared" si="7"/>
        <v>2.2533620508326035</v>
      </c>
      <c r="G48" s="90">
        <f t="shared" ref="G48" si="51">D48/E48</f>
        <v>2.5726010101010097E-5</v>
      </c>
      <c r="H48" s="13">
        <f t="shared" ref="H48" si="52">G48*24*60*60</f>
        <v>2.2227272727272727</v>
      </c>
      <c r="I48" s="14">
        <f t="shared" ref="I48" si="53">C48*24*60*60</f>
        <v>30.999999999999996</v>
      </c>
      <c r="J48" s="13">
        <f t="shared" ref="J48" si="54">((E48)/7)*((I48)/15)</f>
        <v>3.2476190476190472</v>
      </c>
      <c r="K48" s="90">
        <v>1.7361111111111101E-4</v>
      </c>
      <c r="L48" s="58">
        <v>4.6296296296296298E-4</v>
      </c>
    </row>
    <row r="49" spans="1:12" x14ac:dyDescent="0.25">
      <c r="A49" s="8">
        <v>48</v>
      </c>
      <c r="B49" s="9">
        <v>45521</v>
      </c>
      <c r="C49" s="63">
        <v>4.6296296296296298E-4</v>
      </c>
      <c r="D49" s="63">
        <v>2.9976851851851849E-4</v>
      </c>
      <c r="E49" s="8">
        <v>12</v>
      </c>
      <c r="F49" s="102">
        <f t="shared" si="7"/>
        <v>2.5320154440154443</v>
      </c>
      <c r="G49" s="90">
        <f t="shared" ref="G49" si="55">D49/E49</f>
        <v>2.4980709876543207E-5</v>
      </c>
      <c r="H49" s="13">
        <f t="shared" ref="H49" si="56">G49*24*60*60</f>
        <v>2.1583333333333332</v>
      </c>
      <c r="I49" s="14">
        <f t="shared" ref="I49" si="57">C49*24*60*60</f>
        <v>40.000000000000007</v>
      </c>
      <c r="J49" s="13">
        <f t="shared" ref="J49" si="58">((E49)/7)*((I49)/15)</f>
        <v>4.5714285714285721</v>
      </c>
      <c r="K49" s="90">
        <v>1.7361111111111101E-4</v>
      </c>
      <c r="L49" s="58">
        <v>4.6296296296296298E-4</v>
      </c>
    </row>
    <row r="50" spans="1:12" x14ac:dyDescent="0.25">
      <c r="A50" s="174">
        <v>49</v>
      </c>
      <c r="B50" s="291">
        <v>45524</v>
      </c>
      <c r="C50" s="292">
        <v>4.1666666666666669E-4</v>
      </c>
      <c r="D50" s="292">
        <v>3.1412037037037037E-4</v>
      </c>
      <c r="E50" s="174">
        <v>12</v>
      </c>
      <c r="F50" s="102">
        <f t="shared" si="7"/>
        <v>2.4162060006316453</v>
      </c>
      <c r="G50" s="90">
        <f t="shared" ref="G50:G51" si="59">D50/E50</f>
        <v>2.6176697530864196E-5</v>
      </c>
      <c r="H50" s="13">
        <f t="shared" ref="H50:H51" si="60">G50*24*60*60</f>
        <v>2.2616666666666667</v>
      </c>
      <c r="I50" s="14">
        <f t="shared" ref="I50:I51" si="61">C50*24*60*60</f>
        <v>36</v>
      </c>
      <c r="J50" s="13">
        <f t="shared" ref="J50:J51" si="62">((E50)/7)*((I50)/15)</f>
        <v>4.1142857142857139</v>
      </c>
      <c r="K50" s="90">
        <v>1.7361111111111101E-4</v>
      </c>
      <c r="L50" s="58">
        <v>4.6296296296296298E-4</v>
      </c>
    </row>
    <row r="51" spans="1:12" x14ac:dyDescent="0.25">
      <c r="A51" s="20">
        <v>50</v>
      </c>
      <c r="B51" s="65">
        <v>45528</v>
      </c>
      <c r="C51" s="66">
        <v>4.9768518518518521E-4</v>
      </c>
      <c r="D51" s="66">
        <v>2.8414351851851853E-4</v>
      </c>
      <c r="E51" s="20">
        <v>12</v>
      </c>
      <c r="F51" s="102">
        <f t="shared" si="7"/>
        <v>2.6712962467267967</v>
      </c>
      <c r="G51" s="90">
        <f t="shared" si="59"/>
        <v>2.3678626543209878E-5</v>
      </c>
      <c r="H51" s="13">
        <f t="shared" si="60"/>
        <v>2.0458333333333334</v>
      </c>
      <c r="I51" s="14">
        <f t="shared" si="61"/>
        <v>43</v>
      </c>
      <c r="J51" s="13">
        <f t="shared" si="62"/>
        <v>4.9142857142857137</v>
      </c>
      <c r="K51" s="90">
        <v>1.7361111111111101E-4</v>
      </c>
      <c r="L51" s="58">
        <v>4.6296296296296298E-4</v>
      </c>
    </row>
    <row r="52" spans="1:12" x14ac:dyDescent="0.25">
      <c r="A52" s="26">
        <v>51</v>
      </c>
      <c r="B52" s="27">
        <v>45531</v>
      </c>
      <c r="C52" s="68">
        <v>3.5879629629629629E-4</v>
      </c>
      <c r="D52" s="68">
        <v>2.652777777777778E-4</v>
      </c>
      <c r="E52" s="26">
        <v>10</v>
      </c>
      <c r="F52" s="102">
        <f t="shared" si="7"/>
        <v>1.9866419845425081</v>
      </c>
      <c r="G52" s="90">
        <f t="shared" ref="G52" si="63">D52/E52</f>
        <v>2.6527777777777779E-5</v>
      </c>
      <c r="H52" s="13">
        <f t="shared" ref="H52" si="64">G52*24*60*60</f>
        <v>2.2919999999999998</v>
      </c>
      <c r="I52" s="14">
        <f t="shared" ref="I52" si="65">C52*24*60*60</f>
        <v>30.999999999999996</v>
      </c>
      <c r="J52" s="13">
        <f t="shared" ref="J52" si="66">((E52)/7)*((I52)/15)</f>
        <v>2.9523809523809521</v>
      </c>
      <c r="K52" s="90">
        <v>1.7361111111111101E-4</v>
      </c>
      <c r="L52" s="58">
        <v>4.6296296296296298E-4</v>
      </c>
    </row>
    <row r="53" spans="1:12" x14ac:dyDescent="0.25">
      <c r="A53" s="20">
        <v>52</v>
      </c>
      <c r="B53" s="65">
        <v>45535</v>
      </c>
      <c r="C53" s="66">
        <v>4.861111111111111E-4</v>
      </c>
      <c r="D53" s="66">
        <v>2.9166666666666664E-4</v>
      </c>
      <c r="E53" s="20">
        <v>12</v>
      </c>
      <c r="F53" s="102">
        <f t="shared" si="7"/>
        <v>2.6024000000000007</v>
      </c>
      <c r="G53" s="90">
        <f t="shared" ref="G53" si="67">D53/E53</f>
        <v>2.4305555555555554E-5</v>
      </c>
      <c r="H53" s="13">
        <f t="shared" ref="H53" si="68">G53*24*60*60</f>
        <v>2.0999999999999996</v>
      </c>
      <c r="I53" s="14">
        <f t="shared" ref="I53" si="69">C53*24*60*60</f>
        <v>42</v>
      </c>
      <c r="J53" s="13">
        <f t="shared" ref="J53" si="70">((E53)/7)*((I53)/15)</f>
        <v>4.8</v>
      </c>
      <c r="K53" s="90">
        <v>1.7361111111111101E-4</v>
      </c>
      <c r="L53" s="58">
        <v>4.6296296296296298E-4</v>
      </c>
    </row>
    <row r="54" spans="1:12" x14ac:dyDescent="0.25">
      <c r="A54" s="20">
        <v>53</v>
      </c>
      <c r="B54" s="65">
        <v>45538</v>
      </c>
      <c r="C54" s="66">
        <v>4.861111111111111E-4</v>
      </c>
      <c r="D54" s="66">
        <v>2.9768518518518517E-4</v>
      </c>
      <c r="E54" s="20">
        <v>12</v>
      </c>
      <c r="F54" s="102">
        <f t="shared" si="7"/>
        <v>2.5498339035769835</v>
      </c>
      <c r="G54" s="90">
        <f t="shared" ref="G54" si="71">D54/E54</f>
        <v>2.4807098765432097E-5</v>
      </c>
      <c r="H54" s="13">
        <f t="shared" ref="H54" si="72">G54*24*60*60</f>
        <v>2.1433333333333331</v>
      </c>
      <c r="I54" s="14">
        <f t="shared" ref="I54" si="73">C54*24*60*60</f>
        <v>42</v>
      </c>
      <c r="J54" s="13">
        <f t="shared" ref="J54" si="74">((E54)/7)*((I54)/15)</f>
        <v>4.8</v>
      </c>
      <c r="K54" s="90">
        <v>1.7361111111111101E-4</v>
      </c>
      <c r="L54" s="58">
        <v>4.6296296296296298E-4</v>
      </c>
    </row>
    <row r="55" spans="1:12" x14ac:dyDescent="0.25">
      <c r="A55" s="15">
        <v>54</v>
      </c>
      <c r="B55" s="16">
        <v>45542</v>
      </c>
      <c r="C55" s="299">
        <v>5.2083333333333333E-4</v>
      </c>
      <c r="D55" s="299">
        <v>2.8854166666666666E-4</v>
      </c>
      <c r="E55" s="15">
        <v>11</v>
      </c>
      <c r="F55" s="102">
        <f t="shared" si="7"/>
        <v>2.210740616583577</v>
      </c>
      <c r="G55" s="90">
        <f t="shared" ref="G55" si="75">D55/E55</f>
        <v>2.6231060606060606E-5</v>
      </c>
      <c r="H55" s="13">
        <f t="shared" ref="H55" si="76">G55*24*60*60</f>
        <v>2.2663636363636366</v>
      </c>
      <c r="I55" s="14">
        <f t="shared" ref="I55" si="77">C55*24*60*60</f>
        <v>45</v>
      </c>
      <c r="J55" s="13">
        <f t="shared" ref="J55" si="78">((E55)/7)*((I55)/15)</f>
        <v>4.7142857142857144</v>
      </c>
      <c r="K55" s="90">
        <v>1.7361111111111101E-4</v>
      </c>
      <c r="L55" s="58">
        <v>4.6296296296296298E-4</v>
      </c>
    </row>
    <row r="56" spans="1:12" x14ac:dyDescent="0.25">
      <c r="A56" s="15">
        <v>55</v>
      </c>
      <c r="B56" s="16">
        <v>45545</v>
      </c>
      <c r="C56" s="299">
        <v>3.9351851851851852E-4</v>
      </c>
      <c r="D56" s="299">
        <v>3.0856481481481479E-4</v>
      </c>
      <c r="E56" s="15">
        <v>12</v>
      </c>
      <c r="F56" s="102">
        <f t="shared" si="7"/>
        <v>2.4595572607437575</v>
      </c>
      <c r="G56" s="90">
        <f t="shared" ref="G56" si="79">D56/E56</f>
        <v>2.5713734567901233E-5</v>
      </c>
      <c r="H56" s="13">
        <f t="shared" ref="H56" si="80">G56*24*60*60</f>
        <v>2.2216666666666667</v>
      </c>
      <c r="I56" s="14">
        <f t="shared" ref="I56" si="81">C56*24*60*60</f>
        <v>34</v>
      </c>
      <c r="J56" s="13">
        <f t="shared" ref="J56" si="82">((E56)/7)*((I56)/15)</f>
        <v>3.8857142857142852</v>
      </c>
      <c r="K56" s="90">
        <v>1.7361111111111101E-4</v>
      </c>
      <c r="L56" s="58">
        <v>4.6296296296296298E-4</v>
      </c>
    </row>
    <row r="57" spans="1:12" x14ac:dyDescent="0.25">
      <c r="A57" s="300">
        <v>56</v>
      </c>
      <c r="B57" s="301">
        <v>45549</v>
      </c>
      <c r="C57" s="302">
        <v>4.9768518518518521E-4</v>
      </c>
      <c r="D57" s="302">
        <v>2.9814814814814819E-4</v>
      </c>
      <c r="E57" s="300">
        <v>12</v>
      </c>
      <c r="F57" s="102">
        <f t="shared" si="7"/>
        <v>2.5459354037267077</v>
      </c>
      <c r="G57" s="90">
        <f t="shared" ref="G57" si="83">D57/E57</f>
        <v>2.4845679012345682E-5</v>
      </c>
      <c r="H57" s="13">
        <f t="shared" ref="H57" si="84">G57*24*60*60</f>
        <v>2.1466666666666669</v>
      </c>
      <c r="I57" s="14">
        <f t="shared" ref="I57" si="85">C57*24*60*60</f>
        <v>43</v>
      </c>
      <c r="J57" s="13">
        <f t="shared" ref="J57" si="86">((E57)/7)*((I57)/15)</f>
        <v>4.9142857142857137</v>
      </c>
      <c r="K57" s="90">
        <v>1.7361111111111101E-4</v>
      </c>
      <c r="L57" s="58">
        <v>4.6296296296296298E-4</v>
      </c>
    </row>
    <row r="58" spans="1:12" x14ac:dyDescent="0.25">
      <c r="A58" s="15">
        <v>57</v>
      </c>
      <c r="B58" s="16">
        <v>45552</v>
      </c>
      <c r="C58" s="299">
        <v>4.2824074074074075E-4</v>
      </c>
      <c r="D58" s="299">
        <v>2.8993055555555559E-4</v>
      </c>
      <c r="E58" s="15">
        <v>12</v>
      </c>
      <c r="F58" s="102">
        <f t="shared" si="7"/>
        <v>2.6176831479897347</v>
      </c>
      <c r="G58" s="90">
        <f t="shared" ref="G58" si="87">D58/E58</f>
        <v>2.4160879629629633E-5</v>
      </c>
      <c r="H58" s="13">
        <f t="shared" ref="H58" si="88">G58*24*60*60</f>
        <v>2.0875000000000004</v>
      </c>
      <c r="I58" s="14">
        <f t="shared" ref="I58" si="89">C58*24*60*60</f>
        <v>37</v>
      </c>
      <c r="J58" s="13">
        <f t="shared" ref="J58" si="90">((E58)/7)*((I58)/15)</f>
        <v>4.2285714285714286</v>
      </c>
      <c r="K58" s="90">
        <v>1.7361111111111101E-4</v>
      </c>
      <c r="L58" s="58">
        <v>4.6296296296296298E-4</v>
      </c>
    </row>
    <row r="59" spans="1:12" x14ac:dyDescent="0.25">
      <c r="A59" s="33">
        <v>58</v>
      </c>
      <c r="B59" s="34">
        <v>45556</v>
      </c>
      <c r="C59" s="127"/>
      <c r="D59" s="127"/>
      <c r="E59" s="33"/>
      <c r="K59" s="90">
        <v>1.7361111111111101E-4</v>
      </c>
      <c r="L59" s="58">
        <v>4.6296296296296298E-4</v>
      </c>
    </row>
    <row r="60" spans="1:12" x14ac:dyDescent="0.25">
      <c r="K60" s="90">
        <v>1.7361111111111101E-4</v>
      </c>
      <c r="L60" s="58">
        <v>4.6296296296296298E-4</v>
      </c>
    </row>
    <row r="61" spans="1:12" x14ac:dyDescent="0.25">
      <c r="K61" s="90">
        <v>1.7361111111111101E-4</v>
      </c>
      <c r="L61" s="58">
        <v>4.6296296296296298E-4</v>
      </c>
    </row>
    <row r="62" spans="1:12" x14ac:dyDescent="0.25">
      <c r="K62" s="90">
        <v>1.7361111111111101E-4</v>
      </c>
      <c r="L62" s="58">
        <v>4.6296296296296298E-4</v>
      </c>
    </row>
    <row r="63" spans="1:12" x14ac:dyDescent="0.25">
      <c r="K63" s="90">
        <v>1.7361111111111101E-4</v>
      </c>
      <c r="L63" s="58">
        <v>4.6296296296296298E-4</v>
      </c>
    </row>
    <row r="64" spans="1:12" x14ac:dyDescent="0.25">
      <c r="K64" s="90">
        <v>1.7361111111111101E-4</v>
      </c>
      <c r="L64" s="58">
        <v>4.6296296296296298E-4</v>
      </c>
    </row>
    <row r="65" spans="8:12" x14ac:dyDescent="0.25">
      <c r="H65" s="303"/>
      <c r="K65" s="90">
        <v>1.7361111111111101E-4</v>
      </c>
      <c r="L65" s="58">
        <v>4.6296296296296298E-4</v>
      </c>
    </row>
    <row r="66" spans="8:12" x14ac:dyDescent="0.25">
      <c r="K66" s="90">
        <v>1.7361111111111101E-4</v>
      </c>
      <c r="L66" s="58">
        <v>4.6296296296296298E-4</v>
      </c>
    </row>
    <row r="67" spans="8:12" x14ac:dyDescent="0.25">
      <c r="K67" s="90">
        <v>1.7361111111111101E-4</v>
      </c>
      <c r="L67" s="58">
        <v>4.6296296296296298E-4</v>
      </c>
    </row>
    <row r="68" spans="8:12" x14ac:dyDescent="0.25">
      <c r="K68" s="90">
        <v>1.7361111111111101E-4</v>
      </c>
      <c r="L68" s="58">
        <v>4.6296296296296298E-4</v>
      </c>
    </row>
    <row r="69" spans="8:12" x14ac:dyDescent="0.25">
      <c r="K69" s="90">
        <v>1.7361111111111101E-4</v>
      </c>
      <c r="L69" s="58">
        <v>4.6296296296296298E-4</v>
      </c>
    </row>
    <row r="70" spans="8:12" x14ac:dyDescent="0.25">
      <c r="K70" s="90">
        <v>1.7361111111111101E-4</v>
      </c>
      <c r="L70" s="58">
        <v>4.6296296296296298E-4</v>
      </c>
    </row>
    <row r="71" spans="8:12" x14ac:dyDescent="0.25">
      <c r="K71" s="90">
        <v>1.7361111111111101E-4</v>
      </c>
      <c r="L71" s="58">
        <v>4.6296296296296298E-4</v>
      </c>
    </row>
    <row r="72" spans="8:12" x14ac:dyDescent="0.25">
      <c r="K72" s="90">
        <v>1.7361111111111101E-4</v>
      </c>
      <c r="L72" s="58">
        <v>4.6296296296296298E-4</v>
      </c>
    </row>
    <row r="73" spans="8:12" x14ac:dyDescent="0.25">
      <c r="K73" s="90">
        <v>1.7361111111111101E-4</v>
      </c>
      <c r="L73" s="58">
        <v>4.6296296296296298E-4</v>
      </c>
    </row>
    <row r="74" spans="8:12" x14ac:dyDescent="0.25">
      <c r="K74" s="90">
        <v>1.7361111111111101E-4</v>
      </c>
      <c r="L74" s="58">
        <v>4.6296296296296298E-4</v>
      </c>
    </row>
    <row r="75" spans="8:12" x14ac:dyDescent="0.25">
      <c r="K75" s="90">
        <v>1.7361111111111101E-4</v>
      </c>
      <c r="L75" s="58">
        <v>4.6296296296296298E-4</v>
      </c>
    </row>
    <row r="76" spans="8:12" x14ac:dyDescent="0.25">
      <c r="K76" s="90">
        <v>1.7361111111111101E-4</v>
      </c>
      <c r="L76" s="58">
        <v>4.6296296296296298E-4</v>
      </c>
    </row>
    <row r="77" spans="8:12" x14ac:dyDescent="0.25">
      <c r="K77" s="90">
        <v>1.7361111111111101E-4</v>
      </c>
      <c r="L77" s="58">
        <v>4.6296296296296298E-4</v>
      </c>
    </row>
    <row r="78" spans="8:12" x14ac:dyDescent="0.25">
      <c r="K78" s="90">
        <v>1.7361111111111101E-4</v>
      </c>
      <c r="L78" s="58">
        <v>4.6296296296296298E-4</v>
      </c>
    </row>
    <row r="79" spans="8:12" x14ac:dyDescent="0.25">
      <c r="K79" s="90">
        <v>1.7361111111111101E-4</v>
      </c>
      <c r="L79" s="58">
        <v>4.6296296296296298E-4</v>
      </c>
    </row>
    <row r="80" spans="8:12" x14ac:dyDescent="0.25">
      <c r="K80" s="90">
        <v>1.7361111111111101E-4</v>
      </c>
      <c r="L80" s="58">
        <v>4.6296296296296298E-4</v>
      </c>
    </row>
    <row r="81" spans="11:12" x14ac:dyDescent="0.25">
      <c r="K81" s="90">
        <v>1.7361111111111101E-4</v>
      </c>
      <c r="L81" s="58">
        <v>4.6296296296296298E-4</v>
      </c>
    </row>
    <row r="82" spans="11:12" x14ac:dyDescent="0.25">
      <c r="K82" s="90">
        <v>1.7361111111111101E-4</v>
      </c>
      <c r="L82" s="58">
        <v>4.6296296296296298E-4</v>
      </c>
    </row>
    <row r="83" spans="11:12" x14ac:dyDescent="0.25">
      <c r="K83" s="90">
        <v>1.7361111111111101E-4</v>
      </c>
      <c r="L83" s="58">
        <v>4.6296296296296298E-4</v>
      </c>
    </row>
    <row r="84" spans="11:12" x14ac:dyDescent="0.25">
      <c r="K84" s="90">
        <v>1.7361111111111101E-4</v>
      </c>
      <c r="L84" s="58">
        <v>4.6296296296296298E-4</v>
      </c>
    </row>
  </sheetData>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33693-E086-4562-B182-98F9CA240E8E}">
  <dimension ref="A1:AT84"/>
  <sheetViews>
    <sheetView topLeftCell="Z1" zoomScale="115" zoomScaleNormal="115" workbookViewId="0">
      <pane ySplit="1" topLeftCell="A2" activePane="bottomLeft" state="frozen"/>
      <selection activeCell="M22" sqref="M22"/>
      <selection pane="bottomLeft" activeCell="L42" sqref="L42"/>
    </sheetView>
  </sheetViews>
  <sheetFormatPr defaultRowHeight="15.75" x14ac:dyDescent="0.3"/>
  <cols>
    <col min="1" max="1" width="4.28515625" style="36" bestFit="1" customWidth="1"/>
    <col min="2" max="2" width="6.140625" bestFit="1" customWidth="1"/>
    <col min="3" max="3" width="10.140625" bestFit="1" customWidth="1"/>
    <col min="4" max="4" width="11.42578125" bestFit="1" customWidth="1"/>
    <col min="5" max="5" width="5.5703125" bestFit="1" customWidth="1"/>
    <col min="6" max="6" width="12.140625" style="120" bestFit="1" customWidth="1"/>
    <col min="7" max="7" width="9" bestFit="1" customWidth="1"/>
    <col min="8" max="8" width="6.7109375" bestFit="1" customWidth="1"/>
    <col min="9" max="9" width="13.140625" style="111" bestFit="1" customWidth="1"/>
    <col min="10" max="10" width="9.28515625" bestFit="1" customWidth="1"/>
    <col min="11" max="11" width="10.28515625" bestFit="1" customWidth="1"/>
    <col min="12" max="12" width="9.7109375" style="114" bestFit="1" customWidth="1"/>
    <col min="13" max="13" width="10.28515625" style="111" bestFit="1" customWidth="1"/>
    <col min="14" max="14" width="9.28515625" bestFit="1" customWidth="1"/>
    <col min="15" max="15" width="9.42578125" bestFit="1" customWidth="1"/>
  </cols>
  <sheetData>
    <row r="1" spans="1:46" x14ac:dyDescent="0.3">
      <c r="A1" s="51" t="s">
        <v>0</v>
      </c>
      <c r="B1" s="2" t="s">
        <v>1</v>
      </c>
      <c r="C1" s="2" t="s">
        <v>13</v>
      </c>
      <c r="D1" s="2" t="s">
        <v>3</v>
      </c>
      <c r="E1" s="2" t="s">
        <v>14</v>
      </c>
      <c r="F1" s="118" t="s">
        <v>15</v>
      </c>
      <c r="G1" s="1" t="s">
        <v>16</v>
      </c>
      <c r="H1" s="2" t="s">
        <v>8</v>
      </c>
      <c r="I1" s="110" t="s">
        <v>17</v>
      </c>
      <c r="J1" s="2" t="s">
        <v>18</v>
      </c>
      <c r="K1" s="2" t="s">
        <v>19</v>
      </c>
      <c r="L1" s="4" t="s">
        <v>20</v>
      </c>
      <c r="M1" s="110" t="s">
        <v>21</v>
      </c>
      <c r="N1" s="2" t="s">
        <v>25</v>
      </c>
      <c r="O1" s="2" t="s">
        <v>26</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row>
    <row r="2" spans="1:46" x14ac:dyDescent="0.3">
      <c r="A2" s="47">
        <v>1</v>
      </c>
      <c r="B2" s="48">
        <v>45296</v>
      </c>
      <c r="C2" s="88">
        <v>4.6296296296296294E-5</v>
      </c>
      <c r="D2" s="88">
        <v>3.6122685185185189E-4</v>
      </c>
      <c r="E2" s="47">
        <v>7</v>
      </c>
      <c r="F2" s="89">
        <f>(G2*E2)</f>
        <v>700</v>
      </c>
      <c r="G2" s="47">
        <v>100</v>
      </c>
      <c r="H2" s="119">
        <f>(((E2*(1/((J2)*0.25))*0.14)+(F2/700)+(((L2)*2)*0.1))/3)</f>
        <v>0.65306846096336646</v>
      </c>
      <c r="I2" s="90">
        <f>D2/E2</f>
        <v>5.1603835978835981E-5</v>
      </c>
      <c r="J2" s="13">
        <f>I2*24*60*60</f>
        <v>4.4585714285714291</v>
      </c>
      <c r="K2" s="14">
        <f>C2*24*60*60</f>
        <v>4</v>
      </c>
      <c r="L2" s="13">
        <f t="shared" ref="L2:L25" si="0">((E2)/7)*((K2)/10)</f>
        <v>0.4</v>
      </c>
      <c r="M2" s="90">
        <v>1.15740740740741E-4</v>
      </c>
      <c r="N2" s="58">
        <v>4.6296296296296298E-4</v>
      </c>
      <c r="O2" s="58">
        <v>4.7453703703703698E-4</v>
      </c>
      <c r="P2" s="42"/>
      <c r="Q2" s="97"/>
      <c r="R2" s="97"/>
      <c r="S2" s="97"/>
      <c r="T2" s="97"/>
      <c r="U2" s="97"/>
      <c r="V2" s="97"/>
      <c r="W2" s="97"/>
      <c r="X2" s="97"/>
      <c r="Y2" s="97"/>
      <c r="Z2" s="97"/>
      <c r="AA2" s="97"/>
      <c r="AB2" s="97"/>
      <c r="AC2" s="97"/>
      <c r="AD2" s="97"/>
      <c r="AE2" s="42"/>
      <c r="AF2" s="97"/>
      <c r="AG2" s="97"/>
      <c r="AH2" s="97"/>
      <c r="AI2" s="97"/>
      <c r="AJ2" s="97"/>
      <c r="AK2" s="97"/>
      <c r="AL2" s="97"/>
      <c r="AM2" s="97"/>
      <c r="AN2" s="97"/>
      <c r="AO2" s="97"/>
      <c r="AP2" s="97"/>
      <c r="AQ2" s="97"/>
      <c r="AR2" s="97"/>
      <c r="AS2" s="97"/>
      <c r="AT2" s="42"/>
    </row>
    <row r="3" spans="1:46" x14ac:dyDescent="0.3">
      <c r="A3" s="26">
        <v>2</v>
      </c>
      <c r="B3" s="27">
        <v>45300</v>
      </c>
      <c r="C3" s="68">
        <v>1.0416666666666667E-4</v>
      </c>
      <c r="D3" s="68">
        <v>3.2326388888888888E-4</v>
      </c>
      <c r="E3" s="26">
        <v>6</v>
      </c>
      <c r="F3" s="69">
        <f>(G3*E3)</f>
        <v>600</v>
      </c>
      <c r="G3" s="26">
        <v>100</v>
      </c>
      <c r="H3" s="119">
        <f t="shared" ref="H3:H27" si="1">(((E3*(1/((J3)*0.25))*0.14)+(F3/700)+(((L3)*2)*0.1))/3)</f>
        <v>0.57774436090225567</v>
      </c>
      <c r="I3" s="90">
        <f>D3/E3</f>
        <v>5.3877314814814814E-5</v>
      </c>
      <c r="J3" s="13">
        <f t="shared" ref="J3" si="2">I3*24*60*60</f>
        <v>4.6550000000000002</v>
      </c>
      <c r="K3" s="14">
        <f>C3*24*60*60</f>
        <v>9</v>
      </c>
      <c r="L3" s="13">
        <f t="shared" si="0"/>
        <v>0.77142857142857135</v>
      </c>
      <c r="M3" s="90">
        <v>1.15740740740741E-4</v>
      </c>
      <c r="N3" s="58">
        <v>4.6296296296296298E-4</v>
      </c>
      <c r="O3" s="58">
        <v>4.7453703703703698E-4</v>
      </c>
      <c r="P3" s="42"/>
      <c r="Q3" s="97"/>
      <c r="R3" s="97"/>
      <c r="S3" s="97"/>
      <c r="T3" s="97"/>
      <c r="U3" s="97"/>
      <c r="V3" s="97"/>
      <c r="W3" s="97"/>
      <c r="X3" s="97"/>
      <c r="Y3" s="97"/>
      <c r="Z3" s="97"/>
      <c r="AA3" s="97"/>
      <c r="AB3" s="97"/>
      <c r="AC3" s="97"/>
      <c r="AD3" s="97"/>
      <c r="AE3" s="42"/>
      <c r="AF3" s="97"/>
      <c r="AG3" s="97"/>
      <c r="AH3" s="97"/>
      <c r="AI3" s="97"/>
      <c r="AJ3" s="97"/>
      <c r="AK3" s="97"/>
      <c r="AL3" s="97"/>
      <c r="AM3" s="97"/>
      <c r="AN3" s="97"/>
      <c r="AO3" s="97"/>
      <c r="AP3" s="97"/>
      <c r="AQ3" s="97"/>
      <c r="AR3" s="97"/>
      <c r="AS3" s="97"/>
      <c r="AT3" s="42"/>
    </row>
    <row r="4" spans="1:46" x14ac:dyDescent="0.3">
      <c r="A4" s="33">
        <v>3</v>
      </c>
      <c r="B4" s="34">
        <v>45305</v>
      </c>
      <c r="C4" s="127"/>
      <c r="D4" s="127"/>
      <c r="E4" s="33"/>
      <c r="F4" s="128"/>
      <c r="G4" s="129"/>
      <c r="H4" s="119"/>
      <c r="I4" s="90"/>
      <c r="J4" s="13"/>
      <c r="K4" s="14"/>
      <c r="L4" s="13"/>
      <c r="M4" s="90">
        <v>1.15740740740741E-4</v>
      </c>
      <c r="N4" s="58">
        <v>4.6296296296296298E-4</v>
      </c>
      <c r="O4" s="58">
        <v>4.7453703703703698E-4</v>
      </c>
      <c r="P4" s="42"/>
      <c r="Q4" s="97"/>
      <c r="R4" s="97"/>
      <c r="S4" s="97"/>
      <c r="T4" s="97"/>
      <c r="U4" s="97"/>
      <c r="V4" s="97"/>
      <c r="W4" s="97"/>
      <c r="X4" s="97"/>
      <c r="Y4" s="97"/>
      <c r="Z4" s="97"/>
      <c r="AA4" s="97"/>
      <c r="AB4" s="97"/>
      <c r="AC4" s="97"/>
      <c r="AD4" s="97"/>
      <c r="AE4" s="42"/>
      <c r="AF4" s="97"/>
      <c r="AG4" s="97"/>
      <c r="AH4" s="97"/>
      <c r="AI4" s="97"/>
      <c r="AJ4" s="97"/>
      <c r="AK4" s="97"/>
      <c r="AL4" s="97"/>
      <c r="AM4" s="97"/>
      <c r="AN4" s="97"/>
      <c r="AO4" s="97"/>
      <c r="AP4" s="97"/>
      <c r="AQ4" s="97"/>
      <c r="AR4" s="97"/>
      <c r="AS4" s="97"/>
      <c r="AT4" s="42"/>
    </row>
    <row r="5" spans="1:46" x14ac:dyDescent="0.3">
      <c r="A5" s="8">
        <v>4</v>
      </c>
      <c r="B5" s="9">
        <v>45312</v>
      </c>
      <c r="C5" s="63">
        <v>6.3657407407407402E-4</v>
      </c>
      <c r="D5" s="63">
        <v>2.2569444444444446E-4</v>
      </c>
      <c r="E5" s="8">
        <v>7</v>
      </c>
      <c r="F5" s="64">
        <f>(G5*E5)</f>
        <v>595</v>
      </c>
      <c r="G5" s="8">
        <v>85</v>
      </c>
      <c r="H5" s="119">
        <f t="shared" si="1"/>
        <v>1.119059829059829</v>
      </c>
      <c r="I5" s="90">
        <f t="shared" ref="I5:I28" si="3">D5/E5</f>
        <v>3.2242063492063495E-5</v>
      </c>
      <c r="J5" s="13">
        <f t="shared" ref="J5:J9" si="4">I5*24*60*60</f>
        <v>2.7857142857142856</v>
      </c>
      <c r="K5" s="14">
        <f t="shared" ref="K5:K28" si="5">C5*24*60*60</f>
        <v>54.999999999999993</v>
      </c>
      <c r="L5" s="13">
        <f t="shared" si="0"/>
        <v>5.4999999999999991</v>
      </c>
      <c r="M5" s="90">
        <v>1.15740740740741E-4</v>
      </c>
      <c r="N5" s="58">
        <v>4.6296296296296298E-4</v>
      </c>
      <c r="O5" s="58">
        <v>4.7453703703703698E-4</v>
      </c>
      <c r="P5" s="42"/>
      <c r="Q5" s="97"/>
      <c r="R5" s="97"/>
      <c r="S5" s="97"/>
      <c r="T5" s="97"/>
      <c r="U5" s="97"/>
      <c r="V5" s="97"/>
      <c r="W5" s="97"/>
      <c r="X5" s="97"/>
      <c r="Y5" s="97"/>
      <c r="Z5" s="97"/>
      <c r="AA5" s="97"/>
      <c r="AB5" s="97"/>
      <c r="AC5" s="97"/>
      <c r="AD5" s="97"/>
      <c r="AE5" s="42"/>
      <c r="AF5" s="97"/>
      <c r="AG5" s="97"/>
      <c r="AH5" s="97"/>
      <c r="AI5" s="97"/>
      <c r="AJ5" s="97"/>
      <c r="AK5" s="97"/>
      <c r="AL5" s="97"/>
      <c r="AM5" s="97"/>
      <c r="AN5" s="97"/>
      <c r="AO5" s="97"/>
      <c r="AP5" s="97"/>
      <c r="AQ5" s="97"/>
      <c r="AR5" s="97"/>
      <c r="AS5" s="97"/>
      <c r="AT5" s="42"/>
    </row>
    <row r="6" spans="1:46" x14ac:dyDescent="0.3">
      <c r="A6" s="20">
        <v>5</v>
      </c>
      <c r="B6" s="65">
        <v>45317</v>
      </c>
      <c r="C6" s="66">
        <v>3.2407407407407406E-4</v>
      </c>
      <c r="D6" s="66">
        <v>3.3252314814814814E-4</v>
      </c>
      <c r="E6" s="20">
        <v>12</v>
      </c>
      <c r="F6" s="67">
        <f>(G6*E6)</f>
        <v>1020</v>
      </c>
      <c r="G6" s="20">
        <v>85</v>
      </c>
      <c r="H6" s="119">
        <f t="shared" si="1"/>
        <v>1.7413216647605789</v>
      </c>
      <c r="I6" s="90">
        <f t="shared" si="3"/>
        <v>2.7710262345679012E-5</v>
      </c>
      <c r="J6" s="13">
        <f t="shared" si="4"/>
        <v>2.394166666666667</v>
      </c>
      <c r="K6" s="14">
        <f t="shared" si="5"/>
        <v>28</v>
      </c>
      <c r="L6" s="13">
        <f t="shared" si="0"/>
        <v>4.8</v>
      </c>
      <c r="M6" s="90">
        <v>1.15740740740741E-4</v>
      </c>
      <c r="N6" s="58">
        <v>4.6296296296296298E-4</v>
      </c>
      <c r="O6" s="58">
        <v>4.7453703703703698E-4</v>
      </c>
      <c r="P6" s="42"/>
      <c r="Q6" s="97"/>
      <c r="R6" s="97"/>
      <c r="S6" s="97"/>
      <c r="T6" s="97"/>
      <c r="U6" s="97"/>
      <c r="V6" s="97"/>
      <c r="W6" s="97"/>
      <c r="X6" s="97"/>
      <c r="Y6" s="97"/>
      <c r="Z6" s="97"/>
      <c r="AA6" s="97"/>
      <c r="AB6" s="97"/>
      <c r="AC6" s="97"/>
      <c r="AD6" s="97"/>
      <c r="AE6" s="42"/>
      <c r="AF6" s="97"/>
      <c r="AG6" s="97"/>
      <c r="AH6" s="97"/>
      <c r="AI6" s="97"/>
      <c r="AJ6" s="97"/>
      <c r="AK6" s="97"/>
      <c r="AL6" s="97"/>
      <c r="AM6" s="97"/>
      <c r="AN6" s="97"/>
      <c r="AO6" s="97"/>
      <c r="AP6" s="97"/>
      <c r="AQ6" s="97"/>
      <c r="AR6" s="97"/>
      <c r="AS6" s="97"/>
      <c r="AT6" s="42"/>
    </row>
    <row r="7" spans="1:46" x14ac:dyDescent="0.3">
      <c r="A7" s="20">
        <v>6</v>
      </c>
      <c r="B7" s="65">
        <v>45321</v>
      </c>
      <c r="C7" s="66">
        <v>3.8194444444444446E-4</v>
      </c>
      <c r="D7" s="66">
        <v>3.9027777777777775E-4</v>
      </c>
      <c r="E7" s="20">
        <v>13</v>
      </c>
      <c r="F7" s="67">
        <f t="shared" ref="F7:F8" si="6">(G7*E7)</f>
        <v>1105</v>
      </c>
      <c r="G7" s="20">
        <v>85</v>
      </c>
      <c r="H7" s="119">
        <f t="shared" si="1"/>
        <v>1.8703095520533246</v>
      </c>
      <c r="I7" s="90">
        <f t="shared" si="3"/>
        <v>3.0021367521367519E-5</v>
      </c>
      <c r="J7" s="13">
        <f t="shared" si="4"/>
        <v>2.5938461538461537</v>
      </c>
      <c r="K7" s="14">
        <f t="shared" si="5"/>
        <v>33</v>
      </c>
      <c r="L7" s="13">
        <f t="shared" si="0"/>
        <v>6.1285714285714281</v>
      </c>
      <c r="M7" s="90">
        <v>1.15740740740741E-4</v>
      </c>
      <c r="N7" s="58">
        <v>4.6296296296296298E-4</v>
      </c>
      <c r="O7" s="58">
        <v>4.7453703703703698E-4</v>
      </c>
      <c r="P7" s="42"/>
      <c r="Q7" s="97"/>
      <c r="R7" s="97"/>
      <c r="S7" s="97"/>
      <c r="T7" s="97"/>
      <c r="U7" s="97"/>
      <c r="V7" s="97"/>
      <c r="W7" s="97"/>
      <c r="X7" s="97"/>
      <c r="Y7" s="97"/>
      <c r="Z7" s="97"/>
      <c r="AA7" s="97"/>
      <c r="AB7" s="97"/>
      <c r="AC7" s="97"/>
      <c r="AD7" s="97"/>
      <c r="AE7" s="42"/>
      <c r="AF7" s="97"/>
      <c r="AG7" s="97"/>
      <c r="AH7" s="97"/>
      <c r="AI7" s="97"/>
      <c r="AJ7" s="97"/>
      <c r="AK7" s="97"/>
      <c r="AL7" s="97"/>
      <c r="AM7" s="97"/>
      <c r="AN7" s="97"/>
      <c r="AO7" s="97"/>
      <c r="AP7" s="97"/>
      <c r="AQ7" s="97"/>
      <c r="AR7" s="97"/>
      <c r="AS7" s="97"/>
      <c r="AT7" s="42"/>
    </row>
    <row r="8" spans="1:46" x14ac:dyDescent="0.3">
      <c r="A8" s="20">
        <v>7</v>
      </c>
      <c r="B8" s="65">
        <v>45326</v>
      </c>
      <c r="C8" s="66">
        <v>4.3981481481481481E-4</v>
      </c>
      <c r="D8" s="66">
        <v>3.8703703703703708E-4</v>
      </c>
      <c r="E8" s="20">
        <v>14</v>
      </c>
      <c r="F8" s="67">
        <f t="shared" si="6"/>
        <v>1190</v>
      </c>
      <c r="G8" s="20">
        <v>85</v>
      </c>
      <c r="H8" s="119">
        <f t="shared" si="1"/>
        <v>2.167432216905901</v>
      </c>
      <c r="I8" s="90">
        <f t="shared" si="3"/>
        <v>2.7645502645502647E-5</v>
      </c>
      <c r="J8" s="13">
        <f t="shared" si="4"/>
        <v>2.3885714285714283</v>
      </c>
      <c r="K8" s="14">
        <f t="shared" si="5"/>
        <v>38</v>
      </c>
      <c r="L8" s="13">
        <f t="shared" si="0"/>
        <v>7.6</v>
      </c>
      <c r="M8" s="90">
        <v>1.15740740740741E-4</v>
      </c>
      <c r="N8" s="58">
        <v>4.6296296296296298E-4</v>
      </c>
      <c r="O8" s="58">
        <v>4.7453703703703698E-4</v>
      </c>
      <c r="P8" s="42"/>
      <c r="Q8" s="97"/>
      <c r="R8" s="97"/>
      <c r="S8" s="97"/>
      <c r="T8" s="97"/>
      <c r="U8" s="97"/>
      <c r="V8" s="97"/>
      <c r="W8" s="97"/>
      <c r="X8" s="97"/>
      <c r="Y8" s="97"/>
      <c r="Z8" s="97"/>
      <c r="AA8" s="97"/>
      <c r="AB8" s="97"/>
      <c r="AC8" s="97"/>
      <c r="AD8" s="97"/>
      <c r="AE8" s="42"/>
      <c r="AF8" s="97"/>
      <c r="AG8" s="97"/>
      <c r="AH8" s="97"/>
      <c r="AI8" s="97"/>
      <c r="AJ8" s="97"/>
      <c r="AK8" s="97"/>
      <c r="AL8" s="97"/>
      <c r="AM8" s="97"/>
      <c r="AN8" s="97"/>
      <c r="AO8" s="97"/>
      <c r="AP8" s="97"/>
      <c r="AQ8" s="97"/>
      <c r="AR8" s="97"/>
      <c r="AS8" s="97"/>
      <c r="AT8" s="42"/>
    </row>
    <row r="9" spans="1:46" x14ac:dyDescent="0.3">
      <c r="A9" s="20">
        <v>8</v>
      </c>
      <c r="B9" s="65">
        <v>45331</v>
      </c>
      <c r="C9" s="66">
        <v>5.4398148148148144E-4</v>
      </c>
      <c r="D9" s="66">
        <v>4.2268518518518523E-4</v>
      </c>
      <c r="E9" s="20">
        <v>15</v>
      </c>
      <c r="F9" s="67">
        <f>(G9*E9)</f>
        <v>1275</v>
      </c>
      <c r="G9" s="20">
        <v>85</v>
      </c>
      <c r="H9" s="119">
        <f t="shared" si="1"/>
        <v>2.4286261930840243</v>
      </c>
      <c r="I9" s="90">
        <f t="shared" si="3"/>
        <v>2.8179012345679016E-5</v>
      </c>
      <c r="J9" s="13">
        <f t="shared" si="4"/>
        <v>2.4346666666666668</v>
      </c>
      <c r="K9" s="14">
        <f t="shared" si="5"/>
        <v>47</v>
      </c>
      <c r="L9" s="13">
        <f t="shared" si="0"/>
        <v>10.071428571428571</v>
      </c>
      <c r="M9" s="90">
        <v>1.15740740740741E-4</v>
      </c>
      <c r="N9" s="58">
        <v>4.6296296296296298E-4</v>
      </c>
      <c r="O9" s="58">
        <v>4.7453703703703698E-4</v>
      </c>
      <c r="P9" s="42"/>
      <c r="Q9" s="97"/>
      <c r="R9" s="97"/>
      <c r="S9" s="97"/>
      <c r="T9" s="97"/>
      <c r="U9" s="97"/>
      <c r="V9" s="97"/>
      <c r="W9" s="97"/>
      <c r="X9" s="97"/>
      <c r="Y9" s="97"/>
      <c r="Z9" s="97"/>
      <c r="AA9" s="97"/>
      <c r="AB9" s="97"/>
      <c r="AC9" s="97"/>
      <c r="AD9" s="97"/>
      <c r="AE9" s="42"/>
      <c r="AF9" s="97"/>
      <c r="AG9" s="97"/>
      <c r="AH9" s="97"/>
      <c r="AI9" s="97"/>
      <c r="AJ9" s="97"/>
      <c r="AK9" s="97"/>
      <c r="AL9" s="97"/>
      <c r="AM9" s="97"/>
      <c r="AN9" s="97"/>
      <c r="AO9" s="97"/>
      <c r="AP9" s="97"/>
      <c r="AQ9" s="97"/>
      <c r="AR9" s="97"/>
      <c r="AS9" s="97"/>
      <c r="AT9" s="42"/>
    </row>
    <row r="10" spans="1:46" x14ac:dyDescent="0.3">
      <c r="A10" s="121">
        <v>9</v>
      </c>
      <c r="B10" s="122">
        <v>45335</v>
      </c>
      <c r="C10" s="123">
        <v>5.7870370370370366E-5</v>
      </c>
      <c r="D10" s="123">
        <v>2.7430555555555552E-4</v>
      </c>
      <c r="E10" s="121">
        <v>7</v>
      </c>
      <c r="F10" s="124">
        <f>(G10*E10)</f>
        <v>700</v>
      </c>
      <c r="G10" s="121">
        <v>100</v>
      </c>
      <c r="H10" s="119">
        <f t="shared" si="1"/>
        <v>0.75260196905766541</v>
      </c>
      <c r="I10" s="90">
        <f t="shared" si="3"/>
        <v>3.9186507936507932E-5</v>
      </c>
      <c r="J10" s="13">
        <f>I10*24*60*60</f>
        <v>3.3857142857142857</v>
      </c>
      <c r="K10" s="14">
        <f t="shared" si="5"/>
        <v>5</v>
      </c>
      <c r="L10" s="13">
        <f t="shared" si="0"/>
        <v>0.5</v>
      </c>
      <c r="M10" s="90">
        <v>1.15740740740741E-4</v>
      </c>
      <c r="N10" s="58">
        <v>4.6296296296296298E-4</v>
      </c>
      <c r="O10" s="58">
        <v>4.7453703703703698E-4</v>
      </c>
      <c r="P10" s="42"/>
      <c r="Q10" s="97"/>
      <c r="R10" s="97"/>
      <c r="S10" s="97"/>
      <c r="T10" s="97"/>
      <c r="U10" s="97"/>
      <c r="V10" s="97"/>
      <c r="W10" s="97"/>
      <c r="X10" s="97"/>
      <c r="Y10" s="97"/>
      <c r="Z10" s="97"/>
      <c r="AA10" s="97"/>
      <c r="AB10" s="97"/>
      <c r="AC10" s="97"/>
      <c r="AD10" s="97"/>
      <c r="AE10" s="42"/>
      <c r="AF10" s="97"/>
      <c r="AG10" s="97"/>
      <c r="AH10" s="97"/>
      <c r="AI10" s="97"/>
      <c r="AJ10" s="97"/>
      <c r="AK10" s="97"/>
      <c r="AL10" s="97"/>
      <c r="AM10" s="97"/>
      <c r="AN10" s="97"/>
      <c r="AO10" s="97"/>
      <c r="AP10" s="97"/>
      <c r="AQ10" s="97"/>
      <c r="AR10" s="97"/>
      <c r="AS10" s="97"/>
      <c r="AT10" s="42"/>
    </row>
    <row r="11" spans="1:46" x14ac:dyDescent="0.3">
      <c r="A11" s="54">
        <v>10</v>
      </c>
      <c r="B11" s="55">
        <v>45340</v>
      </c>
      <c r="C11" s="56">
        <v>1.1574074074074073E-4</v>
      </c>
      <c r="D11" s="56">
        <v>2.587962962962963E-4</v>
      </c>
      <c r="E11" s="54">
        <v>8</v>
      </c>
      <c r="F11" s="57">
        <f>(G11*E11)</f>
        <v>800</v>
      </c>
      <c r="G11" s="54">
        <v>100</v>
      </c>
      <c r="H11" s="119">
        <f t="shared" si="1"/>
        <v>0.99143027515120552</v>
      </c>
      <c r="I11" s="90">
        <f t="shared" si="3"/>
        <v>3.2349537037037038E-5</v>
      </c>
      <c r="J11" s="13">
        <f t="shared" ref="J11:J26" si="7">I11*24*60*60</f>
        <v>2.7950000000000004</v>
      </c>
      <c r="K11" s="14">
        <f t="shared" si="5"/>
        <v>10</v>
      </c>
      <c r="L11" s="13">
        <f t="shared" si="0"/>
        <v>1.1428571428571428</v>
      </c>
      <c r="M11" s="90">
        <v>1.15740740740741E-4</v>
      </c>
      <c r="N11" s="58">
        <v>4.6296296296296298E-4</v>
      </c>
      <c r="O11" s="58">
        <v>4.7453703703703698E-4</v>
      </c>
      <c r="P11" s="42"/>
      <c r="Q11" s="97"/>
      <c r="R11" s="97"/>
      <c r="S11" s="97"/>
      <c r="T11" s="97"/>
      <c r="U11" s="97"/>
      <c r="V11" s="97"/>
      <c r="W11" s="97"/>
      <c r="X11" s="97"/>
      <c r="Y11" s="97"/>
      <c r="Z11" s="97"/>
      <c r="AA11" s="97"/>
      <c r="AB11" s="97"/>
      <c r="AC11" s="97"/>
      <c r="AD11" s="97"/>
      <c r="AE11" s="42"/>
      <c r="AF11" s="97"/>
      <c r="AG11" s="97"/>
      <c r="AH11" s="97"/>
      <c r="AI11" s="97"/>
      <c r="AJ11" s="97"/>
      <c r="AK11" s="97"/>
      <c r="AL11" s="97"/>
      <c r="AM11" s="97"/>
      <c r="AN11" s="97"/>
      <c r="AO11" s="97"/>
      <c r="AP11" s="97"/>
      <c r="AQ11" s="97"/>
      <c r="AR11" s="97"/>
      <c r="AS11" s="97"/>
      <c r="AT11" s="42"/>
    </row>
    <row r="12" spans="1:46" x14ac:dyDescent="0.3">
      <c r="A12" s="54">
        <v>11</v>
      </c>
      <c r="B12" s="55">
        <v>45347</v>
      </c>
      <c r="C12" s="56">
        <v>1.7361111111111112E-4</v>
      </c>
      <c r="D12" s="56">
        <v>2.6481481481481478E-4</v>
      </c>
      <c r="E12" s="54">
        <v>9</v>
      </c>
      <c r="F12" s="57">
        <f t="shared" ref="F12" si="8">(G12*E12)</f>
        <v>900</v>
      </c>
      <c r="G12" s="54">
        <v>100</v>
      </c>
      <c r="H12" s="119">
        <f t="shared" si="1"/>
        <v>1.217982017982018</v>
      </c>
      <c r="I12" s="90">
        <f t="shared" si="3"/>
        <v>2.9423868312757199E-5</v>
      </c>
      <c r="J12" s="13">
        <f t="shared" si="7"/>
        <v>2.5422222222222222</v>
      </c>
      <c r="K12" s="14">
        <f t="shared" si="5"/>
        <v>15</v>
      </c>
      <c r="L12" s="13">
        <f t="shared" si="0"/>
        <v>1.9285714285714288</v>
      </c>
      <c r="M12" s="90">
        <v>1.15740740740741E-4</v>
      </c>
      <c r="N12" s="58">
        <v>4.6296296296296298E-4</v>
      </c>
      <c r="O12" s="58">
        <v>4.7453703703703698E-4</v>
      </c>
      <c r="P12" s="42"/>
      <c r="Q12" s="97"/>
      <c r="R12" s="97"/>
      <c r="S12" s="97"/>
      <c r="T12" s="97"/>
      <c r="U12" s="97"/>
      <c r="V12" s="97"/>
      <c r="W12" s="97"/>
      <c r="X12" s="97"/>
      <c r="Y12" s="97"/>
      <c r="Z12" s="97"/>
      <c r="AA12" s="97"/>
      <c r="AB12" s="97"/>
      <c r="AC12" s="97"/>
      <c r="AD12" s="97"/>
      <c r="AE12" s="42"/>
      <c r="AF12" s="97"/>
      <c r="AG12" s="97"/>
      <c r="AH12" s="97"/>
      <c r="AI12" s="97"/>
      <c r="AJ12" s="97"/>
      <c r="AK12" s="97"/>
      <c r="AL12" s="97"/>
      <c r="AM12" s="97"/>
      <c r="AN12" s="97"/>
      <c r="AO12" s="97"/>
      <c r="AP12" s="97"/>
      <c r="AQ12" s="97"/>
      <c r="AR12" s="97"/>
      <c r="AS12" s="97"/>
      <c r="AT12" s="42"/>
    </row>
    <row r="13" spans="1:46" x14ac:dyDescent="0.3">
      <c r="A13" s="54">
        <v>12</v>
      </c>
      <c r="B13" s="55">
        <v>45352</v>
      </c>
      <c r="C13" s="56">
        <v>2.3148148148148146E-4</v>
      </c>
      <c r="D13" s="56">
        <v>3.1180555555555557E-4</v>
      </c>
      <c r="E13" s="54">
        <v>10</v>
      </c>
      <c r="F13" s="57">
        <f>(G13*E13)</f>
        <v>1000</v>
      </c>
      <c r="G13" s="54">
        <v>100</v>
      </c>
      <c r="H13" s="119">
        <f t="shared" si="1"/>
        <v>1.3595644642415243</v>
      </c>
      <c r="I13" s="90">
        <f t="shared" si="3"/>
        <v>3.1180555555555555E-5</v>
      </c>
      <c r="J13" s="13">
        <f t="shared" si="7"/>
        <v>2.694</v>
      </c>
      <c r="K13" s="14">
        <f t="shared" si="5"/>
        <v>20</v>
      </c>
      <c r="L13" s="13">
        <f t="shared" si="0"/>
        <v>2.8571428571428572</v>
      </c>
      <c r="M13" s="90">
        <v>1.15740740740741E-4</v>
      </c>
      <c r="N13" s="58">
        <v>4.6296296296296298E-4</v>
      </c>
      <c r="O13" s="58">
        <v>4.7453703703703698E-4</v>
      </c>
      <c r="P13" s="42"/>
      <c r="Q13" s="97"/>
      <c r="R13" s="97"/>
      <c r="S13" s="97"/>
      <c r="T13" s="97"/>
      <c r="U13" s="97"/>
      <c r="V13" s="97"/>
      <c r="W13" s="97"/>
      <c r="X13" s="97"/>
      <c r="Y13" s="97"/>
      <c r="Z13" s="97"/>
      <c r="AA13" s="97"/>
      <c r="AB13" s="97"/>
      <c r="AC13" s="97"/>
      <c r="AD13" s="97"/>
      <c r="AE13" s="42"/>
      <c r="AF13" s="97"/>
      <c r="AG13" s="97"/>
      <c r="AH13" s="97"/>
      <c r="AI13" s="97"/>
      <c r="AJ13" s="97"/>
      <c r="AK13" s="97"/>
      <c r="AL13" s="97"/>
      <c r="AM13" s="97"/>
      <c r="AN13" s="97"/>
      <c r="AO13" s="97"/>
      <c r="AP13" s="97"/>
      <c r="AQ13" s="97"/>
      <c r="AR13" s="97"/>
      <c r="AS13" s="97"/>
      <c r="AT13" s="42"/>
    </row>
    <row r="14" spans="1:46" x14ac:dyDescent="0.3">
      <c r="A14" s="59">
        <v>13</v>
      </c>
      <c r="B14" s="60">
        <v>45356</v>
      </c>
      <c r="C14" s="61">
        <v>2.5462962962962961E-4</v>
      </c>
      <c r="D14" s="61">
        <v>3.212962962962963E-4</v>
      </c>
      <c r="E14" s="59">
        <v>10</v>
      </c>
      <c r="F14" s="62">
        <f>(G14*E14)</f>
        <v>1000</v>
      </c>
      <c r="G14" s="59">
        <v>100</v>
      </c>
      <c r="H14" s="119">
        <f t="shared" si="1"/>
        <v>1.3581446411417595</v>
      </c>
      <c r="I14" s="90">
        <f t="shared" si="3"/>
        <v>3.2129629629629633E-5</v>
      </c>
      <c r="J14" s="13">
        <f t="shared" si="7"/>
        <v>2.7760000000000002</v>
      </c>
      <c r="K14" s="14">
        <f t="shared" si="5"/>
        <v>22</v>
      </c>
      <c r="L14" s="13">
        <f t="shared" si="0"/>
        <v>3.1428571428571432</v>
      </c>
      <c r="M14" s="90">
        <v>1.15740740740741E-4</v>
      </c>
      <c r="N14" s="58">
        <v>4.6296296296296298E-4</v>
      </c>
      <c r="O14" s="58">
        <v>4.7453703703703698E-4</v>
      </c>
      <c r="P14" s="42"/>
      <c r="Q14" s="97"/>
      <c r="R14" s="97"/>
      <c r="S14" s="97"/>
      <c r="T14" s="97"/>
      <c r="U14" s="97"/>
      <c r="V14" s="97"/>
      <c r="W14" s="97"/>
      <c r="X14" s="97"/>
      <c r="Y14" s="97"/>
      <c r="Z14" s="97"/>
      <c r="AA14" s="97"/>
      <c r="AB14" s="97"/>
      <c r="AC14" s="97"/>
      <c r="AD14" s="97"/>
      <c r="AE14" s="42"/>
      <c r="AF14" s="97"/>
      <c r="AG14" s="97"/>
      <c r="AH14" s="97"/>
      <c r="AI14" s="97"/>
      <c r="AJ14" s="97"/>
      <c r="AK14" s="97"/>
      <c r="AL14" s="97"/>
      <c r="AM14" s="97"/>
      <c r="AN14" s="97"/>
      <c r="AO14" s="97"/>
      <c r="AP14" s="97"/>
      <c r="AQ14" s="97"/>
      <c r="AR14" s="97"/>
      <c r="AS14" s="97"/>
      <c r="AT14" s="42"/>
    </row>
    <row r="15" spans="1:46" x14ac:dyDescent="0.3">
      <c r="A15" s="28">
        <v>14</v>
      </c>
      <c r="B15" s="29">
        <v>45363</v>
      </c>
      <c r="C15" s="70">
        <v>3.4722222222222224E-4</v>
      </c>
      <c r="D15" s="70">
        <v>2.9803240740740739E-4</v>
      </c>
      <c r="E15" s="28">
        <v>11</v>
      </c>
      <c r="F15" s="71">
        <f>(G15*E15)</f>
        <v>1100</v>
      </c>
      <c r="G15" s="28">
        <v>100</v>
      </c>
      <c r="H15" s="119">
        <f t="shared" si="1"/>
        <v>1.7152473416551091</v>
      </c>
      <c r="I15" s="90">
        <f t="shared" si="3"/>
        <v>2.7093855218855216E-5</v>
      </c>
      <c r="J15" s="13">
        <f t="shared" si="7"/>
        <v>2.3409090909090904</v>
      </c>
      <c r="K15" s="14">
        <f t="shared" si="5"/>
        <v>30</v>
      </c>
      <c r="L15" s="13">
        <f t="shared" si="0"/>
        <v>4.7142857142857144</v>
      </c>
      <c r="M15" s="90">
        <v>1.15740740740741E-4</v>
      </c>
      <c r="N15" s="58">
        <v>4.6296296296296298E-4</v>
      </c>
      <c r="O15" s="58">
        <v>4.7453703703703698E-4</v>
      </c>
      <c r="P15" s="42"/>
      <c r="Q15" s="97"/>
      <c r="R15" s="97"/>
      <c r="S15" s="97"/>
      <c r="T15" s="97"/>
      <c r="U15" s="97"/>
      <c r="V15" s="97"/>
      <c r="W15" s="97"/>
      <c r="X15" s="97"/>
      <c r="Y15" s="97"/>
      <c r="Z15" s="97"/>
      <c r="AA15" s="97"/>
      <c r="AB15" s="97"/>
      <c r="AC15" s="97"/>
      <c r="AD15" s="97"/>
      <c r="AE15" s="42"/>
      <c r="AF15" s="97"/>
      <c r="AG15" s="97"/>
      <c r="AH15" s="97"/>
      <c r="AI15" s="97"/>
      <c r="AJ15" s="97"/>
      <c r="AK15" s="97"/>
      <c r="AL15" s="97"/>
      <c r="AM15" s="97"/>
      <c r="AN15" s="97"/>
      <c r="AO15" s="97"/>
      <c r="AP15" s="97"/>
      <c r="AQ15" s="97"/>
      <c r="AR15" s="97"/>
      <c r="AS15" s="97"/>
      <c r="AT15" s="42"/>
    </row>
    <row r="16" spans="1:46" x14ac:dyDescent="0.3">
      <c r="A16" s="20">
        <v>15</v>
      </c>
      <c r="B16" s="65">
        <v>45368</v>
      </c>
      <c r="C16" s="66">
        <v>3.9351851851851852E-4</v>
      </c>
      <c r="D16" s="66">
        <v>3.3483796296296294E-4</v>
      </c>
      <c r="E16" s="20">
        <v>12</v>
      </c>
      <c r="F16" s="67">
        <f>(G16*E16)</f>
        <v>1200</v>
      </c>
      <c r="G16" s="20">
        <v>100</v>
      </c>
      <c r="H16" s="119">
        <f t="shared" si="1"/>
        <v>1.8891393017628759</v>
      </c>
      <c r="I16" s="90">
        <f t="shared" si="3"/>
        <v>2.7903163580246913E-5</v>
      </c>
      <c r="J16" s="13">
        <f t="shared" si="7"/>
        <v>2.4108333333333332</v>
      </c>
      <c r="K16" s="14">
        <f t="shared" si="5"/>
        <v>34</v>
      </c>
      <c r="L16" s="13">
        <f t="shared" si="0"/>
        <v>5.8285714285714283</v>
      </c>
      <c r="M16" s="90">
        <v>1.15740740740741E-4</v>
      </c>
      <c r="N16" s="58">
        <v>4.6296296296296298E-4</v>
      </c>
      <c r="O16" s="58">
        <v>4.7453703703703698E-4</v>
      </c>
      <c r="P16" s="42"/>
      <c r="Q16" s="97"/>
      <c r="R16" s="97"/>
      <c r="S16" s="97"/>
      <c r="T16" s="97"/>
      <c r="U16" s="97"/>
      <c r="V16" s="97"/>
      <c r="W16" s="97"/>
      <c r="X16" s="97"/>
      <c r="Y16" s="97"/>
      <c r="Z16" s="97"/>
      <c r="AA16" s="97"/>
      <c r="AB16" s="97"/>
      <c r="AC16" s="97"/>
      <c r="AD16" s="97"/>
      <c r="AE16" s="42"/>
      <c r="AF16" s="97"/>
      <c r="AG16" s="97"/>
      <c r="AH16" s="97"/>
      <c r="AI16" s="97"/>
      <c r="AJ16" s="97"/>
      <c r="AK16" s="97"/>
      <c r="AL16" s="97"/>
      <c r="AM16" s="97"/>
      <c r="AN16" s="97"/>
      <c r="AO16" s="97"/>
      <c r="AP16" s="97"/>
      <c r="AQ16" s="97"/>
      <c r="AR16" s="97"/>
      <c r="AS16" s="97"/>
      <c r="AT16" s="42"/>
    </row>
    <row r="17" spans="1:46" x14ac:dyDescent="0.3">
      <c r="A17" s="20">
        <v>16</v>
      </c>
      <c r="B17" s="65">
        <v>45373</v>
      </c>
      <c r="C17" s="66">
        <v>3.9351851851851852E-4</v>
      </c>
      <c r="D17" s="66">
        <v>3.5023148148148148E-4</v>
      </c>
      <c r="E17" s="20">
        <v>13</v>
      </c>
      <c r="F17" s="67">
        <f t="shared" ref="F17:F29" si="9">(G17*E17)</f>
        <v>1300</v>
      </c>
      <c r="G17" s="20">
        <v>100</v>
      </c>
      <c r="H17" s="119">
        <f t="shared" si="1"/>
        <v>2.0825203789380922</v>
      </c>
      <c r="I17" s="90">
        <f t="shared" si="3"/>
        <v>2.6940883190883189E-5</v>
      </c>
      <c r="J17" s="13">
        <f t="shared" si="7"/>
        <v>2.3276923076923075</v>
      </c>
      <c r="K17" s="14">
        <f t="shared" si="5"/>
        <v>34</v>
      </c>
      <c r="L17" s="13">
        <f t="shared" si="0"/>
        <v>6.3142857142857141</v>
      </c>
      <c r="M17" s="90">
        <v>1.15740740740741E-4</v>
      </c>
      <c r="N17" s="58">
        <v>4.6296296296296298E-4</v>
      </c>
      <c r="O17" s="58">
        <v>4.7453703703703698E-4</v>
      </c>
      <c r="P17" s="42"/>
      <c r="Q17" s="97"/>
      <c r="R17" s="97"/>
      <c r="S17" s="97"/>
      <c r="T17" s="97"/>
      <c r="U17" s="97"/>
      <c r="V17" s="97"/>
      <c r="W17" s="97"/>
      <c r="X17" s="97"/>
      <c r="Y17" s="97"/>
      <c r="Z17" s="97"/>
      <c r="AA17" s="97"/>
      <c r="AB17" s="97"/>
      <c r="AC17" s="97"/>
      <c r="AD17" s="97"/>
      <c r="AE17" s="42"/>
      <c r="AF17" s="97"/>
      <c r="AG17" s="97"/>
      <c r="AH17" s="97"/>
      <c r="AI17" s="97"/>
      <c r="AJ17" s="97"/>
      <c r="AK17" s="97"/>
      <c r="AL17" s="97"/>
      <c r="AM17" s="97"/>
      <c r="AN17" s="97"/>
      <c r="AO17" s="97"/>
      <c r="AP17" s="97"/>
      <c r="AQ17" s="97"/>
      <c r="AR17" s="97"/>
      <c r="AS17" s="97"/>
      <c r="AT17" s="42"/>
    </row>
    <row r="18" spans="1:46" x14ac:dyDescent="0.3">
      <c r="A18" s="20">
        <v>17</v>
      </c>
      <c r="B18" s="65">
        <v>45377</v>
      </c>
      <c r="C18" s="66">
        <v>4.2824074074074075E-4</v>
      </c>
      <c r="D18" s="66">
        <v>3.7037037037037035E-4</v>
      </c>
      <c r="E18" s="20">
        <v>14</v>
      </c>
      <c r="F18" s="67">
        <f t="shared" si="9"/>
        <v>1400</v>
      </c>
      <c r="G18" s="20">
        <v>100</v>
      </c>
      <c r="H18" s="119">
        <f t="shared" si="1"/>
        <v>2.3033333333333332</v>
      </c>
      <c r="I18" s="90">
        <f t="shared" si="3"/>
        <v>2.6455026455026453E-5</v>
      </c>
      <c r="J18" s="13">
        <f t="shared" si="7"/>
        <v>2.285714285714286</v>
      </c>
      <c r="K18" s="14">
        <f t="shared" si="5"/>
        <v>37</v>
      </c>
      <c r="L18" s="13">
        <f t="shared" si="0"/>
        <v>7.4</v>
      </c>
      <c r="M18" s="90">
        <v>1.15740740740741E-4</v>
      </c>
      <c r="N18" s="58">
        <v>4.6296296296296298E-4</v>
      </c>
      <c r="O18" s="58">
        <v>4.7453703703703698E-4</v>
      </c>
      <c r="P18" s="42"/>
      <c r="Q18" s="97"/>
      <c r="R18" s="97"/>
      <c r="S18" s="97"/>
      <c r="T18" s="97"/>
      <c r="U18" s="97"/>
      <c r="V18" s="97"/>
      <c r="W18" s="97"/>
      <c r="X18" s="97"/>
      <c r="Y18" s="97"/>
      <c r="Z18" s="97"/>
      <c r="AA18" s="97"/>
      <c r="AB18" s="97"/>
      <c r="AC18" s="97"/>
      <c r="AD18" s="97"/>
      <c r="AE18" s="42"/>
      <c r="AF18" s="97"/>
      <c r="AG18" s="97"/>
      <c r="AH18" s="97"/>
      <c r="AI18" s="97"/>
      <c r="AJ18" s="97"/>
      <c r="AK18" s="97"/>
      <c r="AL18" s="97"/>
      <c r="AM18" s="97"/>
      <c r="AN18" s="97"/>
      <c r="AO18" s="97"/>
      <c r="AP18" s="97"/>
      <c r="AQ18" s="97"/>
      <c r="AR18" s="97"/>
      <c r="AS18" s="97"/>
      <c r="AT18" s="42"/>
    </row>
    <row r="19" spans="1:46" x14ac:dyDescent="0.3">
      <c r="A19" s="26">
        <v>18</v>
      </c>
      <c r="B19" s="27">
        <v>45384</v>
      </c>
      <c r="C19" s="68">
        <v>0</v>
      </c>
      <c r="D19" s="68">
        <v>2.8761574074074074E-4</v>
      </c>
      <c r="E19" s="26">
        <v>10</v>
      </c>
      <c r="F19" s="69">
        <f t="shared" si="9"/>
        <v>1000</v>
      </c>
      <c r="G19" s="26">
        <v>100</v>
      </c>
      <c r="H19" s="119">
        <f t="shared" si="1"/>
        <v>1.2273641851106643</v>
      </c>
      <c r="I19" s="90">
        <f t="shared" si="3"/>
        <v>2.8761574074074073E-5</v>
      </c>
      <c r="J19" s="13">
        <f t="shared" si="7"/>
        <v>2.4849999999999999</v>
      </c>
      <c r="K19" s="14">
        <f t="shared" si="5"/>
        <v>0</v>
      </c>
      <c r="L19" s="13">
        <f t="shared" si="0"/>
        <v>0</v>
      </c>
      <c r="M19" s="90">
        <v>1.15740740740741E-4</v>
      </c>
      <c r="N19" s="58">
        <v>4.6296296296296298E-4</v>
      </c>
      <c r="O19" s="58">
        <v>4.7453703703703698E-4</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row>
    <row r="20" spans="1:46" x14ac:dyDescent="0.3">
      <c r="A20" s="8">
        <v>19</v>
      </c>
      <c r="B20" s="9">
        <v>45389</v>
      </c>
      <c r="C20" s="63">
        <v>2.8935185185185184E-4</v>
      </c>
      <c r="D20" s="63">
        <v>2.9189814814814812E-4</v>
      </c>
      <c r="E20" s="8">
        <v>10</v>
      </c>
      <c r="F20" s="64">
        <f t="shared" si="9"/>
        <v>1000</v>
      </c>
      <c r="G20" s="8">
        <v>100</v>
      </c>
      <c r="H20" s="119">
        <f t="shared" si="1"/>
        <v>1.4544390317586198</v>
      </c>
      <c r="I20" s="90">
        <f t="shared" si="3"/>
        <v>2.918981481481481E-5</v>
      </c>
      <c r="J20" s="13">
        <f t="shared" si="7"/>
        <v>2.5219999999999994</v>
      </c>
      <c r="K20" s="14">
        <f t="shared" si="5"/>
        <v>24.999999999999996</v>
      </c>
      <c r="L20" s="13">
        <f t="shared" si="0"/>
        <v>3.5714285714285707</v>
      </c>
      <c r="M20" s="90">
        <v>1.15740740740741E-4</v>
      </c>
      <c r="N20" s="58">
        <v>4.6296296296296298E-4</v>
      </c>
      <c r="O20" s="58">
        <v>4.7453703703703698E-4</v>
      </c>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row>
    <row r="21" spans="1:46" x14ac:dyDescent="0.3">
      <c r="A21" s="8">
        <v>20</v>
      </c>
      <c r="B21" s="9">
        <v>45394</v>
      </c>
      <c r="C21" s="63">
        <v>3.9351851851851852E-4</v>
      </c>
      <c r="D21" s="63">
        <v>2.6307870370370368E-4</v>
      </c>
      <c r="E21" s="8">
        <v>10</v>
      </c>
      <c r="F21" s="64">
        <f t="shared" si="9"/>
        <v>1000</v>
      </c>
      <c r="G21" s="8">
        <v>100</v>
      </c>
      <c r="H21" s="119">
        <f t="shared" si="1"/>
        <v>1.6212347851591147</v>
      </c>
      <c r="I21" s="90">
        <f t="shared" si="3"/>
        <v>2.6307870370370368E-5</v>
      </c>
      <c r="J21" s="13">
        <f t="shared" si="7"/>
        <v>2.2729999999999997</v>
      </c>
      <c r="K21" s="14">
        <f t="shared" si="5"/>
        <v>34</v>
      </c>
      <c r="L21" s="13">
        <f t="shared" si="0"/>
        <v>4.8571428571428568</v>
      </c>
      <c r="M21" s="90">
        <v>1.15740740740741E-4</v>
      </c>
      <c r="N21" s="58">
        <v>4.6296296296296298E-4</v>
      </c>
      <c r="O21" s="58">
        <v>4.7453703703703698E-4</v>
      </c>
      <c r="P21" s="42"/>
      <c r="Q21" s="97"/>
      <c r="R21" s="97"/>
      <c r="S21" s="97"/>
      <c r="T21" s="97"/>
      <c r="U21" s="97"/>
      <c r="V21" s="97"/>
      <c r="W21" s="97"/>
      <c r="X21" s="97"/>
      <c r="Y21" s="97"/>
      <c r="Z21" s="97"/>
      <c r="AA21" s="97"/>
      <c r="AB21" s="97"/>
      <c r="AC21" s="97"/>
      <c r="AD21" s="97"/>
      <c r="AE21" s="42"/>
      <c r="AF21" s="97"/>
      <c r="AG21" s="97"/>
      <c r="AH21" s="97"/>
      <c r="AI21" s="97"/>
      <c r="AJ21" s="97"/>
      <c r="AK21" s="97"/>
      <c r="AL21" s="97"/>
      <c r="AM21" s="97"/>
      <c r="AN21" s="97"/>
      <c r="AO21" s="97"/>
      <c r="AP21" s="97"/>
      <c r="AQ21" s="97"/>
      <c r="AR21" s="97"/>
      <c r="AS21" s="97"/>
      <c r="AT21" s="42"/>
    </row>
    <row r="22" spans="1:46" x14ac:dyDescent="0.3">
      <c r="A22" s="8">
        <v>21</v>
      </c>
      <c r="B22" s="9">
        <v>45398</v>
      </c>
      <c r="C22" s="63">
        <v>4.5138888888888887E-4</v>
      </c>
      <c r="D22" s="63">
        <v>2.5011574074074075E-4</v>
      </c>
      <c r="E22" s="8">
        <v>10</v>
      </c>
      <c r="F22" s="64">
        <f t="shared" si="9"/>
        <v>1000</v>
      </c>
      <c r="G22" s="8">
        <v>100</v>
      </c>
      <c r="H22" s="119">
        <f t="shared" si="1"/>
        <v>1.7114166721755801</v>
      </c>
      <c r="I22" s="90">
        <f t="shared" si="3"/>
        <v>2.5011574074074073E-5</v>
      </c>
      <c r="J22" s="13">
        <f t="shared" si="7"/>
        <v>2.1609999999999996</v>
      </c>
      <c r="K22" s="14">
        <f t="shared" si="5"/>
        <v>39</v>
      </c>
      <c r="L22" s="13">
        <f t="shared" si="0"/>
        <v>5.5714285714285712</v>
      </c>
      <c r="M22" s="90">
        <v>1.15740740740741E-4</v>
      </c>
      <c r="N22" s="58">
        <v>4.6296296296296298E-4</v>
      </c>
      <c r="O22" s="58">
        <v>4.7453703703703698E-4</v>
      </c>
      <c r="P22" s="42"/>
      <c r="Q22" s="97"/>
      <c r="R22" s="97"/>
      <c r="S22" s="97"/>
      <c r="T22" s="97"/>
      <c r="U22" s="97"/>
      <c r="V22" s="97"/>
      <c r="W22" s="97"/>
      <c r="X22" s="97"/>
      <c r="Y22" s="97"/>
      <c r="Z22" s="97"/>
      <c r="AA22" s="97"/>
      <c r="AB22" s="97"/>
      <c r="AC22" s="97"/>
      <c r="AD22" s="97"/>
      <c r="AE22" s="42"/>
      <c r="AF22" s="97"/>
      <c r="AG22" s="97"/>
      <c r="AH22" s="97"/>
      <c r="AI22" s="97"/>
      <c r="AJ22" s="97"/>
      <c r="AK22" s="97"/>
      <c r="AL22" s="97"/>
      <c r="AM22" s="97"/>
      <c r="AN22" s="97"/>
      <c r="AO22" s="97"/>
      <c r="AP22" s="97"/>
      <c r="AQ22" s="97"/>
      <c r="AR22" s="97"/>
      <c r="AS22" s="97"/>
      <c r="AT22" s="42"/>
    </row>
    <row r="23" spans="1:46" x14ac:dyDescent="0.3">
      <c r="A23" s="20">
        <v>22</v>
      </c>
      <c r="B23" s="65">
        <v>45403</v>
      </c>
      <c r="C23" s="66">
        <v>5.3240740740740744E-4</v>
      </c>
      <c r="D23" s="66">
        <v>2.6944444444444444E-4</v>
      </c>
      <c r="E23" s="20">
        <v>10</v>
      </c>
      <c r="F23" s="67">
        <f t="shared" si="9"/>
        <v>1000</v>
      </c>
      <c r="G23" s="20">
        <v>100</v>
      </c>
      <c r="H23" s="119">
        <f t="shared" si="1"/>
        <v>1.7161184748813616</v>
      </c>
      <c r="I23" s="90">
        <f t="shared" si="3"/>
        <v>2.6944444444444445E-5</v>
      </c>
      <c r="J23" s="13">
        <f t="shared" si="7"/>
        <v>2.3280000000000003</v>
      </c>
      <c r="K23" s="14">
        <f t="shared" si="5"/>
        <v>46</v>
      </c>
      <c r="L23" s="13">
        <f t="shared" si="0"/>
        <v>6.5714285714285712</v>
      </c>
      <c r="M23" s="90">
        <v>1.15740740740741E-4</v>
      </c>
      <c r="N23" s="58">
        <v>4.6296296296296298E-4</v>
      </c>
      <c r="O23" s="58">
        <v>4.7453703703703698E-4</v>
      </c>
      <c r="P23" s="42"/>
      <c r="Q23" s="97"/>
      <c r="R23" s="97"/>
      <c r="S23" s="97"/>
      <c r="T23" s="97"/>
      <c r="U23" s="97"/>
      <c r="V23" s="97"/>
      <c r="W23" s="97"/>
      <c r="X23" s="97"/>
      <c r="Y23" s="97"/>
      <c r="Z23" s="97"/>
      <c r="AA23" s="97"/>
      <c r="AB23" s="97"/>
      <c r="AC23" s="97"/>
      <c r="AD23" s="97"/>
      <c r="AE23" s="42"/>
      <c r="AF23" s="97"/>
      <c r="AG23" s="97"/>
      <c r="AH23" s="97"/>
      <c r="AI23" s="97"/>
      <c r="AJ23" s="97"/>
      <c r="AK23" s="97"/>
      <c r="AL23" s="97"/>
      <c r="AM23" s="97"/>
      <c r="AN23" s="97"/>
      <c r="AO23" s="97"/>
      <c r="AP23" s="97"/>
      <c r="AQ23" s="97"/>
      <c r="AR23" s="97"/>
      <c r="AS23" s="97"/>
      <c r="AT23" s="42"/>
    </row>
    <row r="24" spans="1:46" x14ac:dyDescent="0.3">
      <c r="A24" s="20">
        <v>23</v>
      </c>
      <c r="B24" s="65">
        <v>45408</v>
      </c>
      <c r="C24" s="66">
        <v>5.2083333333333333E-4</v>
      </c>
      <c r="D24" s="66">
        <v>2.7372685185185182E-4</v>
      </c>
      <c r="E24" s="20">
        <v>10</v>
      </c>
      <c r="F24" s="67">
        <f t="shared" si="9"/>
        <v>1000</v>
      </c>
      <c r="G24" s="20">
        <v>100</v>
      </c>
      <c r="H24" s="119">
        <f t="shared" si="1"/>
        <v>1.6940501359106011</v>
      </c>
      <c r="I24" s="90">
        <f t="shared" si="3"/>
        <v>2.7372685185185182E-5</v>
      </c>
      <c r="J24" s="13">
        <f t="shared" si="7"/>
        <v>2.3649999999999998</v>
      </c>
      <c r="K24" s="14">
        <f t="shared" si="5"/>
        <v>45</v>
      </c>
      <c r="L24" s="13">
        <f t="shared" si="0"/>
        <v>6.4285714285714288</v>
      </c>
      <c r="M24" s="90">
        <v>1.15740740740741E-4</v>
      </c>
      <c r="N24" s="58">
        <v>4.6296296296296298E-4</v>
      </c>
      <c r="O24" s="58">
        <v>4.7453703703703698E-4</v>
      </c>
      <c r="P24" s="42"/>
      <c r="Q24" s="97"/>
      <c r="R24" s="97"/>
      <c r="S24" s="97"/>
      <c r="T24" s="97"/>
      <c r="U24" s="97"/>
      <c r="V24" s="97"/>
      <c r="W24" s="97"/>
      <c r="X24" s="97"/>
      <c r="Y24" s="97"/>
      <c r="Z24" s="97"/>
      <c r="AA24" s="97"/>
      <c r="AB24" s="97"/>
      <c r="AC24" s="97"/>
      <c r="AD24" s="97"/>
      <c r="AE24" s="42"/>
      <c r="AF24" s="97"/>
      <c r="AG24" s="97"/>
      <c r="AH24" s="97"/>
      <c r="AI24" s="97"/>
      <c r="AJ24" s="97"/>
      <c r="AK24" s="97"/>
      <c r="AL24" s="97"/>
      <c r="AM24" s="97"/>
      <c r="AN24" s="97"/>
      <c r="AO24" s="97"/>
      <c r="AP24" s="97"/>
      <c r="AQ24" s="97"/>
      <c r="AR24" s="97"/>
      <c r="AS24" s="97"/>
      <c r="AT24" s="42"/>
    </row>
    <row r="25" spans="1:46" x14ac:dyDescent="0.3">
      <c r="A25" s="20">
        <v>24</v>
      </c>
      <c r="B25" s="65">
        <v>45415</v>
      </c>
      <c r="C25" s="66">
        <v>5.2083333333333333E-4</v>
      </c>
      <c r="D25" s="66">
        <v>2.6481481481481478E-4</v>
      </c>
      <c r="E25" s="20">
        <v>10</v>
      </c>
      <c r="F25" s="67">
        <f t="shared" si="9"/>
        <v>1000</v>
      </c>
      <c r="G25" s="20">
        <v>100</v>
      </c>
      <c r="H25" s="119">
        <f t="shared" si="1"/>
        <v>1.7206127206127209</v>
      </c>
      <c r="I25" s="90">
        <f t="shared" si="3"/>
        <v>2.6481481481481478E-5</v>
      </c>
      <c r="J25" s="13">
        <f t="shared" si="7"/>
        <v>2.2879999999999994</v>
      </c>
      <c r="K25" s="14">
        <f t="shared" si="5"/>
        <v>45</v>
      </c>
      <c r="L25" s="13">
        <f t="shared" si="0"/>
        <v>6.4285714285714288</v>
      </c>
      <c r="M25" s="90">
        <v>1.15740740740741E-4</v>
      </c>
      <c r="N25" s="58">
        <v>4.6296296296296298E-4</v>
      </c>
      <c r="O25" s="58">
        <v>4.7453703703703698E-4</v>
      </c>
      <c r="P25" s="42"/>
      <c r="Q25" s="97"/>
      <c r="R25" s="97"/>
      <c r="S25" s="97"/>
      <c r="T25" s="97"/>
      <c r="U25" s="97"/>
      <c r="V25" s="97"/>
      <c r="W25" s="97"/>
      <c r="X25" s="97"/>
      <c r="Y25" s="97"/>
      <c r="Z25" s="97"/>
      <c r="AA25" s="97"/>
      <c r="AB25" s="97"/>
      <c r="AC25" s="97"/>
      <c r="AD25" s="97"/>
      <c r="AE25" s="42"/>
      <c r="AF25" s="97"/>
      <c r="AG25" s="97"/>
      <c r="AH25" s="97"/>
      <c r="AI25" s="97"/>
      <c r="AJ25" s="97"/>
      <c r="AK25" s="97"/>
      <c r="AL25" s="97"/>
      <c r="AM25" s="97"/>
      <c r="AN25" s="97"/>
      <c r="AO25" s="97"/>
      <c r="AP25" s="97"/>
      <c r="AQ25" s="97"/>
      <c r="AR25" s="97"/>
      <c r="AS25" s="97"/>
      <c r="AT25" s="42"/>
    </row>
    <row r="26" spans="1:46" x14ac:dyDescent="0.3">
      <c r="A26" s="20">
        <v>25</v>
      </c>
      <c r="B26" s="65">
        <v>45419</v>
      </c>
      <c r="C26" s="66">
        <v>4.9768518518518521E-4</v>
      </c>
      <c r="D26" s="66">
        <v>2.8240740740740738E-4</v>
      </c>
      <c r="E26" s="20">
        <v>10</v>
      </c>
      <c r="F26" s="67">
        <f t="shared" si="9"/>
        <v>1000</v>
      </c>
      <c r="G26" s="20">
        <v>100</v>
      </c>
      <c r="H26" s="119">
        <f t="shared" si="1"/>
        <v>1.6507416081186574</v>
      </c>
      <c r="I26" s="90">
        <f t="shared" si="3"/>
        <v>2.8240740740740739E-5</v>
      </c>
      <c r="J26" s="13">
        <f t="shared" si="7"/>
        <v>2.4400000000000004</v>
      </c>
      <c r="K26" s="14">
        <f t="shared" si="5"/>
        <v>43</v>
      </c>
      <c r="L26" s="13">
        <f t="shared" ref="L26:L31" si="10">((E26)/7)*((K26)/10)</f>
        <v>6.1428571428571423</v>
      </c>
      <c r="M26" s="90">
        <v>1.15740740740741E-4</v>
      </c>
      <c r="N26" s="58">
        <v>4.6296296296296298E-4</v>
      </c>
      <c r="O26" s="58">
        <v>4.7453703703703698E-4</v>
      </c>
      <c r="P26" s="42"/>
      <c r="Q26" s="97"/>
      <c r="R26" s="97"/>
      <c r="S26" s="97"/>
      <c r="T26" s="97"/>
      <c r="U26" s="97"/>
      <c r="V26" s="97"/>
      <c r="W26" s="97"/>
      <c r="X26" s="97"/>
      <c r="Y26" s="97"/>
      <c r="Z26" s="97"/>
      <c r="AA26" s="97"/>
      <c r="AB26" s="97"/>
      <c r="AC26" s="97"/>
      <c r="AD26" s="97"/>
      <c r="AE26" s="42"/>
      <c r="AF26" s="97"/>
      <c r="AG26" s="97"/>
      <c r="AH26" s="97"/>
      <c r="AI26" s="97"/>
      <c r="AJ26" s="97"/>
      <c r="AK26" s="97"/>
      <c r="AL26" s="97"/>
      <c r="AM26" s="97"/>
      <c r="AN26" s="97"/>
      <c r="AO26" s="97"/>
      <c r="AP26" s="97"/>
      <c r="AQ26" s="97"/>
      <c r="AR26" s="97"/>
      <c r="AS26" s="97"/>
      <c r="AT26" s="42"/>
    </row>
    <row r="27" spans="1:46" x14ac:dyDescent="0.3">
      <c r="A27" s="43">
        <v>26</v>
      </c>
      <c r="B27" s="44">
        <v>45429</v>
      </c>
      <c r="C27" s="125">
        <v>2.6620370370370372E-4</v>
      </c>
      <c r="D27" s="125">
        <v>3.6840277777777777E-4</v>
      </c>
      <c r="E27" s="43">
        <v>11</v>
      </c>
      <c r="F27" s="126">
        <f t="shared" si="9"/>
        <v>1100</v>
      </c>
      <c r="G27" s="43">
        <v>100</v>
      </c>
      <c r="H27" s="119">
        <f t="shared" si="1"/>
        <v>1.4743650045629313</v>
      </c>
      <c r="I27" s="90">
        <f t="shared" si="3"/>
        <v>3.3491161616161617E-5</v>
      </c>
      <c r="J27" s="13">
        <f t="shared" ref="J27:J29" si="11">I27*24*60*60</f>
        <v>2.8936363636363636</v>
      </c>
      <c r="K27" s="14">
        <f t="shared" si="5"/>
        <v>23</v>
      </c>
      <c r="L27" s="13">
        <f t="shared" si="10"/>
        <v>3.6142857142857139</v>
      </c>
      <c r="M27" s="90">
        <v>1.15740740740741E-4</v>
      </c>
      <c r="N27" s="58">
        <v>4.6296296296296298E-4</v>
      </c>
      <c r="O27" s="58">
        <v>4.7453703703703698E-4</v>
      </c>
      <c r="P27" s="42"/>
      <c r="Q27" s="97"/>
      <c r="R27" s="97"/>
      <c r="S27" s="97"/>
      <c r="T27" s="97"/>
      <c r="U27" s="97"/>
      <c r="V27" s="97"/>
      <c r="W27" s="97"/>
      <c r="X27" s="97"/>
      <c r="Y27" s="97"/>
      <c r="Z27" s="97"/>
      <c r="AA27" s="97"/>
      <c r="AB27" s="97"/>
      <c r="AC27" s="97"/>
      <c r="AD27" s="97"/>
      <c r="AE27" s="42"/>
      <c r="AF27" s="97"/>
      <c r="AG27" s="97"/>
      <c r="AH27" s="97"/>
      <c r="AI27" s="97"/>
      <c r="AJ27" s="97"/>
      <c r="AK27" s="97"/>
      <c r="AL27" s="97"/>
      <c r="AM27" s="97"/>
      <c r="AN27" s="97"/>
      <c r="AO27" s="97"/>
      <c r="AP27" s="97"/>
      <c r="AQ27" s="97"/>
      <c r="AR27" s="97"/>
      <c r="AS27" s="97"/>
      <c r="AT27" s="42"/>
    </row>
    <row r="28" spans="1:46" x14ac:dyDescent="0.3">
      <c r="A28" s="20">
        <v>27</v>
      </c>
      <c r="B28" s="65">
        <v>45433</v>
      </c>
      <c r="C28" s="66">
        <v>3.2407407407407406E-4</v>
      </c>
      <c r="D28" s="66">
        <v>2.704861111111111E-4</v>
      </c>
      <c r="E28" s="20">
        <v>12</v>
      </c>
      <c r="F28" s="67">
        <f t="shared" si="9"/>
        <v>1200</v>
      </c>
      <c r="G28" s="20">
        <v>100</v>
      </c>
      <c r="H28" s="119">
        <f t="shared" ref="H28:H53" si="12">(((E28*(1/((J28)*0.25))*0.14)+(F28/700)+(((L28)*2)*0.1))/3)</f>
        <v>2.0416211259856962</v>
      </c>
      <c r="I28" s="90">
        <f t="shared" si="3"/>
        <v>2.2540509259259258E-5</v>
      </c>
      <c r="J28" s="13">
        <f t="shared" si="11"/>
        <v>1.9475</v>
      </c>
      <c r="K28" s="14">
        <f t="shared" si="5"/>
        <v>28</v>
      </c>
      <c r="L28" s="13">
        <f t="shared" si="10"/>
        <v>4.8</v>
      </c>
      <c r="M28" s="90">
        <v>1.15740740740741E-4</v>
      </c>
      <c r="N28" s="58">
        <v>4.6296296296296298E-4</v>
      </c>
      <c r="O28" s="58">
        <v>4.7453703703703698E-4</v>
      </c>
      <c r="P28" s="42"/>
      <c r="Q28" s="97"/>
      <c r="R28" s="97"/>
      <c r="S28" s="97"/>
      <c r="T28" s="97"/>
      <c r="U28" s="97"/>
      <c r="V28" s="97"/>
      <c r="W28" s="97"/>
      <c r="X28" s="97"/>
      <c r="Y28" s="97"/>
      <c r="Z28" s="97"/>
      <c r="AA28" s="97"/>
      <c r="AB28" s="97"/>
      <c r="AC28" s="97"/>
      <c r="AD28" s="97"/>
      <c r="AE28" s="42"/>
      <c r="AF28" s="97"/>
      <c r="AG28" s="97"/>
      <c r="AH28" s="97"/>
      <c r="AI28" s="97"/>
      <c r="AJ28" s="97"/>
      <c r="AK28" s="97"/>
      <c r="AL28" s="97"/>
      <c r="AM28" s="97"/>
      <c r="AN28" s="97"/>
      <c r="AO28" s="97"/>
      <c r="AP28" s="97"/>
      <c r="AQ28" s="97"/>
      <c r="AR28" s="97"/>
      <c r="AS28" s="97"/>
      <c r="AT28" s="42"/>
    </row>
    <row r="29" spans="1:46" x14ac:dyDescent="0.3">
      <c r="A29" s="20">
        <v>28</v>
      </c>
      <c r="B29" s="65">
        <v>45438</v>
      </c>
      <c r="C29" s="66">
        <v>3.7037037037037035E-4</v>
      </c>
      <c r="D29" s="66">
        <v>2.9236111111111113E-4</v>
      </c>
      <c r="E29" s="20">
        <v>13</v>
      </c>
      <c r="F29" s="67">
        <f t="shared" si="9"/>
        <v>1300</v>
      </c>
      <c r="G29" s="20">
        <v>100</v>
      </c>
      <c r="H29" s="119">
        <f t="shared" si="12"/>
        <v>2.2641164272518193</v>
      </c>
      <c r="I29" s="90">
        <f t="shared" ref="I29" si="13">D29/E29</f>
        <v>2.2489316239316242E-5</v>
      </c>
      <c r="J29" s="13">
        <f t="shared" si="11"/>
        <v>1.9430769230769231</v>
      </c>
      <c r="K29" s="14">
        <f t="shared" ref="K29" si="14">C29*24*60*60</f>
        <v>32</v>
      </c>
      <c r="L29" s="13">
        <f t="shared" si="10"/>
        <v>5.9428571428571431</v>
      </c>
      <c r="M29" s="90">
        <v>1.15740740740741E-4</v>
      </c>
      <c r="N29" s="58">
        <v>4.6296296296296298E-4</v>
      </c>
      <c r="O29" s="58">
        <v>4.7453703703703698E-4</v>
      </c>
      <c r="P29" s="42"/>
      <c r="Q29" s="97"/>
      <c r="R29" s="97"/>
      <c r="S29" s="97"/>
      <c r="T29" s="97"/>
      <c r="U29" s="97"/>
      <c r="V29" s="97"/>
      <c r="W29" s="97"/>
      <c r="X29" s="97"/>
      <c r="Y29" s="97"/>
      <c r="Z29" s="97"/>
      <c r="AA29" s="97"/>
      <c r="AB29" s="97"/>
      <c r="AC29" s="97"/>
      <c r="AD29" s="97"/>
      <c r="AE29" s="42"/>
      <c r="AF29" s="97"/>
      <c r="AG29" s="97"/>
      <c r="AH29" s="97"/>
      <c r="AI29" s="97"/>
      <c r="AJ29" s="97"/>
      <c r="AK29" s="97"/>
      <c r="AL29" s="97"/>
      <c r="AM29" s="97"/>
      <c r="AN29" s="97"/>
      <c r="AO29" s="97"/>
      <c r="AP29" s="97"/>
      <c r="AQ29" s="97"/>
      <c r="AR29" s="97"/>
      <c r="AS29" s="97"/>
      <c r="AT29" s="42"/>
    </row>
    <row r="30" spans="1:46" x14ac:dyDescent="0.3">
      <c r="A30" s="20">
        <v>29</v>
      </c>
      <c r="B30" s="65">
        <v>45445</v>
      </c>
      <c r="C30" s="66">
        <v>4.3981481481481481E-4</v>
      </c>
      <c r="D30" s="66">
        <v>3.0752314814814813E-4</v>
      </c>
      <c r="E30" s="20">
        <v>14</v>
      </c>
      <c r="F30" s="67">
        <f t="shared" ref="F30" si="15">(G30*E30)</f>
        <v>1400</v>
      </c>
      <c r="G30" s="20">
        <v>100</v>
      </c>
      <c r="H30" s="119">
        <f t="shared" si="12"/>
        <v>2.550324927863505</v>
      </c>
      <c r="I30" s="90">
        <f t="shared" ref="I30" si="16">D30/E30</f>
        <v>2.1965939153439154E-5</v>
      </c>
      <c r="J30" s="13">
        <f t="shared" ref="J30" si="17">I30*24*60*60</f>
        <v>1.8978571428571431</v>
      </c>
      <c r="K30" s="14">
        <f t="shared" ref="K30" si="18">C30*24*60*60</f>
        <v>38</v>
      </c>
      <c r="L30" s="13">
        <f t="shared" si="10"/>
        <v>7.6</v>
      </c>
      <c r="M30" s="90">
        <v>1.15740740740741E-4</v>
      </c>
      <c r="N30" s="58">
        <v>4.6296296296296298E-4</v>
      </c>
      <c r="O30" s="58">
        <v>4.7453703703703698E-4</v>
      </c>
      <c r="P30" s="42"/>
      <c r="Q30" s="97"/>
      <c r="R30" s="97"/>
      <c r="S30" s="97"/>
      <c r="T30" s="97"/>
      <c r="U30" s="97"/>
      <c r="V30" s="97"/>
      <c r="W30" s="97"/>
      <c r="X30" s="97"/>
      <c r="Y30" s="97"/>
      <c r="Z30" s="97"/>
      <c r="AA30" s="97"/>
      <c r="AB30" s="97"/>
      <c r="AC30" s="97"/>
      <c r="AD30" s="97"/>
      <c r="AE30" s="42"/>
      <c r="AF30" s="97"/>
      <c r="AG30" s="97"/>
      <c r="AH30" s="97"/>
      <c r="AI30" s="97"/>
      <c r="AJ30" s="97"/>
      <c r="AK30" s="97"/>
      <c r="AL30" s="97"/>
      <c r="AM30" s="97"/>
      <c r="AN30" s="97"/>
      <c r="AO30" s="97"/>
      <c r="AP30" s="97"/>
      <c r="AQ30" s="97"/>
      <c r="AR30" s="97"/>
      <c r="AS30" s="97"/>
      <c r="AT30" s="42"/>
    </row>
    <row r="31" spans="1:46" x14ac:dyDescent="0.3">
      <c r="A31" s="20">
        <v>30</v>
      </c>
      <c r="B31" s="65">
        <v>45450</v>
      </c>
      <c r="C31" s="66">
        <v>4.861111111111111E-4</v>
      </c>
      <c r="D31" s="66">
        <v>3.1134259259259255E-4</v>
      </c>
      <c r="E31" s="20">
        <v>15</v>
      </c>
      <c r="F31" s="67">
        <f t="shared" ref="F31" si="19">(G31*E31)</f>
        <v>1500</v>
      </c>
      <c r="G31" s="20">
        <v>100</v>
      </c>
      <c r="H31" s="119">
        <f t="shared" si="12"/>
        <v>2.8756240042485399</v>
      </c>
      <c r="I31" s="90">
        <f t="shared" ref="I31" si="20">D31/E31</f>
        <v>2.0756172839506171E-5</v>
      </c>
      <c r="J31" s="13">
        <f t="shared" ref="J31" si="21">I31*24*60*60</f>
        <v>1.7933333333333332</v>
      </c>
      <c r="K31" s="14">
        <f t="shared" ref="K31" si="22">C31*24*60*60</f>
        <v>42</v>
      </c>
      <c r="L31" s="13">
        <f t="shared" si="10"/>
        <v>9</v>
      </c>
      <c r="M31" s="90">
        <v>1.15740740740741E-4</v>
      </c>
      <c r="N31" s="58">
        <v>4.6296296296296298E-4</v>
      </c>
      <c r="O31" s="58">
        <v>4.7453703703703698E-4</v>
      </c>
      <c r="P31" s="42"/>
      <c r="Q31" s="97"/>
      <c r="R31" s="97"/>
      <c r="S31" s="97"/>
      <c r="T31" s="97"/>
      <c r="U31" s="97"/>
      <c r="V31" s="97"/>
      <c r="W31" s="97"/>
      <c r="X31" s="97"/>
      <c r="Y31" s="97"/>
      <c r="Z31" s="97"/>
      <c r="AA31" s="97"/>
      <c r="AB31" s="97"/>
      <c r="AC31" s="97"/>
      <c r="AD31" s="97"/>
      <c r="AE31" s="42"/>
      <c r="AF31" s="97"/>
      <c r="AG31" s="97"/>
      <c r="AH31" s="97"/>
      <c r="AI31" s="97"/>
      <c r="AJ31" s="97"/>
      <c r="AK31" s="97"/>
      <c r="AL31" s="97"/>
      <c r="AM31" s="97"/>
      <c r="AN31" s="97"/>
      <c r="AO31" s="97"/>
      <c r="AP31" s="97"/>
      <c r="AQ31" s="97"/>
      <c r="AR31" s="97"/>
      <c r="AS31" s="97"/>
      <c r="AT31" s="42"/>
    </row>
    <row r="32" spans="1:46" x14ac:dyDescent="0.3">
      <c r="A32" s="83">
        <v>31</v>
      </c>
      <c r="B32" s="84">
        <v>45454</v>
      </c>
      <c r="C32" s="85">
        <v>0</v>
      </c>
      <c r="D32" s="85">
        <v>2.0520833333333334E-4</v>
      </c>
      <c r="E32" s="83">
        <v>5</v>
      </c>
      <c r="F32" s="140">
        <f t="shared" ref="F32" si="23">(G32*E32)</f>
        <v>575</v>
      </c>
      <c r="G32" s="83">
        <v>115</v>
      </c>
      <c r="H32" s="119">
        <f t="shared" si="12"/>
        <v>0.53701689361587834</v>
      </c>
      <c r="I32" s="90">
        <f t="shared" ref="I32" si="24">D32/E32</f>
        <v>4.104166666666667E-5</v>
      </c>
      <c r="J32" s="13">
        <f t="shared" ref="J32" si="25">I32*24*60*60</f>
        <v>3.5460000000000007</v>
      </c>
      <c r="K32" s="14">
        <f t="shared" ref="K32" si="26">C32*24*60*60</f>
        <v>0</v>
      </c>
      <c r="L32" s="13">
        <f t="shared" ref="L32" si="27">((E32)/7)*((K32)/10)</f>
        <v>0</v>
      </c>
      <c r="M32" s="90">
        <v>1.15740740740741E-4</v>
      </c>
      <c r="N32" s="58">
        <v>4.6296296296296298E-4</v>
      </c>
      <c r="O32" s="58">
        <v>4.7453703703703698E-4</v>
      </c>
      <c r="P32" s="42"/>
      <c r="Q32" s="97"/>
      <c r="R32" s="97"/>
      <c r="S32" s="97"/>
      <c r="T32" s="97"/>
      <c r="U32" s="97"/>
      <c r="V32" s="97"/>
      <c r="W32" s="97"/>
      <c r="X32" s="97"/>
      <c r="Y32" s="97"/>
      <c r="Z32" s="97"/>
      <c r="AA32" s="97"/>
      <c r="AB32" s="97"/>
      <c r="AC32" s="97"/>
      <c r="AD32" s="97"/>
      <c r="AE32" s="42"/>
      <c r="AF32" s="97"/>
      <c r="AG32" s="97"/>
      <c r="AH32" s="97"/>
      <c r="AI32" s="97"/>
      <c r="AJ32" s="97"/>
      <c r="AK32" s="97"/>
      <c r="AL32" s="97"/>
      <c r="AM32" s="97"/>
      <c r="AN32" s="97"/>
      <c r="AO32" s="97"/>
      <c r="AP32" s="97"/>
      <c r="AQ32" s="97"/>
      <c r="AR32" s="97"/>
      <c r="AS32" s="97"/>
      <c r="AT32" s="42"/>
    </row>
    <row r="33" spans="1:46" x14ac:dyDescent="0.3">
      <c r="A33" s="33">
        <v>32</v>
      </c>
      <c r="B33" s="34">
        <v>45459</v>
      </c>
      <c r="C33" s="127"/>
      <c r="D33" s="127"/>
      <c r="E33" s="33"/>
      <c r="F33" s="264"/>
      <c r="G33" s="33"/>
      <c r="H33" s="119"/>
      <c r="I33" s="90"/>
      <c r="J33" s="13"/>
      <c r="K33" s="14"/>
      <c r="L33" s="13"/>
      <c r="M33" s="90">
        <v>1.15740740740741E-4</v>
      </c>
      <c r="N33" s="58">
        <v>4.6296296296296298E-4</v>
      </c>
      <c r="O33" s="58">
        <v>4.7453703703703698E-4</v>
      </c>
      <c r="P33" s="42"/>
      <c r="Q33" s="97"/>
      <c r="R33" s="97"/>
      <c r="S33" s="97"/>
      <c r="T33" s="97"/>
      <c r="U33" s="97"/>
      <c r="V33" s="97"/>
      <c r="W33" s="97"/>
      <c r="X33" s="97"/>
      <c r="Y33" s="97"/>
      <c r="Z33" s="97"/>
      <c r="AA33" s="97"/>
      <c r="AB33" s="97"/>
      <c r="AC33" s="97"/>
      <c r="AD33" s="97"/>
      <c r="AE33" s="42"/>
      <c r="AF33" s="97"/>
      <c r="AG33" s="97"/>
      <c r="AH33" s="97"/>
      <c r="AI33" s="97"/>
      <c r="AJ33" s="97"/>
      <c r="AK33" s="97"/>
      <c r="AL33" s="97"/>
      <c r="AM33" s="97"/>
      <c r="AN33" s="97"/>
      <c r="AO33" s="97"/>
      <c r="AP33" s="97"/>
      <c r="AQ33" s="97"/>
      <c r="AR33" s="97"/>
      <c r="AS33" s="97"/>
      <c r="AT33" s="42"/>
    </row>
    <row r="34" spans="1:46" x14ac:dyDescent="0.3">
      <c r="A34" s="33">
        <v>33</v>
      </c>
      <c r="B34" s="34">
        <v>45461</v>
      </c>
      <c r="C34" s="127"/>
      <c r="D34" s="127"/>
      <c r="E34" s="33"/>
      <c r="F34" s="264"/>
      <c r="G34" s="33"/>
      <c r="H34" s="119"/>
      <c r="I34" s="90"/>
      <c r="J34" s="13"/>
      <c r="K34" s="14"/>
      <c r="L34" s="13"/>
      <c r="M34" s="90">
        <v>1.15740740740741E-4</v>
      </c>
      <c r="N34" s="58">
        <v>4.6296296296296298E-4</v>
      </c>
      <c r="O34" s="58">
        <v>4.7453703703703698E-4</v>
      </c>
      <c r="P34" s="42"/>
      <c r="Q34" s="97"/>
      <c r="R34" s="97"/>
      <c r="S34" s="97"/>
      <c r="T34" s="97"/>
      <c r="U34" s="97"/>
      <c r="V34" s="97"/>
      <c r="W34" s="97"/>
      <c r="X34" s="97"/>
      <c r="Y34" s="97"/>
      <c r="Z34" s="97"/>
      <c r="AA34" s="97"/>
      <c r="AB34" s="97"/>
      <c r="AC34" s="97"/>
      <c r="AD34" s="97"/>
      <c r="AE34" s="42"/>
      <c r="AF34" s="97"/>
      <c r="AG34" s="97"/>
      <c r="AH34" s="97"/>
      <c r="AI34" s="97"/>
      <c r="AJ34" s="97"/>
      <c r="AK34" s="97"/>
      <c r="AL34" s="97"/>
      <c r="AM34" s="97"/>
      <c r="AN34" s="97"/>
      <c r="AO34" s="97"/>
      <c r="AP34" s="97"/>
      <c r="AQ34" s="97"/>
      <c r="AR34" s="97"/>
      <c r="AS34" s="97"/>
      <c r="AT34" s="42"/>
    </row>
    <row r="35" spans="1:46" x14ac:dyDescent="0.3">
      <c r="A35" s="33">
        <v>34</v>
      </c>
      <c r="B35" s="34">
        <v>45466</v>
      </c>
      <c r="C35" s="127"/>
      <c r="D35" s="127"/>
      <c r="E35" s="33"/>
      <c r="F35" s="264"/>
      <c r="G35" s="33"/>
      <c r="H35" s="119"/>
      <c r="I35" s="90"/>
      <c r="J35" s="13"/>
      <c r="K35" s="14"/>
      <c r="L35" s="13"/>
      <c r="M35" s="90">
        <v>1.15740740740741E-4</v>
      </c>
      <c r="N35" s="58">
        <v>4.6296296296296298E-4</v>
      </c>
      <c r="O35" s="58">
        <v>4.7453703703703698E-4</v>
      </c>
      <c r="P35" s="42"/>
      <c r="Q35" s="97"/>
      <c r="R35" s="97"/>
      <c r="S35" s="97"/>
      <c r="T35" s="97"/>
      <c r="U35" s="97"/>
      <c r="V35" s="97"/>
      <c r="W35" s="97"/>
      <c r="X35" s="97"/>
      <c r="Y35" s="97"/>
      <c r="Z35" s="97"/>
      <c r="AA35" s="97"/>
      <c r="AB35" s="97"/>
      <c r="AC35" s="97"/>
      <c r="AD35" s="97"/>
      <c r="AE35" s="42"/>
      <c r="AF35" s="97"/>
      <c r="AG35" s="97"/>
      <c r="AH35" s="97"/>
      <c r="AI35" s="97"/>
      <c r="AJ35" s="97"/>
      <c r="AK35" s="97"/>
      <c r="AL35" s="97"/>
      <c r="AM35" s="97"/>
      <c r="AN35" s="97"/>
      <c r="AO35" s="97"/>
      <c r="AP35" s="97"/>
      <c r="AQ35" s="97"/>
      <c r="AR35" s="97"/>
      <c r="AS35" s="97"/>
      <c r="AT35" s="42"/>
    </row>
    <row r="36" spans="1:46" x14ac:dyDescent="0.3">
      <c r="A36" s="33">
        <v>35</v>
      </c>
      <c r="B36" s="34">
        <v>45471</v>
      </c>
      <c r="C36" s="127"/>
      <c r="D36" s="127"/>
      <c r="E36" s="33"/>
      <c r="F36" s="264"/>
      <c r="G36" s="33"/>
      <c r="H36" s="119"/>
      <c r="I36" s="90"/>
      <c r="J36" s="13"/>
      <c r="K36" s="14"/>
      <c r="L36" s="13"/>
      <c r="M36" s="90">
        <v>1.15740740740741E-4</v>
      </c>
      <c r="N36" s="58">
        <v>4.6296296296296298E-4</v>
      </c>
      <c r="O36" s="58">
        <v>4.7453703703703698E-4</v>
      </c>
      <c r="P36" s="42"/>
      <c r="Q36" s="97"/>
      <c r="R36" s="97"/>
      <c r="S36" s="97"/>
      <c r="T36" s="97"/>
      <c r="U36" s="97"/>
      <c r="V36" s="97"/>
      <c r="W36" s="97"/>
      <c r="X36" s="97"/>
      <c r="Y36" s="97"/>
      <c r="Z36" s="97"/>
      <c r="AA36" s="97"/>
      <c r="AB36" s="97"/>
      <c r="AC36" s="97"/>
      <c r="AD36" s="97"/>
      <c r="AE36" s="42"/>
      <c r="AF36" s="97"/>
      <c r="AG36" s="97"/>
      <c r="AH36" s="97"/>
      <c r="AI36" s="97"/>
      <c r="AJ36" s="97"/>
      <c r="AK36" s="97"/>
      <c r="AL36" s="97"/>
      <c r="AM36" s="97"/>
      <c r="AN36" s="97"/>
      <c r="AO36" s="97"/>
      <c r="AP36" s="97"/>
      <c r="AQ36" s="97"/>
      <c r="AR36" s="97"/>
      <c r="AS36" s="97"/>
      <c r="AT36" s="42"/>
    </row>
    <row r="37" spans="1:46" x14ac:dyDescent="0.3">
      <c r="A37" s="33">
        <v>36</v>
      </c>
      <c r="B37" s="34">
        <v>45475</v>
      </c>
      <c r="C37" s="127"/>
      <c r="D37" s="127"/>
      <c r="E37" s="33"/>
      <c r="F37" s="264"/>
      <c r="G37" s="33"/>
      <c r="H37" s="119"/>
      <c r="I37" s="90"/>
      <c r="J37" s="13"/>
      <c r="K37" s="14"/>
      <c r="L37" s="13"/>
      <c r="M37" s="90">
        <v>1.15740740740741E-4</v>
      </c>
      <c r="N37" s="58">
        <v>4.6296296296296298E-4</v>
      </c>
      <c r="O37" s="58">
        <v>4.7453703703703698E-4</v>
      </c>
      <c r="P37" s="42"/>
      <c r="Q37" s="97"/>
      <c r="R37" s="97"/>
      <c r="S37" s="97"/>
      <c r="T37" s="97"/>
      <c r="U37" s="97"/>
      <c r="V37" s="97"/>
      <c r="W37" s="97"/>
      <c r="X37" s="97"/>
      <c r="Y37" s="97"/>
      <c r="Z37" s="97"/>
      <c r="AA37" s="97"/>
      <c r="AB37" s="97"/>
      <c r="AC37" s="97"/>
      <c r="AD37" s="97"/>
      <c r="AE37" s="42"/>
      <c r="AF37" s="97"/>
      <c r="AG37" s="97"/>
      <c r="AH37" s="97"/>
      <c r="AI37" s="97"/>
      <c r="AJ37" s="97"/>
      <c r="AK37" s="97"/>
      <c r="AL37" s="97"/>
      <c r="AM37" s="97"/>
      <c r="AN37" s="97"/>
      <c r="AO37" s="97"/>
      <c r="AP37" s="97"/>
      <c r="AQ37" s="97"/>
      <c r="AR37" s="97"/>
      <c r="AS37" s="97"/>
      <c r="AT37" s="42"/>
    </row>
    <row r="38" spans="1:46" x14ac:dyDescent="0.3">
      <c r="A38" s="33">
        <v>37</v>
      </c>
      <c r="B38" s="34">
        <v>45480</v>
      </c>
      <c r="C38" s="127"/>
      <c r="D38" s="127"/>
      <c r="E38" s="33"/>
      <c r="F38" s="264"/>
      <c r="G38" s="33"/>
      <c r="H38" s="119"/>
      <c r="I38" s="90"/>
      <c r="J38" s="13"/>
      <c r="K38" s="14"/>
      <c r="L38" s="13"/>
      <c r="M38" s="90">
        <v>1.15740740740741E-4</v>
      </c>
      <c r="N38" s="58">
        <v>4.6296296296296298E-4</v>
      </c>
      <c r="O38" s="58">
        <v>4.7453703703703698E-4</v>
      </c>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spans="1:46" ht="16.5" thickBot="1" x14ac:dyDescent="0.35">
      <c r="A39" s="33">
        <v>38</v>
      </c>
      <c r="B39" s="34">
        <v>45485</v>
      </c>
      <c r="C39" s="127"/>
      <c r="D39" s="127"/>
      <c r="E39" s="33"/>
      <c r="F39" s="264"/>
      <c r="G39" s="33"/>
      <c r="H39" s="119"/>
      <c r="I39" s="90"/>
      <c r="J39" s="13"/>
      <c r="K39" s="14"/>
      <c r="L39" s="13"/>
      <c r="M39" s="90">
        <v>1.15740740740741E-4</v>
      </c>
      <c r="N39" s="58">
        <v>4.6296296296296298E-4</v>
      </c>
      <c r="O39" s="58">
        <v>4.7453703703703698E-4</v>
      </c>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row>
    <row r="40" spans="1:46" x14ac:dyDescent="0.3">
      <c r="A40" s="236">
        <v>39</v>
      </c>
      <c r="B40" s="237">
        <v>45491</v>
      </c>
      <c r="C40" s="238">
        <v>3.8194444444444446E-4</v>
      </c>
      <c r="D40" s="238">
        <v>3.3020833333333334E-4</v>
      </c>
      <c r="E40" s="236">
        <v>13</v>
      </c>
      <c r="F40" s="240">
        <f t="shared" ref="F40" si="28">(G40*E40)</f>
        <v>1300</v>
      </c>
      <c r="G40" s="236">
        <v>100</v>
      </c>
      <c r="H40" s="222">
        <f t="shared" si="12"/>
        <v>2.1333556990970242</v>
      </c>
      <c r="I40" s="219">
        <f t="shared" ref="I40" si="29">D40/E40</f>
        <v>2.5400641025641026E-5</v>
      </c>
      <c r="J40" s="220">
        <f t="shared" ref="J40" si="30">I40*24*60*60</f>
        <v>2.1946153846153846</v>
      </c>
      <c r="K40" s="221">
        <f t="shared" ref="K40" si="31">C40*24*60*60</f>
        <v>33</v>
      </c>
      <c r="L40" s="220">
        <f t="shared" ref="L40" si="32">((E40)/7)*((K40)/10)</f>
        <v>6.1285714285714281</v>
      </c>
      <c r="M40" s="219">
        <v>1.15740740740741E-4</v>
      </c>
      <c r="N40" s="217">
        <v>4.6296296296296298E-4</v>
      </c>
      <c r="O40" s="217">
        <v>4.7453703703703698E-4</v>
      </c>
    </row>
    <row r="41" spans="1:46" x14ac:dyDescent="0.3">
      <c r="A41" s="8">
        <v>40</v>
      </c>
      <c r="B41" s="9">
        <v>45493</v>
      </c>
      <c r="C41" s="63">
        <v>4.3981481481481481E-4</v>
      </c>
      <c r="D41" s="63">
        <v>3.3449074074074072E-4</v>
      </c>
      <c r="E41" s="8">
        <v>14</v>
      </c>
      <c r="F41" s="64">
        <f t="shared" ref="F41" si="33">(G41*E41)</f>
        <v>1400</v>
      </c>
      <c r="G41" s="8">
        <v>100</v>
      </c>
      <c r="H41" s="119">
        <f t="shared" si="12"/>
        <v>2.4393079584775088</v>
      </c>
      <c r="I41" s="90">
        <f t="shared" ref="I41" si="34">D41/E41</f>
        <v>2.3892195767195766E-5</v>
      </c>
      <c r="J41" s="13">
        <f t="shared" ref="J41" si="35">I41*24*60*60</f>
        <v>2.0642857142857141</v>
      </c>
      <c r="K41" s="14">
        <f t="shared" ref="K41" si="36">C41*24*60*60</f>
        <v>38</v>
      </c>
      <c r="L41" s="13">
        <f t="shared" ref="L41" si="37">((E41)/7)*((K41)/10)</f>
        <v>7.6</v>
      </c>
      <c r="M41" s="90">
        <v>1.15740740740741E-4</v>
      </c>
      <c r="N41" s="58">
        <v>4.6296296296296298E-4</v>
      </c>
      <c r="O41" s="58">
        <v>4.7453703703703698E-4</v>
      </c>
    </row>
    <row r="42" spans="1:46" x14ac:dyDescent="0.3">
      <c r="A42" s="8">
        <v>41</v>
      </c>
      <c r="B42" s="9">
        <v>45498</v>
      </c>
      <c r="C42" s="63">
        <v>5.3240740740740744E-4</v>
      </c>
      <c r="D42" s="63">
        <v>3.1226851851851853E-4</v>
      </c>
      <c r="E42" s="8">
        <v>15</v>
      </c>
      <c r="F42" s="64">
        <f t="shared" ref="F42:F43" si="38">(G42*E42)</f>
        <v>1500</v>
      </c>
      <c r="G42" s="8">
        <v>100</v>
      </c>
      <c r="H42" s="119">
        <f t="shared" si="12"/>
        <v>2.9281372445197502</v>
      </c>
      <c r="I42" s="90">
        <f t="shared" ref="I42" si="39">D42/E42</f>
        <v>2.0817901234567901E-5</v>
      </c>
      <c r="J42" s="13">
        <f t="shared" ref="J42" si="40">I42*24*60*60</f>
        <v>1.7986666666666666</v>
      </c>
      <c r="K42" s="14">
        <f t="shared" ref="K42" si="41">C42*24*60*60</f>
        <v>46</v>
      </c>
      <c r="L42" s="13">
        <f t="shared" ref="L42" si="42">((E42)/7)*((K42)/10)</f>
        <v>9.8571428571428559</v>
      </c>
      <c r="M42" s="90">
        <v>1.15740740740741E-4</v>
      </c>
      <c r="N42" s="58">
        <v>4.6296296296296298E-4</v>
      </c>
      <c r="O42" s="58">
        <v>4.7453703703703698E-4</v>
      </c>
    </row>
    <row r="43" spans="1:46" x14ac:dyDescent="0.3">
      <c r="A43" s="47">
        <v>42</v>
      </c>
      <c r="B43" s="48">
        <v>45500</v>
      </c>
      <c r="C43" s="88">
        <v>4.6296296296296294E-5</v>
      </c>
      <c r="D43" s="88">
        <v>2.045138888888889E-4</v>
      </c>
      <c r="E43" s="47">
        <v>5</v>
      </c>
      <c r="F43" s="89">
        <f t="shared" si="38"/>
        <v>575</v>
      </c>
      <c r="G43" s="47">
        <v>115</v>
      </c>
      <c r="H43" s="119">
        <f t="shared" si="12"/>
        <v>0.5569582558546905</v>
      </c>
      <c r="I43" s="90">
        <f t="shared" ref="I43" si="43">D43/E43</f>
        <v>4.090277777777778E-5</v>
      </c>
      <c r="J43" s="13">
        <f t="shared" ref="J43" si="44">I43*24*60*60</f>
        <v>3.5340000000000003</v>
      </c>
      <c r="K43" s="14">
        <f t="shared" ref="K43" si="45">C43*24*60*60</f>
        <v>4</v>
      </c>
      <c r="L43" s="13">
        <f t="shared" ref="L43" si="46">((E43)/7)*((K43)/10)</f>
        <v>0.28571428571428575</v>
      </c>
      <c r="M43" s="90">
        <v>1.15740740740741E-4</v>
      </c>
      <c r="N43" s="58">
        <v>4.6296296296296298E-4</v>
      </c>
      <c r="O43" s="58">
        <v>4.7453703703703698E-4</v>
      </c>
    </row>
    <row r="44" spans="1:46" x14ac:dyDescent="0.3">
      <c r="A44" s="8">
        <v>53</v>
      </c>
      <c r="B44" s="9">
        <v>45505</v>
      </c>
      <c r="C44" s="63">
        <v>1.0416666666666667E-4</v>
      </c>
      <c r="D44" s="63">
        <v>1.8101851851851853E-4</v>
      </c>
      <c r="E44" s="8">
        <v>5</v>
      </c>
      <c r="F44" s="64">
        <f t="shared" ref="F44:F45" si="47">(G44*E44)</f>
        <v>575</v>
      </c>
      <c r="G44" s="8">
        <v>115</v>
      </c>
      <c r="H44" s="119">
        <f t="shared" si="12"/>
        <v>0.61504688832054566</v>
      </c>
      <c r="I44" s="90">
        <f t="shared" ref="I44" si="48">D44/E44</f>
        <v>3.6203703703703706E-5</v>
      </c>
      <c r="J44" s="13">
        <f t="shared" ref="J44" si="49">I44*24*60*60</f>
        <v>3.1279999999999997</v>
      </c>
      <c r="K44" s="14">
        <f t="shared" ref="K44" si="50">C44*24*60*60</f>
        <v>9</v>
      </c>
      <c r="L44" s="13">
        <f t="shared" ref="L44" si="51">((E44)/7)*((K44)/10)</f>
        <v>0.6428571428571429</v>
      </c>
      <c r="M44" s="90">
        <v>1.15740740740741E-4</v>
      </c>
      <c r="N44" s="58">
        <v>4.6296296296296298E-4</v>
      </c>
      <c r="O44" s="58">
        <v>4.7453703703703698E-4</v>
      </c>
    </row>
    <row r="45" spans="1:46" x14ac:dyDescent="0.3">
      <c r="A45" s="26">
        <v>44</v>
      </c>
      <c r="B45" s="27">
        <v>45507</v>
      </c>
      <c r="C45" s="68">
        <v>0</v>
      </c>
      <c r="D45" s="68">
        <v>0</v>
      </c>
      <c r="E45" s="26">
        <v>0</v>
      </c>
      <c r="F45" s="69">
        <f t="shared" si="47"/>
        <v>0</v>
      </c>
      <c r="G45" s="26">
        <v>115</v>
      </c>
      <c r="H45" s="119">
        <v>0</v>
      </c>
      <c r="I45" s="90">
        <v>0</v>
      </c>
      <c r="J45" s="13">
        <v>0</v>
      </c>
      <c r="K45" s="14">
        <v>0</v>
      </c>
      <c r="L45" s="13">
        <v>0</v>
      </c>
      <c r="M45" s="90">
        <v>1.15740740740741E-4</v>
      </c>
      <c r="N45" s="58">
        <v>4.6296296296296298E-4</v>
      </c>
      <c r="O45" s="58">
        <v>4.7453703703703698E-4</v>
      </c>
    </row>
    <row r="46" spans="1:46" x14ac:dyDescent="0.3">
      <c r="A46" s="8">
        <v>45</v>
      </c>
      <c r="B46" s="9">
        <v>45512</v>
      </c>
      <c r="C46" s="63">
        <v>1.6203703703703703E-4</v>
      </c>
      <c r="D46" s="63">
        <v>1.8738425925925926E-4</v>
      </c>
      <c r="E46" s="8">
        <v>5</v>
      </c>
      <c r="F46" s="64">
        <f t="shared" ref="F46:F47" si="52">(G46*E46)</f>
        <v>575</v>
      </c>
      <c r="G46" s="8">
        <v>115</v>
      </c>
      <c r="H46" s="119">
        <f t="shared" si="12"/>
        <v>0.62871996235183392</v>
      </c>
      <c r="I46" s="90">
        <f t="shared" ref="I46" si="53">D46/E46</f>
        <v>3.7476851851851853E-5</v>
      </c>
      <c r="J46" s="13">
        <f t="shared" ref="J46" si="54">I46*24*60*60</f>
        <v>3.238</v>
      </c>
      <c r="K46" s="14">
        <f t="shared" ref="K46" si="55">C46*24*60*60</f>
        <v>14</v>
      </c>
      <c r="L46" s="13">
        <f t="shared" ref="L46" si="56">((E46)/7)*((K46)/10)</f>
        <v>1</v>
      </c>
      <c r="M46" s="90">
        <v>1.15740740740741E-4</v>
      </c>
      <c r="N46" s="58">
        <v>4.6296296296296298E-4</v>
      </c>
      <c r="O46" s="58">
        <v>4.7453703703703698E-4</v>
      </c>
    </row>
    <row r="47" spans="1:46" x14ac:dyDescent="0.3">
      <c r="A47" s="8">
        <v>46</v>
      </c>
      <c r="B47" s="9">
        <v>45514</v>
      </c>
      <c r="C47" s="63">
        <v>2.199074074074074E-4</v>
      </c>
      <c r="D47" s="63">
        <v>1.6365740740740742E-4</v>
      </c>
      <c r="E47" s="8">
        <v>5</v>
      </c>
      <c r="F47" s="64">
        <f t="shared" si="52"/>
        <v>575</v>
      </c>
      <c r="G47" s="8">
        <v>115</v>
      </c>
      <c r="H47" s="119">
        <f t="shared" si="12"/>
        <v>0.69431871758604435</v>
      </c>
      <c r="I47" s="90">
        <f t="shared" ref="I47" si="57">D47/E47</f>
        <v>3.2731481481481484E-5</v>
      </c>
      <c r="J47" s="13">
        <f t="shared" ref="J47" si="58">I47*24*60*60</f>
        <v>2.8280000000000003</v>
      </c>
      <c r="K47" s="14">
        <f t="shared" ref="K47" si="59">C47*24*60*60</f>
        <v>19</v>
      </c>
      <c r="L47" s="13">
        <f t="shared" ref="L47" si="60">((E47)/7)*((K47)/10)</f>
        <v>1.3571428571428572</v>
      </c>
      <c r="M47" s="90">
        <v>1.15740740740741E-4</v>
      </c>
      <c r="N47" s="58">
        <v>4.6296296296296298E-4</v>
      </c>
      <c r="O47" s="58">
        <v>4.7453703703703698E-4</v>
      </c>
    </row>
    <row r="48" spans="1:46" x14ac:dyDescent="0.3">
      <c r="A48" s="8">
        <v>47</v>
      </c>
      <c r="B48" s="9">
        <v>45519</v>
      </c>
      <c r="C48" s="63">
        <v>2.7777777777777778E-4</v>
      </c>
      <c r="D48" s="63">
        <v>1.8171296296296295E-4</v>
      </c>
      <c r="E48" s="8">
        <v>5</v>
      </c>
      <c r="F48" s="64">
        <f t="shared" ref="F48:F49" si="61">(G48*E48)</f>
        <v>575</v>
      </c>
      <c r="G48" s="8">
        <v>115</v>
      </c>
      <c r="H48" s="119">
        <f t="shared" si="12"/>
        <v>0.68533515316954807</v>
      </c>
      <c r="I48" s="90">
        <f t="shared" ref="I48" si="62">D48/E48</f>
        <v>3.634259259259259E-5</v>
      </c>
      <c r="J48" s="13">
        <f t="shared" ref="J48" si="63">I48*24*60*60</f>
        <v>3.1399999999999997</v>
      </c>
      <c r="K48" s="14">
        <f t="shared" ref="K48" si="64">C48*24*60*60</f>
        <v>23.999999999999996</v>
      </c>
      <c r="L48" s="13">
        <f t="shared" ref="L48" si="65">((E48)/7)*((K48)/10)</f>
        <v>1.714285714285714</v>
      </c>
      <c r="M48" s="90">
        <v>1.15740740740741E-4</v>
      </c>
      <c r="N48" s="58">
        <v>4.6296296296296298E-4</v>
      </c>
      <c r="O48" s="58">
        <v>4.7453703703703698E-4</v>
      </c>
    </row>
    <row r="49" spans="1:15" x14ac:dyDescent="0.3">
      <c r="A49" s="8">
        <v>48</v>
      </c>
      <c r="B49" s="9">
        <v>45521</v>
      </c>
      <c r="C49" s="63">
        <v>3.7037037037037035E-4</v>
      </c>
      <c r="D49" s="63">
        <v>1.8391203703703704E-4</v>
      </c>
      <c r="E49" s="8">
        <v>5</v>
      </c>
      <c r="F49" s="64">
        <f t="shared" si="61"/>
        <v>575</v>
      </c>
      <c r="G49" s="8">
        <v>115</v>
      </c>
      <c r="H49" s="119">
        <f t="shared" si="12"/>
        <v>0.7198762324312985</v>
      </c>
      <c r="I49" s="90">
        <f t="shared" ref="I49" si="66">D49/E49</f>
        <v>3.6782407407407406E-5</v>
      </c>
      <c r="J49" s="13">
        <f t="shared" ref="J49" si="67">I49*24*60*60</f>
        <v>3.1779999999999999</v>
      </c>
      <c r="K49" s="14">
        <f t="shared" ref="K49" si="68">C49*24*60*60</f>
        <v>32</v>
      </c>
      <c r="L49" s="13">
        <f t="shared" ref="L49" si="69">((E49)/7)*((K49)/10)</f>
        <v>2.285714285714286</v>
      </c>
      <c r="M49" s="90">
        <v>1.15740740740741E-4</v>
      </c>
      <c r="N49" s="58">
        <v>4.6296296296296298E-4</v>
      </c>
      <c r="O49" s="58">
        <v>4.7453703703703698E-4</v>
      </c>
    </row>
    <row r="50" spans="1:15" x14ac:dyDescent="0.3">
      <c r="A50" s="20">
        <v>49</v>
      </c>
      <c r="B50" s="65">
        <v>45526</v>
      </c>
      <c r="C50" s="66">
        <v>4.6296296296296298E-4</v>
      </c>
      <c r="D50" s="66">
        <v>1.7303240740740739E-4</v>
      </c>
      <c r="E50" s="20">
        <v>5</v>
      </c>
      <c r="F50" s="67">
        <f t="shared" ref="F50:F51" si="70">(G50*E50)</f>
        <v>575</v>
      </c>
      <c r="G50" s="20">
        <v>115</v>
      </c>
      <c r="H50" s="119">
        <f t="shared" si="12"/>
        <v>0.77643733078515698</v>
      </c>
      <c r="I50" s="90">
        <f t="shared" ref="I50:I51" si="71">D50/E50</f>
        <v>3.4606481481481475E-5</v>
      </c>
      <c r="J50" s="13">
        <f t="shared" ref="J50:J51" si="72">I50*24*60*60</f>
        <v>2.9899999999999998</v>
      </c>
      <c r="K50" s="14">
        <f t="shared" ref="K50:K51" si="73">C50*24*60*60</f>
        <v>40.000000000000007</v>
      </c>
      <c r="L50" s="13">
        <f t="shared" ref="L50:L51" si="74">((E50)/7)*((K50)/10)</f>
        <v>2.8571428571428577</v>
      </c>
      <c r="M50" s="90">
        <v>1.15740740740741E-4</v>
      </c>
      <c r="N50" s="58">
        <v>4.6296296296296298E-4</v>
      </c>
      <c r="O50" s="58">
        <v>4.7453703703703698E-4</v>
      </c>
    </row>
    <row r="51" spans="1:15" x14ac:dyDescent="0.3">
      <c r="A51" s="20">
        <v>50</v>
      </c>
      <c r="B51" s="65">
        <v>45528</v>
      </c>
      <c r="C51" s="66">
        <v>5.2083333333333333E-4</v>
      </c>
      <c r="D51" s="66">
        <v>1.7569444444444444E-4</v>
      </c>
      <c r="E51" s="20">
        <v>5</v>
      </c>
      <c r="F51" s="67">
        <f t="shared" si="70"/>
        <v>575</v>
      </c>
      <c r="G51" s="20">
        <v>115</v>
      </c>
      <c r="H51" s="119">
        <f t="shared" si="12"/>
        <v>0.79551728464771942</v>
      </c>
      <c r="I51" s="90">
        <f t="shared" si="71"/>
        <v>3.5138888888888888E-5</v>
      </c>
      <c r="J51" s="13">
        <f t="shared" si="72"/>
        <v>3.036</v>
      </c>
      <c r="K51" s="14">
        <f t="shared" si="73"/>
        <v>45</v>
      </c>
      <c r="L51" s="13">
        <f t="shared" si="74"/>
        <v>3.2142857142857144</v>
      </c>
      <c r="M51" s="90">
        <v>1.15740740740741E-4</v>
      </c>
      <c r="N51" s="58">
        <v>4.6296296296296298E-4</v>
      </c>
      <c r="O51" s="58">
        <v>4.7453703703703698E-4</v>
      </c>
    </row>
    <row r="52" spans="1:15" x14ac:dyDescent="0.3">
      <c r="A52" s="20">
        <v>51</v>
      </c>
      <c r="B52" s="65">
        <v>45533</v>
      </c>
      <c r="C52" s="66">
        <v>5.4398148148148144E-4</v>
      </c>
      <c r="D52" s="66">
        <v>1.6875000000000001E-4</v>
      </c>
      <c r="E52" s="20">
        <v>5</v>
      </c>
      <c r="F52" s="67">
        <f t="shared" ref="F52" si="75">(G52*E52)</f>
        <v>575</v>
      </c>
      <c r="G52" s="20">
        <v>115</v>
      </c>
      <c r="H52" s="119">
        <f t="shared" si="12"/>
        <v>0.81769220719837998</v>
      </c>
      <c r="I52" s="90">
        <f t="shared" ref="I52" si="76">D52/E52</f>
        <v>3.375E-5</v>
      </c>
      <c r="J52" s="13">
        <f t="shared" ref="J52" si="77">I52*24*60*60</f>
        <v>2.9159999999999999</v>
      </c>
      <c r="K52" s="14">
        <f t="shared" ref="K52" si="78">C52*24*60*60</f>
        <v>47</v>
      </c>
      <c r="L52" s="13">
        <f t="shared" ref="L52" si="79">((E52)/7)*((K52)/10)</f>
        <v>3.3571428571428572</v>
      </c>
      <c r="M52" s="90">
        <v>1.15740740740741E-4</v>
      </c>
      <c r="N52" s="58">
        <v>4.6296296296296298E-4</v>
      </c>
      <c r="O52" s="58">
        <v>4.7453703703703698E-4</v>
      </c>
    </row>
    <row r="53" spans="1:15" x14ac:dyDescent="0.3">
      <c r="A53" s="43">
        <v>52</v>
      </c>
      <c r="B53" s="44">
        <v>45535</v>
      </c>
      <c r="C53" s="125">
        <v>2.3148148148148149E-4</v>
      </c>
      <c r="D53" s="125">
        <v>2.1678240740740742E-4</v>
      </c>
      <c r="E53" s="43">
        <v>6</v>
      </c>
      <c r="F53" s="126">
        <f t="shared" ref="F53:F54" si="80">(G53*E53)</f>
        <v>690</v>
      </c>
      <c r="G53" s="43">
        <v>115</v>
      </c>
      <c r="H53" s="119">
        <f t="shared" si="12"/>
        <v>0.80163984440546099</v>
      </c>
      <c r="I53" s="90">
        <f t="shared" ref="I53" si="81">D53/E53</f>
        <v>3.6130401234567904E-5</v>
      </c>
      <c r="J53" s="13">
        <f t="shared" ref="J53" si="82">I53*24*60*60</f>
        <v>3.121666666666667</v>
      </c>
      <c r="K53" s="14">
        <f t="shared" ref="K53" si="83">C53*24*60*60</f>
        <v>20.000000000000004</v>
      </c>
      <c r="L53" s="13">
        <f t="shared" ref="L53" si="84">((E53)/7)*((K53)/10)</f>
        <v>1.7142857142857146</v>
      </c>
      <c r="M53" s="90">
        <v>1.15740740740741E-4</v>
      </c>
      <c r="N53" s="58">
        <v>4.6296296296296298E-4</v>
      </c>
      <c r="O53" s="58">
        <v>4.7453703703703698E-4</v>
      </c>
    </row>
    <row r="54" spans="1:15" x14ac:dyDescent="0.3">
      <c r="A54" s="8">
        <v>53</v>
      </c>
      <c r="B54" s="9">
        <v>45540</v>
      </c>
      <c r="C54" s="63">
        <v>4.1666666666666669E-4</v>
      </c>
      <c r="D54" s="63">
        <v>2.2627314814814816E-4</v>
      </c>
      <c r="E54" s="8">
        <v>7</v>
      </c>
      <c r="F54" s="64">
        <f t="shared" si="80"/>
        <v>805</v>
      </c>
      <c r="G54" s="8">
        <v>115</v>
      </c>
      <c r="H54" s="119">
        <f t="shared" ref="H54:H59" si="85">(((E54*(1/((J54)*0.25))*0.14)+(F54/700)+(((L54)*2)*0.1))/3)</f>
        <v>1.0911935208866155</v>
      </c>
      <c r="I54" s="90">
        <f t="shared" ref="I54" si="86">D54/E54</f>
        <v>3.2324735449735452E-5</v>
      </c>
      <c r="J54" s="13">
        <f t="shared" ref="J54" si="87">I54*24*60*60</f>
        <v>2.7928571428571431</v>
      </c>
      <c r="K54" s="14">
        <f t="shared" ref="K54" si="88">C54*24*60*60</f>
        <v>36</v>
      </c>
      <c r="L54" s="13">
        <f t="shared" ref="L54" si="89">((E54)/7)*((K54)/10)</f>
        <v>3.6</v>
      </c>
      <c r="M54" s="90">
        <v>1.15740740740741E-4</v>
      </c>
      <c r="N54" s="58">
        <v>4.6296296296296298E-4</v>
      </c>
      <c r="O54" s="58">
        <v>4.7453703703703698E-4</v>
      </c>
    </row>
    <row r="55" spans="1:15" x14ac:dyDescent="0.3">
      <c r="A55" s="8">
        <v>54</v>
      </c>
      <c r="B55" s="9">
        <v>45542</v>
      </c>
      <c r="C55" s="63">
        <v>2.7777777777777778E-4</v>
      </c>
      <c r="D55" s="63">
        <v>2.5972222222222222E-4</v>
      </c>
      <c r="E55" s="8">
        <v>8</v>
      </c>
      <c r="F55" s="64">
        <f t="shared" ref="F55" si="90">(G55*E55)</f>
        <v>920</v>
      </c>
      <c r="G55" s="8">
        <v>115</v>
      </c>
      <c r="H55" s="119">
        <f t="shared" si="85"/>
        <v>1.1533350309820898</v>
      </c>
      <c r="I55" s="90">
        <f t="shared" ref="I55" si="91">D55/E55</f>
        <v>3.2465277777777778E-5</v>
      </c>
      <c r="J55" s="13">
        <f t="shared" ref="J55" si="92">I55*24*60*60</f>
        <v>2.8050000000000002</v>
      </c>
      <c r="K55" s="14">
        <f t="shared" ref="K55" si="93">C55*24*60*60</f>
        <v>23.999999999999996</v>
      </c>
      <c r="L55" s="13">
        <f t="shared" ref="L55" si="94">((E55)/7)*((K55)/10)</f>
        <v>2.742857142857142</v>
      </c>
      <c r="M55" s="90">
        <v>1.15740740740741E-4</v>
      </c>
      <c r="N55" s="58">
        <v>4.6296296296296298E-4</v>
      </c>
      <c r="O55" s="58">
        <v>4.7453703703703698E-4</v>
      </c>
    </row>
    <row r="56" spans="1:15" x14ac:dyDescent="0.3">
      <c r="A56" s="8">
        <v>55</v>
      </c>
      <c r="B56" s="9">
        <v>45547</v>
      </c>
      <c r="C56" s="63">
        <v>3.4722222222222224E-4</v>
      </c>
      <c r="D56" s="63">
        <v>2.5393518518518522E-4</v>
      </c>
      <c r="E56" s="8">
        <v>9</v>
      </c>
      <c r="F56" s="64">
        <f t="shared" ref="F56" si="95">(G56*E56)</f>
        <v>1035</v>
      </c>
      <c r="G56" s="8">
        <v>115</v>
      </c>
      <c r="H56" s="119">
        <f t="shared" si="85"/>
        <v>1.4391522333637194</v>
      </c>
      <c r="I56" s="90">
        <f t="shared" ref="I56" si="96">D56/E56</f>
        <v>2.821502057613169E-5</v>
      </c>
      <c r="J56" s="13">
        <f t="shared" ref="J56" si="97">I56*24*60*60</f>
        <v>2.4377777777777778</v>
      </c>
      <c r="K56" s="14">
        <f t="shared" ref="K56" si="98">C56*24*60*60</f>
        <v>30</v>
      </c>
      <c r="L56" s="13">
        <f t="shared" ref="L56" si="99">((E56)/7)*((K56)/10)</f>
        <v>3.8571428571428577</v>
      </c>
      <c r="M56" s="90">
        <v>1.15740740740741E-4</v>
      </c>
      <c r="N56" s="58">
        <v>4.6296296296296298E-4</v>
      </c>
      <c r="O56" s="58">
        <v>4.7453703703703698E-4</v>
      </c>
    </row>
    <row r="57" spans="1:15" x14ac:dyDescent="0.3">
      <c r="A57" s="8">
        <v>56</v>
      </c>
      <c r="B57" s="9">
        <v>45549</v>
      </c>
      <c r="C57" s="63">
        <v>2.8935185185185184E-4</v>
      </c>
      <c r="D57" s="63">
        <v>3.0092592592592595E-4</v>
      </c>
      <c r="E57" s="8">
        <v>10</v>
      </c>
      <c r="F57" s="64">
        <f t="shared" ref="F57" si="100">(G57*E57)</f>
        <v>1150</v>
      </c>
      <c r="G57" s="8">
        <v>115</v>
      </c>
      <c r="H57" s="119">
        <f t="shared" si="85"/>
        <v>1.5036630036630036</v>
      </c>
      <c r="I57" s="90">
        <f t="shared" ref="I57" si="101">D57/E57</f>
        <v>3.0092592592592593E-5</v>
      </c>
      <c r="J57" s="13">
        <f t="shared" ref="J57" si="102">I57*24*60*60</f>
        <v>2.6</v>
      </c>
      <c r="K57" s="14">
        <f t="shared" ref="K57" si="103">C57*24*60*60</f>
        <v>24.999999999999996</v>
      </c>
      <c r="L57" s="13">
        <f t="shared" ref="L57" si="104">((E57)/7)*((K57)/10)</f>
        <v>3.5714285714285707</v>
      </c>
      <c r="M57" s="90">
        <v>1.15740740740741E-4</v>
      </c>
      <c r="N57" s="58">
        <v>4.6296296296296298E-4</v>
      </c>
      <c r="O57" s="58">
        <v>4.7453703703703698E-4</v>
      </c>
    </row>
    <row r="58" spans="1:15" x14ac:dyDescent="0.3">
      <c r="A58" s="8">
        <v>57</v>
      </c>
      <c r="B58" s="9">
        <v>45554</v>
      </c>
      <c r="C58" s="63">
        <v>3.4722222222222224E-4</v>
      </c>
      <c r="D58" s="63">
        <v>2.8495370370370371E-4</v>
      </c>
      <c r="E58" s="8">
        <v>11</v>
      </c>
      <c r="F58" s="64">
        <f t="shared" ref="F58" si="105">(G58*E58)</f>
        <v>1265</v>
      </c>
      <c r="G58" s="8">
        <v>115</v>
      </c>
      <c r="H58" s="119">
        <f t="shared" si="85"/>
        <v>1.8340779853777418</v>
      </c>
      <c r="I58" s="90">
        <f t="shared" ref="I58" si="106">D58/E58</f>
        <v>2.5904882154882157E-5</v>
      </c>
      <c r="J58" s="13">
        <f t="shared" ref="J58" si="107">I58*24*60*60</f>
        <v>2.2381818181818183</v>
      </c>
      <c r="K58" s="14">
        <f t="shared" ref="K58" si="108">C58*24*60*60</f>
        <v>30</v>
      </c>
      <c r="L58" s="13">
        <f t="shared" ref="L58" si="109">((E58)/7)*((K58)/10)</f>
        <v>4.7142857142857144</v>
      </c>
      <c r="M58" s="90">
        <v>1.15740740740741E-4</v>
      </c>
      <c r="N58" s="58">
        <v>4.6296296296296298E-4</v>
      </c>
      <c r="O58" s="58">
        <v>4.7453703703703698E-4</v>
      </c>
    </row>
    <row r="59" spans="1:15" x14ac:dyDescent="0.3">
      <c r="A59" s="20">
        <v>58</v>
      </c>
      <c r="B59" s="65">
        <v>45556</v>
      </c>
      <c r="C59" s="66">
        <v>3.4722222222222224E-4</v>
      </c>
      <c r="D59" s="66">
        <v>3.1851851851851849E-4</v>
      </c>
      <c r="E59" s="20">
        <v>12</v>
      </c>
      <c r="F59" s="67">
        <f t="shared" ref="F59" si="110">(G59*E59)</f>
        <v>1380</v>
      </c>
      <c r="G59" s="20">
        <v>115</v>
      </c>
      <c r="H59" s="119">
        <f t="shared" si="85"/>
        <v>1.9767441860465116</v>
      </c>
      <c r="I59" s="90">
        <f t="shared" ref="I59" si="111">D59/E59</f>
        <v>2.6543209876543207E-5</v>
      </c>
      <c r="J59" s="13">
        <f t="shared" ref="J59" si="112">I59*24*60*60</f>
        <v>2.293333333333333</v>
      </c>
      <c r="K59" s="14">
        <f t="shared" ref="K59" si="113">C59*24*60*60</f>
        <v>30</v>
      </c>
      <c r="L59" s="13">
        <f t="shared" ref="L59" si="114">((E59)/7)*((K59)/10)</f>
        <v>5.1428571428571423</v>
      </c>
      <c r="M59" s="90">
        <v>1.15740740740741E-4</v>
      </c>
      <c r="N59" s="58">
        <v>4.6296296296296298E-4</v>
      </c>
      <c r="O59" s="58">
        <v>4.7453703703703698E-4</v>
      </c>
    </row>
    <row r="60" spans="1:15" x14ac:dyDescent="0.3">
      <c r="M60" s="90">
        <v>1.15740740740741E-4</v>
      </c>
      <c r="N60" s="58">
        <v>4.6296296296296298E-4</v>
      </c>
      <c r="O60" s="58">
        <v>4.7453703703703698E-4</v>
      </c>
    </row>
    <row r="61" spans="1:15" x14ac:dyDescent="0.3">
      <c r="M61" s="90">
        <v>1.15740740740741E-4</v>
      </c>
      <c r="N61" s="58">
        <v>4.6296296296296298E-4</v>
      </c>
      <c r="O61" s="58">
        <v>4.7453703703703698E-4</v>
      </c>
    </row>
    <row r="62" spans="1:15" x14ac:dyDescent="0.3">
      <c r="M62" s="90">
        <v>1.15740740740741E-4</v>
      </c>
      <c r="N62" s="58">
        <v>4.6296296296296298E-4</v>
      </c>
      <c r="O62" s="58">
        <v>4.7453703703703698E-4</v>
      </c>
    </row>
    <row r="63" spans="1:15" x14ac:dyDescent="0.3">
      <c r="M63" s="90">
        <v>1.15740740740741E-4</v>
      </c>
      <c r="N63" s="58">
        <v>4.6296296296296298E-4</v>
      </c>
      <c r="O63" s="58">
        <v>4.7453703703703698E-4</v>
      </c>
    </row>
    <row r="64" spans="1:15" x14ac:dyDescent="0.3">
      <c r="M64" s="90">
        <v>1.15740740740741E-4</v>
      </c>
      <c r="N64" s="58">
        <v>4.6296296296296298E-4</v>
      </c>
      <c r="O64" s="58">
        <v>4.7453703703703698E-4</v>
      </c>
    </row>
    <row r="65" spans="13:15" x14ac:dyDescent="0.3">
      <c r="M65" s="90">
        <v>1.15740740740741E-4</v>
      </c>
      <c r="N65" s="58">
        <v>4.6296296296296298E-4</v>
      </c>
      <c r="O65" s="58">
        <v>4.7453703703703698E-4</v>
      </c>
    </row>
    <row r="66" spans="13:15" x14ac:dyDescent="0.3">
      <c r="M66" s="90">
        <v>1.15740740740741E-4</v>
      </c>
      <c r="N66" s="58">
        <v>4.6296296296296298E-4</v>
      </c>
      <c r="O66" s="58">
        <v>4.7453703703703698E-4</v>
      </c>
    </row>
    <row r="67" spans="13:15" x14ac:dyDescent="0.3">
      <c r="M67" s="90">
        <v>1.15740740740741E-4</v>
      </c>
      <c r="N67" s="58">
        <v>4.6296296296296298E-4</v>
      </c>
      <c r="O67" s="58">
        <v>4.7453703703703698E-4</v>
      </c>
    </row>
    <row r="68" spans="13:15" x14ac:dyDescent="0.3">
      <c r="M68" s="90">
        <v>1.15740740740741E-4</v>
      </c>
      <c r="N68" s="58">
        <v>4.6296296296296298E-4</v>
      </c>
      <c r="O68" s="58">
        <v>4.7453703703703698E-4</v>
      </c>
    </row>
    <row r="69" spans="13:15" x14ac:dyDescent="0.3">
      <c r="M69" s="90">
        <v>1.15740740740741E-4</v>
      </c>
      <c r="N69" s="58">
        <v>4.6296296296296298E-4</v>
      </c>
      <c r="O69" s="58">
        <v>4.7453703703703698E-4</v>
      </c>
    </row>
    <row r="70" spans="13:15" x14ac:dyDescent="0.3">
      <c r="M70" s="90">
        <v>1.15740740740741E-4</v>
      </c>
      <c r="N70" s="58">
        <v>4.6296296296296298E-4</v>
      </c>
      <c r="O70" s="58">
        <v>4.7453703703703698E-4</v>
      </c>
    </row>
    <row r="71" spans="13:15" x14ac:dyDescent="0.3">
      <c r="M71" s="90">
        <v>1.15740740740741E-4</v>
      </c>
      <c r="N71" s="58">
        <v>4.6296296296296298E-4</v>
      </c>
      <c r="O71" s="58">
        <v>4.7453703703703698E-4</v>
      </c>
    </row>
    <row r="72" spans="13:15" x14ac:dyDescent="0.3">
      <c r="M72" s="90">
        <v>1.15740740740741E-4</v>
      </c>
      <c r="N72" s="58">
        <v>4.6296296296296298E-4</v>
      </c>
      <c r="O72" s="58">
        <v>4.7453703703703698E-4</v>
      </c>
    </row>
    <row r="73" spans="13:15" x14ac:dyDescent="0.3">
      <c r="M73" s="90">
        <v>1.15740740740741E-4</v>
      </c>
      <c r="N73" s="58">
        <v>4.6296296296296298E-4</v>
      </c>
      <c r="O73" s="58">
        <v>4.7453703703703698E-4</v>
      </c>
    </row>
    <row r="74" spans="13:15" x14ac:dyDescent="0.3">
      <c r="M74" s="90">
        <v>1.15740740740741E-4</v>
      </c>
      <c r="N74" s="58">
        <v>4.6296296296296298E-4</v>
      </c>
      <c r="O74" s="58">
        <v>4.7453703703703698E-4</v>
      </c>
    </row>
    <row r="75" spans="13:15" x14ac:dyDescent="0.3">
      <c r="M75" s="90">
        <v>1.15740740740741E-4</v>
      </c>
      <c r="N75" s="58">
        <v>4.6296296296296298E-4</v>
      </c>
      <c r="O75" s="58">
        <v>4.7453703703703698E-4</v>
      </c>
    </row>
    <row r="76" spans="13:15" x14ac:dyDescent="0.3">
      <c r="M76" s="90">
        <v>1.15740740740741E-4</v>
      </c>
      <c r="N76" s="58">
        <v>4.6296296296296298E-4</v>
      </c>
      <c r="O76" s="58">
        <v>4.7453703703703698E-4</v>
      </c>
    </row>
    <row r="77" spans="13:15" x14ac:dyDescent="0.3">
      <c r="M77" s="90">
        <v>1.15740740740741E-4</v>
      </c>
      <c r="N77" s="58">
        <v>4.6296296296296298E-4</v>
      </c>
      <c r="O77" s="58">
        <v>4.7453703703703698E-4</v>
      </c>
    </row>
    <row r="78" spans="13:15" x14ac:dyDescent="0.3">
      <c r="M78" s="90">
        <v>1.15740740740741E-4</v>
      </c>
      <c r="N78" s="58">
        <v>4.6296296296296298E-4</v>
      </c>
      <c r="O78" s="58">
        <v>4.7453703703703698E-4</v>
      </c>
    </row>
    <row r="79" spans="13:15" x14ac:dyDescent="0.3">
      <c r="M79" s="90">
        <v>1.15740740740741E-4</v>
      </c>
      <c r="N79" s="58">
        <v>4.6296296296296298E-4</v>
      </c>
      <c r="O79" s="58">
        <v>4.7453703703703698E-4</v>
      </c>
    </row>
    <row r="80" spans="13:15" x14ac:dyDescent="0.3">
      <c r="M80" s="90">
        <v>1.15740740740741E-4</v>
      </c>
      <c r="N80" s="58">
        <v>4.6296296296296298E-4</v>
      </c>
      <c r="O80" s="58">
        <v>4.7453703703703698E-4</v>
      </c>
    </row>
    <row r="81" spans="13:15" x14ac:dyDescent="0.3">
      <c r="M81" s="90">
        <v>1.15740740740741E-4</v>
      </c>
      <c r="N81" s="58">
        <v>4.6296296296296298E-4</v>
      </c>
      <c r="O81" s="58">
        <v>4.7453703703703698E-4</v>
      </c>
    </row>
    <row r="82" spans="13:15" x14ac:dyDescent="0.3">
      <c r="M82" s="90">
        <v>1.15740740740741E-4</v>
      </c>
      <c r="N82" s="58">
        <v>4.6296296296296298E-4</v>
      </c>
      <c r="O82" s="58">
        <v>4.7453703703703698E-4</v>
      </c>
    </row>
    <row r="83" spans="13:15" x14ac:dyDescent="0.3">
      <c r="M83" s="90">
        <v>1.15740740740741E-4</v>
      </c>
      <c r="N83" s="58">
        <v>4.6296296296296298E-4</v>
      </c>
      <c r="O83" s="58">
        <v>4.7453703703703698E-4</v>
      </c>
    </row>
    <row r="84" spans="13:15" x14ac:dyDescent="0.3">
      <c r="M84" s="90">
        <v>1.15740740740741E-4</v>
      </c>
      <c r="N84" s="58">
        <v>4.6296296296296298E-4</v>
      </c>
      <c r="O84" s="58">
        <v>4.7453703703703698E-4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AFCD-DA8C-4206-9B20-DC6B4F4EE925}">
  <dimension ref="A1:AT85"/>
  <sheetViews>
    <sheetView topLeftCell="O1" zoomScale="110" zoomScaleNormal="110" workbookViewId="0">
      <pane ySplit="1" topLeftCell="A2" activePane="bottomLeft" state="frozen"/>
      <selection activeCell="D1" sqref="D1"/>
      <selection pane="bottomLeft" activeCell="AU28" sqref="AU28"/>
    </sheetView>
  </sheetViews>
  <sheetFormatPr defaultRowHeight="15" x14ac:dyDescent="0.25"/>
  <cols>
    <col min="1" max="1" width="4.28515625" bestFit="1" customWidth="1"/>
    <col min="2" max="2" width="5.85546875" bestFit="1" customWidth="1"/>
    <col min="3" max="3" width="10.140625" bestFit="1" customWidth="1"/>
    <col min="4" max="4" width="11.42578125" bestFit="1" customWidth="1"/>
    <col min="5" max="5" width="5.5703125" bestFit="1" customWidth="1"/>
    <col min="6" max="6" width="12.140625" bestFit="1" customWidth="1"/>
    <col min="7" max="7" width="11.85546875" bestFit="1" customWidth="1"/>
    <col min="8" max="8" width="6.7109375" bestFit="1" customWidth="1"/>
    <col min="9" max="9" width="13.140625" style="111" bestFit="1" customWidth="1"/>
    <col min="10" max="10" width="9.28515625" bestFit="1" customWidth="1"/>
    <col min="11" max="11" width="10.28515625" style="115" bestFit="1" customWidth="1"/>
    <col min="12" max="12" width="9.7109375" style="114" bestFit="1" customWidth="1"/>
    <col min="13" max="13" width="10.28515625" style="111" bestFit="1" customWidth="1"/>
    <col min="14" max="14" width="9.85546875" bestFit="1" customWidth="1"/>
    <col min="15" max="15" width="12.140625" bestFit="1" customWidth="1"/>
  </cols>
  <sheetData>
    <row r="1" spans="1:46" ht="15.75" x14ac:dyDescent="0.3">
      <c r="A1" s="1" t="s">
        <v>0</v>
      </c>
      <c r="B1" s="2" t="s">
        <v>1</v>
      </c>
      <c r="C1" s="2" t="s">
        <v>13</v>
      </c>
      <c r="D1" s="2" t="s">
        <v>3</v>
      </c>
      <c r="E1" s="2" t="s">
        <v>14</v>
      </c>
      <c r="F1" s="52" t="s">
        <v>15</v>
      </c>
      <c r="G1" s="53" t="s">
        <v>260</v>
      </c>
      <c r="H1" s="2" t="s">
        <v>8</v>
      </c>
      <c r="I1" s="110" t="s">
        <v>17</v>
      </c>
      <c r="J1" s="2" t="s">
        <v>18</v>
      </c>
      <c r="K1" s="6" t="s">
        <v>19</v>
      </c>
      <c r="L1" s="4" t="s">
        <v>20</v>
      </c>
      <c r="M1" s="112" t="s">
        <v>21</v>
      </c>
      <c r="N1" s="51" t="s">
        <v>22</v>
      </c>
      <c r="O1" s="100" t="s">
        <v>23</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row>
    <row r="2" spans="1:46" ht="15.75" x14ac:dyDescent="0.3">
      <c r="A2" s="8">
        <v>1</v>
      </c>
      <c r="B2" s="9">
        <v>45293</v>
      </c>
      <c r="C2" s="63">
        <v>2.6620370370370372E-4</v>
      </c>
      <c r="D2" s="63">
        <v>8.6539351851851849E-4</v>
      </c>
      <c r="E2" s="8">
        <v>32</v>
      </c>
      <c r="F2" s="101">
        <v>0</v>
      </c>
      <c r="G2" s="8">
        <v>0</v>
      </c>
      <c r="H2" s="102">
        <f>(((E2*(1/((J2)*1))*0.15)+(((L2)*0.001)*0.05))/2)</f>
        <v>1.0273339264410859</v>
      </c>
      <c r="I2" s="90">
        <f t="shared" ref="I2:I19" si="0">D2/E2</f>
        <v>2.7043547453703703E-5</v>
      </c>
      <c r="J2" s="13">
        <f t="shared" ref="J2:J27" si="1">I2*24*60*60</f>
        <v>2.3365624999999999</v>
      </c>
      <c r="K2" s="14">
        <f t="shared" ref="K2:K19" si="2">C2*24*60*60</f>
        <v>23</v>
      </c>
      <c r="L2" s="13">
        <f>((E2)/10)*((K2)/10)</f>
        <v>7.3599999999999994</v>
      </c>
      <c r="M2" s="90">
        <v>1.15740740740741E-4</v>
      </c>
      <c r="N2" s="58"/>
      <c r="O2" s="58">
        <v>4.0509259259259301E-4</v>
      </c>
      <c r="P2" s="42"/>
      <c r="Q2" s="97"/>
      <c r="R2" s="97"/>
      <c r="S2" s="97"/>
      <c r="T2" s="97"/>
      <c r="U2" s="97"/>
      <c r="V2" s="97"/>
      <c r="W2" s="97"/>
      <c r="X2" s="97"/>
      <c r="Y2" s="97"/>
      <c r="Z2" s="97"/>
      <c r="AA2" s="97"/>
      <c r="AB2" s="97"/>
      <c r="AC2" s="97"/>
      <c r="AD2" s="97"/>
      <c r="AE2" s="42"/>
      <c r="AF2" s="97"/>
      <c r="AG2" s="97"/>
      <c r="AH2" s="97"/>
      <c r="AI2" s="97"/>
      <c r="AJ2" s="97"/>
      <c r="AK2" s="97"/>
      <c r="AL2" s="97"/>
      <c r="AM2" s="97"/>
      <c r="AN2" s="97"/>
      <c r="AO2" s="97"/>
      <c r="AP2" s="97"/>
      <c r="AQ2" s="97"/>
      <c r="AR2" s="97"/>
      <c r="AS2" s="97"/>
      <c r="AT2" s="42"/>
    </row>
    <row r="3" spans="1:46" ht="15.75" x14ac:dyDescent="0.3">
      <c r="A3" s="8">
        <v>2</v>
      </c>
      <c r="B3" s="9">
        <v>45298</v>
      </c>
      <c r="C3" s="63">
        <v>1.7361111111111112E-4</v>
      </c>
      <c r="D3" s="63">
        <v>7.3472222222222222E-4</v>
      </c>
      <c r="E3" s="8">
        <v>33</v>
      </c>
      <c r="F3" s="101">
        <v>0</v>
      </c>
      <c r="G3" s="8">
        <v>0</v>
      </c>
      <c r="H3" s="102">
        <f>(((E3*(1/((J3)*1))*0.15)+(((L3)*0.001)*0.05))/2)</f>
        <v>1.2867494588846879</v>
      </c>
      <c r="I3" s="90">
        <f t="shared" si="0"/>
        <v>2.2264309764309766E-5</v>
      </c>
      <c r="J3" s="13">
        <f t="shared" si="1"/>
        <v>1.9236363636363636</v>
      </c>
      <c r="K3" s="14">
        <f t="shared" si="2"/>
        <v>15</v>
      </c>
      <c r="L3" s="13">
        <f>((E3)/10)*((K3)/10)</f>
        <v>4.9499999999999993</v>
      </c>
      <c r="M3" s="90">
        <v>1.15740740740741E-4</v>
      </c>
      <c r="N3" s="58"/>
      <c r="O3" s="58">
        <v>4.0509259259259301E-4</v>
      </c>
      <c r="P3" s="42"/>
      <c r="Q3" s="97"/>
      <c r="R3" s="97"/>
      <c r="S3" s="97"/>
      <c r="T3" s="97"/>
      <c r="U3" s="97"/>
      <c r="V3" s="97"/>
      <c r="W3" s="97"/>
      <c r="X3" s="97"/>
      <c r="Y3" s="97"/>
      <c r="Z3" s="97"/>
      <c r="AA3" s="97"/>
      <c r="AB3" s="97"/>
      <c r="AC3" s="97"/>
      <c r="AD3" s="97"/>
      <c r="AE3" s="42"/>
      <c r="AF3" s="97"/>
      <c r="AG3" s="97"/>
      <c r="AH3" s="97"/>
      <c r="AI3" s="97"/>
      <c r="AJ3" s="97"/>
      <c r="AK3" s="97"/>
      <c r="AL3" s="97"/>
      <c r="AM3" s="97"/>
      <c r="AN3" s="97"/>
      <c r="AO3" s="97"/>
      <c r="AP3" s="97"/>
      <c r="AQ3" s="97"/>
      <c r="AR3" s="97"/>
      <c r="AS3" s="97"/>
      <c r="AT3" s="42"/>
    </row>
    <row r="4" spans="1:46" ht="15.75" x14ac:dyDescent="0.3">
      <c r="A4" s="8">
        <v>3</v>
      </c>
      <c r="B4" s="9">
        <v>45303</v>
      </c>
      <c r="C4" s="63">
        <v>1.7361111111111112E-4</v>
      </c>
      <c r="D4" s="63">
        <v>7.6817129629629631E-4</v>
      </c>
      <c r="E4" s="8">
        <v>34</v>
      </c>
      <c r="F4" s="101">
        <v>0</v>
      </c>
      <c r="G4" s="8">
        <v>0</v>
      </c>
      <c r="H4" s="102">
        <f>(((E4*(1/((J4)*1))*0.15)+(((L4)*0.001)*0.05))/2)</f>
        <v>1.3064405932650294</v>
      </c>
      <c r="I4" s="90">
        <f t="shared" si="0"/>
        <v>2.2593273420479304E-5</v>
      </c>
      <c r="J4" s="13">
        <f t="shared" si="1"/>
        <v>1.9520588235294118</v>
      </c>
      <c r="K4" s="14">
        <f t="shared" si="2"/>
        <v>15</v>
      </c>
      <c r="L4" s="13">
        <f t="shared" ref="L4:L19" si="3">((E4)/10)*((K4)/10)</f>
        <v>5.0999999999999996</v>
      </c>
      <c r="M4" s="90">
        <v>1.15740740740741E-4</v>
      </c>
      <c r="N4" s="58"/>
      <c r="O4" s="58">
        <v>4.0509259259259301E-4</v>
      </c>
      <c r="P4" s="42"/>
      <c r="Q4" s="97"/>
      <c r="R4" s="97"/>
      <c r="S4" s="97"/>
      <c r="T4" s="97"/>
      <c r="U4" s="97"/>
      <c r="V4" s="97"/>
      <c r="W4" s="97"/>
      <c r="X4" s="97"/>
      <c r="Y4" s="97"/>
      <c r="Z4" s="97"/>
      <c r="AA4" s="97"/>
      <c r="AB4" s="97"/>
      <c r="AC4" s="97"/>
      <c r="AD4" s="97"/>
      <c r="AE4" s="42"/>
      <c r="AF4" s="97"/>
      <c r="AG4" s="97"/>
      <c r="AH4" s="97"/>
      <c r="AI4" s="97"/>
      <c r="AJ4" s="97"/>
      <c r="AK4" s="97"/>
      <c r="AL4" s="97"/>
      <c r="AM4" s="97"/>
      <c r="AN4" s="97"/>
      <c r="AO4" s="97"/>
      <c r="AP4" s="97"/>
      <c r="AQ4" s="97"/>
      <c r="AR4" s="97"/>
      <c r="AS4" s="97"/>
      <c r="AT4" s="42"/>
    </row>
    <row r="5" spans="1:46" ht="15.75" x14ac:dyDescent="0.3">
      <c r="A5" s="8">
        <v>4</v>
      </c>
      <c r="B5" s="9">
        <v>45310</v>
      </c>
      <c r="C5" s="63">
        <v>2.3148148148148146E-4</v>
      </c>
      <c r="D5" s="63">
        <v>7.291666666666667E-4</v>
      </c>
      <c r="E5" s="8">
        <v>35</v>
      </c>
      <c r="F5" s="101">
        <v>0</v>
      </c>
      <c r="G5" s="8">
        <v>0</v>
      </c>
      <c r="H5" s="102">
        <f t="shared" ref="H5:H19" si="4">(((E5*(1/((J5)*1))*0.15)+(((L5)*0.001)*0.05))/2)</f>
        <v>1.4585083333333335</v>
      </c>
      <c r="I5" s="90">
        <f t="shared" si="0"/>
        <v>2.0833333333333333E-5</v>
      </c>
      <c r="J5" s="13">
        <f t="shared" si="1"/>
        <v>1.7999999999999998</v>
      </c>
      <c r="K5" s="14">
        <f t="shared" si="2"/>
        <v>20</v>
      </c>
      <c r="L5" s="13">
        <f t="shared" si="3"/>
        <v>7</v>
      </c>
      <c r="M5" s="90">
        <v>1.15740740740741E-4</v>
      </c>
      <c r="N5" s="58"/>
      <c r="O5" s="58">
        <v>4.0509259259259301E-4</v>
      </c>
      <c r="P5" s="42"/>
      <c r="Q5" s="97"/>
      <c r="R5" s="97"/>
      <c r="S5" s="97"/>
      <c r="T5" s="97"/>
      <c r="U5" s="97"/>
      <c r="V5" s="97"/>
      <c r="W5" s="97"/>
      <c r="X5" s="97"/>
      <c r="Y5" s="97"/>
      <c r="Z5" s="97"/>
      <c r="AA5" s="97"/>
      <c r="AB5" s="97"/>
      <c r="AC5" s="97"/>
      <c r="AD5" s="97"/>
      <c r="AE5" s="42"/>
      <c r="AF5" s="97"/>
      <c r="AG5" s="97"/>
      <c r="AH5" s="97"/>
      <c r="AI5" s="97"/>
      <c r="AJ5" s="97"/>
      <c r="AK5" s="97"/>
      <c r="AL5" s="97"/>
      <c r="AM5" s="97"/>
      <c r="AN5" s="97"/>
      <c r="AO5" s="97"/>
      <c r="AP5" s="97"/>
      <c r="AQ5" s="97"/>
      <c r="AR5" s="97"/>
      <c r="AS5" s="97"/>
      <c r="AT5" s="42"/>
    </row>
    <row r="6" spans="1:46" ht="15.75" x14ac:dyDescent="0.3">
      <c r="A6" s="8">
        <v>5</v>
      </c>
      <c r="B6" s="9">
        <v>45314</v>
      </c>
      <c r="C6" s="63">
        <v>2.3148148148148146E-4</v>
      </c>
      <c r="D6" s="63">
        <v>7.6250000000000005E-4</v>
      </c>
      <c r="E6" s="8">
        <v>36</v>
      </c>
      <c r="F6" s="101">
        <v>0</v>
      </c>
      <c r="G6" s="8">
        <v>0</v>
      </c>
      <c r="H6" s="102">
        <f t="shared" si="4"/>
        <v>1.4755898360655735</v>
      </c>
      <c r="I6" s="90">
        <f t="shared" si="0"/>
        <v>2.1180555555555556E-5</v>
      </c>
      <c r="J6" s="13">
        <f t="shared" si="1"/>
        <v>1.83</v>
      </c>
      <c r="K6" s="14">
        <f t="shared" si="2"/>
        <v>20</v>
      </c>
      <c r="L6" s="13">
        <f t="shared" si="3"/>
        <v>7.2</v>
      </c>
      <c r="M6" s="90">
        <v>1.15740740740741E-4</v>
      </c>
      <c r="N6" s="58"/>
      <c r="O6" s="58">
        <v>4.0509259259259301E-4</v>
      </c>
      <c r="P6" s="42"/>
      <c r="Q6" s="97"/>
      <c r="R6" s="97"/>
      <c r="S6" s="97"/>
      <c r="T6" s="97"/>
      <c r="U6" s="97"/>
      <c r="V6" s="97"/>
      <c r="W6" s="97"/>
      <c r="X6" s="97"/>
      <c r="Y6" s="97"/>
      <c r="Z6" s="97"/>
      <c r="AA6" s="97"/>
      <c r="AB6" s="97"/>
      <c r="AC6" s="97"/>
      <c r="AD6" s="97"/>
      <c r="AE6" s="42"/>
      <c r="AF6" s="97"/>
      <c r="AG6" s="97"/>
      <c r="AH6" s="97"/>
      <c r="AI6" s="97"/>
      <c r="AJ6" s="97"/>
      <c r="AK6" s="97"/>
      <c r="AL6" s="97"/>
      <c r="AM6" s="97"/>
      <c r="AN6" s="97"/>
      <c r="AO6" s="97"/>
      <c r="AP6" s="97"/>
      <c r="AQ6" s="97"/>
      <c r="AR6" s="97"/>
      <c r="AS6" s="97"/>
      <c r="AT6" s="42"/>
    </row>
    <row r="7" spans="1:46" ht="15.75" x14ac:dyDescent="0.3">
      <c r="A7" s="8">
        <v>6</v>
      </c>
      <c r="B7" s="9">
        <v>45319</v>
      </c>
      <c r="C7" s="63">
        <v>1.9675925925925926E-4</v>
      </c>
      <c r="D7" s="63">
        <v>7.8159722222222216E-4</v>
      </c>
      <c r="E7" s="8">
        <v>37</v>
      </c>
      <c r="F7" s="101">
        <v>0</v>
      </c>
      <c r="G7" s="8">
        <v>0</v>
      </c>
      <c r="H7" s="102">
        <f t="shared" si="4"/>
        <v>1.520592612061306</v>
      </c>
      <c r="I7" s="90">
        <f t="shared" si="0"/>
        <v>2.1124249249249247E-5</v>
      </c>
      <c r="J7" s="13">
        <f t="shared" si="1"/>
        <v>1.825135135135135</v>
      </c>
      <c r="K7" s="14">
        <f t="shared" si="2"/>
        <v>17</v>
      </c>
      <c r="L7" s="13">
        <f t="shared" si="3"/>
        <v>6.29</v>
      </c>
      <c r="M7" s="90">
        <v>1.15740740740741E-4</v>
      </c>
      <c r="N7" s="58"/>
      <c r="O7" s="58">
        <v>4.0509259259259301E-4</v>
      </c>
      <c r="P7" s="42"/>
      <c r="Q7" s="97"/>
      <c r="R7" s="97"/>
      <c r="S7" s="97"/>
      <c r="T7" s="97"/>
      <c r="U7" s="97"/>
      <c r="V7" s="97"/>
      <c r="W7" s="97"/>
      <c r="X7" s="97"/>
      <c r="Y7" s="97"/>
      <c r="Z7" s="97"/>
      <c r="AA7" s="97"/>
      <c r="AB7" s="97"/>
      <c r="AC7" s="97"/>
      <c r="AD7" s="97"/>
      <c r="AE7" s="42"/>
      <c r="AF7" s="97"/>
      <c r="AG7" s="97"/>
      <c r="AH7" s="97"/>
      <c r="AI7" s="97"/>
      <c r="AJ7" s="97"/>
      <c r="AK7" s="97"/>
      <c r="AL7" s="97"/>
      <c r="AM7" s="97"/>
      <c r="AN7" s="97"/>
      <c r="AO7" s="97"/>
      <c r="AP7" s="97"/>
      <c r="AQ7" s="97"/>
      <c r="AR7" s="97"/>
      <c r="AS7" s="97"/>
      <c r="AT7" s="42"/>
    </row>
    <row r="8" spans="1:46" ht="15.75" x14ac:dyDescent="0.3">
      <c r="A8" s="8">
        <v>7</v>
      </c>
      <c r="B8" s="9">
        <v>45324</v>
      </c>
      <c r="C8" s="63">
        <v>1.9675925925925926E-4</v>
      </c>
      <c r="D8" s="63">
        <v>7.9282407407407394E-4</v>
      </c>
      <c r="E8" s="8">
        <v>38</v>
      </c>
      <c r="F8" s="101">
        <v>0</v>
      </c>
      <c r="G8" s="8">
        <v>0</v>
      </c>
      <c r="H8" s="102">
        <f t="shared" si="4"/>
        <v>1.5811833978102192</v>
      </c>
      <c r="I8" s="90">
        <f t="shared" si="0"/>
        <v>2.0863791423001946E-5</v>
      </c>
      <c r="J8" s="13">
        <f t="shared" si="1"/>
        <v>1.8026315789473681</v>
      </c>
      <c r="K8" s="14">
        <f t="shared" si="2"/>
        <v>17</v>
      </c>
      <c r="L8" s="13">
        <f t="shared" si="3"/>
        <v>6.46</v>
      </c>
      <c r="M8" s="90">
        <v>1.15740740740741E-4</v>
      </c>
      <c r="N8" s="58"/>
      <c r="O8" s="58">
        <v>4.0509259259259301E-4</v>
      </c>
      <c r="P8" s="42"/>
      <c r="Q8" s="97"/>
      <c r="R8" s="97"/>
      <c r="S8" s="97"/>
      <c r="T8" s="97"/>
      <c r="U8" s="97"/>
      <c r="V8" s="97"/>
      <c r="W8" s="97"/>
      <c r="X8" s="97"/>
      <c r="Y8" s="97"/>
      <c r="Z8" s="97"/>
      <c r="AA8" s="97"/>
      <c r="AB8" s="97"/>
      <c r="AC8" s="97"/>
      <c r="AD8" s="97"/>
      <c r="AE8" s="42"/>
      <c r="AF8" s="97"/>
      <c r="AG8" s="97"/>
      <c r="AH8" s="97"/>
      <c r="AI8" s="97"/>
      <c r="AJ8" s="97"/>
      <c r="AK8" s="97"/>
      <c r="AL8" s="97"/>
      <c r="AM8" s="97"/>
      <c r="AN8" s="97"/>
      <c r="AO8" s="97"/>
      <c r="AP8" s="97"/>
      <c r="AQ8" s="97"/>
      <c r="AR8" s="97"/>
      <c r="AS8" s="97"/>
      <c r="AT8" s="42"/>
    </row>
    <row r="9" spans="1:46" ht="15.75" x14ac:dyDescent="0.3">
      <c r="A9" s="8">
        <v>8</v>
      </c>
      <c r="B9" s="9">
        <v>45328</v>
      </c>
      <c r="C9" s="63">
        <v>1.6203703703703703E-4</v>
      </c>
      <c r="D9" s="63">
        <v>8.4930555555555551E-4</v>
      </c>
      <c r="E9" s="8">
        <v>39</v>
      </c>
      <c r="F9" s="101">
        <v>0</v>
      </c>
      <c r="G9" s="8">
        <v>0</v>
      </c>
      <c r="H9" s="102">
        <f t="shared" si="4"/>
        <v>1.5547154043336056</v>
      </c>
      <c r="I9" s="90">
        <f t="shared" si="0"/>
        <v>2.1777065527065526E-5</v>
      </c>
      <c r="J9" s="13">
        <f t="shared" si="1"/>
        <v>1.8815384615384616</v>
      </c>
      <c r="K9" s="14">
        <f t="shared" si="2"/>
        <v>14</v>
      </c>
      <c r="L9" s="13">
        <f t="shared" si="3"/>
        <v>5.46</v>
      </c>
      <c r="M9" s="90">
        <v>1.15740740740741E-4</v>
      </c>
      <c r="N9" s="58"/>
      <c r="O9" s="58">
        <v>4.0509259259259301E-4</v>
      </c>
      <c r="P9" s="42"/>
      <c r="Q9" s="97"/>
      <c r="R9" s="97"/>
      <c r="S9" s="97"/>
      <c r="T9" s="97"/>
      <c r="U9" s="97"/>
      <c r="V9" s="97"/>
      <c r="W9" s="97"/>
      <c r="X9" s="97"/>
      <c r="Y9" s="97"/>
      <c r="Z9" s="97"/>
      <c r="AA9" s="97"/>
      <c r="AB9" s="97"/>
      <c r="AC9" s="97"/>
      <c r="AD9" s="97"/>
      <c r="AE9" s="42"/>
      <c r="AF9" s="97"/>
      <c r="AG9" s="97"/>
      <c r="AH9" s="97"/>
      <c r="AI9" s="97"/>
      <c r="AJ9" s="97"/>
      <c r="AK9" s="97"/>
      <c r="AL9" s="97"/>
      <c r="AM9" s="97"/>
      <c r="AN9" s="97"/>
      <c r="AO9" s="97"/>
      <c r="AP9" s="97"/>
      <c r="AQ9" s="97"/>
      <c r="AR9" s="97"/>
      <c r="AS9" s="97"/>
      <c r="AT9" s="42"/>
    </row>
    <row r="10" spans="1:46" ht="15.75" x14ac:dyDescent="0.3">
      <c r="A10" s="8">
        <v>9</v>
      </c>
      <c r="B10" s="9">
        <v>45333</v>
      </c>
      <c r="C10" s="63">
        <v>9.2592592592592588E-5</v>
      </c>
      <c r="D10" s="63">
        <v>9.5486111111111108E-4</v>
      </c>
      <c r="E10" s="8">
        <v>40</v>
      </c>
      <c r="F10" s="101">
        <v>0</v>
      </c>
      <c r="G10" s="8">
        <v>0</v>
      </c>
      <c r="H10" s="102">
        <f t="shared" si="4"/>
        <v>1.4546254545454547</v>
      </c>
      <c r="I10" s="90">
        <f t="shared" si="0"/>
        <v>2.3871527777777776E-5</v>
      </c>
      <c r="J10" s="13">
        <f t="shared" si="1"/>
        <v>2.0625</v>
      </c>
      <c r="K10" s="14">
        <f t="shared" si="2"/>
        <v>8</v>
      </c>
      <c r="L10" s="13">
        <f t="shared" si="3"/>
        <v>3.2</v>
      </c>
      <c r="M10" s="90">
        <v>1.15740740740741E-4</v>
      </c>
      <c r="N10" s="58"/>
      <c r="O10" s="58">
        <v>4.0509259259259301E-4</v>
      </c>
      <c r="P10" s="42"/>
      <c r="Q10" s="97"/>
      <c r="R10" s="97"/>
      <c r="S10" s="97"/>
      <c r="T10" s="97"/>
      <c r="U10" s="97"/>
      <c r="V10" s="97"/>
      <c r="W10" s="97"/>
      <c r="X10" s="97"/>
      <c r="Y10" s="97"/>
      <c r="Z10" s="97"/>
      <c r="AA10" s="97"/>
      <c r="AB10" s="97"/>
      <c r="AC10" s="97"/>
      <c r="AD10" s="97"/>
      <c r="AE10" s="42"/>
      <c r="AF10" s="97"/>
      <c r="AG10" s="97"/>
      <c r="AH10" s="97"/>
      <c r="AI10" s="97"/>
      <c r="AJ10" s="97"/>
      <c r="AK10" s="97"/>
      <c r="AL10" s="97"/>
      <c r="AM10" s="97"/>
      <c r="AN10" s="97"/>
      <c r="AO10" s="97"/>
      <c r="AP10" s="97"/>
      <c r="AQ10" s="97"/>
      <c r="AR10" s="97"/>
      <c r="AS10" s="97"/>
      <c r="AT10" s="42"/>
    </row>
    <row r="11" spans="1:46" ht="15.75" x14ac:dyDescent="0.3">
      <c r="A11" s="8">
        <v>10</v>
      </c>
      <c r="B11" s="9">
        <v>45338</v>
      </c>
      <c r="C11" s="63">
        <v>1.6203703703703703E-4</v>
      </c>
      <c r="D11" s="63">
        <v>8.734953703703704E-4</v>
      </c>
      <c r="E11" s="8">
        <v>39</v>
      </c>
      <c r="F11" s="101">
        <v>0</v>
      </c>
      <c r="G11" s="8">
        <v>0</v>
      </c>
      <c r="H11" s="102">
        <f t="shared" si="4"/>
        <v>1.5116642593745857</v>
      </c>
      <c r="I11" s="90">
        <f t="shared" si="0"/>
        <v>2.2397317188983855E-5</v>
      </c>
      <c r="J11" s="13">
        <f t="shared" si="1"/>
        <v>1.935128205128205</v>
      </c>
      <c r="K11" s="14">
        <f t="shared" si="2"/>
        <v>14</v>
      </c>
      <c r="L11" s="13">
        <f t="shared" si="3"/>
        <v>5.46</v>
      </c>
      <c r="M11" s="90">
        <v>1.15740740740741E-4</v>
      </c>
      <c r="N11" s="58"/>
      <c r="O11" s="58">
        <v>4.0509259259259301E-4</v>
      </c>
      <c r="P11" s="42"/>
      <c r="Q11" s="97"/>
      <c r="R11" s="97"/>
      <c r="S11" s="97"/>
      <c r="T11" s="97"/>
      <c r="U11" s="97"/>
      <c r="V11" s="97"/>
      <c r="W11" s="97"/>
      <c r="X11" s="97"/>
      <c r="Y11" s="97"/>
      <c r="Z11" s="97"/>
      <c r="AA11" s="97"/>
      <c r="AB11" s="97"/>
      <c r="AC11" s="97"/>
      <c r="AD11" s="97"/>
      <c r="AE11" s="42"/>
      <c r="AF11" s="97"/>
      <c r="AG11" s="97"/>
      <c r="AH11" s="97"/>
      <c r="AI11" s="97"/>
      <c r="AJ11" s="97"/>
      <c r="AK11" s="97"/>
      <c r="AL11" s="97"/>
      <c r="AM11" s="97"/>
      <c r="AN11" s="97"/>
      <c r="AO11" s="97"/>
      <c r="AP11" s="97"/>
      <c r="AQ11" s="97"/>
      <c r="AR11" s="97"/>
      <c r="AS11" s="97"/>
      <c r="AT11" s="42"/>
    </row>
    <row r="12" spans="1:46" ht="15.75" x14ac:dyDescent="0.3">
      <c r="A12" s="8">
        <v>11</v>
      </c>
      <c r="B12" s="9">
        <v>45345</v>
      </c>
      <c r="C12" s="63">
        <v>2.0833333333333335E-4</v>
      </c>
      <c r="D12" s="63">
        <v>9.0185185185185192E-4</v>
      </c>
      <c r="E12" s="8">
        <v>39</v>
      </c>
      <c r="F12" s="101">
        <v>0</v>
      </c>
      <c r="G12" s="8">
        <v>0</v>
      </c>
      <c r="H12" s="102">
        <f t="shared" si="4"/>
        <v>1.4641770400410679</v>
      </c>
      <c r="I12" s="90">
        <f t="shared" si="0"/>
        <v>2.3124406457739794E-5</v>
      </c>
      <c r="J12" s="13">
        <f t="shared" si="1"/>
        <v>1.9979487179487181</v>
      </c>
      <c r="K12" s="14">
        <f t="shared" si="2"/>
        <v>18</v>
      </c>
      <c r="L12" s="13">
        <f t="shared" si="3"/>
        <v>7.02</v>
      </c>
      <c r="M12" s="90">
        <v>1.15740740740741E-4</v>
      </c>
      <c r="N12" s="58"/>
      <c r="O12" s="58">
        <v>4.0509259259259301E-4</v>
      </c>
      <c r="P12" s="42"/>
      <c r="Q12" s="97"/>
      <c r="R12" s="97"/>
      <c r="S12" s="97"/>
      <c r="T12" s="97"/>
      <c r="U12" s="97"/>
      <c r="V12" s="97"/>
      <c r="W12" s="97"/>
      <c r="X12" s="97"/>
      <c r="Y12" s="97"/>
      <c r="Z12" s="97"/>
      <c r="AA12" s="97"/>
      <c r="AB12" s="97"/>
      <c r="AC12" s="97"/>
      <c r="AD12" s="97"/>
      <c r="AE12" s="42"/>
      <c r="AF12" s="97"/>
      <c r="AG12" s="97"/>
      <c r="AH12" s="97"/>
      <c r="AI12" s="97"/>
      <c r="AJ12" s="97"/>
      <c r="AK12" s="97"/>
      <c r="AL12" s="97"/>
      <c r="AM12" s="97"/>
      <c r="AN12" s="97"/>
      <c r="AO12" s="97"/>
      <c r="AP12" s="97"/>
      <c r="AQ12" s="97"/>
      <c r="AR12" s="97"/>
      <c r="AS12" s="97"/>
      <c r="AT12" s="42"/>
    </row>
    <row r="13" spans="1:46" ht="15.75" x14ac:dyDescent="0.3">
      <c r="A13" s="8">
        <v>12</v>
      </c>
      <c r="B13" s="9">
        <v>45352</v>
      </c>
      <c r="C13" s="63">
        <v>2.6620370370370372E-4</v>
      </c>
      <c r="D13" s="63">
        <v>8.5844907407407408E-4</v>
      </c>
      <c r="E13" s="8">
        <v>39</v>
      </c>
      <c r="F13" s="101">
        <v>0</v>
      </c>
      <c r="G13" s="8">
        <v>0</v>
      </c>
      <c r="H13" s="102">
        <f t="shared" si="4"/>
        <v>1.5382450131117702</v>
      </c>
      <c r="I13" s="90">
        <f t="shared" si="0"/>
        <v>2.2011514719848053E-5</v>
      </c>
      <c r="J13" s="13">
        <f t="shared" si="1"/>
        <v>1.9017948717948718</v>
      </c>
      <c r="K13" s="14">
        <f t="shared" si="2"/>
        <v>23</v>
      </c>
      <c r="L13" s="13">
        <f t="shared" si="3"/>
        <v>8.9699999999999989</v>
      </c>
      <c r="M13" s="90">
        <v>1.15740740740741E-4</v>
      </c>
      <c r="N13" s="58"/>
      <c r="O13" s="58">
        <v>4.0509259259259301E-4</v>
      </c>
      <c r="P13" s="42"/>
      <c r="Q13" s="97"/>
      <c r="R13" s="97"/>
      <c r="S13" s="97"/>
      <c r="T13" s="97"/>
      <c r="U13" s="97"/>
      <c r="V13" s="97"/>
      <c r="W13" s="97"/>
      <c r="X13" s="97"/>
      <c r="Y13" s="97"/>
      <c r="Z13" s="97"/>
      <c r="AA13" s="97"/>
      <c r="AB13" s="97"/>
      <c r="AC13" s="97"/>
      <c r="AD13" s="97"/>
      <c r="AE13" s="42"/>
      <c r="AF13" s="97"/>
      <c r="AG13" s="97"/>
      <c r="AH13" s="97"/>
      <c r="AI13" s="97"/>
      <c r="AJ13" s="97"/>
      <c r="AK13" s="97"/>
      <c r="AL13" s="97"/>
      <c r="AM13" s="97"/>
      <c r="AN13" s="97"/>
      <c r="AO13" s="97"/>
      <c r="AP13" s="97"/>
      <c r="AQ13" s="97"/>
      <c r="AR13" s="97"/>
      <c r="AS13" s="97"/>
      <c r="AT13" s="42"/>
    </row>
    <row r="14" spans="1:46" ht="15.75" x14ac:dyDescent="0.3">
      <c r="A14" s="8">
        <v>13</v>
      </c>
      <c r="B14" s="9">
        <v>45356</v>
      </c>
      <c r="C14" s="63">
        <v>3.3564814814814812E-4</v>
      </c>
      <c r="D14" s="63">
        <v>8.1863425925925929E-4</v>
      </c>
      <c r="E14" s="8">
        <v>39</v>
      </c>
      <c r="F14" s="101">
        <v>0</v>
      </c>
      <c r="G14" s="8">
        <v>0</v>
      </c>
      <c r="H14" s="102">
        <f t="shared" si="4"/>
        <v>1.6131061629789341</v>
      </c>
      <c r="I14" s="90">
        <f t="shared" si="0"/>
        <v>2.0990622032288698E-5</v>
      </c>
      <c r="J14" s="13">
        <f t="shared" si="1"/>
        <v>1.8135897435897435</v>
      </c>
      <c r="K14" s="14">
        <f t="shared" si="2"/>
        <v>29</v>
      </c>
      <c r="L14" s="13">
        <f t="shared" si="3"/>
        <v>11.309999999999999</v>
      </c>
      <c r="M14" s="90">
        <v>1.15740740740741E-4</v>
      </c>
      <c r="N14" s="58"/>
      <c r="O14" s="58">
        <v>4.0509259259259301E-4</v>
      </c>
      <c r="P14" s="42"/>
      <c r="Q14" s="97"/>
      <c r="R14" s="97"/>
      <c r="S14" s="97"/>
      <c r="T14" s="97"/>
      <c r="U14" s="97"/>
      <c r="V14" s="97"/>
      <c r="W14" s="97"/>
      <c r="X14" s="97"/>
      <c r="Y14" s="97"/>
      <c r="Z14" s="97"/>
      <c r="AA14" s="97"/>
      <c r="AB14" s="97"/>
      <c r="AC14" s="97"/>
      <c r="AD14" s="97"/>
      <c r="AE14" s="42"/>
      <c r="AF14" s="97"/>
      <c r="AG14" s="97"/>
      <c r="AH14" s="97"/>
      <c r="AI14" s="97"/>
      <c r="AJ14" s="97"/>
      <c r="AK14" s="97"/>
      <c r="AL14" s="97"/>
      <c r="AM14" s="97"/>
      <c r="AN14" s="97"/>
      <c r="AO14" s="97"/>
      <c r="AP14" s="97"/>
      <c r="AQ14" s="97"/>
      <c r="AR14" s="97"/>
      <c r="AS14" s="97"/>
      <c r="AT14" s="42"/>
    </row>
    <row r="15" spans="1:46" ht="15.75" x14ac:dyDescent="0.3">
      <c r="A15" s="8">
        <v>14</v>
      </c>
      <c r="B15" s="9">
        <v>45363</v>
      </c>
      <c r="C15" s="63">
        <v>3.8194444444444446E-4</v>
      </c>
      <c r="D15" s="63">
        <v>8.5150462962962957E-4</v>
      </c>
      <c r="E15" s="8">
        <v>39</v>
      </c>
      <c r="F15" s="101">
        <v>0</v>
      </c>
      <c r="G15" s="8">
        <v>0</v>
      </c>
      <c r="H15" s="102">
        <f t="shared" si="4"/>
        <v>1.5508858386230802</v>
      </c>
      <c r="I15" s="90">
        <f t="shared" si="0"/>
        <v>2.1833452041785374E-5</v>
      </c>
      <c r="J15" s="13">
        <f t="shared" si="1"/>
        <v>1.8864102564102563</v>
      </c>
      <c r="K15" s="14">
        <f t="shared" si="2"/>
        <v>33</v>
      </c>
      <c r="L15" s="13">
        <f t="shared" si="3"/>
        <v>12.87</v>
      </c>
      <c r="M15" s="90">
        <v>1.15740740740741E-4</v>
      </c>
      <c r="N15" s="58"/>
      <c r="O15" s="58">
        <v>4.0509259259259301E-4</v>
      </c>
      <c r="P15" s="42"/>
      <c r="Q15" s="97"/>
      <c r="R15" s="97"/>
      <c r="S15" s="97"/>
      <c r="T15" s="97"/>
      <c r="U15" s="97"/>
      <c r="V15" s="97"/>
      <c r="W15" s="97"/>
      <c r="X15" s="97"/>
      <c r="Y15" s="97"/>
      <c r="Z15" s="97"/>
      <c r="AA15" s="97"/>
      <c r="AB15" s="97"/>
      <c r="AC15" s="97"/>
      <c r="AD15" s="97"/>
      <c r="AE15" s="42"/>
      <c r="AF15" s="97"/>
      <c r="AG15" s="97"/>
      <c r="AH15" s="97"/>
      <c r="AI15" s="97"/>
      <c r="AJ15" s="97"/>
      <c r="AK15" s="97"/>
      <c r="AL15" s="97"/>
      <c r="AM15" s="97"/>
      <c r="AN15" s="97"/>
      <c r="AO15" s="97"/>
      <c r="AP15" s="97"/>
      <c r="AQ15" s="97"/>
      <c r="AR15" s="97"/>
      <c r="AS15" s="97"/>
      <c r="AT15" s="42"/>
    </row>
    <row r="16" spans="1:46" ht="15.75" x14ac:dyDescent="0.3">
      <c r="A16" s="20">
        <v>15</v>
      </c>
      <c r="B16" s="65">
        <v>45368</v>
      </c>
      <c r="C16" s="66">
        <v>4.5138888888888887E-4</v>
      </c>
      <c r="D16" s="66">
        <v>8.5578703703703706E-4</v>
      </c>
      <c r="E16" s="20">
        <v>39</v>
      </c>
      <c r="F16" s="103">
        <v>0</v>
      </c>
      <c r="G16" s="20">
        <v>0</v>
      </c>
      <c r="H16" s="102">
        <f t="shared" si="4"/>
        <v>1.543185227008385</v>
      </c>
      <c r="I16" s="90">
        <f t="shared" si="0"/>
        <v>2.1943257359924028E-5</v>
      </c>
      <c r="J16" s="13">
        <f t="shared" si="1"/>
        <v>1.8958974358974359</v>
      </c>
      <c r="K16" s="14">
        <f t="shared" si="2"/>
        <v>39</v>
      </c>
      <c r="L16" s="13">
        <f t="shared" si="3"/>
        <v>15.209999999999999</v>
      </c>
      <c r="M16" s="90">
        <v>1.15740740740741E-4</v>
      </c>
      <c r="N16" s="58"/>
      <c r="O16" s="58">
        <v>4.0509259259259301E-4</v>
      </c>
      <c r="P16" s="42"/>
      <c r="Q16" s="97"/>
      <c r="R16" s="97"/>
      <c r="S16" s="97"/>
      <c r="T16" s="97"/>
      <c r="U16" s="97"/>
      <c r="V16" s="97"/>
      <c r="W16" s="97"/>
      <c r="X16" s="97"/>
      <c r="Y16" s="97"/>
      <c r="Z16" s="97"/>
      <c r="AA16" s="97"/>
      <c r="AB16" s="97"/>
      <c r="AC16" s="97"/>
      <c r="AD16" s="97"/>
      <c r="AE16" s="42"/>
      <c r="AF16" s="97"/>
      <c r="AG16" s="97"/>
      <c r="AH16" s="97"/>
      <c r="AI16" s="97"/>
      <c r="AJ16" s="97"/>
      <c r="AK16" s="97"/>
      <c r="AL16" s="97"/>
      <c r="AM16" s="97"/>
      <c r="AN16" s="97"/>
      <c r="AO16" s="97"/>
      <c r="AP16" s="97"/>
      <c r="AQ16" s="97"/>
      <c r="AR16" s="97"/>
      <c r="AS16" s="97"/>
      <c r="AT16" s="42"/>
    </row>
    <row r="17" spans="1:46" ht="15.75" x14ac:dyDescent="0.3">
      <c r="A17" s="20">
        <v>16</v>
      </c>
      <c r="B17" s="65">
        <v>45373</v>
      </c>
      <c r="C17" s="66">
        <v>4.6296296296296298E-4</v>
      </c>
      <c r="D17" s="66">
        <v>8.6620370370370378E-4</v>
      </c>
      <c r="E17" s="20">
        <v>39</v>
      </c>
      <c r="F17" s="103">
        <v>0</v>
      </c>
      <c r="G17" s="20">
        <v>0</v>
      </c>
      <c r="H17" s="102">
        <f t="shared" si="4"/>
        <v>1.5246417370390162</v>
      </c>
      <c r="I17" s="90">
        <f t="shared" si="0"/>
        <v>2.2210351377018047E-5</v>
      </c>
      <c r="J17" s="13">
        <f t="shared" si="1"/>
        <v>1.9189743589743591</v>
      </c>
      <c r="K17" s="14">
        <f t="shared" si="2"/>
        <v>40.000000000000007</v>
      </c>
      <c r="L17" s="13">
        <f t="shared" si="3"/>
        <v>15.600000000000003</v>
      </c>
      <c r="M17" s="90">
        <v>1.15740740740741E-4</v>
      </c>
      <c r="N17" s="58"/>
      <c r="O17" s="58">
        <v>4.0509259259259301E-4</v>
      </c>
      <c r="P17" s="42"/>
      <c r="Q17" s="97"/>
      <c r="R17" s="97"/>
      <c r="S17" s="97"/>
      <c r="T17" s="97"/>
      <c r="U17" s="97"/>
      <c r="V17" s="97"/>
      <c r="W17" s="97"/>
      <c r="X17" s="97"/>
      <c r="Y17" s="97"/>
      <c r="Z17" s="97"/>
      <c r="AA17" s="97"/>
      <c r="AB17" s="97"/>
      <c r="AC17" s="97"/>
      <c r="AD17" s="97"/>
      <c r="AE17" s="42"/>
      <c r="AF17" s="97"/>
      <c r="AG17" s="97"/>
      <c r="AH17" s="97"/>
      <c r="AI17" s="97"/>
      <c r="AJ17" s="97"/>
      <c r="AK17" s="97"/>
      <c r="AL17" s="97"/>
      <c r="AM17" s="97"/>
      <c r="AN17" s="97"/>
      <c r="AO17" s="97"/>
      <c r="AP17" s="97"/>
      <c r="AQ17" s="97"/>
      <c r="AR17" s="97"/>
      <c r="AS17" s="97"/>
      <c r="AT17" s="42"/>
    </row>
    <row r="18" spans="1:46" ht="15.75" x14ac:dyDescent="0.3">
      <c r="A18" s="20">
        <v>17</v>
      </c>
      <c r="B18" s="65">
        <v>45377</v>
      </c>
      <c r="C18" s="66">
        <v>4.2824074074074075E-4</v>
      </c>
      <c r="D18" s="66">
        <v>7.9282407407407405E-4</v>
      </c>
      <c r="E18" s="20">
        <v>39</v>
      </c>
      <c r="F18" s="103">
        <v>0</v>
      </c>
      <c r="G18" s="20">
        <v>0</v>
      </c>
      <c r="H18" s="102">
        <f t="shared" si="4"/>
        <v>1.6656892171532849</v>
      </c>
      <c r="I18" s="90">
        <f t="shared" si="0"/>
        <v>2.0328822412155744E-5</v>
      </c>
      <c r="J18" s="13">
        <f t="shared" si="1"/>
        <v>1.7564102564102562</v>
      </c>
      <c r="K18" s="14">
        <f t="shared" si="2"/>
        <v>37</v>
      </c>
      <c r="L18" s="13">
        <f t="shared" si="3"/>
        <v>14.43</v>
      </c>
      <c r="M18" s="90">
        <v>1.15740740740741E-4</v>
      </c>
      <c r="N18" s="58"/>
      <c r="O18" s="58">
        <v>4.0509259259259301E-4</v>
      </c>
      <c r="P18" s="42"/>
      <c r="Q18" s="97"/>
      <c r="R18" s="97"/>
      <c r="S18" s="97"/>
      <c r="T18" s="97"/>
      <c r="U18" s="97"/>
      <c r="V18" s="97"/>
      <c r="W18" s="97"/>
      <c r="X18" s="97"/>
      <c r="Y18" s="97"/>
      <c r="Z18" s="97"/>
      <c r="AA18" s="97"/>
      <c r="AB18" s="97"/>
      <c r="AC18" s="97"/>
      <c r="AD18" s="97"/>
      <c r="AE18" s="42"/>
      <c r="AF18" s="97"/>
      <c r="AG18" s="97"/>
      <c r="AH18" s="97"/>
      <c r="AI18" s="97"/>
      <c r="AJ18" s="97"/>
      <c r="AK18" s="97"/>
      <c r="AL18" s="97"/>
      <c r="AM18" s="97"/>
      <c r="AN18" s="97"/>
      <c r="AO18" s="97"/>
      <c r="AP18" s="97"/>
      <c r="AQ18" s="97"/>
      <c r="AR18" s="97"/>
      <c r="AS18" s="97"/>
      <c r="AT18" s="42"/>
    </row>
    <row r="19" spans="1:46" ht="16.5" thickBot="1" x14ac:dyDescent="0.35">
      <c r="A19" s="76">
        <v>18</v>
      </c>
      <c r="B19" s="77">
        <v>45384</v>
      </c>
      <c r="C19" s="78">
        <v>4.3981481481481481E-4</v>
      </c>
      <c r="D19" s="78">
        <v>8.1469907407407413E-4</v>
      </c>
      <c r="E19" s="76">
        <v>39</v>
      </c>
      <c r="F19" s="104">
        <v>0</v>
      </c>
      <c r="G19" s="76">
        <v>0</v>
      </c>
      <c r="H19" s="116">
        <f t="shared" si="4"/>
        <v>1.6209842235402754</v>
      </c>
      <c r="I19" s="91">
        <f t="shared" si="0"/>
        <v>2.0889719848053184E-5</v>
      </c>
      <c r="J19" s="81">
        <f t="shared" si="1"/>
        <v>1.8048717948717949</v>
      </c>
      <c r="K19" s="82">
        <f t="shared" si="2"/>
        <v>38</v>
      </c>
      <c r="L19" s="81">
        <f t="shared" si="3"/>
        <v>14.819999999999999</v>
      </c>
      <c r="M19" s="91">
        <v>1.15740740740741E-4</v>
      </c>
      <c r="N19" s="80"/>
      <c r="O19" s="80">
        <v>4.0509259259259301E-4</v>
      </c>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row>
    <row r="20" spans="1:46" ht="16.5" thickTop="1" x14ac:dyDescent="0.3">
      <c r="A20" s="106">
        <v>19</v>
      </c>
      <c r="B20" s="107">
        <v>45389</v>
      </c>
      <c r="C20" s="108">
        <v>0</v>
      </c>
      <c r="D20" s="108">
        <v>0</v>
      </c>
      <c r="E20" s="106">
        <v>0</v>
      </c>
      <c r="F20" s="109">
        <v>0</v>
      </c>
      <c r="G20" s="83">
        <v>75</v>
      </c>
      <c r="H20" s="102">
        <v>0</v>
      </c>
      <c r="I20" s="90">
        <v>0</v>
      </c>
      <c r="J20" s="13">
        <f t="shared" si="1"/>
        <v>0</v>
      </c>
      <c r="K20" s="14">
        <f t="shared" ref="K20:K27" si="5">C20*24*60*60</f>
        <v>0</v>
      </c>
      <c r="L20" s="13">
        <f t="shared" ref="L20:L22" si="6">((E20)/7)*((K20)/10)</f>
        <v>0</v>
      </c>
      <c r="M20" s="90">
        <v>1.15740740740741E-4</v>
      </c>
      <c r="N20" s="58">
        <v>2.89351851851852E-4</v>
      </c>
      <c r="O20" s="58">
        <v>4.0509259259259301E-4</v>
      </c>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row>
    <row r="21" spans="1:46" ht="15.75" x14ac:dyDescent="0.3">
      <c r="A21" s="83">
        <v>20</v>
      </c>
      <c r="B21" s="84">
        <v>45394</v>
      </c>
      <c r="C21" s="85">
        <v>0</v>
      </c>
      <c r="D21" s="85">
        <v>0</v>
      </c>
      <c r="E21" s="83">
        <v>0</v>
      </c>
      <c r="F21" s="109">
        <v>0</v>
      </c>
      <c r="G21" s="83">
        <v>120</v>
      </c>
      <c r="H21" s="102">
        <v>0</v>
      </c>
      <c r="I21" s="90">
        <v>0</v>
      </c>
      <c r="J21" s="13">
        <f t="shared" si="1"/>
        <v>0</v>
      </c>
      <c r="K21" s="14">
        <f t="shared" si="5"/>
        <v>0</v>
      </c>
      <c r="L21" s="13">
        <f t="shared" si="6"/>
        <v>0</v>
      </c>
      <c r="M21" s="90">
        <v>1.15740740740741E-4</v>
      </c>
      <c r="N21" s="58">
        <v>2.89351851851852E-4</v>
      </c>
      <c r="O21" s="58">
        <v>4.0509259259259301E-4</v>
      </c>
      <c r="P21" s="42"/>
      <c r="Q21" s="97"/>
      <c r="R21" s="97"/>
      <c r="S21" s="97"/>
      <c r="T21" s="97"/>
      <c r="U21" s="97"/>
      <c r="V21" s="97"/>
      <c r="W21" s="97"/>
      <c r="X21" s="97"/>
      <c r="Y21" s="97"/>
      <c r="Z21" s="97"/>
      <c r="AA21" s="97"/>
      <c r="AB21" s="97"/>
      <c r="AC21" s="97"/>
      <c r="AD21" s="97"/>
      <c r="AE21" s="42"/>
      <c r="AF21" s="97"/>
      <c r="AG21" s="97"/>
      <c r="AH21" s="97"/>
      <c r="AI21" s="97"/>
      <c r="AJ21" s="97"/>
      <c r="AK21" s="97"/>
      <c r="AL21" s="97"/>
      <c r="AM21" s="97"/>
      <c r="AN21" s="97"/>
      <c r="AO21" s="97"/>
      <c r="AP21" s="97"/>
      <c r="AQ21" s="97"/>
      <c r="AR21" s="97"/>
      <c r="AS21" s="97"/>
      <c r="AT21" s="42"/>
    </row>
    <row r="22" spans="1:46" ht="15.75" x14ac:dyDescent="0.3">
      <c r="A22" s="83">
        <v>21</v>
      </c>
      <c r="B22" s="84">
        <v>45398</v>
      </c>
      <c r="C22" s="85">
        <v>0</v>
      </c>
      <c r="D22" s="85">
        <v>0</v>
      </c>
      <c r="E22" s="83">
        <v>0</v>
      </c>
      <c r="F22" s="109">
        <v>0</v>
      </c>
      <c r="G22" s="83">
        <v>100</v>
      </c>
      <c r="H22" s="102">
        <v>0</v>
      </c>
      <c r="I22" s="90">
        <v>0</v>
      </c>
      <c r="J22" s="13">
        <f t="shared" si="1"/>
        <v>0</v>
      </c>
      <c r="K22" s="14">
        <f t="shared" si="5"/>
        <v>0</v>
      </c>
      <c r="L22" s="13">
        <f t="shared" si="6"/>
        <v>0</v>
      </c>
      <c r="M22" s="90">
        <v>1.15740740740741E-4</v>
      </c>
      <c r="N22" s="58">
        <v>2.89351851851852E-4</v>
      </c>
      <c r="O22" s="58">
        <v>4.0509259259259301E-4</v>
      </c>
      <c r="P22" s="42"/>
      <c r="Q22" s="97"/>
      <c r="R22" s="97"/>
      <c r="S22" s="97"/>
      <c r="T22" s="97"/>
      <c r="U22" s="97"/>
      <c r="V22" s="97"/>
      <c r="W22" s="97"/>
      <c r="X22" s="97"/>
      <c r="Y22" s="97"/>
      <c r="Z22" s="97"/>
      <c r="AA22" s="97"/>
      <c r="AB22" s="97"/>
      <c r="AC22" s="97"/>
      <c r="AD22" s="97"/>
      <c r="AE22" s="42"/>
      <c r="AF22" s="97"/>
      <c r="AG22" s="97"/>
      <c r="AH22" s="97"/>
      <c r="AI22" s="97"/>
      <c r="AJ22" s="97"/>
      <c r="AK22" s="97"/>
      <c r="AL22" s="97"/>
      <c r="AM22" s="97"/>
      <c r="AN22" s="97"/>
      <c r="AO22" s="97"/>
      <c r="AP22" s="97"/>
      <c r="AQ22" s="97"/>
      <c r="AR22" s="97"/>
      <c r="AS22" s="97"/>
      <c r="AT22" s="42"/>
    </row>
    <row r="23" spans="1:46" ht="15.75" x14ac:dyDescent="0.3">
      <c r="A23" s="47">
        <v>22</v>
      </c>
      <c r="B23" s="48">
        <v>45403</v>
      </c>
      <c r="C23" s="88">
        <v>4.6296296296296294E-5</v>
      </c>
      <c r="D23" s="88">
        <v>4.2407407407407406E-4</v>
      </c>
      <c r="E23" s="47">
        <v>7</v>
      </c>
      <c r="F23" s="113">
        <f>(G23+25)*E23</f>
        <v>455</v>
      </c>
      <c r="G23" s="47">
        <v>40</v>
      </c>
      <c r="H23" s="102">
        <f>(((E23*(1/((J23)*0.9))*0.7)+(F23/455)+(((L23)*0.001)*0.5))/3)</f>
        <v>0.68011680414038489</v>
      </c>
      <c r="I23" s="90">
        <f t="shared" ref="I23:I28" si="7">D23/E23</f>
        <v>6.0582010582010579E-5</v>
      </c>
      <c r="J23" s="13">
        <f t="shared" si="1"/>
        <v>5.234285714285714</v>
      </c>
      <c r="K23" s="14">
        <f t="shared" si="5"/>
        <v>4</v>
      </c>
      <c r="L23" s="13">
        <f>((E23)/7)*((K23)/10)</f>
        <v>0.4</v>
      </c>
      <c r="M23" s="90">
        <v>1.15740740740741E-4</v>
      </c>
      <c r="N23" s="58">
        <v>2.89351851851852E-4</v>
      </c>
      <c r="O23" s="58">
        <v>4.0509259259259301E-4</v>
      </c>
      <c r="P23" s="42"/>
      <c r="Q23" s="97"/>
      <c r="R23" s="97"/>
      <c r="S23" s="97"/>
      <c r="T23" s="97"/>
      <c r="U23" s="97"/>
      <c r="V23" s="97"/>
      <c r="W23" s="97"/>
      <c r="X23" s="97"/>
      <c r="Y23" s="97"/>
      <c r="Z23" s="97"/>
      <c r="AA23" s="97"/>
      <c r="AB23" s="97"/>
      <c r="AC23" s="97"/>
      <c r="AD23" s="97"/>
      <c r="AE23" s="42"/>
      <c r="AF23" s="97"/>
      <c r="AG23" s="97"/>
      <c r="AH23" s="97"/>
      <c r="AI23" s="97"/>
      <c r="AJ23" s="97"/>
      <c r="AK23" s="97"/>
      <c r="AL23" s="97"/>
      <c r="AM23" s="97"/>
      <c r="AN23" s="97"/>
      <c r="AO23" s="97"/>
      <c r="AP23" s="97"/>
      <c r="AQ23" s="97"/>
      <c r="AR23" s="97"/>
      <c r="AS23" s="97"/>
      <c r="AT23" s="42"/>
    </row>
    <row r="24" spans="1:46" ht="15.75" x14ac:dyDescent="0.3">
      <c r="A24" s="8">
        <v>23</v>
      </c>
      <c r="B24" s="9">
        <v>45408</v>
      </c>
      <c r="C24" s="63">
        <v>1.0416666666666667E-4</v>
      </c>
      <c r="D24" s="63">
        <v>4.042824074074074E-4</v>
      </c>
      <c r="E24" s="8">
        <v>8</v>
      </c>
      <c r="F24" s="101">
        <f>(G24+25)*E24</f>
        <v>520</v>
      </c>
      <c r="G24" s="8">
        <v>40</v>
      </c>
      <c r="H24" s="102">
        <f t="shared" ref="H24:H27" si="8">(((E24*(1/((J24)*0.9))*0.7)+(F24/455)+(((L24)*0.001)*0.5))/3)</f>
        <v>0.85614793184252103</v>
      </c>
      <c r="I24" s="90">
        <f t="shared" si="7"/>
        <v>5.0535300925925925E-5</v>
      </c>
      <c r="J24" s="13">
        <f t="shared" si="1"/>
        <v>4.36625</v>
      </c>
      <c r="K24" s="14">
        <f t="shared" si="5"/>
        <v>9</v>
      </c>
      <c r="L24" s="13">
        <f>((E24)/7)*((K24)/10)</f>
        <v>1.0285714285714285</v>
      </c>
      <c r="M24" s="90">
        <v>1.15740740740741E-4</v>
      </c>
      <c r="N24" s="58">
        <v>2.89351851851852E-4</v>
      </c>
      <c r="O24" s="58">
        <v>4.0509259259259301E-4</v>
      </c>
      <c r="P24" s="42"/>
      <c r="Q24" s="97"/>
      <c r="R24" s="97"/>
      <c r="S24" s="97"/>
      <c r="T24" s="97"/>
      <c r="U24" s="97"/>
      <c r="V24" s="97"/>
      <c r="W24" s="97"/>
      <c r="X24" s="97"/>
      <c r="Y24" s="97"/>
      <c r="Z24" s="97"/>
      <c r="AA24" s="97"/>
      <c r="AB24" s="97"/>
      <c r="AC24" s="97"/>
      <c r="AD24" s="97"/>
      <c r="AE24" s="42"/>
      <c r="AF24" s="97"/>
      <c r="AG24" s="97"/>
      <c r="AH24" s="97"/>
      <c r="AI24" s="97"/>
      <c r="AJ24" s="97"/>
      <c r="AK24" s="97"/>
      <c r="AL24" s="97"/>
      <c r="AM24" s="97"/>
      <c r="AN24" s="97"/>
      <c r="AO24" s="97"/>
      <c r="AP24" s="97"/>
      <c r="AQ24" s="97"/>
      <c r="AR24" s="97"/>
      <c r="AS24" s="97"/>
      <c r="AT24" s="42"/>
    </row>
    <row r="25" spans="1:46" ht="15.75" x14ac:dyDescent="0.3">
      <c r="A25" s="8">
        <v>24</v>
      </c>
      <c r="B25" s="9">
        <v>45415</v>
      </c>
      <c r="C25" s="63">
        <v>1.5046296296296297E-4</v>
      </c>
      <c r="D25" s="63">
        <v>2.2488425925925925E-4</v>
      </c>
      <c r="E25" s="8">
        <v>9</v>
      </c>
      <c r="F25" s="101">
        <f t="shared" ref="F25:F28" si="9">(G25+25)*E25</f>
        <v>585</v>
      </c>
      <c r="G25" s="8">
        <v>40</v>
      </c>
      <c r="H25" s="102">
        <f>(((E25*(1/((J25)*0.9))*0.7)+(F25/455)+(((L25)*0.001)*0.5))/3)</f>
        <v>1.5096528821410191</v>
      </c>
      <c r="I25" s="90">
        <f t="shared" si="7"/>
        <v>2.4987139917695472E-5</v>
      </c>
      <c r="J25" s="13">
        <f t="shared" si="1"/>
        <v>2.1588888888888889</v>
      </c>
      <c r="K25" s="14">
        <f t="shared" si="5"/>
        <v>13</v>
      </c>
      <c r="L25" s="13">
        <f>((E25)/7)*((K25)/10)</f>
        <v>1.6714285714285717</v>
      </c>
      <c r="M25" s="90">
        <v>1.15740740740741E-4</v>
      </c>
      <c r="N25" s="58">
        <v>2.89351851851852E-4</v>
      </c>
      <c r="O25" s="58">
        <v>4.0509259259259301E-4</v>
      </c>
      <c r="P25" s="42"/>
      <c r="Q25" s="97"/>
      <c r="R25" s="97"/>
      <c r="S25" s="97"/>
      <c r="T25" s="97"/>
      <c r="U25" s="97"/>
      <c r="V25" s="97"/>
      <c r="W25" s="97"/>
      <c r="X25" s="97"/>
      <c r="Y25" s="97"/>
      <c r="Z25" s="97"/>
      <c r="AA25" s="97"/>
      <c r="AB25" s="97"/>
      <c r="AC25" s="97"/>
      <c r="AD25" s="97"/>
      <c r="AE25" s="42"/>
      <c r="AF25" s="97"/>
      <c r="AG25" s="97"/>
      <c r="AH25" s="97"/>
      <c r="AI25" s="97"/>
      <c r="AJ25" s="97"/>
      <c r="AK25" s="97"/>
      <c r="AL25" s="97"/>
      <c r="AM25" s="97"/>
      <c r="AN25" s="97"/>
      <c r="AO25" s="97"/>
      <c r="AP25" s="97"/>
      <c r="AQ25" s="97"/>
      <c r="AR25" s="97"/>
      <c r="AS25" s="97"/>
      <c r="AT25" s="42"/>
    </row>
    <row r="26" spans="1:46" ht="15.75" x14ac:dyDescent="0.3">
      <c r="A26" s="8">
        <v>25</v>
      </c>
      <c r="B26" s="9">
        <v>45419</v>
      </c>
      <c r="C26" s="63">
        <v>1.8518518518518518E-4</v>
      </c>
      <c r="D26" s="63">
        <v>4.8796296296296294E-4</v>
      </c>
      <c r="E26" s="8">
        <v>10</v>
      </c>
      <c r="F26" s="101">
        <f t="shared" si="9"/>
        <v>650</v>
      </c>
      <c r="G26" s="8">
        <v>40</v>
      </c>
      <c r="H26" s="102">
        <f t="shared" si="8"/>
        <v>1.0915127456000322</v>
      </c>
      <c r="I26" s="90">
        <f t="shared" si="7"/>
        <v>4.8796296296296294E-5</v>
      </c>
      <c r="J26" s="13">
        <f t="shared" si="1"/>
        <v>4.2159999999999993</v>
      </c>
      <c r="K26" s="14">
        <f t="shared" si="5"/>
        <v>16</v>
      </c>
      <c r="L26" s="13">
        <f>((E26)/7)*((K26)/10)</f>
        <v>2.285714285714286</v>
      </c>
      <c r="M26" s="90">
        <v>1.15740740740741E-4</v>
      </c>
      <c r="N26" s="58">
        <v>2.89351851851852E-4</v>
      </c>
      <c r="O26" s="58">
        <v>4.0509259259259301E-4</v>
      </c>
      <c r="P26" s="42"/>
      <c r="Q26" s="97"/>
      <c r="R26" s="97"/>
      <c r="S26" s="97"/>
      <c r="T26" s="97"/>
      <c r="U26" s="97"/>
      <c r="V26" s="97"/>
      <c r="W26" s="97"/>
      <c r="X26" s="97"/>
      <c r="Y26" s="97"/>
      <c r="Z26" s="97"/>
      <c r="AA26" s="97"/>
      <c r="AB26" s="97"/>
      <c r="AC26" s="97"/>
      <c r="AD26" s="97"/>
      <c r="AE26" s="42"/>
      <c r="AF26" s="97"/>
      <c r="AG26" s="97"/>
      <c r="AH26" s="97"/>
      <c r="AI26" s="97"/>
      <c r="AJ26" s="97"/>
      <c r="AK26" s="97"/>
      <c r="AL26" s="97"/>
      <c r="AM26" s="97"/>
      <c r="AN26" s="97"/>
      <c r="AO26" s="97"/>
      <c r="AP26" s="97"/>
      <c r="AQ26" s="97"/>
      <c r="AR26" s="97"/>
      <c r="AS26" s="97"/>
      <c r="AT26" s="42"/>
    </row>
    <row r="27" spans="1:46" ht="15.75" x14ac:dyDescent="0.3">
      <c r="A27" s="8">
        <v>26</v>
      </c>
      <c r="B27" s="9">
        <v>45429</v>
      </c>
      <c r="C27" s="63">
        <v>2.5462962962962961E-4</v>
      </c>
      <c r="D27" s="63">
        <v>5.8252314814814809E-4</v>
      </c>
      <c r="E27" s="8">
        <v>11</v>
      </c>
      <c r="F27" s="101">
        <f t="shared" si="9"/>
        <v>715</v>
      </c>
      <c r="G27" s="8">
        <v>40</v>
      </c>
      <c r="H27" s="102">
        <f t="shared" si="8"/>
        <v>1.1476793834764629</v>
      </c>
      <c r="I27" s="90">
        <f t="shared" si="7"/>
        <v>5.2956649831649827E-5</v>
      </c>
      <c r="J27" s="13">
        <f t="shared" si="1"/>
        <v>4.5754545454545443</v>
      </c>
      <c r="K27" s="14">
        <f t="shared" si="5"/>
        <v>22</v>
      </c>
      <c r="L27" s="13">
        <f t="shared" ref="L27" si="10">((E27)/7)*((K27)/10)</f>
        <v>3.4571428571428573</v>
      </c>
      <c r="M27" s="90">
        <v>1.15740740740741E-4</v>
      </c>
      <c r="N27" s="58">
        <v>2.89351851851852E-4</v>
      </c>
      <c r="O27" s="58">
        <v>4.0509259259259301E-4</v>
      </c>
      <c r="P27" s="42"/>
      <c r="Q27" s="97"/>
      <c r="R27" s="97"/>
      <c r="S27" s="97"/>
      <c r="T27" s="97"/>
      <c r="U27" s="97"/>
      <c r="V27" s="97"/>
      <c r="W27" s="97"/>
      <c r="X27" s="97"/>
      <c r="Y27" s="97"/>
      <c r="Z27" s="97"/>
      <c r="AA27" s="97"/>
      <c r="AB27" s="97"/>
      <c r="AC27" s="97"/>
      <c r="AD27" s="97"/>
      <c r="AE27" s="42"/>
      <c r="AF27" s="97"/>
      <c r="AG27" s="97"/>
      <c r="AH27" s="97"/>
      <c r="AI27" s="97"/>
      <c r="AJ27" s="97"/>
      <c r="AK27" s="97"/>
      <c r="AL27" s="97"/>
      <c r="AM27" s="97"/>
      <c r="AN27" s="97"/>
      <c r="AO27" s="97"/>
      <c r="AP27" s="97"/>
      <c r="AQ27" s="97"/>
      <c r="AR27" s="97"/>
      <c r="AS27" s="97"/>
      <c r="AT27" s="42"/>
    </row>
    <row r="28" spans="1:46" ht="15.75" x14ac:dyDescent="0.3">
      <c r="A28" s="20">
        <v>27</v>
      </c>
      <c r="B28" s="65">
        <v>45433</v>
      </c>
      <c r="C28" s="66">
        <v>3.0092592592592595E-4</v>
      </c>
      <c r="D28" s="66">
        <v>4.8576388888888888E-4</v>
      </c>
      <c r="E28" s="20">
        <v>12</v>
      </c>
      <c r="F28" s="103">
        <f t="shared" si="9"/>
        <v>780</v>
      </c>
      <c r="G28" s="20">
        <v>40</v>
      </c>
      <c r="H28" s="102">
        <f t="shared" ref="H28:H59" si="11">(((E28*(1/((J28)*0.9))*0.7)+(F28/455)+(((L28)*0.001)*0.5))/3)</f>
        <v>1.4616956919341479</v>
      </c>
      <c r="I28" s="90">
        <f t="shared" si="7"/>
        <v>4.0480324074074073E-5</v>
      </c>
      <c r="J28" s="13">
        <f t="shared" ref="J28:J41" si="12">I28*24*60*60</f>
        <v>3.4975000000000001</v>
      </c>
      <c r="K28" s="14">
        <f t="shared" ref="K28:K41" si="13">C28*24*60*60</f>
        <v>26</v>
      </c>
      <c r="L28" s="13">
        <f t="shared" ref="L28:L41" si="14">((E28)/7)*((K28)/10)</f>
        <v>4.4571428571428573</v>
      </c>
      <c r="M28" s="90">
        <v>1.15740740740741E-4</v>
      </c>
      <c r="N28" s="58">
        <v>2.89351851851852E-4</v>
      </c>
      <c r="O28" s="58">
        <v>4.0509259259259301E-4</v>
      </c>
      <c r="P28" s="42"/>
      <c r="Q28" s="97"/>
      <c r="R28" s="97"/>
      <c r="S28" s="97"/>
      <c r="T28" s="97"/>
      <c r="U28" s="97"/>
      <c r="V28" s="97"/>
      <c r="W28" s="97"/>
      <c r="X28" s="97"/>
      <c r="Y28" s="97"/>
      <c r="Z28" s="97"/>
      <c r="AA28" s="97"/>
      <c r="AB28" s="97"/>
      <c r="AC28" s="97"/>
      <c r="AD28" s="97"/>
      <c r="AE28" s="42"/>
      <c r="AF28" s="97"/>
      <c r="AG28" s="97"/>
      <c r="AH28" s="97"/>
      <c r="AI28" s="97"/>
      <c r="AJ28" s="97"/>
      <c r="AK28" s="97"/>
      <c r="AL28" s="97"/>
      <c r="AM28" s="97"/>
      <c r="AN28" s="97"/>
      <c r="AO28" s="97"/>
      <c r="AP28" s="97"/>
      <c r="AQ28" s="97"/>
      <c r="AR28" s="97"/>
      <c r="AS28" s="97"/>
      <c r="AT28" s="42"/>
    </row>
    <row r="29" spans="1:46" ht="15.75" x14ac:dyDescent="0.3">
      <c r="A29" s="20">
        <v>28</v>
      </c>
      <c r="B29" s="65">
        <v>45438</v>
      </c>
      <c r="C29" s="66">
        <v>3.2407407407407406E-4</v>
      </c>
      <c r="D29" s="66">
        <v>4.9594907407407411E-4</v>
      </c>
      <c r="E29" s="20">
        <v>12</v>
      </c>
      <c r="F29" s="103">
        <f t="shared" ref="F29" si="15">(G29+25)*E29</f>
        <v>780</v>
      </c>
      <c r="G29" s="20">
        <v>40</v>
      </c>
      <c r="H29" s="102">
        <f t="shared" si="11"/>
        <v>1.4434848919264318</v>
      </c>
      <c r="I29" s="90">
        <f t="shared" ref="I29" si="16">D29/E29</f>
        <v>4.1329089506172842E-5</v>
      </c>
      <c r="J29" s="13">
        <f t="shared" si="12"/>
        <v>3.5708333333333337</v>
      </c>
      <c r="K29" s="14">
        <f t="shared" si="13"/>
        <v>28</v>
      </c>
      <c r="L29" s="13">
        <f t="shared" si="14"/>
        <v>4.8</v>
      </c>
      <c r="M29" s="90">
        <v>1.15740740740741E-4</v>
      </c>
      <c r="N29" s="58">
        <v>2.89351851851852E-4</v>
      </c>
      <c r="O29" s="58">
        <v>4.0509259259259301E-4</v>
      </c>
      <c r="P29" s="42"/>
      <c r="Q29" s="97"/>
      <c r="R29" s="97"/>
      <c r="S29" s="97"/>
      <c r="T29" s="97"/>
      <c r="U29" s="97"/>
      <c r="V29" s="97"/>
      <c r="W29" s="97"/>
      <c r="X29" s="97"/>
      <c r="Y29" s="97"/>
      <c r="Z29" s="97"/>
      <c r="AA29" s="97"/>
      <c r="AB29" s="97"/>
      <c r="AC29" s="97"/>
      <c r="AD29" s="97"/>
      <c r="AE29" s="42"/>
      <c r="AF29" s="97"/>
      <c r="AG29" s="97"/>
      <c r="AH29" s="97"/>
      <c r="AI29" s="97"/>
      <c r="AJ29" s="97"/>
      <c r="AK29" s="97"/>
      <c r="AL29" s="97"/>
      <c r="AM29" s="97"/>
      <c r="AN29" s="97"/>
      <c r="AO29" s="97"/>
      <c r="AP29" s="97"/>
      <c r="AQ29" s="97"/>
      <c r="AR29" s="97"/>
      <c r="AS29" s="97"/>
      <c r="AT29" s="42"/>
    </row>
    <row r="30" spans="1:46" ht="15.75" x14ac:dyDescent="0.3">
      <c r="A30" s="20">
        <v>29</v>
      </c>
      <c r="B30" s="65">
        <v>45445</v>
      </c>
      <c r="C30" s="66">
        <v>3.1250000000000001E-4</v>
      </c>
      <c r="D30" s="66">
        <v>5.1712962962962964E-4</v>
      </c>
      <c r="E30" s="20">
        <v>12</v>
      </c>
      <c r="F30" s="103">
        <f t="shared" ref="F30" si="17">(G30+25)*E30</f>
        <v>780</v>
      </c>
      <c r="G30" s="20">
        <v>40</v>
      </c>
      <c r="H30" s="102">
        <f t="shared" si="11"/>
        <v>1.4077714712026259</v>
      </c>
      <c r="I30" s="90">
        <f t="shared" ref="I30" si="18">D30/E30</f>
        <v>4.3094135802469135E-5</v>
      </c>
      <c r="J30" s="13">
        <f t="shared" si="12"/>
        <v>3.7233333333333336</v>
      </c>
      <c r="K30" s="14">
        <f t="shared" si="13"/>
        <v>26.999999999999996</v>
      </c>
      <c r="L30" s="13">
        <f t="shared" si="14"/>
        <v>4.6285714285714281</v>
      </c>
      <c r="M30" s="90">
        <v>1.15740740740741E-4</v>
      </c>
      <c r="N30" s="58">
        <v>2.89351851851852E-4</v>
      </c>
      <c r="O30" s="58">
        <v>4.0509259259259301E-4</v>
      </c>
      <c r="P30" s="42"/>
      <c r="Q30" s="97"/>
      <c r="R30" s="97"/>
      <c r="S30" s="97"/>
      <c r="T30" s="97"/>
      <c r="U30" s="97"/>
      <c r="V30" s="97"/>
      <c r="W30" s="97"/>
      <c r="X30" s="97"/>
      <c r="Y30" s="97"/>
      <c r="Z30" s="97"/>
      <c r="AA30" s="97"/>
      <c r="AB30" s="97"/>
      <c r="AC30" s="97"/>
      <c r="AD30" s="97"/>
      <c r="AE30" s="42"/>
      <c r="AF30" s="97"/>
      <c r="AG30" s="97"/>
      <c r="AH30" s="97"/>
      <c r="AI30" s="97"/>
      <c r="AJ30" s="97"/>
      <c r="AK30" s="97"/>
      <c r="AL30" s="97"/>
      <c r="AM30" s="97"/>
      <c r="AN30" s="97"/>
      <c r="AO30" s="97"/>
      <c r="AP30" s="97"/>
      <c r="AQ30" s="97"/>
      <c r="AR30" s="97"/>
      <c r="AS30" s="97"/>
      <c r="AT30" s="42"/>
    </row>
    <row r="31" spans="1:46" ht="15.75" x14ac:dyDescent="0.3">
      <c r="A31" s="20">
        <v>30</v>
      </c>
      <c r="B31" s="65">
        <v>45450</v>
      </c>
      <c r="C31" s="66">
        <v>3.1250000000000001E-4</v>
      </c>
      <c r="D31" s="66">
        <v>4.4849537037037037E-4</v>
      </c>
      <c r="E31" s="20">
        <v>12</v>
      </c>
      <c r="F31" s="103">
        <f t="shared" ref="F31" si="19">(G31+25)*E31</f>
        <v>780</v>
      </c>
      <c r="G31" s="20">
        <v>40</v>
      </c>
      <c r="H31" s="102">
        <f t="shared" si="11"/>
        <v>1.5356408602150537</v>
      </c>
      <c r="I31" s="90">
        <f t="shared" ref="I31" si="20">D31/E31</f>
        <v>3.7374614197530866E-5</v>
      </c>
      <c r="J31" s="13">
        <f t="shared" si="12"/>
        <v>3.229166666666667</v>
      </c>
      <c r="K31" s="14">
        <f t="shared" si="13"/>
        <v>26.999999999999996</v>
      </c>
      <c r="L31" s="13">
        <f t="shared" si="14"/>
        <v>4.6285714285714281</v>
      </c>
      <c r="M31" s="90">
        <v>1.15740740740741E-4</v>
      </c>
      <c r="N31" s="58">
        <v>2.89351851851852E-4</v>
      </c>
      <c r="O31" s="58">
        <v>4.0509259259259301E-4</v>
      </c>
      <c r="P31" s="42"/>
      <c r="Q31" s="97"/>
      <c r="R31" s="97"/>
      <c r="S31" s="97"/>
      <c r="T31" s="97"/>
      <c r="U31" s="97"/>
      <c r="V31" s="97"/>
      <c r="W31" s="97"/>
      <c r="X31" s="97"/>
      <c r="Y31" s="97"/>
      <c r="Z31" s="97"/>
      <c r="AA31" s="97"/>
      <c r="AB31" s="97"/>
      <c r="AC31" s="97"/>
      <c r="AD31" s="97"/>
      <c r="AE31" s="42"/>
      <c r="AF31" s="97"/>
      <c r="AG31" s="97"/>
      <c r="AH31" s="97"/>
      <c r="AI31" s="97"/>
      <c r="AJ31" s="97"/>
      <c r="AK31" s="97"/>
      <c r="AL31" s="97"/>
      <c r="AM31" s="97"/>
      <c r="AN31" s="97"/>
      <c r="AO31" s="97"/>
      <c r="AP31" s="97"/>
      <c r="AQ31" s="97"/>
      <c r="AR31" s="97"/>
      <c r="AS31" s="97"/>
      <c r="AT31" s="42"/>
    </row>
    <row r="32" spans="1:46" ht="15.75" x14ac:dyDescent="0.3">
      <c r="A32" s="20">
        <v>31</v>
      </c>
      <c r="B32" s="65">
        <v>45454</v>
      </c>
      <c r="C32" s="66">
        <v>3.0092592592592595E-4</v>
      </c>
      <c r="D32" s="66">
        <v>4.3703703703703699E-4</v>
      </c>
      <c r="E32" s="20">
        <v>12</v>
      </c>
      <c r="F32" s="103">
        <f t="shared" ref="F32" si="21">(G32+25)*E32</f>
        <v>780</v>
      </c>
      <c r="G32" s="20">
        <v>40</v>
      </c>
      <c r="H32" s="102">
        <f t="shared" si="11"/>
        <v>1.5608719935431801</v>
      </c>
      <c r="I32" s="90">
        <f t="shared" ref="I32" si="22">D32/E32</f>
        <v>3.6419753086419747E-5</v>
      </c>
      <c r="J32" s="13">
        <f t="shared" si="12"/>
        <v>3.1466666666666665</v>
      </c>
      <c r="K32" s="14">
        <f t="shared" si="13"/>
        <v>26</v>
      </c>
      <c r="L32" s="13">
        <f t="shared" si="14"/>
        <v>4.4571428571428573</v>
      </c>
      <c r="M32" s="90">
        <v>1.15740740740741E-4</v>
      </c>
      <c r="N32" s="58">
        <v>2.89351851851852E-4</v>
      </c>
      <c r="O32" s="58">
        <v>4.0509259259259301E-4</v>
      </c>
      <c r="P32" s="42"/>
      <c r="Q32" s="97"/>
      <c r="R32" s="97"/>
      <c r="S32" s="97"/>
      <c r="T32" s="97"/>
      <c r="U32" s="97"/>
      <c r="V32" s="97"/>
      <c r="W32" s="97"/>
      <c r="X32" s="97"/>
      <c r="Y32" s="97"/>
      <c r="Z32" s="97"/>
      <c r="AA32" s="97"/>
      <c r="AB32" s="97"/>
      <c r="AC32" s="97"/>
      <c r="AD32" s="97"/>
      <c r="AE32" s="42"/>
      <c r="AF32" s="97"/>
      <c r="AG32" s="97"/>
      <c r="AH32" s="97"/>
      <c r="AI32" s="97"/>
      <c r="AJ32" s="97"/>
      <c r="AK32" s="97"/>
      <c r="AL32" s="97"/>
      <c r="AM32" s="97"/>
      <c r="AN32" s="97"/>
      <c r="AO32" s="97"/>
      <c r="AP32" s="97"/>
      <c r="AQ32" s="97"/>
      <c r="AR32" s="97"/>
      <c r="AS32" s="97"/>
      <c r="AT32" s="42"/>
    </row>
    <row r="33" spans="1:46" ht="15.75" x14ac:dyDescent="0.3">
      <c r="A33" s="33">
        <v>32</v>
      </c>
      <c r="B33" s="34">
        <v>45459</v>
      </c>
      <c r="C33" s="127"/>
      <c r="D33" s="127"/>
      <c r="E33" s="33"/>
      <c r="F33" s="264"/>
      <c r="G33" s="33"/>
      <c r="H33" s="102"/>
      <c r="I33" s="90"/>
      <c r="J33" s="13"/>
      <c r="K33" s="14"/>
      <c r="L33" s="13"/>
      <c r="M33" s="90">
        <v>1.15740740740741E-4</v>
      </c>
      <c r="N33" s="58">
        <v>2.89351851851852E-4</v>
      </c>
      <c r="O33" s="58">
        <v>4.0509259259259301E-4</v>
      </c>
      <c r="P33" s="42"/>
      <c r="Q33" s="97"/>
      <c r="R33" s="97"/>
      <c r="S33" s="97"/>
      <c r="T33" s="97"/>
      <c r="U33" s="97"/>
      <c r="V33" s="97"/>
      <c r="W33" s="97"/>
      <c r="X33" s="97"/>
      <c r="Y33" s="97"/>
      <c r="Z33" s="97"/>
      <c r="AA33" s="97"/>
      <c r="AB33" s="97"/>
      <c r="AC33" s="97"/>
      <c r="AD33" s="97"/>
      <c r="AE33" s="42"/>
      <c r="AF33" s="97"/>
      <c r="AG33" s="97"/>
      <c r="AH33" s="97"/>
      <c r="AI33" s="97"/>
      <c r="AJ33" s="97"/>
      <c r="AK33" s="97"/>
      <c r="AL33" s="97"/>
      <c r="AM33" s="97"/>
      <c r="AN33" s="97"/>
      <c r="AO33" s="97"/>
      <c r="AP33" s="97"/>
      <c r="AQ33" s="97"/>
      <c r="AR33" s="97"/>
      <c r="AS33" s="97"/>
      <c r="AT33" s="42"/>
    </row>
    <row r="34" spans="1:46" ht="15.75" x14ac:dyDescent="0.3">
      <c r="A34" s="33">
        <v>33</v>
      </c>
      <c r="B34" s="34">
        <v>45461</v>
      </c>
      <c r="C34" s="127"/>
      <c r="D34" s="127"/>
      <c r="E34" s="33"/>
      <c r="F34" s="264"/>
      <c r="G34" s="33"/>
      <c r="H34" s="102"/>
      <c r="I34" s="90"/>
      <c r="J34" s="13"/>
      <c r="K34" s="14"/>
      <c r="L34" s="13"/>
      <c r="M34" s="90">
        <v>1.15740740740741E-4</v>
      </c>
      <c r="N34" s="58">
        <v>2.89351851851852E-4</v>
      </c>
      <c r="O34" s="58">
        <v>4.0509259259259301E-4</v>
      </c>
      <c r="P34" s="42"/>
      <c r="Q34" s="97"/>
      <c r="R34" s="97"/>
      <c r="S34" s="97"/>
      <c r="T34" s="97"/>
      <c r="U34" s="97"/>
      <c r="V34" s="97"/>
      <c r="W34" s="97"/>
      <c r="X34" s="97"/>
      <c r="Y34" s="97"/>
      <c r="Z34" s="97"/>
      <c r="AA34" s="97"/>
      <c r="AB34" s="97"/>
      <c r="AC34" s="97"/>
      <c r="AD34" s="97"/>
      <c r="AE34" s="42"/>
      <c r="AF34" s="97"/>
      <c r="AG34" s="97"/>
      <c r="AH34" s="97"/>
      <c r="AI34" s="97"/>
      <c r="AJ34" s="97"/>
      <c r="AK34" s="97"/>
      <c r="AL34" s="97"/>
      <c r="AM34" s="97"/>
      <c r="AN34" s="97"/>
      <c r="AO34" s="97"/>
      <c r="AP34" s="97"/>
      <c r="AQ34" s="97"/>
      <c r="AR34" s="97"/>
      <c r="AS34" s="97"/>
      <c r="AT34" s="42"/>
    </row>
    <row r="35" spans="1:46" ht="15.75" x14ac:dyDescent="0.3">
      <c r="A35" s="33">
        <v>34</v>
      </c>
      <c r="B35" s="34">
        <v>45466</v>
      </c>
      <c r="C35" s="127"/>
      <c r="D35" s="127"/>
      <c r="E35" s="33"/>
      <c r="F35" s="264"/>
      <c r="G35" s="33"/>
      <c r="H35" s="102"/>
      <c r="I35" s="90"/>
      <c r="J35" s="13"/>
      <c r="K35" s="14"/>
      <c r="L35" s="13"/>
      <c r="M35" s="90">
        <v>1.15740740740741E-4</v>
      </c>
      <c r="N35" s="58">
        <v>2.89351851851852E-4</v>
      </c>
      <c r="O35" s="58">
        <v>4.0509259259259301E-4</v>
      </c>
      <c r="P35" s="42"/>
      <c r="Q35" s="97"/>
      <c r="R35" s="97"/>
      <c r="S35" s="97"/>
      <c r="T35" s="97"/>
      <c r="U35" s="97"/>
      <c r="V35" s="97"/>
      <c r="W35" s="97"/>
      <c r="X35" s="97"/>
      <c r="Y35" s="97"/>
      <c r="Z35" s="97"/>
      <c r="AA35" s="97"/>
      <c r="AB35" s="97"/>
      <c r="AC35" s="97"/>
      <c r="AD35" s="97"/>
      <c r="AE35" s="42"/>
      <c r="AF35" s="97"/>
      <c r="AG35" s="97"/>
      <c r="AH35" s="97"/>
      <c r="AI35" s="97"/>
      <c r="AJ35" s="97"/>
      <c r="AK35" s="97"/>
      <c r="AL35" s="97"/>
      <c r="AM35" s="97"/>
      <c r="AN35" s="97"/>
      <c r="AO35" s="97"/>
      <c r="AP35" s="97"/>
      <c r="AQ35" s="97"/>
      <c r="AR35" s="97"/>
      <c r="AS35" s="97"/>
      <c r="AT35" s="42"/>
    </row>
    <row r="36" spans="1:46" ht="15.75" x14ac:dyDescent="0.3">
      <c r="A36" s="33">
        <v>35</v>
      </c>
      <c r="B36" s="34">
        <v>45471</v>
      </c>
      <c r="C36" s="127"/>
      <c r="D36" s="127"/>
      <c r="E36" s="33"/>
      <c r="F36" s="264"/>
      <c r="G36" s="33"/>
      <c r="H36" s="102"/>
      <c r="I36" s="90"/>
      <c r="J36" s="13"/>
      <c r="K36" s="14"/>
      <c r="L36" s="13"/>
      <c r="M36" s="90">
        <v>1.15740740740741E-4</v>
      </c>
      <c r="N36" s="58">
        <v>2.89351851851852E-4</v>
      </c>
      <c r="O36" s="58">
        <v>4.0509259259259301E-4</v>
      </c>
      <c r="P36" s="42"/>
      <c r="Q36" s="97"/>
      <c r="R36" s="97"/>
      <c r="S36" s="97"/>
      <c r="T36" s="97"/>
      <c r="U36" s="97"/>
      <c r="V36" s="97"/>
      <c r="W36" s="97"/>
      <c r="X36" s="97"/>
      <c r="Y36" s="97"/>
      <c r="Z36" s="97"/>
      <c r="AA36" s="97"/>
      <c r="AB36" s="97"/>
      <c r="AC36" s="97"/>
      <c r="AD36" s="97"/>
      <c r="AE36" s="42"/>
      <c r="AF36" s="97"/>
      <c r="AG36" s="97"/>
      <c r="AH36" s="97"/>
      <c r="AI36" s="97"/>
      <c r="AJ36" s="97"/>
      <c r="AK36" s="97"/>
      <c r="AL36" s="97"/>
      <c r="AM36" s="97"/>
      <c r="AN36" s="97"/>
      <c r="AO36" s="97"/>
      <c r="AP36" s="97"/>
      <c r="AQ36" s="97"/>
      <c r="AR36" s="97"/>
      <c r="AS36" s="97"/>
      <c r="AT36" s="42"/>
    </row>
    <row r="37" spans="1:46" ht="15.75" x14ac:dyDescent="0.3">
      <c r="A37" s="33">
        <v>36</v>
      </c>
      <c r="B37" s="34">
        <v>45475</v>
      </c>
      <c r="C37" s="127"/>
      <c r="D37" s="127"/>
      <c r="E37" s="33"/>
      <c r="F37" s="264"/>
      <c r="G37" s="33"/>
      <c r="H37" s="102"/>
      <c r="I37" s="90"/>
      <c r="J37" s="13"/>
      <c r="K37" s="14"/>
      <c r="L37" s="13"/>
      <c r="M37" s="90">
        <v>1.15740740740741E-4</v>
      </c>
      <c r="N37" s="58">
        <v>2.89351851851852E-4</v>
      </c>
      <c r="O37" s="58">
        <v>4.0509259259259301E-4</v>
      </c>
      <c r="P37" s="42"/>
      <c r="Q37" s="97"/>
      <c r="R37" s="97"/>
      <c r="S37" s="97"/>
      <c r="T37" s="97"/>
      <c r="U37" s="97"/>
      <c r="V37" s="97"/>
      <c r="W37" s="97"/>
      <c r="X37" s="97"/>
      <c r="Y37" s="97"/>
      <c r="Z37" s="97"/>
      <c r="AA37" s="97"/>
      <c r="AB37" s="97"/>
      <c r="AC37" s="97"/>
      <c r="AD37" s="97"/>
      <c r="AE37" s="42"/>
      <c r="AF37" s="97"/>
      <c r="AG37" s="97"/>
      <c r="AH37" s="97"/>
      <c r="AI37" s="97"/>
      <c r="AJ37" s="97"/>
      <c r="AK37" s="97"/>
      <c r="AL37" s="97"/>
      <c r="AM37" s="97"/>
      <c r="AN37" s="97"/>
      <c r="AO37" s="97"/>
      <c r="AP37" s="97"/>
      <c r="AQ37" s="97"/>
      <c r="AR37" s="97"/>
      <c r="AS37" s="97"/>
      <c r="AT37" s="42"/>
    </row>
    <row r="38" spans="1:46" ht="15.75" x14ac:dyDescent="0.3">
      <c r="A38" s="33">
        <v>37</v>
      </c>
      <c r="B38" s="34">
        <v>45480</v>
      </c>
      <c r="C38" s="127"/>
      <c r="D38" s="127"/>
      <c r="E38" s="33"/>
      <c r="F38" s="264"/>
      <c r="G38" s="33"/>
      <c r="H38" s="102"/>
      <c r="I38" s="90"/>
      <c r="J38" s="13"/>
      <c r="K38" s="14"/>
      <c r="L38" s="13"/>
      <c r="M38" s="90">
        <v>1.15740740740741E-4</v>
      </c>
      <c r="N38" s="58">
        <v>2.89351851851852E-4</v>
      </c>
      <c r="O38" s="58">
        <v>4.0509259259259301E-4</v>
      </c>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spans="1:46" ht="16.5" thickBot="1" x14ac:dyDescent="0.35">
      <c r="A39" s="33">
        <v>38</v>
      </c>
      <c r="B39" s="34">
        <v>45485</v>
      </c>
      <c r="C39" s="127"/>
      <c r="D39" s="127"/>
      <c r="E39" s="33"/>
      <c r="F39" s="264"/>
      <c r="G39" s="33"/>
      <c r="H39" s="102"/>
      <c r="I39" s="90"/>
      <c r="J39" s="13"/>
      <c r="K39" s="14"/>
      <c r="L39" s="13"/>
      <c r="M39" s="90">
        <v>1.15740740740741E-4</v>
      </c>
      <c r="N39" s="58">
        <v>2.89351851851852E-4</v>
      </c>
      <c r="O39" s="58">
        <v>4.0509259259259301E-4</v>
      </c>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row>
    <row r="40" spans="1:46" ht="15.75" x14ac:dyDescent="0.3">
      <c r="A40" s="236">
        <v>39</v>
      </c>
      <c r="B40" s="237">
        <v>45491</v>
      </c>
      <c r="C40" s="238">
        <v>2.4305555555555555E-4</v>
      </c>
      <c r="D40" s="238">
        <v>4.054398148148148E-4</v>
      </c>
      <c r="E40" s="236">
        <v>11</v>
      </c>
      <c r="F40" s="239">
        <f t="shared" ref="F40:F41" si="23">(G40+25)*E40</f>
        <v>715</v>
      </c>
      <c r="G40" s="236">
        <v>40</v>
      </c>
      <c r="H40" s="218">
        <f t="shared" si="11"/>
        <v>1.4198882240770194</v>
      </c>
      <c r="I40" s="219">
        <f t="shared" ref="I40" si="24">D40/E40</f>
        <v>3.6858164983164979E-5</v>
      </c>
      <c r="J40" s="220">
        <f t="shared" si="12"/>
        <v>3.1845454545454541</v>
      </c>
      <c r="K40" s="221">
        <f t="shared" si="13"/>
        <v>21</v>
      </c>
      <c r="L40" s="220">
        <f t="shared" si="14"/>
        <v>3.3000000000000003</v>
      </c>
      <c r="M40" s="219">
        <v>1.15740740740741E-4</v>
      </c>
      <c r="N40" s="217">
        <v>2.89351851851852E-4</v>
      </c>
      <c r="O40" s="217">
        <v>4.0509259259259301E-4</v>
      </c>
    </row>
    <row r="41" spans="1:46" ht="15.75" x14ac:dyDescent="0.3">
      <c r="A41" s="20">
        <v>40</v>
      </c>
      <c r="B41" s="65">
        <v>45493</v>
      </c>
      <c r="C41" s="66">
        <v>3.4722222222222224E-4</v>
      </c>
      <c r="D41" s="66">
        <v>4.0162037037037038E-4</v>
      </c>
      <c r="E41" s="20">
        <v>12</v>
      </c>
      <c r="F41" s="103">
        <f t="shared" si="23"/>
        <v>780</v>
      </c>
      <c r="G41" s="20">
        <v>40</v>
      </c>
      <c r="H41" s="102">
        <f t="shared" si="11"/>
        <v>1.6481742829696719</v>
      </c>
      <c r="I41" s="90">
        <f t="shared" ref="I41" si="25">D41/E41</f>
        <v>3.3468364197530863E-5</v>
      </c>
      <c r="J41" s="13">
        <f t="shared" si="12"/>
        <v>2.8916666666666666</v>
      </c>
      <c r="K41" s="14">
        <f t="shared" si="13"/>
        <v>30</v>
      </c>
      <c r="L41" s="13">
        <f t="shared" si="14"/>
        <v>5.1428571428571423</v>
      </c>
      <c r="M41" s="90">
        <v>1.15740740740741E-4</v>
      </c>
      <c r="N41" s="58">
        <v>2.89351851851852E-4</v>
      </c>
      <c r="O41" s="58">
        <v>4.0509259259259301E-4</v>
      </c>
    </row>
    <row r="42" spans="1:46" ht="15.75" x14ac:dyDescent="0.3">
      <c r="A42" s="20">
        <v>41</v>
      </c>
      <c r="B42" s="65">
        <v>45498</v>
      </c>
      <c r="C42" s="66">
        <v>3.0092592592592595E-4</v>
      </c>
      <c r="D42" s="66">
        <v>4.2222222222222216E-4</v>
      </c>
      <c r="E42" s="20">
        <v>12</v>
      </c>
      <c r="F42" s="103">
        <f t="shared" ref="F42:F43" si="26">(G42+25)*E42</f>
        <v>780</v>
      </c>
      <c r="G42" s="20">
        <v>40</v>
      </c>
      <c r="H42" s="102">
        <f t="shared" si="11"/>
        <v>1.5955632414369258</v>
      </c>
      <c r="I42" s="90">
        <f t="shared" ref="I42" si="27">D42/E42</f>
        <v>3.5185185185185182E-5</v>
      </c>
      <c r="J42" s="13">
        <f t="shared" ref="J42" si="28">I42*24*60*60</f>
        <v>3.0399999999999996</v>
      </c>
      <c r="K42" s="14">
        <f t="shared" ref="K42" si="29">C42*24*60*60</f>
        <v>26</v>
      </c>
      <c r="L42" s="13">
        <f t="shared" ref="L42" si="30">((E42)/7)*((K42)/10)</f>
        <v>4.4571428571428573</v>
      </c>
      <c r="M42" s="90">
        <v>1.15740740740741E-4</v>
      </c>
      <c r="N42" s="58">
        <v>2.89351851851852E-4</v>
      </c>
      <c r="O42" s="58">
        <v>4.0509259259259301E-4</v>
      </c>
    </row>
    <row r="43" spans="1:46" ht="15.75" x14ac:dyDescent="0.3">
      <c r="A43" s="20">
        <v>42</v>
      </c>
      <c r="B43" s="65">
        <v>45500</v>
      </c>
      <c r="C43" s="66">
        <v>3.3564814814814812E-4</v>
      </c>
      <c r="D43" s="66">
        <v>4.1898148148148149E-4</v>
      </c>
      <c r="E43" s="20">
        <v>12</v>
      </c>
      <c r="F43" s="103">
        <f t="shared" si="26"/>
        <v>780</v>
      </c>
      <c r="G43" s="20">
        <v>40</v>
      </c>
      <c r="H43" s="102">
        <f t="shared" si="11"/>
        <v>1.6035646935017098</v>
      </c>
      <c r="I43" s="90">
        <f t="shared" ref="I43" si="31">D43/E43</f>
        <v>3.4915123456790127E-5</v>
      </c>
      <c r="J43" s="13">
        <f t="shared" ref="J43" si="32">I43*24*60*60</f>
        <v>3.0166666666666671</v>
      </c>
      <c r="K43" s="14">
        <f t="shared" ref="K43" si="33">C43*24*60*60</f>
        <v>29</v>
      </c>
      <c r="L43" s="13">
        <f t="shared" ref="L43" si="34">((E43)/7)*((K43)/10)</f>
        <v>4.9714285714285706</v>
      </c>
      <c r="M43" s="90">
        <v>1.15740740740741E-4</v>
      </c>
      <c r="N43" s="58">
        <v>2.89351851851852E-4</v>
      </c>
      <c r="O43" s="58">
        <v>4.0509259259259301E-4</v>
      </c>
    </row>
    <row r="44" spans="1:46" ht="15.75" x14ac:dyDescent="0.3">
      <c r="A44" s="20">
        <v>43</v>
      </c>
      <c r="B44" s="65">
        <v>45505</v>
      </c>
      <c r="C44" s="66">
        <v>3.1250000000000001E-4</v>
      </c>
      <c r="D44" s="66">
        <v>4.0625000000000004E-4</v>
      </c>
      <c r="E44" s="20">
        <v>12</v>
      </c>
      <c r="F44" s="103">
        <f t="shared" ref="F44:F45" si="35">(G44+25)*E44</f>
        <v>780</v>
      </c>
      <c r="G44" s="20">
        <v>40</v>
      </c>
      <c r="H44" s="102">
        <f t="shared" si="11"/>
        <v>1.6358277302943967</v>
      </c>
      <c r="I44" s="90">
        <f t="shared" ref="I44" si="36">D44/E44</f>
        <v>3.3854166666666672E-5</v>
      </c>
      <c r="J44" s="13">
        <f t="shared" ref="J44" si="37">I44*24*60*60</f>
        <v>2.9250000000000003</v>
      </c>
      <c r="K44" s="14">
        <f t="shared" ref="K44" si="38">C44*24*60*60</f>
        <v>26.999999999999996</v>
      </c>
      <c r="L44" s="13">
        <f t="shared" ref="L44" si="39">((E44)/7)*((K44)/10)</f>
        <v>4.6285714285714281</v>
      </c>
      <c r="M44" s="90">
        <v>1.15740740740741E-4</v>
      </c>
      <c r="N44" s="58">
        <v>2.89351851851852E-4</v>
      </c>
      <c r="O44" s="58">
        <v>4.0509259259259301E-4</v>
      </c>
    </row>
    <row r="45" spans="1:46" ht="15.75" x14ac:dyDescent="0.3">
      <c r="A45" s="47">
        <v>44</v>
      </c>
      <c r="B45" s="48">
        <v>45507</v>
      </c>
      <c r="C45" s="88">
        <v>4.6296296296296294E-5</v>
      </c>
      <c r="D45" s="88">
        <v>2.9722222222222221E-4</v>
      </c>
      <c r="E45" s="47">
        <v>7</v>
      </c>
      <c r="F45" s="113">
        <f t="shared" si="35"/>
        <v>595</v>
      </c>
      <c r="G45" s="47">
        <v>60</v>
      </c>
      <c r="H45" s="102">
        <f t="shared" si="11"/>
        <v>0.93065661439057079</v>
      </c>
      <c r="I45" s="90">
        <f t="shared" ref="I45" si="40">D45/E45</f>
        <v>4.2460317460317457E-5</v>
      </c>
      <c r="J45" s="13">
        <f t="shared" ref="J45" si="41">I45*24*60*60</f>
        <v>3.6685714285714286</v>
      </c>
      <c r="K45" s="14">
        <f t="shared" ref="K45" si="42">C45*24*60*60</f>
        <v>4</v>
      </c>
      <c r="L45" s="13">
        <f t="shared" ref="L45" si="43">((E45)/7)*((K45)/10)</f>
        <v>0.4</v>
      </c>
      <c r="M45" s="90">
        <v>1.15740740740741E-4</v>
      </c>
      <c r="N45" s="58">
        <v>2.89351851851852E-4</v>
      </c>
      <c r="O45" s="58">
        <v>4.0509259259259301E-4</v>
      </c>
    </row>
    <row r="46" spans="1:46" ht="15.75" x14ac:dyDescent="0.3">
      <c r="A46" s="8">
        <v>45</v>
      </c>
      <c r="B46" s="9">
        <v>45512</v>
      </c>
      <c r="C46" s="63">
        <v>1.0416666666666667E-4</v>
      </c>
      <c r="D46" s="63">
        <v>2.9224537037037039E-4</v>
      </c>
      <c r="E46" s="8">
        <v>8</v>
      </c>
      <c r="F46" s="101">
        <f t="shared" ref="F46:F47" si="44">(G46+25)*E46</f>
        <v>680</v>
      </c>
      <c r="G46" s="8">
        <v>60</v>
      </c>
      <c r="H46" s="102">
        <f t="shared" si="11"/>
        <v>1.1554723066445838</v>
      </c>
      <c r="I46" s="90">
        <f t="shared" ref="I46" si="45">D46/E46</f>
        <v>3.6530671296296299E-5</v>
      </c>
      <c r="J46" s="13">
        <f t="shared" ref="J46" si="46">I46*24*60*60</f>
        <v>3.15625</v>
      </c>
      <c r="K46" s="14">
        <f t="shared" ref="K46" si="47">C46*24*60*60</f>
        <v>9</v>
      </c>
      <c r="L46" s="13">
        <f t="shared" ref="L46" si="48">((E46)/7)*((K46)/10)</f>
        <v>1.0285714285714285</v>
      </c>
      <c r="M46" s="90">
        <v>1.15740740740741E-4</v>
      </c>
      <c r="N46" s="58">
        <v>2.89351851851852E-4</v>
      </c>
      <c r="O46" s="58">
        <v>4.0509259259259301E-4</v>
      </c>
    </row>
    <row r="47" spans="1:46" ht="15.75" x14ac:dyDescent="0.3">
      <c r="A47" s="8">
        <v>46</v>
      </c>
      <c r="B47" s="9">
        <v>45514</v>
      </c>
      <c r="C47" s="63">
        <v>1.6203703703703703E-4</v>
      </c>
      <c r="D47" s="63">
        <v>3.1516203703703703E-4</v>
      </c>
      <c r="E47" s="8">
        <v>9</v>
      </c>
      <c r="F47" s="101">
        <f t="shared" si="44"/>
        <v>765</v>
      </c>
      <c r="G47" s="8">
        <v>60</v>
      </c>
      <c r="H47" s="102">
        <f t="shared" si="11"/>
        <v>1.33194778666064</v>
      </c>
      <c r="I47" s="90">
        <f t="shared" ref="I47" si="49">D47/E47</f>
        <v>3.5018004115226337E-5</v>
      </c>
      <c r="J47" s="13">
        <f t="shared" ref="J47" si="50">I47*24*60*60</f>
        <v>3.025555555555556</v>
      </c>
      <c r="K47" s="14">
        <f t="shared" ref="K47" si="51">C47*24*60*60</f>
        <v>14</v>
      </c>
      <c r="L47" s="13">
        <f t="shared" ref="L47" si="52">((E47)/7)*((K47)/10)</f>
        <v>1.8</v>
      </c>
      <c r="M47" s="90">
        <v>1.15740740740741E-4</v>
      </c>
      <c r="N47" s="58">
        <v>2.89351851851852E-4</v>
      </c>
      <c r="O47" s="58">
        <v>4.0509259259259301E-4</v>
      </c>
    </row>
    <row r="48" spans="1:46" ht="15.75" x14ac:dyDescent="0.3">
      <c r="A48" s="8">
        <v>47</v>
      </c>
      <c r="B48" s="9">
        <v>45519</v>
      </c>
      <c r="C48" s="63">
        <v>1.9675925925925926E-4</v>
      </c>
      <c r="D48" s="63">
        <v>3.5856481481481481E-4</v>
      </c>
      <c r="E48" s="8">
        <v>10</v>
      </c>
      <c r="F48" s="101">
        <f t="shared" ref="F48:F49" si="53">(G48+25)*E48</f>
        <v>850</v>
      </c>
      <c r="G48" s="8">
        <v>60</v>
      </c>
      <c r="H48" s="102">
        <f t="shared" si="11"/>
        <v>1.4599754855168028</v>
      </c>
      <c r="I48" s="90">
        <f t="shared" ref="I48" si="54">D48/E48</f>
        <v>3.5856481481481479E-5</v>
      </c>
      <c r="J48" s="13">
        <f t="shared" ref="J48" si="55">I48*24*60*60</f>
        <v>3.0979999999999999</v>
      </c>
      <c r="K48" s="14">
        <f t="shared" ref="K48" si="56">C48*24*60*60</f>
        <v>17</v>
      </c>
      <c r="L48" s="13">
        <f t="shared" ref="L48" si="57">((E48)/7)*((K48)/10)</f>
        <v>2.4285714285714284</v>
      </c>
      <c r="M48" s="90">
        <v>1.15740740740741E-4</v>
      </c>
      <c r="N48" s="58">
        <v>2.89351851851852E-4</v>
      </c>
      <c r="O48" s="58">
        <v>4.0509259259259301E-4</v>
      </c>
    </row>
    <row r="49" spans="1:15" ht="15.75" x14ac:dyDescent="0.3">
      <c r="A49" s="8">
        <v>48</v>
      </c>
      <c r="B49" s="9">
        <v>45521</v>
      </c>
      <c r="C49" s="63">
        <v>2.6620370370370372E-4</v>
      </c>
      <c r="D49" s="63">
        <v>4.0752314814814818E-4</v>
      </c>
      <c r="E49" s="8">
        <v>11</v>
      </c>
      <c r="F49" s="101">
        <f t="shared" si="53"/>
        <v>935</v>
      </c>
      <c r="G49" s="8">
        <v>60</v>
      </c>
      <c r="H49" s="102">
        <f t="shared" si="11"/>
        <v>1.5765346586739231</v>
      </c>
      <c r="I49" s="90">
        <f t="shared" ref="I49" si="58">D49/E49</f>
        <v>3.7047558922558924E-5</v>
      </c>
      <c r="J49" s="13">
        <f t="shared" ref="J49" si="59">I49*24*60*60</f>
        <v>3.2009090909090911</v>
      </c>
      <c r="K49" s="14">
        <f t="shared" ref="K49" si="60">C49*24*60*60</f>
        <v>23</v>
      </c>
      <c r="L49" s="13">
        <f t="shared" ref="L49" si="61">((E49)/7)*((K49)/10)</f>
        <v>3.6142857142857139</v>
      </c>
      <c r="M49" s="90">
        <v>1.15740740740741E-4</v>
      </c>
      <c r="N49" s="58">
        <v>2.89351851851852E-4</v>
      </c>
      <c r="O49" s="58">
        <v>4.0509259259259301E-4</v>
      </c>
    </row>
    <row r="50" spans="1:15" ht="15.75" x14ac:dyDescent="0.3">
      <c r="A50" s="20">
        <v>49</v>
      </c>
      <c r="B50" s="65">
        <v>45526</v>
      </c>
      <c r="C50" s="66">
        <v>3.1250000000000001E-4</v>
      </c>
      <c r="D50" s="66">
        <v>4.2569444444444447E-4</v>
      </c>
      <c r="E50" s="20">
        <v>12</v>
      </c>
      <c r="F50" s="103">
        <f t="shared" ref="F50:F51" si="62">(G50+25)*E50</f>
        <v>1020</v>
      </c>
      <c r="G50" s="20">
        <v>60</v>
      </c>
      <c r="H50" s="102">
        <f t="shared" si="11"/>
        <v>1.7630685840170344</v>
      </c>
      <c r="I50" s="90">
        <f t="shared" ref="I50:I51" si="63">D50/E50</f>
        <v>3.5474537037037039E-5</v>
      </c>
      <c r="J50" s="13">
        <f t="shared" ref="J50:J51" si="64">I50*24*60*60</f>
        <v>3.0649999999999999</v>
      </c>
      <c r="K50" s="14">
        <f t="shared" ref="K50:K51" si="65">C50*24*60*60</f>
        <v>26.999999999999996</v>
      </c>
      <c r="L50" s="13">
        <f t="shared" ref="L50:L51" si="66">((E50)/7)*((K50)/10)</f>
        <v>4.6285714285714281</v>
      </c>
      <c r="M50" s="90">
        <v>1.15740740740741E-4</v>
      </c>
      <c r="N50" s="58">
        <v>2.89351851851852E-4</v>
      </c>
      <c r="O50" s="58">
        <v>4.0509259259259301E-4</v>
      </c>
    </row>
    <row r="51" spans="1:15" ht="15.75" x14ac:dyDescent="0.3">
      <c r="A51" s="20">
        <v>50</v>
      </c>
      <c r="B51" s="65">
        <v>45528</v>
      </c>
      <c r="C51" s="66">
        <v>3.0092592592592595E-4</v>
      </c>
      <c r="D51" s="66">
        <v>3.9525462962962962E-4</v>
      </c>
      <c r="E51" s="20">
        <v>12</v>
      </c>
      <c r="F51" s="103">
        <f t="shared" si="62"/>
        <v>1020</v>
      </c>
      <c r="G51" s="20">
        <v>60</v>
      </c>
      <c r="H51" s="102">
        <f t="shared" si="11"/>
        <v>1.8412118074214707</v>
      </c>
      <c r="I51" s="90">
        <f t="shared" si="63"/>
        <v>3.2937885802469135E-5</v>
      </c>
      <c r="J51" s="13">
        <f t="shared" si="64"/>
        <v>2.8458333333333332</v>
      </c>
      <c r="K51" s="14">
        <f t="shared" si="65"/>
        <v>26</v>
      </c>
      <c r="L51" s="13">
        <f t="shared" si="66"/>
        <v>4.4571428571428573</v>
      </c>
      <c r="M51" s="90">
        <v>1.15740740740741E-4</v>
      </c>
      <c r="N51" s="58">
        <v>2.89351851851852E-4</v>
      </c>
      <c r="O51" s="58">
        <v>4.0509259259259301E-4</v>
      </c>
    </row>
    <row r="52" spans="1:15" ht="15.75" x14ac:dyDescent="0.3">
      <c r="A52" s="20">
        <v>51</v>
      </c>
      <c r="B52" s="65">
        <v>45533</v>
      </c>
      <c r="C52" s="66">
        <v>3.3564814814814812E-4</v>
      </c>
      <c r="D52" s="66">
        <v>3.9444444444444444E-4</v>
      </c>
      <c r="E52" s="20">
        <v>12</v>
      </c>
      <c r="F52" s="103">
        <f t="shared" ref="F52" si="67">(G52+25)*E52</f>
        <v>1020</v>
      </c>
      <c r="G52" s="20">
        <v>60</v>
      </c>
      <c r="H52" s="102">
        <f t="shared" si="11"/>
        <v>1.843542977523259</v>
      </c>
      <c r="I52" s="90">
        <f t="shared" ref="I52" si="68">D52/E52</f>
        <v>3.2870370370370368E-5</v>
      </c>
      <c r="J52" s="13">
        <f t="shared" ref="J52" si="69">I52*24*60*60</f>
        <v>2.84</v>
      </c>
      <c r="K52" s="14">
        <f t="shared" ref="K52" si="70">C52*24*60*60</f>
        <v>29</v>
      </c>
      <c r="L52" s="13">
        <f t="shared" ref="L52" si="71">((E52)/7)*((K52)/10)</f>
        <v>4.9714285714285706</v>
      </c>
      <c r="M52" s="90">
        <v>1.15740740740741E-4</v>
      </c>
      <c r="N52" s="58">
        <v>2.89351851851852E-4</v>
      </c>
      <c r="O52" s="58">
        <v>4.0509259259259301E-4</v>
      </c>
    </row>
    <row r="53" spans="1:15" ht="15.75" x14ac:dyDescent="0.3">
      <c r="A53" s="20">
        <v>52</v>
      </c>
      <c r="B53" s="65">
        <v>45535</v>
      </c>
      <c r="C53" s="66">
        <v>3.1250000000000001E-4</v>
      </c>
      <c r="D53" s="66">
        <v>3.8275462962962964E-4</v>
      </c>
      <c r="E53" s="20">
        <v>12</v>
      </c>
      <c r="F53" s="103">
        <f>(G53+25)*E53</f>
        <v>1020</v>
      </c>
      <c r="G53" s="20">
        <v>60</v>
      </c>
      <c r="H53" s="102">
        <f t="shared" si="11"/>
        <v>1.8769426316250026</v>
      </c>
      <c r="I53" s="90">
        <f t="shared" ref="I53" si="72">D53/E53</f>
        <v>3.1896219135802468E-5</v>
      </c>
      <c r="J53" s="13">
        <f t="shared" ref="J53" si="73">I53*24*60*60</f>
        <v>2.7558333333333329</v>
      </c>
      <c r="K53" s="14">
        <f t="shared" ref="K53" si="74">C53*24*60*60</f>
        <v>26.999999999999996</v>
      </c>
      <c r="L53" s="13">
        <f t="shared" ref="L53" si="75">((E53)/7)*((K53)/10)</f>
        <v>4.6285714285714281</v>
      </c>
      <c r="M53" s="90">
        <v>1.15740740740741E-4</v>
      </c>
      <c r="N53" s="58">
        <v>2.89351851851852E-4</v>
      </c>
      <c r="O53" s="58">
        <v>4.0509259259259301E-4</v>
      </c>
    </row>
    <row r="54" spans="1:15" ht="15.75" x14ac:dyDescent="0.3">
      <c r="A54" s="47">
        <v>53</v>
      </c>
      <c r="B54" s="48">
        <v>45540</v>
      </c>
      <c r="C54" s="88">
        <v>4.6296296296296294E-5</v>
      </c>
      <c r="D54" s="88">
        <v>2.775462962962963E-4</v>
      </c>
      <c r="E54" s="47">
        <v>7</v>
      </c>
      <c r="F54" s="113">
        <f t="shared" ref="F54" si="76">(G54+25)*E54</f>
        <v>735</v>
      </c>
      <c r="G54" s="47">
        <v>80</v>
      </c>
      <c r="H54" s="102">
        <f t="shared" si="11"/>
        <v>1.068290661496166</v>
      </c>
      <c r="I54" s="90">
        <f t="shared" ref="I54" si="77">D54/E54</f>
        <v>3.9649470899470899E-5</v>
      </c>
      <c r="J54" s="13">
        <f t="shared" ref="J54" si="78">I54*24*60*60</f>
        <v>3.4257142857142857</v>
      </c>
      <c r="K54" s="14">
        <f t="shared" ref="K54" si="79">C54*24*60*60</f>
        <v>4</v>
      </c>
      <c r="L54" s="13">
        <f t="shared" ref="L54" si="80">((E54)/7)*((K54)/10)</f>
        <v>0.4</v>
      </c>
      <c r="M54" s="90">
        <v>1.15740740740741E-4</v>
      </c>
      <c r="N54" s="58">
        <v>2.89351851851852E-4</v>
      </c>
      <c r="O54" s="58">
        <v>4.0509259259259301E-4</v>
      </c>
    </row>
    <row r="55" spans="1:15" ht="15.75" x14ac:dyDescent="0.3">
      <c r="A55" s="8">
        <v>54</v>
      </c>
      <c r="B55" s="9">
        <v>45542</v>
      </c>
      <c r="C55" s="63">
        <v>1.0416666666666667E-4</v>
      </c>
      <c r="D55" s="63">
        <v>3.1388888888888889E-4</v>
      </c>
      <c r="E55" s="8">
        <v>8</v>
      </c>
      <c r="F55" s="101">
        <f>(G55+25)*E55</f>
        <v>880</v>
      </c>
      <c r="G55" s="8">
        <v>85</v>
      </c>
      <c r="H55" s="102">
        <f t="shared" si="11"/>
        <v>1.2566813340488858</v>
      </c>
      <c r="I55" s="90">
        <f t="shared" ref="I55" si="81">D55/E55</f>
        <v>3.9236111111111111E-5</v>
      </c>
      <c r="J55" s="13">
        <f t="shared" ref="J55" si="82">I55*24*60*60</f>
        <v>3.3899999999999997</v>
      </c>
      <c r="K55" s="14">
        <f t="shared" ref="K55" si="83">C55*24*60*60</f>
        <v>9</v>
      </c>
      <c r="L55" s="13">
        <f t="shared" ref="L55" si="84">((E55)/7)*((K55)/10)</f>
        <v>1.0285714285714285</v>
      </c>
      <c r="M55" s="90">
        <v>1.15740740740741E-4</v>
      </c>
      <c r="N55" s="58">
        <v>2.89351851851852E-4</v>
      </c>
      <c r="O55" s="58">
        <v>4.0509259259259301E-4</v>
      </c>
    </row>
    <row r="56" spans="1:15" ht="15.75" x14ac:dyDescent="0.3">
      <c r="A56" s="8">
        <v>55</v>
      </c>
      <c r="B56" s="9">
        <v>45547</v>
      </c>
      <c r="C56" s="63">
        <v>1.5046296296296297E-4</v>
      </c>
      <c r="D56" s="63">
        <v>3.388888888888889E-4</v>
      </c>
      <c r="E56" s="8">
        <v>9</v>
      </c>
      <c r="F56" s="101">
        <f>(G56+25)*E56</f>
        <v>990</v>
      </c>
      <c r="G56" s="8">
        <v>85</v>
      </c>
      <c r="H56" s="102">
        <f t="shared" si="11"/>
        <v>1.442766411457395</v>
      </c>
      <c r="I56" s="90">
        <f t="shared" ref="I56" si="85">D56/E56</f>
        <v>3.7654320987654319E-5</v>
      </c>
      <c r="J56" s="13">
        <f t="shared" ref="J56" si="86">I56*24*60*60</f>
        <v>3.2533333333333334</v>
      </c>
      <c r="K56" s="14">
        <f t="shared" ref="K56" si="87">C56*24*60*60</f>
        <v>13</v>
      </c>
      <c r="L56" s="13">
        <f t="shared" ref="L56" si="88">((E56)/7)*((K56)/10)</f>
        <v>1.6714285714285717</v>
      </c>
      <c r="M56" s="90">
        <v>1.15740740740741E-4</v>
      </c>
      <c r="N56" s="58">
        <v>2.89351851851852E-4</v>
      </c>
      <c r="O56" s="58">
        <v>4.0509259259259301E-4</v>
      </c>
    </row>
    <row r="57" spans="1:15" ht="15.75" x14ac:dyDescent="0.3">
      <c r="A57" s="8">
        <v>56</v>
      </c>
      <c r="B57" s="9">
        <v>45549</v>
      </c>
      <c r="C57" s="63">
        <v>1.8518518518518518E-4</v>
      </c>
      <c r="D57" s="63">
        <v>3.8136574074074076E-4</v>
      </c>
      <c r="E57" s="8">
        <v>10</v>
      </c>
      <c r="F57" s="101">
        <f>(G57+25)*E57</f>
        <v>1100</v>
      </c>
      <c r="G57" s="8">
        <v>85</v>
      </c>
      <c r="H57" s="102">
        <f t="shared" si="11"/>
        <v>1.5930680382395102</v>
      </c>
      <c r="I57" s="90">
        <f t="shared" ref="I57" si="89">D57/E57</f>
        <v>3.8136574074074074E-5</v>
      </c>
      <c r="J57" s="13">
        <f t="shared" ref="J57" si="90">I57*24*60*60</f>
        <v>3.2949999999999999</v>
      </c>
      <c r="K57" s="14">
        <f t="shared" ref="K57" si="91">C57*24*60*60</f>
        <v>16</v>
      </c>
      <c r="L57" s="13">
        <f t="shared" ref="L57" si="92">((E57)/7)*((K57)/10)</f>
        <v>2.285714285714286</v>
      </c>
      <c r="M57" s="90">
        <v>1.15740740740741E-4</v>
      </c>
      <c r="N57" s="58">
        <v>2.89351851851852E-4</v>
      </c>
      <c r="O57" s="58">
        <v>4.0509259259259301E-4</v>
      </c>
    </row>
    <row r="58" spans="1:15" ht="15.75" x14ac:dyDescent="0.3">
      <c r="A58" s="8">
        <v>57</v>
      </c>
      <c r="B58" s="9">
        <v>45554</v>
      </c>
      <c r="C58" s="63">
        <v>2.6620370370370372E-4</v>
      </c>
      <c r="D58" s="63">
        <v>3.7152777777777781E-4</v>
      </c>
      <c r="E58" s="8">
        <v>11</v>
      </c>
      <c r="F58" s="101">
        <f>(G58+25)*E58</f>
        <v>1210</v>
      </c>
      <c r="G58" s="8">
        <v>85</v>
      </c>
      <c r="H58" s="102">
        <f t="shared" si="11"/>
        <v>1.8643193723952287</v>
      </c>
      <c r="I58" s="90">
        <f t="shared" ref="I58" si="93">D58/E58</f>
        <v>3.3775252525252527E-5</v>
      </c>
      <c r="J58" s="13">
        <f t="shared" ref="J58" si="94">I58*24*60*60</f>
        <v>2.9181818181818189</v>
      </c>
      <c r="K58" s="14">
        <f t="shared" ref="K58" si="95">C58*24*60*60</f>
        <v>23</v>
      </c>
      <c r="L58" s="13">
        <f t="shared" ref="L58" si="96">((E58)/7)*((K58)/10)</f>
        <v>3.6142857142857139</v>
      </c>
      <c r="M58" s="90">
        <v>1.15740740740741E-4</v>
      </c>
      <c r="N58" s="58">
        <v>2.89351851851852E-4</v>
      </c>
      <c r="O58" s="58">
        <v>4.0509259259259301E-4</v>
      </c>
    </row>
    <row r="59" spans="1:15" ht="15.75" x14ac:dyDescent="0.3">
      <c r="A59" s="26">
        <v>58</v>
      </c>
      <c r="B59" s="27">
        <v>45556</v>
      </c>
      <c r="C59" s="68">
        <v>1.1574074074074075E-4</v>
      </c>
      <c r="D59" s="68">
        <v>3.8657407407407407E-4</v>
      </c>
      <c r="E59" s="26">
        <v>12</v>
      </c>
      <c r="F59" s="132">
        <f>(G59+25)*E59</f>
        <v>1320</v>
      </c>
      <c r="G59" s="26">
        <v>85</v>
      </c>
      <c r="H59" s="102">
        <f t="shared" si="11"/>
        <v>2.0850831523765656</v>
      </c>
      <c r="I59" s="90">
        <f t="shared" ref="I59" si="97">D59/E59</f>
        <v>3.2214506172839503E-5</v>
      </c>
      <c r="J59" s="13">
        <f t="shared" ref="J59" si="98">I59*24*60*60</f>
        <v>2.7833333333333328</v>
      </c>
      <c r="K59" s="14">
        <f t="shared" ref="K59" si="99">C59*24*60*60</f>
        <v>10.000000000000002</v>
      </c>
      <c r="L59" s="13">
        <f t="shared" ref="L59" si="100">((E59)/7)*((K59)/10)</f>
        <v>1.7142857142857146</v>
      </c>
      <c r="M59" s="90">
        <v>1.15740740740741E-4</v>
      </c>
      <c r="N59" s="58">
        <v>2.89351851851852E-4</v>
      </c>
      <c r="O59" s="58">
        <v>4.0509259259259301E-4</v>
      </c>
    </row>
    <row r="60" spans="1:15" x14ac:dyDescent="0.25">
      <c r="M60" s="90">
        <v>1.15740740740741E-4</v>
      </c>
      <c r="N60" s="58">
        <v>2.89351851851852E-4</v>
      </c>
      <c r="O60" s="58">
        <v>4.0509259259259301E-4</v>
      </c>
    </row>
    <row r="61" spans="1:15" x14ac:dyDescent="0.25">
      <c r="M61" s="90">
        <v>1.15740740740741E-4</v>
      </c>
      <c r="N61" s="58">
        <v>2.89351851851852E-4</v>
      </c>
      <c r="O61" s="58">
        <v>4.0509259259259301E-4</v>
      </c>
    </row>
    <row r="62" spans="1:15" x14ac:dyDescent="0.25">
      <c r="M62" s="90">
        <v>1.15740740740741E-4</v>
      </c>
      <c r="N62" s="58">
        <v>2.89351851851852E-4</v>
      </c>
      <c r="O62" s="58">
        <v>4.0509259259259301E-4</v>
      </c>
    </row>
    <row r="63" spans="1:15" x14ac:dyDescent="0.25">
      <c r="M63" s="90">
        <v>1.15740740740741E-4</v>
      </c>
      <c r="N63" s="58">
        <v>2.89351851851852E-4</v>
      </c>
      <c r="O63" s="58">
        <v>4.0509259259259301E-4</v>
      </c>
    </row>
    <row r="64" spans="1:15" x14ac:dyDescent="0.25">
      <c r="M64" s="90">
        <v>1.15740740740741E-4</v>
      </c>
      <c r="N64" s="58">
        <v>2.89351851851852E-4</v>
      </c>
      <c r="O64" s="58">
        <v>4.0509259259259301E-4</v>
      </c>
    </row>
    <row r="65" spans="13:15" x14ac:dyDescent="0.25">
      <c r="M65" s="90">
        <v>1.15740740740741E-4</v>
      </c>
      <c r="N65" s="58">
        <v>2.89351851851852E-4</v>
      </c>
      <c r="O65" s="58">
        <v>4.0509259259259301E-4</v>
      </c>
    </row>
    <row r="66" spans="13:15" x14ac:dyDescent="0.25">
      <c r="M66" s="90">
        <v>1.15740740740741E-4</v>
      </c>
      <c r="N66" s="58">
        <v>2.89351851851852E-4</v>
      </c>
      <c r="O66" s="58">
        <v>4.0509259259259301E-4</v>
      </c>
    </row>
    <row r="67" spans="13:15" x14ac:dyDescent="0.25">
      <c r="M67" s="90">
        <v>1.15740740740741E-4</v>
      </c>
      <c r="N67" s="58">
        <v>2.89351851851852E-4</v>
      </c>
      <c r="O67" s="58">
        <v>4.0509259259259301E-4</v>
      </c>
    </row>
    <row r="68" spans="13:15" x14ac:dyDescent="0.25">
      <c r="M68" s="90">
        <v>1.15740740740741E-4</v>
      </c>
      <c r="N68" s="58">
        <v>2.89351851851852E-4</v>
      </c>
      <c r="O68" s="58">
        <v>4.0509259259259301E-4</v>
      </c>
    </row>
    <row r="69" spans="13:15" x14ac:dyDescent="0.25">
      <c r="M69" s="90">
        <v>1.15740740740741E-4</v>
      </c>
      <c r="N69" s="58">
        <v>2.89351851851852E-4</v>
      </c>
      <c r="O69" s="58">
        <v>4.0509259259259301E-4</v>
      </c>
    </row>
    <row r="70" spans="13:15" x14ac:dyDescent="0.25">
      <c r="M70" s="90">
        <v>1.15740740740741E-4</v>
      </c>
      <c r="N70" s="58">
        <v>2.89351851851852E-4</v>
      </c>
      <c r="O70" s="58">
        <v>4.0509259259259301E-4</v>
      </c>
    </row>
    <row r="71" spans="13:15" x14ac:dyDescent="0.25">
      <c r="M71" s="90">
        <v>1.15740740740741E-4</v>
      </c>
      <c r="N71" s="58">
        <v>2.89351851851852E-4</v>
      </c>
      <c r="O71" s="58">
        <v>4.0509259259259301E-4</v>
      </c>
    </row>
    <row r="72" spans="13:15" x14ac:dyDescent="0.25">
      <c r="M72" s="90">
        <v>1.15740740740741E-4</v>
      </c>
      <c r="N72" s="58">
        <v>2.89351851851852E-4</v>
      </c>
      <c r="O72" s="58">
        <v>4.0509259259259301E-4</v>
      </c>
    </row>
    <row r="73" spans="13:15" x14ac:dyDescent="0.25">
      <c r="M73" s="90">
        <v>1.15740740740741E-4</v>
      </c>
      <c r="N73" s="58">
        <v>2.89351851851852E-4</v>
      </c>
      <c r="O73" s="58">
        <v>4.0509259259259301E-4</v>
      </c>
    </row>
    <row r="74" spans="13:15" x14ac:dyDescent="0.25">
      <c r="M74" s="90">
        <v>1.15740740740741E-4</v>
      </c>
      <c r="N74" s="58">
        <v>2.89351851851852E-4</v>
      </c>
      <c r="O74" s="58">
        <v>4.0509259259259301E-4</v>
      </c>
    </row>
    <row r="75" spans="13:15" x14ac:dyDescent="0.25">
      <c r="M75" s="90">
        <v>1.15740740740741E-4</v>
      </c>
      <c r="N75" s="58">
        <v>2.89351851851852E-4</v>
      </c>
      <c r="O75" s="58">
        <v>4.0509259259259301E-4</v>
      </c>
    </row>
    <row r="76" spans="13:15" x14ac:dyDescent="0.25">
      <c r="M76" s="90">
        <v>1.15740740740741E-4</v>
      </c>
      <c r="N76" s="58">
        <v>2.89351851851852E-4</v>
      </c>
      <c r="O76" s="58">
        <v>4.0509259259259301E-4</v>
      </c>
    </row>
    <row r="77" spans="13:15" x14ac:dyDescent="0.25">
      <c r="M77" s="90">
        <v>1.15740740740741E-4</v>
      </c>
      <c r="N77" s="58">
        <v>2.89351851851852E-4</v>
      </c>
      <c r="O77" s="58">
        <v>4.0509259259259301E-4</v>
      </c>
    </row>
    <row r="78" spans="13:15" x14ac:dyDescent="0.25">
      <c r="M78" s="90">
        <v>1.15740740740741E-4</v>
      </c>
      <c r="N78" s="58">
        <v>2.89351851851852E-4</v>
      </c>
      <c r="O78" s="58">
        <v>4.0509259259259301E-4</v>
      </c>
    </row>
    <row r="79" spans="13:15" x14ac:dyDescent="0.25">
      <c r="M79" s="90">
        <v>1.15740740740741E-4</v>
      </c>
      <c r="N79" s="58">
        <v>2.89351851851852E-4</v>
      </c>
      <c r="O79" s="58">
        <v>4.0509259259259301E-4</v>
      </c>
    </row>
    <row r="80" spans="13:15" x14ac:dyDescent="0.25">
      <c r="M80" s="90">
        <v>1.15740740740741E-4</v>
      </c>
      <c r="N80" s="58">
        <v>2.89351851851852E-4</v>
      </c>
      <c r="O80" s="58">
        <v>4.0509259259259301E-4</v>
      </c>
    </row>
    <row r="81" spans="13:15" x14ac:dyDescent="0.25">
      <c r="M81" s="90">
        <v>1.15740740740741E-4</v>
      </c>
      <c r="N81" s="58">
        <v>2.89351851851852E-4</v>
      </c>
      <c r="O81" s="58">
        <v>4.0509259259259301E-4</v>
      </c>
    </row>
    <row r="82" spans="13:15" x14ac:dyDescent="0.25">
      <c r="M82" s="90">
        <v>1.15740740740741E-4</v>
      </c>
      <c r="N82" s="58">
        <v>2.89351851851852E-4</v>
      </c>
      <c r="O82" s="58">
        <v>4.0509259259259301E-4</v>
      </c>
    </row>
    <row r="83" spans="13:15" x14ac:dyDescent="0.25">
      <c r="M83" s="90">
        <v>1.15740740740741E-4</v>
      </c>
      <c r="N83" s="58">
        <v>2.89351851851852E-4</v>
      </c>
      <c r="O83" s="58">
        <v>4.0509259259259301E-4</v>
      </c>
    </row>
    <row r="84" spans="13:15" x14ac:dyDescent="0.25">
      <c r="M84" s="90">
        <v>1.15740740740741E-4</v>
      </c>
      <c r="N84" s="58">
        <v>2.89351851851852E-4</v>
      </c>
      <c r="O84" s="58">
        <v>4.0509259259259301E-4</v>
      </c>
    </row>
    <row r="85" spans="13:15" x14ac:dyDescent="0.25">
      <c r="M85" s="90"/>
      <c r="N85" s="58"/>
      <c r="O85" s="5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C645-1549-48E7-A00A-8B99EE95E444}">
  <dimension ref="A1:AT84"/>
  <sheetViews>
    <sheetView topLeftCell="K1" zoomScaleNormal="100" workbookViewId="0">
      <pane ySplit="1" topLeftCell="A2" activePane="bottomLeft" state="frozen"/>
      <selection activeCell="K1" sqref="K1"/>
      <selection pane="bottomLeft" activeCell="AU17" sqref="AU17"/>
    </sheetView>
  </sheetViews>
  <sheetFormatPr defaultColWidth="8.7109375" defaultRowHeight="15" x14ac:dyDescent="0.25"/>
  <cols>
    <col min="1" max="1" width="4.28515625" style="36" bestFit="1" customWidth="1"/>
    <col min="2" max="2" width="6.140625" style="36" bestFit="1" customWidth="1"/>
    <col min="3" max="3" width="10.140625" style="36" bestFit="1" customWidth="1"/>
    <col min="4" max="4" width="11.42578125" style="36" bestFit="1" customWidth="1"/>
    <col min="5" max="5" width="5.5703125" style="36" bestFit="1" customWidth="1"/>
    <col min="6" max="6" width="12.140625" style="36" bestFit="1" customWidth="1"/>
    <col min="7" max="7" width="11.85546875" style="36" bestFit="1" customWidth="1"/>
    <col min="8" max="8" width="6.7109375" style="36" bestFit="1" customWidth="1"/>
    <col min="9" max="9" width="13.140625" style="94" bestFit="1" customWidth="1"/>
    <col min="10" max="10" width="9.28515625" style="36" bestFit="1" customWidth="1"/>
    <col min="11" max="11" width="10.28515625" style="36" bestFit="1" customWidth="1"/>
    <col min="12" max="12" width="9.7109375" style="36" bestFit="1" customWidth="1"/>
    <col min="13" max="13" width="10.28515625" style="94" bestFit="1" customWidth="1"/>
    <col min="14" max="14" width="9.85546875" style="36" bestFit="1" customWidth="1"/>
    <col min="15" max="15" width="12.140625" style="36" bestFit="1" customWidth="1"/>
    <col min="16" max="16384" width="8.7109375" style="36"/>
  </cols>
  <sheetData>
    <row r="1" spans="1:46" ht="15.75" x14ac:dyDescent="0.3">
      <c r="A1" s="51" t="s">
        <v>0</v>
      </c>
      <c r="B1" s="2" t="s">
        <v>1</v>
      </c>
      <c r="C1" s="51" t="s">
        <v>13</v>
      </c>
      <c r="D1" s="51" t="s">
        <v>3</v>
      </c>
      <c r="E1" s="51" t="s">
        <v>14</v>
      </c>
      <c r="F1" s="52" t="s">
        <v>15</v>
      </c>
      <c r="G1" s="53" t="s">
        <v>260</v>
      </c>
      <c r="H1" s="51" t="s">
        <v>8</v>
      </c>
      <c r="I1" s="92" t="s">
        <v>17</v>
      </c>
      <c r="J1" s="51" t="s">
        <v>18</v>
      </c>
      <c r="K1" s="51" t="s">
        <v>19</v>
      </c>
      <c r="L1" s="7" t="s">
        <v>20</v>
      </c>
      <c r="M1" s="92" t="s">
        <v>21</v>
      </c>
      <c r="N1" s="51" t="s">
        <v>22</v>
      </c>
      <c r="O1" s="51" t="s">
        <v>23</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row>
    <row r="2" spans="1:46" ht="15.75" x14ac:dyDescent="0.3">
      <c r="A2" s="54">
        <v>1</v>
      </c>
      <c r="B2" s="55">
        <v>45296</v>
      </c>
      <c r="C2" s="56">
        <v>0</v>
      </c>
      <c r="D2" s="56">
        <v>3.6817129629629629E-4</v>
      </c>
      <c r="E2" s="54">
        <v>11</v>
      </c>
      <c r="F2" s="57">
        <v>1485</v>
      </c>
      <c r="G2" s="54">
        <v>135</v>
      </c>
      <c r="H2" s="102">
        <f>(((E2*(1/((J2)*0.8))*0.32)+(F2/840)+(((L2)*0.8)*0.32))/3)</f>
        <v>1.0964637505426567</v>
      </c>
      <c r="I2" s="90">
        <f t="shared" ref="I2:I28" si="0">D2/E2</f>
        <v>3.3470117845117843E-5</v>
      </c>
      <c r="J2" s="13">
        <f>I2*24*60*60</f>
        <v>2.8918181818181812</v>
      </c>
      <c r="K2" s="14">
        <f t="shared" ref="K2:K28" si="1">C2*24*60*60</f>
        <v>0</v>
      </c>
      <c r="L2" s="13">
        <f>((E2)/7)*((K2)/10)</f>
        <v>0</v>
      </c>
      <c r="M2" s="90">
        <v>1.15740740740741E-4</v>
      </c>
      <c r="N2" s="58">
        <v>2.89351851851852E-4</v>
      </c>
      <c r="O2" s="58">
        <v>4.6296296296296298E-4</v>
      </c>
      <c r="P2" s="95"/>
      <c r="Q2" s="99"/>
      <c r="R2" s="99"/>
      <c r="S2" s="99"/>
      <c r="T2" s="99"/>
      <c r="U2" s="99"/>
      <c r="V2" s="99"/>
      <c r="W2" s="99"/>
      <c r="X2" s="99"/>
      <c r="Y2" s="99"/>
      <c r="Z2" s="99"/>
      <c r="AA2" s="99"/>
      <c r="AB2" s="99"/>
      <c r="AC2" s="99"/>
      <c r="AD2" s="99"/>
      <c r="AE2" s="95"/>
      <c r="AF2" s="99"/>
      <c r="AG2" s="99"/>
      <c r="AH2" s="99"/>
      <c r="AI2" s="99"/>
      <c r="AJ2" s="99"/>
      <c r="AK2" s="99"/>
      <c r="AL2" s="99"/>
      <c r="AM2" s="99"/>
      <c r="AN2" s="99"/>
      <c r="AO2" s="99"/>
      <c r="AP2" s="99"/>
      <c r="AQ2" s="99"/>
      <c r="AR2" s="99"/>
      <c r="AS2" s="99"/>
      <c r="AT2" s="95"/>
    </row>
    <row r="3" spans="1:46" ht="15.75" x14ac:dyDescent="0.3">
      <c r="A3" s="59">
        <v>2</v>
      </c>
      <c r="B3" s="60">
        <v>45300</v>
      </c>
      <c r="C3" s="61">
        <v>0</v>
      </c>
      <c r="D3" s="61">
        <v>2.6493055555555552E-4</v>
      </c>
      <c r="E3" s="59">
        <v>6</v>
      </c>
      <c r="F3" s="62">
        <v>810</v>
      </c>
      <c r="G3" s="59">
        <v>135</v>
      </c>
      <c r="H3" s="102">
        <f>(((E3*(1/((J3)*0.8))*0.32)+(F3/840)+(((L3)*0.8)*0.32))/3)</f>
        <v>0.53112712975098297</v>
      </c>
      <c r="I3" s="90">
        <f t="shared" si="0"/>
        <v>4.415509259259259E-5</v>
      </c>
      <c r="J3" s="13">
        <f t="shared" ref="J3:J19" si="2">I3*24*60*60</f>
        <v>3.8149999999999995</v>
      </c>
      <c r="K3" s="14">
        <f t="shared" si="1"/>
        <v>0</v>
      </c>
      <c r="L3" s="13">
        <f>((E3)/7)*((K3)/10)</f>
        <v>0</v>
      </c>
      <c r="M3" s="90">
        <v>1.15740740740741E-4</v>
      </c>
      <c r="N3" s="58">
        <v>2.89351851851852E-4</v>
      </c>
      <c r="O3" s="58">
        <v>4.6296296296296298E-4</v>
      </c>
      <c r="P3" s="95"/>
      <c r="Q3" s="99"/>
      <c r="R3" s="99"/>
      <c r="S3" s="99"/>
      <c r="T3" s="99"/>
      <c r="U3" s="99"/>
      <c r="V3" s="99"/>
      <c r="W3" s="99"/>
      <c r="X3" s="99"/>
      <c r="Y3" s="99"/>
      <c r="Z3" s="99"/>
      <c r="AA3" s="99"/>
      <c r="AB3" s="99"/>
      <c r="AC3" s="99"/>
      <c r="AD3" s="99"/>
      <c r="AE3" s="95"/>
      <c r="AF3" s="99"/>
      <c r="AG3" s="99"/>
      <c r="AH3" s="99"/>
      <c r="AI3" s="99"/>
      <c r="AJ3" s="99"/>
      <c r="AK3" s="99"/>
      <c r="AL3" s="99"/>
      <c r="AM3" s="99"/>
      <c r="AN3" s="99"/>
      <c r="AO3" s="99"/>
      <c r="AP3" s="99"/>
      <c r="AQ3" s="99"/>
      <c r="AR3" s="99"/>
      <c r="AS3" s="99"/>
      <c r="AT3" s="95"/>
    </row>
    <row r="4" spans="1:46" ht="15.75" x14ac:dyDescent="0.3">
      <c r="A4" s="47">
        <v>3</v>
      </c>
      <c r="B4" s="48">
        <v>45305</v>
      </c>
      <c r="C4" s="88">
        <v>3.4722222222222222E-5</v>
      </c>
      <c r="D4" s="88">
        <v>3.0046296296296299E-4</v>
      </c>
      <c r="E4" s="47">
        <v>7</v>
      </c>
      <c r="F4" s="89">
        <v>840</v>
      </c>
      <c r="G4" s="47">
        <v>120</v>
      </c>
      <c r="H4" s="102">
        <f>(((E4*(1/((J4)*0.8))*0.32)+(F4/840)+(((L4)*0.8)*0.32))/3)</f>
        <v>0.61060256805341551</v>
      </c>
      <c r="I4" s="90">
        <f t="shared" si="0"/>
        <v>4.2923280423280424E-5</v>
      </c>
      <c r="J4" s="13">
        <f t="shared" si="2"/>
        <v>3.7085714285714286</v>
      </c>
      <c r="K4" s="14">
        <f t="shared" si="1"/>
        <v>2.9999999999999996</v>
      </c>
      <c r="L4" s="13">
        <f>((E4)/7)*((K4)/10)</f>
        <v>0.29999999999999993</v>
      </c>
      <c r="M4" s="90">
        <v>1.15740740740741E-4</v>
      </c>
      <c r="N4" s="58">
        <v>2.89351851851852E-4</v>
      </c>
      <c r="O4" s="58">
        <v>4.6296296296296298E-4</v>
      </c>
      <c r="P4" s="95"/>
      <c r="Q4" s="99"/>
      <c r="R4" s="99"/>
      <c r="S4" s="99"/>
      <c r="T4" s="99"/>
      <c r="U4" s="99"/>
      <c r="V4" s="99"/>
      <c r="W4" s="99"/>
      <c r="X4" s="99"/>
      <c r="Y4" s="99"/>
      <c r="Z4" s="99"/>
      <c r="AA4" s="99"/>
      <c r="AB4" s="99"/>
      <c r="AC4" s="99"/>
      <c r="AD4" s="99"/>
      <c r="AE4" s="95"/>
      <c r="AF4" s="99"/>
      <c r="AG4" s="99"/>
      <c r="AH4" s="99"/>
      <c r="AI4" s="99"/>
      <c r="AJ4" s="99"/>
      <c r="AK4" s="99"/>
      <c r="AL4" s="99"/>
      <c r="AM4" s="99"/>
      <c r="AN4" s="99"/>
      <c r="AO4" s="99"/>
      <c r="AP4" s="99"/>
      <c r="AQ4" s="99"/>
      <c r="AR4" s="99"/>
      <c r="AS4" s="99"/>
      <c r="AT4" s="95"/>
    </row>
    <row r="5" spans="1:46" ht="15.75" x14ac:dyDescent="0.3">
      <c r="A5" s="8">
        <v>4</v>
      </c>
      <c r="B5" s="9">
        <v>45312</v>
      </c>
      <c r="C5" s="63">
        <v>9.2592592592592588E-5</v>
      </c>
      <c r="D5" s="63">
        <v>2.3495370370370369E-4</v>
      </c>
      <c r="E5" s="8">
        <v>8</v>
      </c>
      <c r="F5" s="64">
        <v>960</v>
      </c>
      <c r="G5" s="8">
        <v>120</v>
      </c>
      <c r="H5" s="102">
        <f t="shared" ref="H5:H26" si="3">(((E5*(1/((J5)*0.8))*0.32)+(F5/840)+(((L5)*0.8)*0.32))/3)</f>
        <v>0.87933267651888336</v>
      </c>
      <c r="I5" s="90">
        <f t="shared" si="0"/>
        <v>2.9369212962962961E-5</v>
      </c>
      <c r="J5" s="13">
        <f t="shared" si="2"/>
        <v>2.5375000000000001</v>
      </c>
      <c r="K5" s="14">
        <f t="shared" si="1"/>
        <v>8</v>
      </c>
      <c r="L5" s="13">
        <f t="shared" ref="L5:L26" si="4">((E5)/7)*((K5)/10)</f>
        <v>0.91428571428571426</v>
      </c>
      <c r="M5" s="90">
        <v>1.15740740740741E-4</v>
      </c>
      <c r="N5" s="58">
        <v>2.89351851851852E-4</v>
      </c>
      <c r="O5" s="58">
        <v>4.6296296296296298E-4</v>
      </c>
      <c r="P5" s="95"/>
      <c r="Q5" s="99"/>
      <c r="R5" s="99"/>
      <c r="S5" s="99"/>
      <c r="T5" s="99"/>
      <c r="U5" s="99"/>
      <c r="V5" s="99"/>
      <c r="W5" s="99"/>
      <c r="X5" s="99"/>
      <c r="Y5" s="99"/>
      <c r="Z5" s="99"/>
      <c r="AA5" s="99"/>
      <c r="AB5" s="99"/>
      <c r="AC5" s="99"/>
      <c r="AD5" s="99"/>
      <c r="AE5" s="95"/>
      <c r="AF5" s="99"/>
      <c r="AG5" s="99"/>
      <c r="AH5" s="99"/>
      <c r="AI5" s="99"/>
      <c r="AJ5" s="99"/>
      <c r="AK5" s="99"/>
      <c r="AL5" s="99"/>
      <c r="AM5" s="99"/>
      <c r="AN5" s="99"/>
      <c r="AO5" s="99"/>
      <c r="AP5" s="99"/>
      <c r="AQ5" s="99"/>
      <c r="AR5" s="99"/>
      <c r="AS5" s="99"/>
      <c r="AT5" s="95"/>
    </row>
    <row r="6" spans="1:46" ht="15.75" x14ac:dyDescent="0.3">
      <c r="A6" s="8">
        <v>5</v>
      </c>
      <c r="B6" s="9">
        <v>45317</v>
      </c>
      <c r="C6" s="63">
        <v>1.5046296296296297E-4</v>
      </c>
      <c r="D6" s="63">
        <v>2.7557870370370372E-4</v>
      </c>
      <c r="E6" s="8">
        <v>9</v>
      </c>
      <c r="F6" s="64">
        <v>1080</v>
      </c>
      <c r="G6" s="8">
        <v>120</v>
      </c>
      <c r="H6" s="102">
        <f t="shared" si="3"/>
        <v>1.0247909281814365</v>
      </c>
      <c r="I6" s="90">
        <f t="shared" si="0"/>
        <v>3.0619855967078188E-5</v>
      </c>
      <c r="J6" s="13">
        <f t="shared" si="2"/>
        <v>2.6455555555555557</v>
      </c>
      <c r="K6" s="14">
        <f t="shared" si="1"/>
        <v>13</v>
      </c>
      <c r="L6" s="13">
        <f t="shared" si="4"/>
        <v>1.6714285714285717</v>
      </c>
      <c r="M6" s="90">
        <v>1.15740740740741E-4</v>
      </c>
      <c r="N6" s="58">
        <v>2.89351851851852E-4</v>
      </c>
      <c r="O6" s="58">
        <v>4.6296296296296298E-4</v>
      </c>
      <c r="P6" s="95"/>
      <c r="Q6" s="99"/>
      <c r="R6" s="99"/>
      <c r="S6" s="99"/>
      <c r="T6" s="99"/>
      <c r="U6" s="99"/>
      <c r="V6" s="99"/>
      <c r="W6" s="99"/>
      <c r="X6" s="99"/>
      <c r="Y6" s="99"/>
      <c r="Z6" s="99"/>
      <c r="AA6" s="99"/>
      <c r="AB6" s="99"/>
      <c r="AC6" s="99"/>
      <c r="AD6" s="99"/>
      <c r="AE6" s="95"/>
      <c r="AF6" s="99"/>
      <c r="AG6" s="99"/>
      <c r="AH6" s="99"/>
      <c r="AI6" s="99"/>
      <c r="AJ6" s="99"/>
      <c r="AK6" s="99"/>
      <c r="AL6" s="99"/>
      <c r="AM6" s="99"/>
      <c r="AN6" s="99"/>
      <c r="AO6" s="99"/>
      <c r="AP6" s="99"/>
      <c r="AQ6" s="99"/>
      <c r="AR6" s="99"/>
      <c r="AS6" s="99"/>
      <c r="AT6" s="95"/>
    </row>
    <row r="7" spans="1:46" ht="15.75" x14ac:dyDescent="0.3">
      <c r="A7" s="8">
        <v>6</v>
      </c>
      <c r="B7" s="9">
        <v>45321</v>
      </c>
      <c r="C7" s="63">
        <v>2.0833333333333335E-4</v>
      </c>
      <c r="D7" s="63">
        <v>2.804398148148148E-4</v>
      </c>
      <c r="E7" s="8">
        <v>10</v>
      </c>
      <c r="F7" s="64">
        <v>1200</v>
      </c>
      <c r="G7" s="8">
        <v>120</v>
      </c>
      <c r="H7" s="102">
        <f t="shared" si="3"/>
        <v>1.2459010671540593</v>
      </c>
      <c r="I7" s="90">
        <f t="shared" si="0"/>
        <v>2.8043981481481478E-5</v>
      </c>
      <c r="J7" s="13">
        <f t="shared" si="2"/>
        <v>2.4229999999999996</v>
      </c>
      <c r="K7" s="14">
        <f t="shared" si="1"/>
        <v>18</v>
      </c>
      <c r="L7" s="13">
        <f t="shared" si="4"/>
        <v>2.5714285714285716</v>
      </c>
      <c r="M7" s="90">
        <v>1.15740740740741E-4</v>
      </c>
      <c r="N7" s="58">
        <v>2.89351851851852E-4</v>
      </c>
      <c r="O7" s="58">
        <v>4.6296296296296298E-4</v>
      </c>
      <c r="P7" s="95"/>
      <c r="Q7" s="99"/>
      <c r="R7" s="99"/>
      <c r="S7" s="99"/>
      <c r="T7" s="99"/>
      <c r="U7" s="99"/>
      <c r="V7" s="99"/>
      <c r="W7" s="99"/>
      <c r="X7" s="99"/>
      <c r="Y7" s="99"/>
      <c r="Z7" s="99"/>
      <c r="AA7" s="99"/>
      <c r="AB7" s="99"/>
      <c r="AC7" s="99"/>
      <c r="AD7" s="99"/>
      <c r="AE7" s="95"/>
      <c r="AF7" s="99"/>
      <c r="AG7" s="99"/>
      <c r="AH7" s="99"/>
      <c r="AI7" s="99"/>
      <c r="AJ7" s="99"/>
      <c r="AK7" s="99"/>
      <c r="AL7" s="99"/>
      <c r="AM7" s="99"/>
      <c r="AN7" s="99"/>
      <c r="AO7" s="99"/>
      <c r="AP7" s="99"/>
      <c r="AQ7" s="99"/>
      <c r="AR7" s="99"/>
      <c r="AS7" s="99"/>
      <c r="AT7" s="95"/>
    </row>
    <row r="8" spans="1:46" ht="15.75" x14ac:dyDescent="0.3">
      <c r="A8" s="8">
        <v>7</v>
      </c>
      <c r="B8" s="9">
        <v>45326</v>
      </c>
      <c r="C8" s="63">
        <v>2.6620370370370372E-4</v>
      </c>
      <c r="D8" s="63">
        <v>3.0682870370370374E-4</v>
      </c>
      <c r="E8" s="8">
        <v>11</v>
      </c>
      <c r="F8" s="64">
        <v>1320</v>
      </c>
      <c r="G8" s="8">
        <v>120</v>
      </c>
      <c r="H8" s="102">
        <f t="shared" si="3"/>
        <v>1.4408039517881841</v>
      </c>
      <c r="I8" s="90">
        <f t="shared" si="0"/>
        <v>2.7893518518518523E-5</v>
      </c>
      <c r="J8" s="13">
        <f t="shared" si="2"/>
        <v>2.41</v>
      </c>
      <c r="K8" s="14">
        <f t="shared" si="1"/>
        <v>23</v>
      </c>
      <c r="L8" s="13">
        <f t="shared" si="4"/>
        <v>3.6142857142857139</v>
      </c>
      <c r="M8" s="90">
        <v>1.15740740740741E-4</v>
      </c>
      <c r="N8" s="58">
        <v>2.89351851851852E-4</v>
      </c>
      <c r="O8" s="58">
        <v>4.6296296296296298E-4</v>
      </c>
      <c r="P8" s="95"/>
      <c r="Q8" s="99"/>
      <c r="R8" s="99"/>
      <c r="S8" s="99"/>
      <c r="T8" s="99"/>
      <c r="U8" s="99"/>
      <c r="V8" s="99"/>
      <c r="W8" s="99"/>
      <c r="X8" s="99"/>
      <c r="Y8" s="99"/>
      <c r="Z8" s="99"/>
      <c r="AA8" s="99"/>
      <c r="AB8" s="99"/>
      <c r="AC8" s="99"/>
      <c r="AD8" s="99"/>
      <c r="AE8" s="95"/>
      <c r="AF8" s="99"/>
      <c r="AG8" s="99"/>
      <c r="AH8" s="99"/>
      <c r="AI8" s="99"/>
      <c r="AJ8" s="99"/>
      <c r="AK8" s="99"/>
      <c r="AL8" s="99"/>
      <c r="AM8" s="99"/>
      <c r="AN8" s="99"/>
      <c r="AO8" s="99"/>
      <c r="AP8" s="99"/>
      <c r="AQ8" s="99"/>
      <c r="AR8" s="99"/>
      <c r="AS8" s="99"/>
      <c r="AT8" s="95"/>
    </row>
    <row r="9" spans="1:46" ht="15.75" x14ac:dyDescent="0.3">
      <c r="A9" s="20">
        <v>8</v>
      </c>
      <c r="B9" s="65">
        <v>45331</v>
      </c>
      <c r="C9" s="66">
        <v>3.0092592592592595E-4</v>
      </c>
      <c r="D9" s="66">
        <v>3.6828703703703703E-4</v>
      </c>
      <c r="E9" s="20">
        <v>12</v>
      </c>
      <c r="F9" s="67">
        <v>1440</v>
      </c>
      <c r="G9" s="20">
        <v>120</v>
      </c>
      <c r="H9" s="102">
        <f t="shared" si="3"/>
        <v>1.5551655203376133</v>
      </c>
      <c r="I9" s="90">
        <f t="shared" si="0"/>
        <v>3.0690586419753088E-5</v>
      </c>
      <c r="J9" s="13">
        <f t="shared" si="2"/>
        <v>2.6516666666666673</v>
      </c>
      <c r="K9" s="14">
        <f t="shared" si="1"/>
        <v>26</v>
      </c>
      <c r="L9" s="13">
        <f t="shared" si="4"/>
        <v>4.4571428571428573</v>
      </c>
      <c r="M9" s="90">
        <v>1.15740740740741E-4</v>
      </c>
      <c r="N9" s="58">
        <v>2.89351851851852E-4</v>
      </c>
      <c r="O9" s="58">
        <v>4.6296296296296298E-4</v>
      </c>
      <c r="P9" s="95"/>
      <c r="Q9" s="99"/>
      <c r="R9" s="99"/>
      <c r="S9" s="99"/>
      <c r="T9" s="99"/>
      <c r="U9" s="99"/>
      <c r="V9" s="99"/>
      <c r="W9" s="99"/>
      <c r="X9" s="99"/>
      <c r="Y9" s="99"/>
      <c r="Z9" s="99"/>
      <c r="AA9" s="99"/>
      <c r="AB9" s="99"/>
      <c r="AC9" s="99"/>
      <c r="AD9" s="99"/>
      <c r="AE9" s="95"/>
      <c r="AF9" s="99"/>
      <c r="AG9" s="99"/>
      <c r="AH9" s="99"/>
      <c r="AI9" s="99"/>
      <c r="AJ9" s="99"/>
      <c r="AK9" s="99"/>
      <c r="AL9" s="99"/>
      <c r="AM9" s="99"/>
      <c r="AN9" s="99"/>
      <c r="AO9" s="99"/>
      <c r="AP9" s="99"/>
      <c r="AQ9" s="99"/>
      <c r="AR9" s="99"/>
      <c r="AS9" s="99"/>
      <c r="AT9" s="95"/>
    </row>
    <row r="10" spans="1:46" ht="15.75" x14ac:dyDescent="0.3">
      <c r="A10" s="20">
        <v>9</v>
      </c>
      <c r="B10" s="65">
        <v>45335</v>
      </c>
      <c r="C10" s="66">
        <v>2.6620370370370372E-4</v>
      </c>
      <c r="D10" s="66">
        <v>3.049768518518519E-4</v>
      </c>
      <c r="E10" s="20">
        <v>12</v>
      </c>
      <c r="F10" s="67">
        <v>1440</v>
      </c>
      <c r="G10" s="20">
        <v>120</v>
      </c>
      <c r="H10" s="102">
        <f t="shared" si="3"/>
        <v>1.636538465708864</v>
      </c>
      <c r="I10" s="90">
        <f t="shared" si="0"/>
        <v>2.5414737654320992E-5</v>
      </c>
      <c r="J10" s="13">
        <f t="shared" si="2"/>
        <v>2.1958333333333337</v>
      </c>
      <c r="K10" s="14">
        <f t="shared" si="1"/>
        <v>23</v>
      </c>
      <c r="L10" s="13">
        <f t="shared" si="4"/>
        <v>3.9428571428571422</v>
      </c>
      <c r="M10" s="90">
        <v>1.15740740740741E-4</v>
      </c>
      <c r="N10" s="58">
        <v>2.89351851851852E-4</v>
      </c>
      <c r="O10" s="58">
        <v>4.6296296296296298E-4</v>
      </c>
      <c r="P10" s="95"/>
      <c r="Q10" s="99"/>
      <c r="R10" s="99"/>
      <c r="S10" s="99"/>
      <c r="T10" s="99"/>
      <c r="U10" s="99"/>
      <c r="V10" s="99"/>
      <c r="W10" s="99"/>
      <c r="X10" s="99"/>
      <c r="Y10" s="99"/>
      <c r="Z10" s="99"/>
      <c r="AA10" s="99"/>
      <c r="AB10" s="99"/>
      <c r="AC10" s="99"/>
      <c r="AD10" s="99"/>
      <c r="AE10" s="95"/>
      <c r="AF10" s="99"/>
      <c r="AG10" s="99"/>
      <c r="AH10" s="99"/>
      <c r="AI10" s="99"/>
      <c r="AJ10" s="99"/>
      <c r="AK10" s="99"/>
      <c r="AL10" s="99"/>
      <c r="AM10" s="99"/>
      <c r="AN10" s="99"/>
      <c r="AO10" s="99"/>
      <c r="AP10" s="99"/>
      <c r="AQ10" s="99"/>
      <c r="AR10" s="99"/>
      <c r="AS10" s="99"/>
      <c r="AT10" s="95"/>
    </row>
    <row r="11" spans="1:46" ht="15.75" x14ac:dyDescent="0.3">
      <c r="A11" s="26">
        <v>10</v>
      </c>
      <c r="B11" s="27">
        <v>45340</v>
      </c>
      <c r="C11" s="68">
        <v>0</v>
      </c>
      <c r="D11" s="68">
        <v>1.4756944444444445E-4</v>
      </c>
      <c r="E11" s="26">
        <v>3</v>
      </c>
      <c r="F11" s="69">
        <v>360</v>
      </c>
      <c r="G11" s="26">
        <v>120</v>
      </c>
      <c r="H11" s="102">
        <f t="shared" si="3"/>
        <v>0.23697478991596635</v>
      </c>
      <c r="I11" s="90">
        <f t="shared" si="0"/>
        <v>4.9189814814814815E-5</v>
      </c>
      <c r="J11" s="13">
        <f t="shared" si="2"/>
        <v>4.25</v>
      </c>
      <c r="K11" s="14">
        <f t="shared" si="1"/>
        <v>0</v>
      </c>
      <c r="L11" s="13">
        <f t="shared" si="4"/>
        <v>0</v>
      </c>
      <c r="M11" s="90">
        <v>1.15740740740741E-4</v>
      </c>
      <c r="N11" s="58">
        <v>2.89351851851852E-4</v>
      </c>
      <c r="O11" s="58">
        <v>4.6296296296296298E-4</v>
      </c>
      <c r="P11" s="95"/>
      <c r="Q11" s="99"/>
      <c r="R11" s="99"/>
      <c r="S11" s="99"/>
      <c r="T11" s="99"/>
      <c r="U11" s="99"/>
      <c r="V11" s="99"/>
      <c r="W11" s="99"/>
      <c r="X11" s="99"/>
      <c r="Y11" s="99"/>
      <c r="Z11" s="99"/>
      <c r="AA11" s="99"/>
      <c r="AB11" s="99"/>
      <c r="AC11" s="99"/>
      <c r="AD11" s="99"/>
      <c r="AE11" s="95"/>
      <c r="AF11" s="99"/>
      <c r="AG11" s="99"/>
      <c r="AH11" s="99"/>
      <c r="AI11" s="99"/>
      <c r="AJ11" s="99"/>
      <c r="AK11" s="99"/>
      <c r="AL11" s="99"/>
      <c r="AM11" s="99"/>
      <c r="AN11" s="99"/>
      <c r="AO11" s="99"/>
      <c r="AP11" s="99"/>
      <c r="AQ11" s="99"/>
      <c r="AR11" s="99"/>
      <c r="AS11" s="99"/>
      <c r="AT11" s="95"/>
    </row>
    <row r="12" spans="1:46" ht="15.75" x14ac:dyDescent="0.3">
      <c r="A12" s="20">
        <v>11</v>
      </c>
      <c r="B12" s="65">
        <v>45347</v>
      </c>
      <c r="C12" s="66">
        <v>3.4722222222222224E-4</v>
      </c>
      <c r="D12" s="66">
        <v>3.2731481481481479E-4</v>
      </c>
      <c r="E12" s="20">
        <v>12</v>
      </c>
      <c r="F12" s="67">
        <v>1440</v>
      </c>
      <c r="G12" s="20">
        <v>120</v>
      </c>
      <c r="H12" s="102">
        <f t="shared" si="3"/>
        <v>1.6892107496463933</v>
      </c>
      <c r="I12" s="90">
        <f t="shared" si="0"/>
        <v>2.7276234567901233E-5</v>
      </c>
      <c r="J12" s="13">
        <f t="shared" si="2"/>
        <v>2.3566666666666665</v>
      </c>
      <c r="K12" s="14">
        <f t="shared" si="1"/>
        <v>30</v>
      </c>
      <c r="L12" s="13">
        <f t="shared" si="4"/>
        <v>5.1428571428571423</v>
      </c>
      <c r="M12" s="90">
        <v>1.15740740740741E-4</v>
      </c>
      <c r="N12" s="58">
        <v>2.89351851851852E-4</v>
      </c>
      <c r="O12" s="58">
        <v>4.6296296296296298E-4</v>
      </c>
      <c r="P12" s="95"/>
      <c r="Q12" s="99"/>
      <c r="R12" s="99"/>
      <c r="S12" s="99"/>
      <c r="T12" s="99"/>
      <c r="U12" s="99"/>
      <c r="V12" s="99"/>
      <c r="W12" s="99"/>
      <c r="X12" s="99"/>
      <c r="Y12" s="99"/>
      <c r="Z12" s="99"/>
      <c r="AA12" s="99"/>
      <c r="AB12" s="99"/>
      <c r="AC12" s="99"/>
      <c r="AD12" s="99"/>
      <c r="AE12" s="95"/>
      <c r="AF12" s="99"/>
      <c r="AG12" s="99"/>
      <c r="AH12" s="99"/>
      <c r="AI12" s="99"/>
      <c r="AJ12" s="99"/>
      <c r="AK12" s="99"/>
      <c r="AL12" s="99"/>
      <c r="AM12" s="99"/>
      <c r="AN12" s="99"/>
      <c r="AO12" s="99"/>
      <c r="AP12" s="99"/>
      <c r="AQ12" s="99"/>
      <c r="AR12" s="99"/>
      <c r="AS12" s="99"/>
      <c r="AT12" s="95"/>
    </row>
    <row r="13" spans="1:46" ht="15.75" x14ac:dyDescent="0.3">
      <c r="A13" s="20">
        <v>12</v>
      </c>
      <c r="B13" s="65">
        <v>45352</v>
      </c>
      <c r="C13" s="66">
        <v>4.0509259259259258E-4</v>
      </c>
      <c r="D13" s="66">
        <v>3.0601851851851856E-4</v>
      </c>
      <c r="E13" s="20">
        <v>12</v>
      </c>
      <c r="F13" s="67">
        <v>1440</v>
      </c>
      <c r="G13" s="20">
        <v>120</v>
      </c>
      <c r="H13" s="102">
        <f t="shared" si="3"/>
        <v>1.8096010373892371</v>
      </c>
      <c r="I13" s="90">
        <f t="shared" si="0"/>
        <v>2.5501543209876547E-5</v>
      </c>
      <c r="J13" s="13">
        <f t="shared" si="2"/>
        <v>2.2033333333333336</v>
      </c>
      <c r="K13" s="14">
        <f t="shared" si="1"/>
        <v>35</v>
      </c>
      <c r="L13" s="13">
        <f t="shared" si="4"/>
        <v>6</v>
      </c>
      <c r="M13" s="90">
        <v>1.15740740740741E-4</v>
      </c>
      <c r="N13" s="58">
        <v>2.89351851851852E-4</v>
      </c>
      <c r="O13" s="58">
        <v>4.6296296296296298E-4</v>
      </c>
      <c r="P13" s="95"/>
      <c r="Q13" s="99"/>
      <c r="R13" s="99"/>
      <c r="S13" s="99"/>
      <c r="T13" s="99"/>
      <c r="U13" s="99"/>
      <c r="V13" s="99"/>
      <c r="W13" s="99"/>
      <c r="X13" s="99"/>
      <c r="Y13" s="99"/>
      <c r="Z13" s="99"/>
      <c r="AA13" s="99"/>
      <c r="AB13" s="99"/>
      <c r="AC13" s="99"/>
      <c r="AD13" s="99"/>
      <c r="AE13" s="95"/>
      <c r="AF13" s="99"/>
      <c r="AG13" s="99"/>
      <c r="AH13" s="99"/>
      <c r="AI13" s="99"/>
      <c r="AJ13" s="99"/>
      <c r="AK13" s="99"/>
      <c r="AL13" s="99"/>
      <c r="AM13" s="99"/>
      <c r="AN13" s="99"/>
      <c r="AO13" s="99"/>
      <c r="AP13" s="99"/>
      <c r="AQ13" s="99"/>
      <c r="AR13" s="99"/>
      <c r="AS13" s="99"/>
      <c r="AT13" s="95"/>
    </row>
    <row r="14" spans="1:46" ht="15.75" x14ac:dyDescent="0.3">
      <c r="A14" s="20">
        <v>13</v>
      </c>
      <c r="B14" s="65">
        <v>45356</v>
      </c>
      <c r="C14" s="66">
        <v>3.4722222222222224E-4</v>
      </c>
      <c r="D14" s="66">
        <v>2.7384259259259256E-4</v>
      </c>
      <c r="E14" s="20">
        <v>12</v>
      </c>
      <c r="F14" s="67">
        <v>1440</v>
      </c>
      <c r="G14" s="20">
        <v>120</v>
      </c>
      <c r="H14" s="102">
        <f t="shared" si="3"/>
        <v>1.8217819103972952</v>
      </c>
      <c r="I14" s="90">
        <f t="shared" si="0"/>
        <v>2.2820216049382715E-5</v>
      </c>
      <c r="J14" s="13">
        <f t="shared" si="2"/>
        <v>1.9716666666666662</v>
      </c>
      <c r="K14" s="14">
        <f t="shared" si="1"/>
        <v>30</v>
      </c>
      <c r="L14" s="13">
        <f t="shared" si="4"/>
        <v>5.1428571428571423</v>
      </c>
      <c r="M14" s="90">
        <v>1.15740740740741E-4</v>
      </c>
      <c r="N14" s="58">
        <v>2.89351851851852E-4</v>
      </c>
      <c r="O14" s="58">
        <v>4.6296296296296298E-4</v>
      </c>
      <c r="P14" s="95"/>
      <c r="Q14" s="99"/>
      <c r="R14" s="99"/>
      <c r="S14" s="99"/>
      <c r="T14" s="99"/>
      <c r="U14" s="99"/>
      <c r="V14" s="99"/>
      <c r="W14" s="99"/>
      <c r="X14" s="99"/>
      <c r="Y14" s="99"/>
      <c r="Z14" s="99"/>
      <c r="AA14" s="99"/>
      <c r="AB14" s="99"/>
      <c r="AC14" s="99"/>
      <c r="AD14" s="99"/>
      <c r="AE14" s="95"/>
      <c r="AF14" s="99"/>
      <c r="AG14" s="99"/>
      <c r="AH14" s="99"/>
      <c r="AI14" s="99"/>
      <c r="AJ14" s="99"/>
      <c r="AK14" s="99"/>
      <c r="AL14" s="99"/>
      <c r="AM14" s="99"/>
      <c r="AN14" s="99"/>
      <c r="AO14" s="99"/>
      <c r="AP14" s="99"/>
      <c r="AQ14" s="99"/>
      <c r="AR14" s="99"/>
      <c r="AS14" s="99"/>
      <c r="AT14" s="95"/>
    </row>
    <row r="15" spans="1:46" ht="15.75" x14ac:dyDescent="0.3">
      <c r="A15" s="20">
        <v>14</v>
      </c>
      <c r="B15" s="65">
        <v>45363</v>
      </c>
      <c r="C15" s="66">
        <v>3.4722222222222224E-4</v>
      </c>
      <c r="D15" s="66">
        <v>3.260416666666667E-4</v>
      </c>
      <c r="E15" s="20">
        <v>12</v>
      </c>
      <c r="F15" s="67">
        <v>1440</v>
      </c>
      <c r="G15" s="20">
        <v>120</v>
      </c>
      <c r="H15" s="102">
        <f t="shared" si="3"/>
        <v>1.6918618591206449</v>
      </c>
      <c r="I15" s="90">
        <f t="shared" si="0"/>
        <v>2.7170138888888891E-5</v>
      </c>
      <c r="J15" s="13">
        <f t="shared" si="2"/>
        <v>2.3475000000000006</v>
      </c>
      <c r="K15" s="14">
        <f t="shared" si="1"/>
        <v>30</v>
      </c>
      <c r="L15" s="13">
        <f t="shared" si="4"/>
        <v>5.1428571428571423</v>
      </c>
      <c r="M15" s="90">
        <v>1.15740740740741E-4</v>
      </c>
      <c r="N15" s="58">
        <v>2.89351851851852E-4</v>
      </c>
      <c r="O15" s="58">
        <v>4.6296296296296298E-4</v>
      </c>
      <c r="P15" s="95"/>
      <c r="Q15" s="99"/>
      <c r="R15" s="99"/>
      <c r="S15" s="99"/>
      <c r="T15" s="99"/>
      <c r="U15" s="99"/>
      <c r="V15" s="99"/>
      <c r="W15" s="99"/>
      <c r="X15" s="99"/>
      <c r="Y15" s="99"/>
      <c r="Z15" s="99"/>
      <c r="AA15" s="99"/>
      <c r="AB15" s="99"/>
      <c r="AC15" s="99"/>
      <c r="AD15" s="99"/>
      <c r="AE15" s="95"/>
      <c r="AF15" s="99"/>
      <c r="AG15" s="99"/>
      <c r="AH15" s="99"/>
      <c r="AI15" s="99"/>
      <c r="AJ15" s="99"/>
      <c r="AK15" s="99"/>
      <c r="AL15" s="99"/>
      <c r="AM15" s="99"/>
      <c r="AN15" s="99"/>
      <c r="AO15" s="99"/>
      <c r="AP15" s="99"/>
      <c r="AQ15" s="99"/>
      <c r="AR15" s="99"/>
      <c r="AS15" s="99"/>
      <c r="AT15" s="95"/>
    </row>
    <row r="16" spans="1:46" ht="15.75" x14ac:dyDescent="0.3">
      <c r="A16" s="47">
        <v>15</v>
      </c>
      <c r="B16" s="48">
        <v>45368</v>
      </c>
      <c r="C16" s="88">
        <v>4.6296296296296294E-5</v>
      </c>
      <c r="D16" s="88">
        <v>2.8506944444444445E-4</v>
      </c>
      <c r="E16" s="47">
        <v>7</v>
      </c>
      <c r="F16" s="89">
        <v>945</v>
      </c>
      <c r="G16" s="47">
        <v>135</v>
      </c>
      <c r="H16" s="102">
        <f t="shared" si="3"/>
        <v>0.67439250236838533</v>
      </c>
      <c r="I16" s="90">
        <f t="shared" si="0"/>
        <v>4.072420634920635E-5</v>
      </c>
      <c r="J16" s="13">
        <f t="shared" si="2"/>
        <v>3.5185714285714291</v>
      </c>
      <c r="K16" s="14">
        <f t="shared" si="1"/>
        <v>4</v>
      </c>
      <c r="L16" s="13">
        <f t="shared" si="4"/>
        <v>0.4</v>
      </c>
      <c r="M16" s="90">
        <v>1.15740740740741E-4</v>
      </c>
      <c r="N16" s="58">
        <v>2.89351851851852E-4</v>
      </c>
      <c r="O16" s="58">
        <v>4.6296296296296298E-4</v>
      </c>
      <c r="P16" s="95"/>
      <c r="Q16" s="99"/>
      <c r="R16" s="99"/>
      <c r="S16" s="99"/>
      <c r="T16" s="99"/>
      <c r="U16" s="99"/>
      <c r="V16" s="99"/>
      <c r="W16" s="99"/>
      <c r="X16" s="99"/>
      <c r="Y16" s="99"/>
      <c r="Z16" s="99"/>
      <c r="AA16" s="99"/>
      <c r="AB16" s="99"/>
      <c r="AC16" s="99"/>
      <c r="AD16" s="99"/>
      <c r="AE16" s="95"/>
      <c r="AF16" s="99"/>
      <c r="AG16" s="99"/>
      <c r="AH16" s="99"/>
      <c r="AI16" s="99"/>
      <c r="AJ16" s="99"/>
      <c r="AK16" s="99"/>
      <c r="AL16" s="99"/>
      <c r="AM16" s="99"/>
      <c r="AN16" s="99"/>
      <c r="AO16" s="99"/>
      <c r="AP16" s="99"/>
      <c r="AQ16" s="99"/>
      <c r="AR16" s="99"/>
      <c r="AS16" s="99"/>
      <c r="AT16" s="95"/>
    </row>
    <row r="17" spans="1:46" ht="15.75" x14ac:dyDescent="0.3">
      <c r="A17" s="28">
        <v>16</v>
      </c>
      <c r="B17" s="29">
        <v>45373</v>
      </c>
      <c r="C17" s="70">
        <v>1.0416666666666667E-4</v>
      </c>
      <c r="D17" s="70">
        <v>2.570601851851852E-4</v>
      </c>
      <c r="E17" s="28">
        <v>8</v>
      </c>
      <c r="F17" s="71">
        <v>1080</v>
      </c>
      <c r="G17" s="28">
        <v>135</v>
      </c>
      <c r="H17" s="102">
        <f t="shared" si="3"/>
        <v>0.90055417336678056</v>
      </c>
      <c r="I17" s="90">
        <f t="shared" si="0"/>
        <v>3.213252314814815E-5</v>
      </c>
      <c r="J17" s="13">
        <f t="shared" si="2"/>
        <v>2.7762499999999997</v>
      </c>
      <c r="K17" s="14">
        <f t="shared" si="1"/>
        <v>9</v>
      </c>
      <c r="L17" s="13">
        <f t="shared" si="4"/>
        <v>1.0285714285714285</v>
      </c>
      <c r="M17" s="90">
        <v>1.15740740740741E-4</v>
      </c>
      <c r="N17" s="58">
        <v>2.89351851851852E-4</v>
      </c>
      <c r="O17" s="58">
        <v>4.6296296296296298E-4</v>
      </c>
      <c r="P17" s="95"/>
      <c r="Q17" s="99"/>
      <c r="R17" s="99"/>
      <c r="S17" s="99"/>
      <c r="T17" s="99"/>
      <c r="U17" s="99"/>
      <c r="V17" s="99"/>
      <c r="W17" s="99"/>
      <c r="X17" s="99"/>
      <c r="Y17" s="99"/>
      <c r="Z17" s="99"/>
      <c r="AA17" s="99"/>
      <c r="AB17" s="99"/>
      <c r="AC17" s="99"/>
      <c r="AD17" s="99"/>
      <c r="AE17" s="95"/>
      <c r="AF17" s="99"/>
      <c r="AG17" s="99"/>
      <c r="AH17" s="99"/>
      <c r="AI17" s="99"/>
      <c r="AJ17" s="99"/>
      <c r="AK17" s="99"/>
      <c r="AL17" s="99"/>
      <c r="AM17" s="99"/>
      <c r="AN17" s="99"/>
      <c r="AO17" s="99"/>
      <c r="AP17" s="99"/>
      <c r="AQ17" s="99"/>
      <c r="AR17" s="99"/>
      <c r="AS17" s="99"/>
      <c r="AT17" s="95"/>
    </row>
    <row r="18" spans="1:46" ht="15.75" x14ac:dyDescent="0.3">
      <c r="A18" s="28">
        <v>17</v>
      </c>
      <c r="B18" s="29">
        <v>45377</v>
      </c>
      <c r="C18" s="70">
        <v>1.6203703703703703E-4</v>
      </c>
      <c r="D18" s="70">
        <v>2.482638888888889E-4</v>
      </c>
      <c r="E18" s="28">
        <v>9</v>
      </c>
      <c r="F18" s="71">
        <v>1215</v>
      </c>
      <c r="G18" s="28">
        <v>135</v>
      </c>
      <c r="H18" s="102">
        <f t="shared" si="3"/>
        <v>1.1392393606393607</v>
      </c>
      <c r="I18" s="90">
        <f t="shared" si="0"/>
        <v>2.7584876543209878E-5</v>
      </c>
      <c r="J18" s="13">
        <f t="shared" si="2"/>
        <v>2.3833333333333333</v>
      </c>
      <c r="K18" s="14">
        <f t="shared" si="1"/>
        <v>14</v>
      </c>
      <c r="L18" s="13">
        <f t="shared" si="4"/>
        <v>1.8</v>
      </c>
      <c r="M18" s="90">
        <v>1.15740740740741E-4</v>
      </c>
      <c r="N18" s="58">
        <v>2.89351851851852E-4</v>
      </c>
      <c r="O18" s="58">
        <v>4.6296296296296298E-4</v>
      </c>
      <c r="P18" s="95"/>
      <c r="Q18" s="99"/>
      <c r="R18" s="99"/>
      <c r="S18" s="99"/>
      <c r="T18" s="99"/>
      <c r="U18" s="99"/>
      <c r="V18" s="99"/>
      <c r="W18" s="99"/>
      <c r="X18" s="99"/>
      <c r="Y18" s="99"/>
      <c r="Z18" s="99"/>
      <c r="AA18" s="99"/>
      <c r="AB18" s="99"/>
      <c r="AC18" s="99"/>
      <c r="AD18" s="99"/>
      <c r="AE18" s="95"/>
      <c r="AF18" s="99"/>
      <c r="AG18" s="99"/>
      <c r="AH18" s="99"/>
      <c r="AI18" s="99"/>
      <c r="AJ18" s="99"/>
      <c r="AK18" s="99"/>
      <c r="AL18" s="99"/>
      <c r="AM18" s="99"/>
      <c r="AN18" s="99"/>
      <c r="AO18" s="99"/>
      <c r="AP18" s="99"/>
      <c r="AQ18" s="99"/>
      <c r="AR18" s="99"/>
      <c r="AS18" s="99"/>
      <c r="AT18" s="95"/>
    </row>
    <row r="19" spans="1:46" ht="15.75" x14ac:dyDescent="0.3">
      <c r="A19" s="26">
        <v>18</v>
      </c>
      <c r="B19" s="27">
        <v>45384</v>
      </c>
      <c r="C19" s="68">
        <v>0</v>
      </c>
      <c r="D19" s="68">
        <v>2.4641203703703701E-4</v>
      </c>
      <c r="E19" s="26">
        <v>8</v>
      </c>
      <c r="F19" s="69">
        <v>1080</v>
      </c>
      <c r="G19" s="26">
        <v>135</v>
      </c>
      <c r="H19" s="102">
        <f t="shared" si="3"/>
        <v>0.82938558232123294</v>
      </c>
      <c r="I19" s="90">
        <f t="shared" si="0"/>
        <v>3.0801504629629626E-5</v>
      </c>
      <c r="J19" s="13">
        <f t="shared" si="2"/>
        <v>2.6612499999999999</v>
      </c>
      <c r="K19" s="14">
        <f t="shared" si="1"/>
        <v>0</v>
      </c>
      <c r="L19" s="13">
        <f t="shared" si="4"/>
        <v>0</v>
      </c>
      <c r="M19" s="90">
        <v>1.15740740740741E-4</v>
      </c>
      <c r="N19" s="58">
        <v>2.89351851851852E-4</v>
      </c>
      <c r="O19" s="58">
        <v>4.6296296296296298E-4</v>
      </c>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row>
    <row r="20" spans="1:46" ht="15.75" x14ac:dyDescent="0.3">
      <c r="A20" s="8">
        <v>19</v>
      </c>
      <c r="B20" s="9">
        <v>45389</v>
      </c>
      <c r="C20" s="63">
        <v>2.0833333333333335E-4</v>
      </c>
      <c r="D20" s="63">
        <v>2.8599537037037037E-4</v>
      </c>
      <c r="E20" s="8">
        <v>10</v>
      </c>
      <c r="F20" s="64">
        <v>1035</v>
      </c>
      <c r="G20" s="8">
        <v>135</v>
      </c>
      <c r="H20" s="102">
        <f t="shared" si="3"/>
        <v>1.1697354647241334</v>
      </c>
      <c r="I20" s="90">
        <f t="shared" si="0"/>
        <v>2.8599537037037038E-5</v>
      </c>
      <c r="J20" s="13">
        <f>I20*24*60*60</f>
        <v>2.4710000000000001</v>
      </c>
      <c r="K20" s="14">
        <f t="shared" si="1"/>
        <v>18</v>
      </c>
      <c r="L20" s="13">
        <f t="shared" si="4"/>
        <v>2.5714285714285716</v>
      </c>
      <c r="M20" s="90">
        <v>1.15740740740741E-4</v>
      </c>
      <c r="N20" s="58">
        <v>2.89351851851852E-4</v>
      </c>
      <c r="O20" s="58">
        <v>4.6296296296296298E-4</v>
      </c>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row>
    <row r="21" spans="1:46" ht="15.75" x14ac:dyDescent="0.3">
      <c r="A21" s="72">
        <v>20</v>
      </c>
      <c r="B21" s="73">
        <v>45394</v>
      </c>
      <c r="C21" s="74">
        <v>2.0833333333333335E-4</v>
      </c>
      <c r="D21" s="74">
        <v>2.4641203703703701E-4</v>
      </c>
      <c r="E21" s="72">
        <v>11</v>
      </c>
      <c r="F21" s="75">
        <v>1485</v>
      </c>
      <c r="G21" s="72">
        <v>135</v>
      </c>
      <c r="H21" s="102">
        <f t="shared" si="3"/>
        <v>1.5884464022903668</v>
      </c>
      <c r="I21" s="90">
        <f t="shared" si="0"/>
        <v>2.2401094276094274E-5</v>
      </c>
      <c r="J21" s="13">
        <f t="shared" ref="J21:J28" si="5">I21*24*60*60</f>
        <v>1.9354545454545453</v>
      </c>
      <c r="K21" s="14">
        <f t="shared" si="1"/>
        <v>18</v>
      </c>
      <c r="L21" s="13">
        <f t="shared" si="4"/>
        <v>2.8285714285714287</v>
      </c>
      <c r="M21" s="90">
        <v>1.15740740740741E-4</v>
      </c>
      <c r="N21" s="58">
        <v>2.89351851851852E-4</v>
      </c>
      <c r="O21" s="58">
        <v>4.6296296296296298E-4</v>
      </c>
      <c r="P21" s="95"/>
      <c r="Q21" s="99"/>
      <c r="R21" s="99"/>
      <c r="S21" s="99"/>
      <c r="T21" s="99"/>
      <c r="U21" s="99"/>
      <c r="V21" s="99"/>
      <c r="W21" s="99"/>
      <c r="X21" s="99"/>
      <c r="Y21" s="99"/>
      <c r="Z21" s="99"/>
      <c r="AA21" s="99"/>
      <c r="AB21" s="99"/>
      <c r="AC21" s="99"/>
      <c r="AD21" s="99"/>
      <c r="AE21" s="95"/>
      <c r="AF21" s="99"/>
      <c r="AG21" s="99"/>
      <c r="AH21" s="99"/>
      <c r="AI21" s="99"/>
      <c r="AJ21" s="99"/>
      <c r="AK21" s="99"/>
      <c r="AL21" s="99"/>
      <c r="AM21" s="99"/>
      <c r="AN21" s="99"/>
      <c r="AO21" s="99"/>
      <c r="AP21" s="99"/>
      <c r="AQ21" s="99"/>
      <c r="AR21" s="99"/>
      <c r="AS21" s="99"/>
      <c r="AT21" s="95"/>
    </row>
    <row r="22" spans="1:46" ht="15.75" x14ac:dyDescent="0.3">
      <c r="A22" s="8">
        <v>21</v>
      </c>
      <c r="B22" s="9">
        <v>45398</v>
      </c>
      <c r="C22" s="63">
        <v>2.5462962962962961E-4</v>
      </c>
      <c r="D22" s="63">
        <v>3.0844907407407405E-4</v>
      </c>
      <c r="E22" s="8">
        <v>11</v>
      </c>
      <c r="F22" s="64">
        <v>1485</v>
      </c>
      <c r="G22" s="8">
        <v>135</v>
      </c>
      <c r="H22" s="102">
        <f t="shared" si="3"/>
        <v>1.4896735995711605</v>
      </c>
      <c r="I22" s="90">
        <f t="shared" si="0"/>
        <v>2.8040824915824914E-5</v>
      </c>
      <c r="J22" s="13">
        <f t="shared" si="5"/>
        <v>2.4227272727272724</v>
      </c>
      <c r="K22" s="14">
        <f t="shared" si="1"/>
        <v>22</v>
      </c>
      <c r="L22" s="13">
        <f t="shared" si="4"/>
        <v>3.4571428571428573</v>
      </c>
      <c r="M22" s="90">
        <v>1.15740740740741E-4</v>
      </c>
      <c r="N22" s="58">
        <v>2.89351851851852E-4</v>
      </c>
      <c r="O22" s="58">
        <v>4.6296296296296298E-4</v>
      </c>
      <c r="P22" s="95"/>
      <c r="Q22" s="99"/>
      <c r="R22" s="99"/>
      <c r="S22" s="99"/>
      <c r="T22" s="99"/>
      <c r="U22" s="99"/>
      <c r="V22" s="99"/>
      <c r="W22" s="99"/>
      <c r="X22" s="99"/>
      <c r="Y22" s="99"/>
      <c r="Z22" s="99"/>
      <c r="AA22" s="99"/>
      <c r="AB22" s="99"/>
      <c r="AC22" s="99"/>
      <c r="AD22" s="99"/>
      <c r="AE22" s="95"/>
      <c r="AF22" s="99"/>
      <c r="AG22" s="99"/>
      <c r="AH22" s="99"/>
      <c r="AI22" s="99"/>
      <c r="AJ22" s="99"/>
      <c r="AK22" s="99"/>
      <c r="AL22" s="99"/>
      <c r="AM22" s="99"/>
      <c r="AN22" s="99"/>
      <c r="AO22" s="99"/>
      <c r="AP22" s="99"/>
      <c r="AQ22" s="99"/>
      <c r="AR22" s="99"/>
      <c r="AS22" s="99"/>
      <c r="AT22" s="95"/>
    </row>
    <row r="23" spans="1:46" ht="15.75" x14ac:dyDescent="0.3">
      <c r="A23" s="20">
        <v>22</v>
      </c>
      <c r="B23" s="65">
        <v>45403</v>
      </c>
      <c r="C23" s="66">
        <v>3.1250000000000001E-4</v>
      </c>
      <c r="D23" s="66">
        <v>3.2314814814814814E-4</v>
      </c>
      <c r="E23" s="20">
        <v>12</v>
      </c>
      <c r="F23" s="67">
        <f t="shared" ref="F23:F25" si="6">(G23*E23)</f>
        <v>1620</v>
      </c>
      <c r="G23" s="20">
        <v>135</v>
      </c>
      <c r="H23" s="102">
        <f t="shared" si="3"/>
        <v>1.7255076545231274</v>
      </c>
      <c r="I23" s="90">
        <f t="shared" si="0"/>
        <v>2.6929012345679013E-5</v>
      </c>
      <c r="J23" s="13">
        <f t="shared" si="5"/>
        <v>2.3266666666666667</v>
      </c>
      <c r="K23" s="14">
        <f t="shared" si="1"/>
        <v>26.999999999999996</v>
      </c>
      <c r="L23" s="13">
        <f t="shared" si="4"/>
        <v>4.6285714285714281</v>
      </c>
      <c r="M23" s="90">
        <v>1.15740740740741E-4</v>
      </c>
      <c r="N23" s="58">
        <v>2.89351851851852E-4</v>
      </c>
      <c r="O23" s="58">
        <v>4.6296296296296298E-4</v>
      </c>
      <c r="P23" s="95"/>
      <c r="Q23" s="99"/>
      <c r="R23" s="99"/>
      <c r="S23" s="99"/>
      <c r="T23" s="99"/>
      <c r="U23" s="99"/>
      <c r="V23" s="99"/>
      <c r="W23" s="99"/>
      <c r="X23" s="99"/>
      <c r="Y23" s="99"/>
      <c r="Z23" s="99"/>
      <c r="AA23" s="99"/>
      <c r="AB23" s="99"/>
      <c r="AC23" s="99"/>
      <c r="AD23" s="99"/>
      <c r="AE23" s="95"/>
      <c r="AF23" s="99"/>
      <c r="AG23" s="99"/>
      <c r="AH23" s="99"/>
      <c r="AI23" s="99"/>
      <c r="AJ23" s="99"/>
      <c r="AK23" s="99"/>
      <c r="AL23" s="99"/>
      <c r="AM23" s="99"/>
      <c r="AN23" s="99"/>
      <c r="AO23" s="99"/>
      <c r="AP23" s="99"/>
      <c r="AQ23" s="99"/>
      <c r="AR23" s="99"/>
      <c r="AS23" s="99"/>
      <c r="AT23" s="95"/>
    </row>
    <row r="24" spans="1:46" ht="15.75" x14ac:dyDescent="0.3">
      <c r="A24" s="20">
        <v>23</v>
      </c>
      <c r="B24" s="65">
        <v>45408</v>
      </c>
      <c r="C24" s="66">
        <v>3.2407407407407406E-4</v>
      </c>
      <c r="D24" s="66">
        <v>3.0821759259259257E-4</v>
      </c>
      <c r="E24" s="20">
        <v>12</v>
      </c>
      <c r="F24" s="67">
        <f t="shared" si="6"/>
        <v>1620</v>
      </c>
      <c r="G24" s="20">
        <v>135</v>
      </c>
      <c r="H24" s="102">
        <f t="shared" si="3"/>
        <v>1.7734485059814384</v>
      </c>
      <c r="I24" s="90">
        <f t="shared" si="0"/>
        <v>2.5684799382716048E-5</v>
      </c>
      <c r="J24" s="13">
        <f t="shared" si="5"/>
        <v>2.2191666666666663</v>
      </c>
      <c r="K24" s="14">
        <f t="shared" si="1"/>
        <v>28</v>
      </c>
      <c r="L24" s="13">
        <f t="shared" si="4"/>
        <v>4.8</v>
      </c>
      <c r="M24" s="90">
        <v>1.15740740740741E-4</v>
      </c>
      <c r="N24" s="58">
        <v>2.89351851851852E-4</v>
      </c>
      <c r="O24" s="58">
        <v>4.6296296296296298E-4</v>
      </c>
      <c r="P24" s="95"/>
      <c r="Q24" s="99"/>
      <c r="R24" s="99"/>
      <c r="S24" s="99"/>
      <c r="T24" s="99"/>
      <c r="U24" s="99"/>
      <c r="V24" s="99"/>
      <c r="W24" s="99"/>
      <c r="X24" s="99"/>
      <c r="Y24" s="99"/>
      <c r="Z24" s="99"/>
      <c r="AA24" s="99"/>
      <c r="AB24" s="99"/>
      <c r="AC24" s="99"/>
      <c r="AD24" s="99"/>
      <c r="AE24" s="95"/>
      <c r="AF24" s="99"/>
      <c r="AG24" s="99"/>
      <c r="AH24" s="99"/>
      <c r="AI24" s="99"/>
      <c r="AJ24" s="99"/>
      <c r="AK24" s="99"/>
      <c r="AL24" s="99"/>
      <c r="AM24" s="99"/>
      <c r="AN24" s="99"/>
      <c r="AO24" s="99"/>
      <c r="AP24" s="99"/>
      <c r="AQ24" s="99"/>
      <c r="AR24" s="99"/>
      <c r="AS24" s="99"/>
      <c r="AT24" s="95"/>
    </row>
    <row r="25" spans="1:46" ht="15.75" x14ac:dyDescent="0.3">
      <c r="A25" s="20">
        <v>24</v>
      </c>
      <c r="B25" s="65">
        <v>45415</v>
      </c>
      <c r="C25" s="66">
        <v>3.1250000000000001E-4</v>
      </c>
      <c r="D25" s="66">
        <v>2.9097222222222225E-4</v>
      </c>
      <c r="E25" s="20">
        <v>12</v>
      </c>
      <c r="F25" s="67">
        <f t="shared" si="6"/>
        <v>1620</v>
      </c>
      <c r="G25" s="20">
        <v>135</v>
      </c>
      <c r="H25" s="102">
        <f t="shared" si="3"/>
        <v>1.8015517217865666</v>
      </c>
      <c r="I25" s="90">
        <f t="shared" si="0"/>
        <v>2.4247685185185188E-5</v>
      </c>
      <c r="J25" s="13">
        <f t="shared" si="5"/>
        <v>2.0950000000000002</v>
      </c>
      <c r="K25" s="14">
        <f t="shared" si="1"/>
        <v>26.999999999999996</v>
      </c>
      <c r="L25" s="13">
        <f t="shared" si="4"/>
        <v>4.6285714285714281</v>
      </c>
      <c r="M25" s="90">
        <v>1.15740740740741E-4</v>
      </c>
      <c r="N25" s="58">
        <v>2.89351851851852E-4</v>
      </c>
      <c r="O25" s="58">
        <v>4.6296296296296298E-4</v>
      </c>
      <c r="P25" s="95"/>
      <c r="Q25" s="99"/>
      <c r="R25" s="99"/>
      <c r="S25" s="99"/>
      <c r="T25" s="99"/>
      <c r="U25" s="99"/>
      <c r="V25" s="99"/>
      <c r="W25" s="99"/>
      <c r="X25" s="99"/>
      <c r="Y25" s="99"/>
      <c r="Z25" s="99"/>
      <c r="AA25" s="99"/>
      <c r="AB25" s="99"/>
      <c r="AC25" s="99"/>
      <c r="AD25" s="99"/>
      <c r="AE25" s="95"/>
      <c r="AF25" s="99"/>
      <c r="AG25" s="99"/>
      <c r="AH25" s="99"/>
      <c r="AI25" s="99"/>
      <c r="AJ25" s="99"/>
      <c r="AK25" s="99"/>
      <c r="AL25" s="99"/>
      <c r="AM25" s="99"/>
      <c r="AN25" s="99"/>
      <c r="AO25" s="99"/>
      <c r="AP25" s="99"/>
      <c r="AQ25" s="99"/>
      <c r="AR25" s="99"/>
      <c r="AS25" s="99"/>
      <c r="AT25" s="95"/>
    </row>
    <row r="26" spans="1:46" ht="16.5" thickBot="1" x14ac:dyDescent="0.35">
      <c r="A26" s="76">
        <v>25</v>
      </c>
      <c r="B26" s="77">
        <v>45419</v>
      </c>
      <c r="C26" s="78">
        <v>3.0092592592592595E-4</v>
      </c>
      <c r="D26" s="78">
        <v>3.324074074074074E-4</v>
      </c>
      <c r="E26" s="76">
        <v>12</v>
      </c>
      <c r="F26" s="79">
        <f>(G26*E26)</f>
        <v>1620</v>
      </c>
      <c r="G26" s="76">
        <v>135</v>
      </c>
      <c r="H26" s="105">
        <f t="shared" si="3"/>
        <v>1.6917236768802226</v>
      </c>
      <c r="I26" s="91">
        <f t="shared" si="0"/>
        <v>2.7700617283950618E-5</v>
      </c>
      <c r="J26" s="81">
        <f t="shared" si="5"/>
        <v>2.3933333333333335</v>
      </c>
      <c r="K26" s="82">
        <f t="shared" si="1"/>
        <v>26</v>
      </c>
      <c r="L26" s="117">
        <f t="shared" si="4"/>
        <v>4.4571428571428573</v>
      </c>
      <c r="M26" s="91">
        <v>1.15740740740741E-4</v>
      </c>
      <c r="N26" s="80">
        <v>2.89351851851852E-4</v>
      </c>
      <c r="O26" s="80">
        <v>4.6296296296296298E-4</v>
      </c>
      <c r="P26" s="95"/>
      <c r="Q26" s="99"/>
      <c r="R26" s="99"/>
      <c r="S26" s="99"/>
      <c r="T26" s="99"/>
      <c r="U26" s="99"/>
      <c r="V26" s="99"/>
      <c r="W26" s="99"/>
      <c r="X26" s="99"/>
      <c r="Y26" s="99"/>
      <c r="Z26" s="99"/>
      <c r="AA26" s="99"/>
      <c r="AB26" s="99"/>
      <c r="AC26" s="99"/>
      <c r="AD26" s="99"/>
      <c r="AE26" s="95"/>
      <c r="AF26" s="99"/>
      <c r="AG26" s="99"/>
      <c r="AH26" s="99"/>
      <c r="AI26" s="99"/>
      <c r="AJ26" s="99"/>
      <c r="AK26" s="99"/>
      <c r="AL26" s="99"/>
      <c r="AM26" s="99"/>
      <c r="AN26" s="99"/>
      <c r="AO26" s="99"/>
      <c r="AP26" s="99"/>
      <c r="AQ26" s="99"/>
      <c r="AR26" s="99"/>
      <c r="AS26" s="99"/>
      <c r="AT26" s="95"/>
    </row>
    <row r="27" spans="1:46" ht="16.5" thickTop="1" x14ac:dyDescent="0.3">
      <c r="A27" s="83">
        <v>26</v>
      </c>
      <c r="B27" s="84">
        <v>45429</v>
      </c>
      <c r="C27" s="85">
        <v>0</v>
      </c>
      <c r="D27" s="85">
        <v>2.258101851851852E-4</v>
      </c>
      <c r="E27" s="83">
        <v>4</v>
      </c>
      <c r="F27" s="86">
        <f t="shared" ref="F27:F32" si="7">(G27 + 25)*E27</f>
        <v>440</v>
      </c>
      <c r="G27" s="83">
        <v>85</v>
      </c>
      <c r="H27" s="102">
        <f t="shared" ref="H27:H28" si="8">((E27*(1/((J27)*0.2))*0.1)+(F27/805)+(((L27)*4.5)*0.1))/3</f>
        <v>0.31887666037377449</v>
      </c>
      <c r="I27" s="90">
        <f t="shared" si="0"/>
        <v>5.64525462962963E-5</v>
      </c>
      <c r="J27" s="13">
        <f t="shared" si="5"/>
        <v>4.8774999999999995</v>
      </c>
      <c r="K27" s="14">
        <f t="shared" si="1"/>
        <v>0</v>
      </c>
      <c r="L27" s="13">
        <f t="shared" ref="L27:L32" si="9">((E27)/7)*((K27)/10)</f>
        <v>0</v>
      </c>
      <c r="M27" s="90">
        <v>1.15740740740741E-4</v>
      </c>
      <c r="N27" s="58">
        <v>2.89351851851852E-4</v>
      </c>
      <c r="O27" s="58">
        <v>4.6296296296296298E-4</v>
      </c>
      <c r="P27" s="95"/>
      <c r="Q27" s="99"/>
      <c r="R27" s="99"/>
      <c r="S27" s="99"/>
      <c r="T27" s="99"/>
      <c r="U27" s="99"/>
      <c r="V27" s="99"/>
      <c r="W27" s="99"/>
      <c r="X27" s="99"/>
      <c r="Y27" s="99"/>
      <c r="Z27" s="99"/>
      <c r="AA27" s="99"/>
      <c r="AB27" s="99"/>
      <c r="AC27" s="99"/>
      <c r="AD27" s="99"/>
      <c r="AE27" s="95"/>
      <c r="AF27" s="99"/>
      <c r="AG27" s="99"/>
      <c r="AH27" s="99"/>
      <c r="AI27" s="99"/>
      <c r="AJ27" s="99"/>
      <c r="AK27" s="99"/>
      <c r="AL27" s="99"/>
      <c r="AM27" s="99"/>
      <c r="AN27" s="99"/>
      <c r="AO27" s="99"/>
      <c r="AP27" s="99"/>
      <c r="AQ27" s="99"/>
      <c r="AR27" s="99"/>
      <c r="AS27" s="99"/>
      <c r="AT27" s="95"/>
    </row>
    <row r="28" spans="1:46" ht="15.75" x14ac:dyDescent="0.3">
      <c r="A28" s="83">
        <v>27</v>
      </c>
      <c r="B28" s="84">
        <v>45433</v>
      </c>
      <c r="C28" s="85">
        <v>5.7870370370370373E-5</v>
      </c>
      <c r="D28" s="85">
        <v>2.6041666666666666E-4</v>
      </c>
      <c r="E28" s="83">
        <v>7</v>
      </c>
      <c r="F28" s="86">
        <f t="shared" si="7"/>
        <v>770</v>
      </c>
      <c r="G28" s="83">
        <v>85</v>
      </c>
      <c r="H28" s="102">
        <f t="shared" si="8"/>
        <v>0.75680354267310801</v>
      </c>
      <c r="I28" s="90">
        <f t="shared" si="0"/>
        <v>3.7202380952380949E-5</v>
      </c>
      <c r="J28" s="13">
        <f t="shared" si="5"/>
        <v>3.2142857142857135</v>
      </c>
      <c r="K28" s="14">
        <f t="shared" si="1"/>
        <v>5.0000000000000009</v>
      </c>
      <c r="L28" s="13">
        <f t="shared" si="9"/>
        <v>0.50000000000000011</v>
      </c>
      <c r="M28" s="90">
        <v>1.15740740740741E-4</v>
      </c>
      <c r="N28" s="58">
        <v>2.89351851851852E-4</v>
      </c>
      <c r="O28" s="58">
        <v>4.6296296296296298E-4</v>
      </c>
      <c r="P28" s="95"/>
      <c r="Q28" s="99"/>
      <c r="R28" s="99"/>
      <c r="S28" s="99"/>
      <c r="T28" s="99"/>
      <c r="U28" s="99"/>
      <c r="V28" s="99"/>
      <c r="W28" s="99"/>
      <c r="X28" s="99"/>
      <c r="Y28" s="99"/>
      <c r="Z28" s="99"/>
      <c r="AA28" s="99"/>
      <c r="AB28" s="99"/>
      <c r="AC28" s="99"/>
      <c r="AD28" s="99"/>
      <c r="AE28" s="95"/>
      <c r="AF28" s="99"/>
      <c r="AG28" s="99"/>
      <c r="AH28" s="99"/>
      <c r="AI28" s="99"/>
      <c r="AJ28" s="99"/>
      <c r="AK28" s="99"/>
      <c r="AL28" s="99"/>
      <c r="AM28" s="99"/>
      <c r="AN28" s="99"/>
      <c r="AO28" s="99"/>
      <c r="AP28" s="99"/>
      <c r="AQ28" s="99"/>
      <c r="AR28" s="99"/>
      <c r="AS28" s="99"/>
      <c r="AT28" s="95"/>
    </row>
    <row r="29" spans="1:46" ht="15.75" x14ac:dyDescent="0.3">
      <c r="A29" s="47">
        <v>28</v>
      </c>
      <c r="B29" s="48">
        <v>45438</v>
      </c>
      <c r="C29" s="88">
        <v>9.2592592592592588E-5</v>
      </c>
      <c r="D29" s="88">
        <v>2.7083333333333332E-4</v>
      </c>
      <c r="E29" s="47">
        <v>8</v>
      </c>
      <c r="F29" s="96">
        <f t="shared" si="7"/>
        <v>920</v>
      </c>
      <c r="G29" s="47">
        <v>90</v>
      </c>
      <c r="H29" s="102">
        <f t="shared" ref="H29:H59" si="10">((E29*(1/((J29)*0.2))*0.1)+(F29/805)+(((L29)*4.5)*0.1))/3</f>
        <v>0.9739356939356939</v>
      </c>
      <c r="I29" s="90">
        <f t="shared" ref="I29" si="11">D29/E29</f>
        <v>3.3854166666666665E-5</v>
      </c>
      <c r="J29" s="13">
        <f t="shared" ref="J29" si="12">I29*24*60*60</f>
        <v>2.9249999999999998</v>
      </c>
      <c r="K29" s="14">
        <f t="shared" ref="K29" si="13">C29*24*60*60</f>
        <v>8</v>
      </c>
      <c r="L29" s="13">
        <f t="shared" si="9"/>
        <v>0.91428571428571426</v>
      </c>
      <c r="M29" s="90">
        <v>1.15740740740741E-4</v>
      </c>
      <c r="N29" s="58">
        <v>2.89351851851852E-4</v>
      </c>
      <c r="O29" s="58">
        <v>4.6296296296296298E-4</v>
      </c>
      <c r="P29" s="95"/>
      <c r="Q29" s="99"/>
      <c r="R29" s="99"/>
      <c r="S29" s="99"/>
      <c r="T29" s="99"/>
      <c r="U29" s="99"/>
      <c r="V29" s="99"/>
      <c r="W29" s="99"/>
      <c r="X29" s="99"/>
      <c r="Y29" s="99"/>
      <c r="Z29" s="99"/>
      <c r="AA29" s="99"/>
      <c r="AB29" s="99"/>
      <c r="AC29" s="99"/>
      <c r="AD29" s="99"/>
      <c r="AE29" s="95"/>
      <c r="AF29" s="99"/>
      <c r="AG29" s="99"/>
      <c r="AH29" s="99"/>
      <c r="AI29" s="99"/>
      <c r="AJ29" s="99"/>
      <c r="AK29" s="99"/>
      <c r="AL29" s="99"/>
      <c r="AM29" s="99"/>
      <c r="AN29" s="99"/>
      <c r="AO29" s="99"/>
      <c r="AP29" s="99"/>
      <c r="AQ29" s="99"/>
      <c r="AR29" s="99"/>
      <c r="AS29" s="99"/>
      <c r="AT29" s="95"/>
    </row>
    <row r="30" spans="1:46" ht="15.75" x14ac:dyDescent="0.3">
      <c r="A30" s="8">
        <v>29</v>
      </c>
      <c r="B30" s="9">
        <v>45445</v>
      </c>
      <c r="C30" s="63">
        <v>1.6203703703703703E-4</v>
      </c>
      <c r="D30" s="63">
        <v>2.9953703703703701E-4</v>
      </c>
      <c r="E30" s="8">
        <v>9</v>
      </c>
      <c r="F30" s="155">
        <f t="shared" si="7"/>
        <v>1035</v>
      </c>
      <c r="G30" s="8">
        <v>90</v>
      </c>
      <c r="H30" s="102">
        <f t="shared" si="10"/>
        <v>1.2202097593287704</v>
      </c>
      <c r="I30" s="90">
        <f t="shared" ref="I30" si="14">D30/E30</f>
        <v>3.3281893004115223E-5</v>
      </c>
      <c r="J30" s="13">
        <f t="shared" ref="J30" si="15">I30*24*60*60</f>
        <v>2.8755555555555552</v>
      </c>
      <c r="K30" s="14">
        <f t="shared" ref="K30" si="16">C30*24*60*60</f>
        <v>14</v>
      </c>
      <c r="L30" s="13">
        <f t="shared" si="9"/>
        <v>1.8</v>
      </c>
      <c r="M30" s="90">
        <v>1.15740740740741E-4</v>
      </c>
      <c r="N30" s="58">
        <v>2.89351851851852E-4</v>
      </c>
      <c r="O30" s="58">
        <v>4.6296296296296298E-4</v>
      </c>
      <c r="P30" s="95"/>
      <c r="Q30" s="99"/>
      <c r="R30" s="99"/>
      <c r="S30" s="99"/>
      <c r="T30" s="99"/>
      <c r="U30" s="99"/>
      <c r="V30" s="99"/>
      <c r="W30" s="99"/>
      <c r="X30" s="99"/>
      <c r="Y30" s="99"/>
      <c r="Z30" s="99"/>
      <c r="AA30" s="99"/>
      <c r="AB30" s="99"/>
      <c r="AC30" s="99"/>
      <c r="AD30" s="99"/>
      <c r="AE30" s="95"/>
      <c r="AF30" s="99"/>
      <c r="AG30" s="99"/>
      <c r="AH30" s="99"/>
      <c r="AI30" s="99"/>
      <c r="AJ30" s="99"/>
      <c r="AK30" s="99"/>
      <c r="AL30" s="99"/>
      <c r="AM30" s="99"/>
      <c r="AN30" s="99"/>
      <c r="AO30" s="99"/>
      <c r="AP30" s="99"/>
      <c r="AQ30" s="99"/>
      <c r="AR30" s="99"/>
      <c r="AS30" s="99"/>
      <c r="AT30" s="95"/>
    </row>
    <row r="31" spans="1:46" ht="15.75" x14ac:dyDescent="0.3">
      <c r="A31" s="8">
        <v>30</v>
      </c>
      <c r="B31" s="9">
        <v>45450</v>
      </c>
      <c r="C31" s="63">
        <v>2.199074074074074E-4</v>
      </c>
      <c r="D31" s="63">
        <v>2.8668981481481481E-4</v>
      </c>
      <c r="E31" s="8">
        <v>10</v>
      </c>
      <c r="F31" s="155">
        <f t="shared" si="7"/>
        <v>1150</v>
      </c>
      <c r="G31" s="8">
        <v>90</v>
      </c>
      <c r="H31" s="102">
        <f t="shared" si="10"/>
        <v>1.5561902839456334</v>
      </c>
      <c r="I31" s="90">
        <f t="shared" ref="I31" si="17">D31/E31</f>
        <v>2.866898148148148E-5</v>
      </c>
      <c r="J31" s="13">
        <f t="shared" ref="J31" si="18">I31*24*60*60</f>
        <v>2.4769999999999994</v>
      </c>
      <c r="K31" s="14">
        <f t="shared" ref="K31" si="19">C31*24*60*60</f>
        <v>19</v>
      </c>
      <c r="L31" s="13">
        <f t="shared" si="9"/>
        <v>2.7142857142857144</v>
      </c>
      <c r="M31" s="90">
        <v>1.15740740740741E-4</v>
      </c>
      <c r="N31" s="58">
        <v>2.89351851851852E-4</v>
      </c>
      <c r="O31" s="58">
        <v>4.6296296296296298E-4</v>
      </c>
      <c r="P31" s="95"/>
      <c r="Q31" s="99"/>
      <c r="R31" s="99"/>
      <c r="S31" s="99"/>
      <c r="T31" s="99"/>
      <c r="U31" s="99"/>
      <c r="V31" s="99"/>
      <c r="W31" s="99"/>
      <c r="X31" s="99"/>
      <c r="Y31" s="99"/>
      <c r="Z31" s="99"/>
      <c r="AA31" s="99"/>
      <c r="AB31" s="99"/>
      <c r="AC31" s="99"/>
      <c r="AD31" s="99"/>
      <c r="AE31" s="95"/>
      <c r="AF31" s="99"/>
      <c r="AG31" s="99"/>
      <c r="AH31" s="99"/>
      <c r="AI31" s="99"/>
      <c r="AJ31" s="99"/>
      <c r="AK31" s="99"/>
      <c r="AL31" s="99"/>
      <c r="AM31" s="99"/>
      <c r="AN31" s="99"/>
      <c r="AO31" s="99"/>
      <c r="AP31" s="99"/>
      <c r="AQ31" s="99"/>
      <c r="AR31" s="99"/>
      <c r="AS31" s="99"/>
      <c r="AT31" s="95"/>
    </row>
    <row r="32" spans="1:46" ht="15.75" x14ac:dyDescent="0.3">
      <c r="A32" s="8">
        <v>31</v>
      </c>
      <c r="B32" s="9">
        <v>45454</v>
      </c>
      <c r="C32" s="63">
        <v>2.6620370370370372E-4</v>
      </c>
      <c r="D32" s="63">
        <v>3.2696759259259257E-4</v>
      </c>
      <c r="E32" s="8">
        <v>11</v>
      </c>
      <c r="F32" s="155">
        <f t="shared" si="7"/>
        <v>1265</v>
      </c>
      <c r="G32" s="8">
        <v>90</v>
      </c>
      <c r="H32" s="102">
        <f t="shared" si="10"/>
        <v>1.7798166877370416</v>
      </c>
      <c r="I32" s="90">
        <f t="shared" ref="I32" si="20">D32/E32</f>
        <v>2.9724326599326595E-5</v>
      </c>
      <c r="J32" s="13">
        <f t="shared" ref="J32" si="21">I32*24*60*60</f>
        <v>2.5681818181818179</v>
      </c>
      <c r="K32" s="14">
        <f t="shared" ref="K32" si="22">C32*24*60*60</f>
        <v>23</v>
      </c>
      <c r="L32" s="13">
        <f t="shared" si="9"/>
        <v>3.6142857142857139</v>
      </c>
      <c r="M32" s="90">
        <v>1.15740740740741E-4</v>
      </c>
      <c r="N32" s="58">
        <v>2.89351851851852E-4</v>
      </c>
      <c r="O32" s="58">
        <v>4.6296296296296298E-4</v>
      </c>
      <c r="P32" s="95"/>
      <c r="Q32" s="99"/>
      <c r="R32" s="99"/>
      <c r="S32" s="99"/>
      <c r="T32" s="99"/>
      <c r="U32" s="99"/>
      <c r="V32" s="99"/>
      <c r="W32" s="99"/>
      <c r="X32" s="99"/>
      <c r="Y32" s="99"/>
      <c r="Z32" s="99"/>
      <c r="AA32" s="99"/>
      <c r="AB32" s="99"/>
      <c r="AC32" s="99"/>
      <c r="AD32" s="99"/>
      <c r="AE32" s="95"/>
      <c r="AF32" s="99"/>
      <c r="AG32" s="99"/>
      <c r="AH32" s="99"/>
      <c r="AI32" s="99"/>
      <c r="AJ32" s="99"/>
      <c r="AK32" s="99"/>
      <c r="AL32" s="99"/>
      <c r="AM32" s="99"/>
      <c r="AN32" s="99"/>
      <c r="AO32" s="99"/>
      <c r="AP32" s="99"/>
      <c r="AQ32" s="99"/>
      <c r="AR32" s="99"/>
      <c r="AS32" s="99"/>
      <c r="AT32" s="95"/>
    </row>
    <row r="33" spans="1:46" ht="15.75" x14ac:dyDescent="0.3">
      <c r="A33" s="33">
        <v>32</v>
      </c>
      <c r="B33" s="34">
        <v>45459</v>
      </c>
      <c r="C33" s="127"/>
      <c r="D33" s="127"/>
      <c r="E33" s="33"/>
      <c r="F33" s="264"/>
      <c r="G33" s="33"/>
      <c r="H33" s="102"/>
      <c r="I33" s="90"/>
      <c r="J33" s="13"/>
      <c r="K33" s="14"/>
      <c r="L33" s="13"/>
      <c r="M33" s="90">
        <v>1.15740740740741E-4</v>
      </c>
      <c r="N33" s="58">
        <v>2.89351851851852E-4</v>
      </c>
      <c r="O33" s="58">
        <v>4.6296296296296298E-4</v>
      </c>
      <c r="P33" s="95"/>
      <c r="Q33" s="99"/>
      <c r="R33" s="99"/>
      <c r="S33" s="99"/>
      <c r="T33" s="99"/>
      <c r="U33" s="99"/>
      <c r="V33" s="99"/>
      <c r="W33" s="99"/>
      <c r="X33" s="99"/>
      <c r="Y33" s="99"/>
      <c r="Z33" s="99"/>
      <c r="AA33" s="99"/>
      <c r="AB33" s="99"/>
      <c r="AC33" s="99"/>
      <c r="AD33" s="99"/>
      <c r="AE33" s="95"/>
      <c r="AF33" s="99"/>
      <c r="AG33" s="99"/>
      <c r="AH33" s="99"/>
      <c r="AI33" s="99"/>
      <c r="AJ33" s="99"/>
      <c r="AK33" s="99"/>
      <c r="AL33" s="99"/>
      <c r="AM33" s="99"/>
      <c r="AN33" s="99"/>
      <c r="AO33" s="99"/>
      <c r="AP33" s="99"/>
      <c r="AQ33" s="99"/>
      <c r="AR33" s="99"/>
      <c r="AS33" s="99"/>
      <c r="AT33" s="95"/>
    </row>
    <row r="34" spans="1:46" ht="15.75" x14ac:dyDescent="0.3">
      <c r="A34" s="33">
        <v>33</v>
      </c>
      <c r="B34" s="34">
        <v>45461</v>
      </c>
      <c r="C34" s="127"/>
      <c r="D34" s="127"/>
      <c r="E34" s="33"/>
      <c r="F34" s="264"/>
      <c r="G34" s="33"/>
      <c r="H34" s="102"/>
      <c r="I34" s="90"/>
      <c r="J34" s="13"/>
      <c r="K34" s="14"/>
      <c r="L34" s="13"/>
      <c r="M34" s="90">
        <v>1.15740740740741E-4</v>
      </c>
      <c r="N34" s="58">
        <v>2.89351851851852E-4</v>
      </c>
      <c r="O34" s="58">
        <v>4.6296296296296298E-4</v>
      </c>
      <c r="P34" s="95"/>
      <c r="Q34" s="99"/>
      <c r="R34" s="99"/>
      <c r="S34" s="99"/>
      <c r="T34" s="99"/>
      <c r="U34" s="99"/>
      <c r="V34" s="99"/>
      <c r="W34" s="99"/>
      <c r="X34" s="99"/>
      <c r="Y34" s="99"/>
      <c r="Z34" s="99"/>
      <c r="AA34" s="99"/>
      <c r="AB34" s="99"/>
      <c r="AC34" s="99"/>
      <c r="AD34" s="99"/>
      <c r="AE34" s="95"/>
      <c r="AF34" s="99"/>
      <c r="AG34" s="99"/>
      <c r="AH34" s="99"/>
      <c r="AI34" s="99"/>
      <c r="AJ34" s="99"/>
      <c r="AK34" s="99"/>
      <c r="AL34" s="99"/>
      <c r="AM34" s="99"/>
      <c r="AN34" s="99"/>
      <c r="AO34" s="99"/>
      <c r="AP34" s="99"/>
      <c r="AQ34" s="99"/>
      <c r="AR34" s="99"/>
      <c r="AS34" s="99"/>
      <c r="AT34" s="95"/>
    </row>
    <row r="35" spans="1:46" ht="15.75" x14ac:dyDescent="0.3">
      <c r="A35" s="33">
        <v>34</v>
      </c>
      <c r="B35" s="34">
        <v>45466</v>
      </c>
      <c r="C35" s="127"/>
      <c r="D35" s="127"/>
      <c r="E35" s="33"/>
      <c r="F35" s="264"/>
      <c r="G35" s="33"/>
      <c r="H35" s="102"/>
      <c r="I35" s="90"/>
      <c r="J35" s="13"/>
      <c r="K35" s="14"/>
      <c r="L35" s="13"/>
      <c r="M35" s="90">
        <v>1.15740740740741E-4</v>
      </c>
      <c r="N35" s="58">
        <v>2.89351851851852E-4</v>
      </c>
      <c r="O35" s="58">
        <v>4.6296296296296298E-4</v>
      </c>
      <c r="P35" s="95"/>
      <c r="Q35" s="99"/>
      <c r="R35" s="99"/>
      <c r="S35" s="99"/>
      <c r="T35" s="99"/>
      <c r="U35" s="99"/>
      <c r="V35" s="99"/>
      <c r="W35" s="99"/>
      <c r="X35" s="99"/>
      <c r="Y35" s="99"/>
      <c r="Z35" s="99"/>
      <c r="AA35" s="99"/>
      <c r="AB35" s="99"/>
      <c r="AC35" s="99"/>
      <c r="AD35" s="99"/>
      <c r="AE35" s="95"/>
      <c r="AF35" s="99"/>
      <c r="AG35" s="99"/>
      <c r="AH35" s="99"/>
      <c r="AI35" s="99"/>
      <c r="AJ35" s="99"/>
      <c r="AK35" s="99"/>
      <c r="AL35" s="99"/>
      <c r="AM35" s="99"/>
      <c r="AN35" s="99"/>
      <c r="AO35" s="99"/>
      <c r="AP35" s="99"/>
      <c r="AQ35" s="99"/>
      <c r="AR35" s="99"/>
      <c r="AS35" s="99"/>
      <c r="AT35" s="95"/>
    </row>
    <row r="36" spans="1:46" ht="15.75" x14ac:dyDescent="0.3">
      <c r="A36" s="33">
        <v>35</v>
      </c>
      <c r="B36" s="34">
        <v>45471</v>
      </c>
      <c r="C36" s="127"/>
      <c r="D36" s="127"/>
      <c r="E36" s="33"/>
      <c r="F36" s="264"/>
      <c r="G36" s="33"/>
      <c r="H36" s="102"/>
      <c r="I36" s="90"/>
      <c r="J36" s="13"/>
      <c r="K36" s="14"/>
      <c r="L36" s="13"/>
      <c r="M36" s="90">
        <v>1.15740740740741E-4</v>
      </c>
      <c r="N36" s="58">
        <v>2.89351851851852E-4</v>
      </c>
      <c r="O36" s="58">
        <v>4.6296296296296298E-4</v>
      </c>
      <c r="P36" s="95"/>
      <c r="Q36" s="99"/>
      <c r="R36" s="99"/>
      <c r="S36" s="99"/>
      <c r="T36" s="99"/>
      <c r="U36" s="99"/>
      <c r="V36" s="99"/>
      <c r="W36" s="99"/>
      <c r="X36" s="99"/>
      <c r="Y36" s="99"/>
      <c r="Z36" s="99"/>
      <c r="AA36" s="99"/>
      <c r="AB36" s="99"/>
      <c r="AC36" s="99"/>
      <c r="AD36" s="99"/>
      <c r="AE36" s="95"/>
      <c r="AF36" s="99"/>
      <c r="AG36" s="99"/>
      <c r="AH36" s="99"/>
      <c r="AI36" s="99"/>
      <c r="AJ36" s="99"/>
      <c r="AK36" s="99"/>
      <c r="AL36" s="99"/>
      <c r="AM36" s="99"/>
      <c r="AN36" s="99"/>
      <c r="AO36" s="99"/>
      <c r="AP36" s="99"/>
      <c r="AQ36" s="99"/>
      <c r="AR36" s="99"/>
      <c r="AS36" s="99"/>
      <c r="AT36" s="95"/>
    </row>
    <row r="37" spans="1:46" ht="15.75" x14ac:dyDescent="0.3">
      <c r="A37" s="33">
        <v>36</v>
      </c>
      <c r="B37" s="34">
        <v>45475</v>
      </c>
      <c r="C37" s="127"/>
      <c r="D37" s="127"/>
      <c r="E37" s="33"/>
      <c r="F37" s="264"/>
      <c r="G37" s="33"/>
      <c r="H37" s="102"/>
      <c r="I37" s="90"/>
      <c r="J37" s="13"/>
      <c r="K37" s="14"/>
      <c r="L37" s="13"/>
      <c r="M37" s="90">
        <v>1.15740740740741E-4</v>
      </c>
      <c r="N37" s="58">
        <v>2.89351851851852E-4</v>
      </c>
      <c r="O37" s="58">
        <v>4.6296296296296298E-4</v>
      </c>
      <c r="P37" s="95"/>
      <c r="Q37" s="99"/>
      <c r="R37" s="99"/>
      <c r="S37" s="99"/>
      <c r="T37" s="99"/>
      <c r="U37" s="99"/>
      <c r="V37" s="99"/>
      <c r="W37" s="99"/>
      <c r="X37" s="99"/>
      <c r="Y37" s="99"/>
      <c r="Z37" s="99"/>
      <c r="AA37" s="99"/>
      <c r="AB37" s="99"/>
      <c r="AC37" s="99"/>
      <c r="AD37" s="99"/>
      <c r="AE37" s="95"/>
      <c r="AF37" s="99"/>
      <c r="AG37" s="99"/>
      <c r="AH37" s="99"/>
      <c r="AI37" s="99"/>
      <c r="AJ37" s="99"/>
      <c r="AK37" s="99"/>
      <c r="AL37" s="99"/>
      <c r="AM37" s="99"/>
      <c r="AN37" s="99"/>
      <c r="AO37" s="99"/>
      <c r="AP37" s="99"/>
      <c r="AQ37" s="99"/>
      <c r="AR37" s="99"/>
      <c r="AS37" s="99"/>
      <c r="AT37" s="95"/>
    </row>
    <row r="38" spans="1:46" ht="15.75" x14ac:dyDescent="0.3">
      <c r="A38" s="33">
        <v>37</v>
      </c>
      <c r="B38" s="34">
        <v>45480</v>
      </c>
      <c r="C38" s="127"/>
      <c r="D38" s="127"/>
      <c r="E38" s="33"/>
      <c r="F38" s="264"/>
      <c r="G38" s="33"/>
      <c r="H38" s="102"/>
      <c r="I38" s="90"/>
      <c r="J38" s="13"/>
      <c r="K38" s="14"/>
      <c r="L38" s="13"/>
      <c r="M38" s="90">
        <v>1.15740740740741E-4</v>
      </c>
      <c r="N38" s="58">
        <v>2.89351851851852E-4</v>
      </c>
      <c r="O38" s="58">
        <v>4.6296296296296298E-4</v>
      </c>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row>
    <row r="39" spans="1:46" ht="16.5" thickBot="1" x14ac:dyDescent="0.35">
      <c r="A39" s="33">
        <v>38</v>
      </c>
      <c r="B39" s="34">
        <v>45485</v>
      </c>
      <c r="C39" s="127"/>
      <c r="D39" s="127"/>
      <c r="E39" s="33"/>
      <c r="F39" s="264"/>
      <c r="G39" s="33"/>
      <c r="H39" s="102"/>
      <c r="I39" s="90"/>
      <c r="J39" s="13"/>
      <c r="K39" s="14"/>
      <c r="L39" s="13"/>
      <c r="M39" s="90">
        <v>1.15740740740741E-4</v>
      </c>
      <c r="N39" s="58">
        <v>2.89351851851852E-4</v>
      </c>
      <c r="O39" s="58">
        <v>4.6296296296296298E-4</v>
      </c>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row>
    <row r="40" spans="1:46" ht="15.75" x14ac:dyDescent="0.3">
      <c r="A40" s="236">
        <v>39</v>
      </c>
      <c r="B40" s="237">
        <v>45491</v>
      </c>
      <c r="C40" s="238">
        <v>2.199074074074074E-4</v>
      </c>
      <c r="D40" s="238">
        <v>3.0416666666666667E-4</v>
      </c>
      <c r="E40" s="236">
        <v>10</v>
      </c>
      <c r="F40" s="241">
        <f t="shared" ref="F40" si="23">(G40 + 25)*E40</f>
        <v>1150</v>
      </c>
      <c r="G40" s="236">
        <v>90</v>
      </c>
      <c r="H40" s="218">
        <f t="shared" si="10"/>
        <v>1.5175291730086251</v>
      </c>
      <c r="I40" s="219">
        <f t="shared" ref="I40" si="24">D40/E40</f>
        <v>3.0416666666666666E-5</v>
      </c>
      <c r="J40" s="220">
        <f t="shared" ref="J40" si="25">I40*24*60*60</f>
        <v>2.6280000000000001</v>
      </c>
      <c r="K40" s="221">
        <f t="shared" ref="K40" si="26">C40*24*60*60</f>
        <v>19</v>
      </c>
      <c r="L40" s="220">
        <f t="shared" ref="L40" si="27">((E40)/7)*((K40)/10)</f>
        <v>2.7142857142857144</v>
      </c>
      <c r="M40" s="219">
        <v>1.15740740740741E-4</v>
      </c>
      <c r="N40" s="217">
        <v>2.89351851851852E-4</v>
      </c>
      <c r="O40" s="217">
        <v>4.6296296296296298E-4</v>
      </c>
    </row>
    <row r="41" spans="1:46" ht="15.75" x14ac:dyDescent="0.3">
      <c r="A41" s="8">
        <v>40</v>
      </c>
      <c r="B41" s="9">
        <v>45493</v>
      </c>
      <c r="C41" s="63">
        <v>2.7777777777777778E-4</v>
      </c>
      <c r="D41" s="63">
        <v>3.2199074074074074E-4</v>
      </c>
      <c r="E41" s="8">
        <v>11</v>
      </c>
      <c r="F41" s="155">
        <f t="shared" ref="F41" si="28">(G41 + 25)*E41</f>
        <v>1265</v>
      </c>
      <c r="G41" s="8">
        <v>90</v>
      </c>
      <c r="H41" s="102">
        <f t="shared" si="10"/>
        <v>1.8144219643285062</v>
      </c>
      <c r="I41" s="90">
        <f t="shared" ref="I41" si="29">D41/E41</f>
        <v>2.9271885521885522E-5</v>
      </c>
      <c r="J41" s="13">
        <f t="shared" ref="J41" si="30">I41*24*60*60</f>
        <v>2.5290909090909088</v>
      </c>
      <c r="K41" s="14">
        <f t="shared" ref="K41" si="31">C41*24*60*60</f>
        <v>23.999999999999996</v>
      </c>
      <c r="L41" s="13">
        <f t="shared" ref="L41" si="32">((E41)/7)*((K41)/10)</f>
        <v>3.7714285714285705</v>
      </c>
      <c r="M41" s="90">
        <v>1.15740740740741E-4</v>
      </c>
      <c r="N41" s="58">
        <v>2.89351851851852E-4</v>
      </c>
      <c r="O41" s="58">
        <v>4.6296296296296298E-4</v>
      </c>
    </row>
    <row r="42" spans="1:46" ht="15.75" x14ac:dyDescent="0.3">
      <c r="A42" s="20">
        <v>41</v>
      </c>
      <c r="B42" s="65">
        <v>45498</v>
      </c>
      <c r="C42" s="66">
        <v>3.3564814814814812E-4</v>
      </c>
      <c r="D42" s="66">
        <v>3.2465277777777776E-4</v>
      </c>
      <c r="E42" s="20">
        <v>12</v>
      </c>
      <c r="F42" s="157">
        <f t="shared" ref="F42:F43" si="33">(G42 + 25)*E42</f>
        <v>1380</v>
      </c>
      <c r="G42" s="20">
        <v>90</v>
      </c>
      <c r="H42" s="102">
        <f t="shared" si="10"/>
        <v>2.1727578304048891</v>
      </c>
      <c r="I42" s="90">
        <f t="shared" ref="I42" si="34">D42/E42</f>
        <v>2.7054398148148147E-5</v>
      </c>
      <c r="J42" s="13">
        <f t="shared" ref="J42" si="35">I42*24*60*60</f>
        <v>2.3374999999999999</v>
      </c>
      <c r="K42" s="14">
        <f t="shared" ref="K42" si="36">C42*24*60*60</f>
        <v>29</v>
      </c>
      <c r="L42" s="13">
        <f t="shared" ref="L42" si="37">((E42)/7)*((K42)/10)</f>
        <v>4.9714285714285706</v>
      </c>
      <c r="M42" s="90">
        <v>1.15740740740741E-4</v>
      </c>
      <c r="N42" s="58">
        <v>2.89351851851852E-4</v>
      </c>
      <c r="O42" s="58">
        <v>4.6296296296296298E-4</v>
      </c>
    </row>
    <row r="43" spans="1:46" ht="15.75" x14ac:dyDescent="0.3">
      <c r="A43" s="20">
        <v>42</v>
      </c>
      <c r="B43" s="65">
        <v>45500</v>
      </c>
      <c r="C43" s="66">
        <v>4.0509259259259258E-4</v>
      </c>
      <c r="D43" s="66">
        <v>3.5335648148148151E-4</v>
      </c>
      <c r="E43" s="20">
        <v>12</v>
      </c>
      <c r="F43" s="157">
        <f t="shared" si="33"/>
        <v>1380</v>
      </c>
      <c r="G43" s="20">
        <v>90</v>
      </c>
      <c r="H43" s="102">
        <f t="shared" si="10"/>
        <v>2.2575405923915586</v>
      </c>
      <c r="I43" s="90">
        <f t="shared" ref="I43" si="38">D43/E43</f>
        <v>2.9446373456790126E-5</v>
      </c>
      <c r="J43" s="13">
        <f t="shared" ref="J43" si="39">I43*24*60*60</f>
        <v>2.5441666666666669</v>
      </c>
      <c r="K43" s="14">
        <f t="shared" ref="K43" si="40">C43*24*60*60</f>
        <v>35</v>
      </c>
      <c r="L43" s="13">
        <f t="shared" ref="L43" si="41">((E43)/7)*((K43)/10)</f>
        <v>6</v>
      </c>
      <c r="M43" s="90">
        <v>1.15740740740741E-4</v>
      </c>
      <c r="N43" s="58">
        <v>2.89351851851852E-4</v>
      </c>
      <c r="O43" s="58">
        <v>4.6296296296296298E-4</v>
      </c>
    </row>
    <row r="44" spans="1:46" ht="15.75" x14ac:dyDescent="0.3">
      <c r="A44" s="20">
        <v>43</v>
      </c>
      <c r="B44" s="65">
        <v>45505</v>
      </c>
      <c r="C44" s="66">
        <v>3.7037037037037035E-4</v>
      </c>
      <c r="D44" s="66">
        <v>3.2673611111111114E-4</v>
      </c>
      <c r="E44" s="20">
        <v>12</v>
      </c>
      <c r="F44" s="157">
        <f t="shared" ref="F44:F45" si="42">(G44 + 25)*E44</f>
        <v>1380</v>
      </c>
      <c r="G44" s="20">
        <v>90</v>
      </c>
      <c r="H44" s="102">
        <f t="shared" si="10"/>
        <v>2.2444451191741308</v>
      </c>
      <c r="I44" s="90">
        <f t="shared" ref="I44" si="43">D44/E44</f>
        <v>2.7228009259259261E-5</v>
      </c>
      <c r="J44" s="13">
        <f t="shared" ref="J44" si="44">I44*24*60*60</f>
        <v>2.3525000000000005</v>
      </c>
      <c r="K44" s="14">
        <f t="shared" ref="K44" si="45">C44*24*60*60</f>
        <v>32</v>
      </c>
      <c r="L44" s="13">
        <f t="shared" ref="L44" si="46">((E44)/7)*((K44)/10)</f>
        <v>5.4857142857142858</v>
      </c>
      <c r="M44" s="90">
        <v>1.15740740740741E-4</v>
      </c>
      <c r="N44" s="58">
        <v>2.89351851851852E-4</v>
      </c>
      <c r="O44" s="58">
        <v>4.6296296296296298E-4</v>
      </c>
    </row>
    <row r="45" spans="1:46" ht="15.75" x14ac:dyDescent="0.3">
      <c r="A45" s="20">
        <v>44</v>
      </c>
      <c r="B45" s="65">
        <v>45507</v>
      </c>
      <c r="C45" s="66">
        <v>3.4722222222222224E-4</v>
      </c>
      <c r="D45" s="66">
        <v>3.2233796296296296E-4</v>
      </c>
      <c r="E45" s="20">
        <v>12</v>
      </c>
      <c r="F45" s="157">
        <f t="shared" si="42"/>
        <v>1380</v>
      </c>
      <c r="G45" s="20">
        <v>90</v>
      </c>
      <c r="H45" s="102">
        <f t="shared" si="10"/>
        <v>2.204616568350859</v>
      </c>
      <c r="I45" s="90">
        <f t="shared" ref="I45" si="47">D45/E45</f>
        <v>2.6861496913580246E-5</v>
      </c>
      <c r="J45" s="13">
        <f t="shared" ref="J45" si="48">I45*24*60*60</f>
        <v>2.3208333333333333</v>
      </c>
      <c r="K45" s="14">
        <f t="shared" ref="K45" si="49">C45*24*60*60</f>
        <v>30</v>
      </c>
      <c r="L45" s="13">
        <f t="shared" ref="L45" si="50">((E45)/7)*((K45)/10)</f>
        <v>5.1428571428571423</v>
      </c>
      <c r="M45" s="90">
        <v>1.15740740740741E-4</v>
      </c>
      <c r="N45" s="58">
        <v>2.89351851851852E-4</v>
      </c>
      <c r="O45" s="58">
        <v>4.6296296296296298E-4</v>
      </c>
    </row>
    <row r="46" spans="1:46" ht="15.75" x14ac:dyDescent="0.3">
      <c r="A46" s="83">
        <v>45</v>
      </c>
      <c r="B46" s="84">
        <v>45512</v>
      </c>
      <c r="C46" s="85">
        <v>0</v>
      </c>
      <c r="D46" s="85">
        <v>1.6331018518518517E-4</v>
      </c>
      <c r="E46" s="83">
        <v>3</v>
      </c>
      <c r="F46" s="86">
        <f t="shared" ref="F46:F47" si="51">(G46 + 25)*E46</f>
        <v>465</v>
      </c>
      <c r="G46" s="83">
        <v>130</v>
      </c>
      <c r="H46" s="102">
        <f t="shared" si="10"/>
        <v>0.29885416712520524</v>
      </c>
      <c r="I46" s="90">
        <f t="shared" ref="I46" si="52">D46/E46</f>
        <v>5.4436728395061727E-5</v>
      </c>
      <c r="J46" s="13">
        <f t="shared" ref="J46" si="53">I46*24*60*60</f>
        <v>4.7033333333333331</v>
      </c>
      <c r="K46" s="14">
        <f t="shared" ref="K46" si="54">C46*24*60*60</f>
        <v>0</v>
      </c>
      <c r="L46" s="13">
        <f t="shared" ref="L46" si="55">((E46)/7)*((K46)/10)</f>
        <v>0</v>
      </c>
      <c r="M46" s="90">
        <v>1.15740740740741E-4</v>
      </c>
      <c r="N46" s="58">
        <v>2.89351851851852E-4</v>
      </c>
      <c r="O46" s="58">
        <v>4.6296296296296298E-4</v>
      </c>
    </row>
    <row r="47" spans="1:46" ht="15.75" x14ac:dyDescent="0.3">
      <c r="A47" s="47">
        <v>46</v>
      </c>
      <c r="B47" s="48">
        <v>45514</v>
      </c>
      <c r="C47" s="88">
        <v>4.6296296296296294E-5</v>
      </c>
      <c r="D47" s="88">
        <v>1.980324074074074E-4</v>
      </c>
      <c r="E47" s="47">
        <v>7</v>
      </c>
      <c r="F47" s="96">
        <f t="shared" si="51"/>
        <v>910</v>
      </c>
      <c r="G47" s="47">
        <v>105</v>
      </c>
      <c r="H47" s="102">
        <f t="shared" si="10"/>
        <v>0.91411531522374412</v>
      </c>
      <c r="I47" s="90">
        <f t="shared" ref="I47" si="56">D47/E47</f>
        <v>2.8290343915343915E-5</v>
      </c>
      <c r="J47" s="13">
        <f t="shared" ref="J47" si="57">I47*24*60*60</f>
        <v>2.444285714285714</v>
      </c>
      <c r="K47" s="14">
        <f t="shared" ref="K47" si="58">C47*24*60*60</f>
        <v>4</v>
      </c>
      <c r="L47" s="13">
        <f t="shared" ref="L47" si="59">((E47)/7)*((K47)/10)</f>
        <v>0.4</v>
      </c>
      <c r="M47" s="90">
        <v>1.15740740740741E-4</v>
      </c>
      <c r="N47" s="58">
        <v>2.89351851851852E-4</v>
      </c>
      <c r="O47" s="58">
        <v>4.6296296296296298E-4</v>
      </c>
    </row>
    <row r="48" spans="1:46" ht="15.75" x14ac:dyDescent="0.3">
      <c r="A48" s="8">
        <v>47</v>
      </c>
      <c r="B48" s="9">
        <v>45519</v>
      </c>
      <c r="C48" s="63">
        <v>1.0416666666666667E-4</v>
      </c>
      <c r="D48" s="63">
        <v>2.3854166666666666E-4</v>
      </c>
      <c r="E48" s="8">
        <v>8</v>
      </c>
      <c r="F48" s="155">
        <f t="shared" ref="F48:F49" si="60">(G48 + 25)*E48</f>
        <v>1040</v>
      </c>
      <c r="G48" s="8">
        <v>105</v>
      </c>
      <c r="H48" s="102">
        <f t="shared" si="10"/>
        <v>1.1024756520332748</v>
      </c>
      <c r="I48" s="90">
        <f t="shared" ref="I48:I49" si="61">D48/E48</f>
        <v>2.9817708333333332E-5</v>
      </c>
      <c r="J48" s="13">
        <f t="shared" ref="J48:J49" si="62">I48*24*60*60</f>
        <v>2.5762500000000004</v>
      </c>
      <c r="K48" s="14">
        <f t="shared" ref="K48:K49" si="63">C48*24*60*60</f>
        <v>9</v>
      </c>
      <c r="L48" s="13">
        <f t="shared" ref="L48:L49" si="64">((E48)/7)*((K48)/10)</f>
        <v>1.0285714285714285</v>
      </c>
      <c r="M48" s="90">
        <v>1.15740740740741E-4</v>
      </c>
      <c r="N48" s="58">
        <v>2.89351851851852E-4</v>
      </c>
      <c r="O48" s="58">
        <v>4.6296296296296298E-4</v>
      </c>
    </row>
    <row r="49" spans="1:20" ht="15.75" x14ac:dyDescent="0.3">
      <c r="A49" s="8">
        <v>48</v>
      </c>
      <c r="B49" s="9">
        <v>45521</v>
      </c>
      <c r="C49" s="63">
        <v>1.6203703703703703E-4</v>
      </c>
      <c r="D49" s="63">
        <v>2.7800925925925926E-4</v>
      </c>
      <c r="E49" s="8">
        <v>9</v>
      </c>
      <c r="F49" s="155">
        <f t="shared" si="60"/>
        <v>1170</v>
      </c>
      <c r="G49" s="8">
        <v>105</v>
      </c>
      <c r="H49" s="102">
        <f t="shared" si="10"/>
        <v>1.3165036899891913</v>
      </c>
      <c r="I49" s="90">
        <f t="shared" si="61"/>
        <v>3.0889917695473251E-5</v>
      </c>
      <c r="J49" s="13">
        <f t="shared" si="62"/>
        <v>2.6688888888888891</v>
      </c>
      <c r="K49" s="14">
        <f t="shared" si="63"/>
        <v>14</v>
      </c>
      <c r="L49" s="13">
        <f t="shared" si="64"/>
        <v>1.8</v>
      </c>
      <c r="M49" s="90">
        <v>1.15740740740741E-4</v>
      </c>
      <c r="N49" s="58">
        <v>2.89351851851852E-4</v>
      </c>
      <c r="O49" s="58">
        <v>4.6296296296296298E-4</v>
      </c>
    </row>
    <row r="50" spans="1:20" ht="15.75" x14ac:dyDescent="0.3">
      <c r="A50" s="8">
        <v>49</v>
      </c>
      <c r="B50" s="9">
        <v>45526</v>
      </c>
      <c r="C50" s="63">
        <v>2.199074074074074E-4</v>
      </c>
      <c r="D50" s="63">
        <v>2.9120370370370373E-4</v>
      </c>
      <c r="E50" s="8">
        <v>10</v>
      </c>
      <c r="F50" s="155">
        <f t="shared" ref="F50:F51" si="65">(G50 + 25)*E50</f>
        <v>1300</v>
      </c>
      <c r="G50" s="8">
        <v>105</v>
      </c>
      <c r="H50" s="102">
        <f t="shared" si="10"/>
        <v>1.6078722675909376</v>
      </c>
      <c r="I50" s="90">
        <f t="shared" ref="I50:I51" si="66">D50/E50</f>
        <v>2.9120370370370372E-5</v>
      </c>
      <c r="J50" s="13">
        <f t="shared" ref="J50:J51" si="67">I50*24*60*60</f>
        <v>2.5159999999999996</v>
      </c>
      <c r="K50" s="14">
        <f t="shared" ref="K50:K51" si="68">C50*24*60*60</f>
        <v>19</v>
      </c>
      <c r="L50" s="13">
        <f t="shared" ref="L50:L51" si="69">((E50)/7)*((K50)/10)</f>
        <v>2.7142857142857144</v>
      </c>
      <c r="M50" s="90">
        <v>1.15740740740741E-4</v>
      </c>
      <c r="N50" s="58">
        <v>2.89351851851852E-4</v>
      </c>
      <c r="O50" s="58">
        <v>4.6296296296296298E-4</v>
      </c>
    </row>
    <row r="51" spans="1:20" ht="15.75" x14ac:dyDescent="0.3">
      <c r="A51" s="8">
        <v>50</v>
      </c>
      <c r="B51" s="9">
        <v>45528</v>
      </c>
      <c r="C51" s="63">
        <v>2.7777777777777778E-4</v>
      </c>
      <c r="D51" s="63">
        <v>2.8993055555555559E-4</v>
      </c>
      <c r="E51" s="8">
        <v>11</v>
      </c>
      <c r="F51" s="155">
        <f t="shared" si="65"/>
        <v>1430</v>
      </c>
      <c r="G51" s="8">
        <v>105</v>
      </c>
      <c r="H51" s="102">
        <f t="shared" si="10"/>
        <v>1.9629033444498163</v>
      </c>
      <c r="I51" s="90">
        <f t="shared" si="66"/>
        <v>2.6357323232323237E-5</v>
      </c>
      <c r="J51" s="13">
        <f t="shared" si="67"/>
        <v>2.2772727272727278</v>
      </c>
      <c r="K51" s="14">
        <f t="shared" si="68"/>
        <v>23.999999999999996</v>
      </c>
      <c r="L51" s="13">
        <f t="shared" si="69"/>
        <v>3.7714285714285705</v>
      </c>
      <c r="M51" s="90">
        <v>1.15740740740741E-4</v>
      </c>
      <c r="N51" s="58">
        <v>2.89351851851852E-4</v>
      </c>
      <c r="O51" s="58">
        <v>4.6296296296296298E-4</v>
      </c>
    </row>
    <row r="52" spans="1:20" ht="15.75" x14ac:dyDescent="0.3">
      <c r="A52" s="20">
        <v>51</v>
      </c>
      <c r="B52" s="65">
        <v>45533</v>
      </c>
      <c r="C52" s="66">
        <v>3.1250000000000001E-4</v>
      </c>
      <c r="D52" s="66">
        <v>3.0752314814814813E-4</v>
      </c>
      <c r="E52" s="20">
        <v>12</v>
      </c>
      <c r="F52" s="157">
        <f t="shared" ref="F52" si="70">(G52 + 25)*E52</f>
        <v>1560</v>
      </c>
      <c r="G52" s="20">
        <v>105</v>
      </c>
      <c r="H52" s="102">
        <f t="shared" si="10"/>
        <v>2.2435228167947314</v>
      </c>
      <c r="I52" s="90">
        <f t="shared" ref="I52" si="71">D52/E52</f>
        <v>2.5626929012345678E-5</v>
      </c>
      <c r="J52" s="13">
        <f t="shared" ref="J52" si="72">I52*24*60*60</f>
        <v>2.2141666666666668</v>
      </c>
      <c r="K52" s="14">
        <f t="shared" ref="K52" si="73">C52*24*60*60</f>
        <v>26.999999999999996</v>
      </c>
      <c r="L52" s="13">
        <f t="shared" ref="L52" si="74">((E52)/7)*((K52)/10)</f>
        <v>4.6285714285714281</v>
      </c>
      <c r="M52" s="90">
        <v>1.15740740740741E-4</v>
      </c>
      <c r="N52" s="58">
        <v>2.89351851851852E-4</v>
      </c>
      <c r="O52" s="58">
        <v>4.6296296296296298E-4</v>
      </c>
    </row>
    <row r="53" spans="1:20" ht="15.75" x14ac:dyDescent="0.3">
      <c r="A53" s="20">
        <v>52</v>
      </c>
      <c r="B53" s="65">
        <v>45535</v>
      </c>
      <c r="C53" s="66">
        <v>3.1250000000000001E-4</v>
      </c>
      <c r="D53" s="66">
        <v>3.5023148148148148E-4</v>
      </c>
      <c r="E53" s="20">
        <v>12</v>
      </c>
      <c r="F53" s="157">
        <f t="shared" ref="F53" si="75">(G53 + 25)*E53</f>
        <v>1560</v>
      </c>
      <c r="G53" s="20">
        <v>105</v>
      </c>
      <c r="H53" s="102">
        <f t="shared" si="10"/>
        <v>2.1333746864647178</v>
      </c>
      <c r="I53" s="90">
        <f t="shared" ref="I53" si="76">D53/E53</f>
        <v>2.9185956790123458E-5</v>
      </c>
      <c r="J53" s="13">
        <f t="shared" ref="J53" si="77">I53*24*60*60</f>
        <v>2.5216666666666665</v>
      </c>
      <c r="K53" s="14">
        <f t="shared" ref="K53" si="78">C53*24*60*60</f>
        <v>26.999999999999996</v>
      </c>
      <c r="L53" s="13">
        <f t="shared" ref="L53" si="79">((E53)/7)*((K53)/10)</f>
        <v>4.6285714285714281</v>
      </c>
      <c r="M53" s="90">
        <v>1.15740740740741E-4</v>
      </c>
      <c r="N53" s="58">
        <v>2.89351851851852E-4</v>
      </c>
      <c r="O53" s="58">
        <v>4.6296296296296298E-4</v>
      </c>
    </row>
    <row r="54" spans="1:20" ht="15.75" x14ac:dyDescent="0.3">
      <c r="A54" s="20">
        <v>53</v>
      </c>
      <c r="B54" s="65">
        <v>45540</v>
      </c>
      <c r="C54" s="66">
        <v>3.4722222222222224E-4</v>
      </c>
      <c r="D54" s="66">
        <v>3.354166666666667E-4</v>
      </c>
      <c r="E54" s="20">
        <v>12</v>
      </c>
      <c r="F54" s="157">
        <f t="shared" ref="F54:F59" si="80">(G54 + 25)*E54</f>
        <v>1560</v>
      </c>
      <c r="G54" s="20">
        <v>105</v>
      </c>
      <c r="H54" s="102">
        <f t="shared" si="10"/>
        <v>2.2455486542443062</v>
      </c>
      <c r="I54" s="90">
        <f t="shared" ref="I54" si="81">D54/E54</f>
        <v>2.7951388888888893E-5</v>
      </c>
      <c r="J54" s="13">
        <f t="shared" ref="J54" si="82">I54*24*60*60</f>
        <v>2.415</v>
      </c>
      <c r="K54" s="14">
        <f t="shared" ref="K54" si="83">C54*24*60*60</f>
        <v>30</v>
      </c>
      <c r="L54" s="13">
        <f t="shared" ref="L54" si="84">((E54)/7)*((K54)/10)</f>
        <v>5.1428571428571423</v>
      </c>
      <c r="M54" s="90">
        <v>1.15740740740741E-4</v>
      </c>
      <c r="N54" s="58">
        <v>2.89351851851852E-4</v>
      </c>
      <c r="O54" s="58">
        <v>4.6296296296296298E-4</v>
      </c>
    </row>
    <row r="55" spans="1:20" ht="15.75" x14ac:dyDescent="0.3">
      <c r="A55" s="20">
        <v>54</v>
      </c>
      <c r="B55" s="65">
        <v>45542</v>
      </c>
      <c r="C55" s="66">
        <v>3.7037037037037035E-4</v>
      </c>
      <c r="D55" s="66">
        <v>3.4560185185185182E-4</v>
      </c>
      <c r="E55" s="20">
        <v>12</v>
      </c>
      <c r="F55" s="157">
        <f t="shared" si="80"/>
        <v>1560</v>
      </c>
      <c r="G55" s="20">
        <v>105</v>
      </c>
      <c r="H55" s="102">
        <f t="shared" si="10"/>
        <v>2.2725707130168531</v>
      </c>
      <c r="I55" s="90">
        <f t="shared" ref="I55" si="85">D55/E55</f>
        <v>2.8800154320987652E-5</v>
      </c>
      <c r="J55" s="13">
        <f t="shared" ref="J55" si="86">I55*24*60*60</f>
        <v>2.4883333333333328</v>
      </c>
      <c r="K55" s="14">
        <f t="shared" ref="K55" si="87">C55*24*60*60</f>
        <v>32</v>
      </c>
      <c r="L55" s="13">
        <f t="shared" ref="L55" si="88">((E55)/7)*((K55)/10)</f>
        <v>5.4857142857142858</v>
      </c>
      <c r="M55" s="90">
        <v>1.15740740740741E-4</v>
      </c>
      <c r="N55" s="58">
        <v>2.89351851851852E-4</v>
      </c>
      <c r="O55" s="58">
        <v>4.6296296296296298E-4</v>
      </c>
    </row>
    <row r="56" spans="1:20" ht="15.75" x14ac:dyDescent="0.3">
      <c r="A56" s="47">
        <v>55</v>
      </c>
      <c r="B56" s="48">
        <v>45547</v>
      </c>
      <c r="C56" s="88">
        <v>4.6296296296296294E-5</v>
      </c>
      <c r="D56" s="88">
        <v>2.763888888888889E-4</v>
      </c>
      <c r="E56" s="47">
        <v>7</v>
      </c>
      <c r="F56" s="96">
        <f t="shared" si="80"/>
        <v>1015</v>
      </c>
      <c r="G56" s="47">
        <v>120</v>
      </c>
      <c r="H56" s="102">
        <f t="shared" si="10"/>
        <v>0.8222775714320395</v>
      </c>
      <c r="I56" s="90">
        <f t="shared" ref="I56" si="89">D56/E56</f>
        <v>3.9484126984126986E-5</v>
      </c>
      <c r="J56" s="13">
        <f t="shared" ref="J56" si="90">I56*24*60*60</f>
        <v>3.4114285714285715</v>
      </c>
      <c r="K56" s="14">
        <f t="shared" ref="K56" si="91">C56*24*60*60</f>
        <v>4</v>
      </c>
      <c r="L56" s="13">
        <f t="shared" ref="L56" si="92">((E56)/7)*((K56)/10)</f>
        <v>0.4</v>
      </c>
      <c r="M56" s="90">
        <v>1.15740740740741E-4</v>
      </c>
      <c r="N56" s="58">
        <v>2.89351851851852E-4</v>
      </c>
      <c r="O56" s="58">
        <v>4.6296296296296298E-4</v>
      </c>
    </row>
    <row r="57" spans="1:20" ht="15.75" x14ac:dyDescent="0.3">
      <c r="A57" s="8">
        <v>56</v>
      </c>
      <c r="B57" s="9">
        <v>45549</v>
      </c>
      <c r="C57" s="63">
        <v>1.0416666666666667E-4</v>
      </c>
      <c r="D57" s="63">
        <v>2.9641203703703703E-4</v>
      </c>
      <c r="E57" s="8">
        <v>8</v>
      </c>
      <c r="F57" s="155">
        <f t="shared" si="80"/>
        <v>1160</v>
      </c>
      <c r="G57" s="8">
        <v>120</v>
      </c>
      <c r="H57" s="102">
        <f t="shared" si="10"/>
        <v>1.0511209470291352</v>
      </c>
      <c r="I57" s="90">
        <f t="shared" ref="I57" si="93">D57/E57</f>
        <v>3.7051504629629629E-5</v>
      </c>
      <c r="J57" s="13">
        <f t="shared" ref="J57" si="94">I57*24*60*60</f>
        <v>3.2012499999999995</v>
      </c>
      <c r="K57" s="14">
        <f t="shared" ref="K57" si="95">C57*24*60*60</f>
        <v>9</v>
      </c>
      <c r="L57" s="13">
        <f t="shared" ref="L57" si="96">((E57)/7)*((K57)/10)</f>
        <v>1.0285714285714285</v>
      </c>
      <c r="M57" s="90">
        <v>1.15740740740741E-4</v>
      </c>
      <c r="N57" s="58">
        <v>2.89351851851852E-4</v>
      </c>
      <c r="O57" s="58">
        <v>4.6296296296296298E-4</v>
      </c>
    </row>
    <row r="58" spans="1:20" ht="15.75" x14ac:dyDescent="0.3">
      <c r="A58" s="8">
        <v>57</v>
      </c>
      <c r="B58" s="9">
        <v>45554</v>
      </c>
      <c r="C58" s="63">
        <v>1.6203703703703703E-4</v>
      </c>
      <c r="D58" s="63">
        <v>2.7187499999999998E-4</v>
      </c>
      <c r="E58" s="8">
        <v>9</v>
      </c>
      <c r="F58" s="155">
        <f t="shared" si="80"/>
        <v>1305</v>
      </c>
      <c r="G58" s="8">
        <v>120</v>
      </c>
      <c r="H58" s="102">
        <f t="shared" si="10"/>
        <v>1.3850853144856146</v>
      </c>
      <c r="I58" s="90">
        <f t="shared" ref="I58" si="97">D58/E58</f>
        <v>3.020833333333333E-5</v>
      </c>
      <c r="J58" s="13">
        <f t="shared" ref="J58" si="98">I58*24*60*60</f>
        <v>2.61</v>
      </c>
      <c r="K58" s="14">
        <f t="shared" ref="K58" si="99">C58*24*60*60</f>
        <v>14</v>
      </c>
      <c r="L58" s="13">
        <f t="shared" ref="L58" si="100">((E58)/7)*((K58)/10)</f>
        <v>1.8</v>
      </c>
      <c r="M58" s="90">
        <v>1.15740740740741E-4</v>
      </c>
      <c r="N58" s="58">
        <v>2.89351851851852E-4</v>
      </c>
      <c r="O58" s="58">
        <v>4.6296296296296298E-4</v>
      </c>
    </row>
    <row r="59" spans="1:20" ht="15.75" x14ac:dyDescent="0.3">
      <c r="A59" s="8">
        <v>58</v>
      </c>
      <c r="B59" s="9">
        <v>45556</v>
      </c>
      <c r="C59" s="63">
        <v>1.7361111111111112E-4</v>
      </c>
      <c r="D59" s="63">
        <v>3.2534722222222221E-4</v>
      </c>
      <c r="E59" s="8">
        <v>10</v>
      </c>
      <c r="F59" s="155">
        <f t="shared" si="80"/>
        <v>1450</v>
      </c>
      <c r="G59" s="8">
        <v>120</v>
      </c>
      <c r="H59" s="102">
        <f t="shared" si="10"/>
        <v>1.5147514607284454</v>
      </c>
      <c r="I59" s="90">
        <f t="shared" ref="I59" si="101">D59/E59</f>
        <v>3.2534722222222223E-5</v>
      </c>
      <c r="J59" s="13">
        <f t="shared" ref="J59" si="102">I59*24*60*60</f>
        <v>2.8109999999999999</v>
      </c>
      <c r="K59" s="14">
        <f t="shared" ref="K59" si="103">C59*24*60*60</f>
        <v>15</v>
      </c>
      <c r="L59" s="13">
        <f t="shared" ref="L59" si="104">((E59)/7)*((K59)/10)</f>
        <v>2.1428571428571428</v>
      </c>
      <c r="M59" s="90">
        <v>1.15740740740741E-4</v>
      </c>
      <c r="N59" s="58">
        <v>2.89351851851852E-4</v>
      </c>
      <c r="O59" s="58">
        <v>4.6296296296296298E-4</v>
      </c>
    </row>
    <row r="60" spans="1:20" x14ac:dyDescent="0.25">
      <c r="M60" s="90">
        <v>1.15740740740741E-4</v>
      </c>
      <c r="N60" s="58">
        <v>2.89351851851852E-4</v>
      </c>
      <c r="O60" s="58">
        <v>4.6296296296296298E-4</v>
      </c>
    </row>
    <row r="61" spans="1:20" x14ac:dyDescent="0.25">
      <c r="M61" s="90">
        <v>1.15740740740741E-4</v>
      </c>
      <c r="N61" s="58">
        <v>2.89351851851852E-4</v>
      </c>
      <c r="O61" s="58">
        <v>4.6296296296296298E-4</v>
      </c>
    </row>
    <row r="62" spans="1:20" x14ac:dyDescent="0.25">
      <c r="M62" s="90">
        <v>1.15740740740741E-4</v>
      </c>
      <c r="N62" s="58">
        <v>2.89351851851852E-4</v>
      </c>
      <c r="O62" s="58">
        <v>4.6296296296296298E-4</v>
      </c>
      <c r="T62" s="36" t="s">
        <v>24</v>
      </c>
    </row>
    <row r="63" spans="1:20" x14ac:dyDescent="0.25">
      <c r="M63" s="90">
        <v>1.15740740740741E-4</v>
      </c>
      <c r="N63" s="58">
        <v>2.89351851851852E-4</v>
      </c>
      <c r="O63" s="58">
        <v>4.6296296296296298E-4</v>
      </c>
    </row>
    <row r="64" spans="1:20" x14ac:dyDescent="0.25">
      <c r="M64" s="90">
        <v>1.15740740740741E-4</v>
      </c>
      <c r="N64" s="58">
        <v>2.89351851851852E-4</v>
      </c>
      <c r="O64" s="58">
        <v>4.6296296296296298E-4</v>
      </c>
    </row>
    <row r="65" spans="13:15" x14ac:dyDescent="0.25">
      <c r="M65" s="90">
        <v>1.15740740740741E-4</v>
      </c>
      <c r="N65" s="58">
        <v>2.89351851851852E-4</v>
      </c>
      <c r="O65" s="58">
        <v>4.6296296296296298E-4</v>
      </c>
    </row>
    <row r="66" spans="13:15" x14ac:dyDescent="0.25">
      <c r="M66" s="90">
        <v>1.15740740740741E-4</v>
      </c>
      <c r="N66" s="58">
        <v>2.89351851851852E-4</v>
      </c>
      <c r="O66" s="58">
        <v>4.6296296296296298E-4</v>
      </c>
    </row>
    <row r="67" spans="13:15" x14ac:dyDescent="0.25">
      <c r="M67" s="90">
        <v>1.15740740740741E-4</v>
      </c>
      <c r="N67" s="58">
        <v>2.89351851851852E-4</v>
      </c>
      <c r="O67" s="58">
        <v>4.6296296296296298E-4</v>
      </c>
    </row>
    <row r="68" spans="13:15" x14ac:dyDescent="0.25">
      <c r="M68" s="90">
        <v>1.15740740740741E-4</v>
      </c>
      <c r="N68" s="58">
        <v>2.89351851851852E-4</v>
      </c>
      <c r="O68" s="58">
        <v>4.6296296296296298E-4</v>
      </c>
    </row>
    <row r="69" spans="13:15" x14ac:dyDescent="0.25">
      <c r="M69" s="90">
        <v>1.15740740740741E-4</v>
      </c>
      <c r="N69" s="58">
        <v>2.89351851851852E-4</v>
      </c>
      <c r="O69" s="58">
        <v>4.6296296296296298E-4</v>
      </c>
    </row>
    <row r="70" spans="13:15" x14ac:dyDescent="0.25">
      <c r="M70" s="90">
        <v>1.15740740740741E-4</v>
      </c>
      <c r="N70" s="58">
        <v>2.89351851851852E-4</v>
      </c>
      <c r="O70" s="58">
        <v>4.6296296296296298E-4</v>
      </c>
    </row>
    <row r="71" spans="13:15" x14ac:dyDescent="0.25">
      <c r="M71" s="90">
        <v>1.15740740740741E-4</v>
      </c>
      <c r="N71" s="58">
        <v>2.89351851851852E-4</v>
      </c>
      <c r="O71" s="58">
        <v>4.6296296296296298E-4</v>
      </c>
    </row>
    <row r="72" spans="13:15" x14ac:dyDescent="0.25">
      <c r="M72" s="90">
        <v>1.15740740740741E-4</v>
      </c>
      <c r="N72" s="58">
        <v>2.89351851851852E-4</v>
      </c>
      <c r="O72" s="58">
        <v>4.6296296296296298E-4</v>
      </c>
    </row>
    <row r="73" spans="13:15" x14ac:dyDescent="0.25">
      <c r="M73" s="90">
        <v>1.15740740740741E-4</v>
      </c>
      <c r="N73" s="58">
        <v>2.89351851851852E-4</v>
      </c>
      <c r="O73" s="58">
        <v>4.6296296296296298E-4</v>
      </c>
    </row>
    <row r="74" spans="13:15" x14ac:dyDescent="0.25">
      <c r="M74" s="90">
        <v>1.15740740740741E-4</v>
      </c>
      <c r="N74" s="58">
        <v>2.89351851851852E-4</v>
      </c>
      <c r="O74" s="58">
        <v>4.6296296296296298E-4</v>
      </c>
    </row>
    <row r="75" spans="13:15" x14ac:dyDescent="0.25">
      <c r="M75" s="90">
        <v>1.15740740740741E-4</v>
      </c>
      <c r="N75" s="58">
        <v>2.89351851851852E-4</v>
      </c>
      <c r="O75" s="58">
        <v>4.6296296296296298E-4</v>
      </c>
    </row>
    <row r="76" spans="13:15" x14ac:dyDescent="0.25">
      <c r="M76" s="90">
        <v>1.15740740740741E-4</v>
      </c>
      <c r="N76" s="58">
        <v>2.89351851851852E-4</v>
      </c>
      <c r="O76" s="58">
        <v>4.6296296296296298E-4</v>
      </c>
    </row>
    <row r="77" spans="13:15" x14ac:dyDescent="0.25">
      <c r="M77" s="90">
        <v>1.15740740740741E-4</v>
      </c>
      <c r="N77" s="58">
        <v>2.89351851851852E-4</v>
      </c>
      <c r="O77" s="58">
        <v>4.6296296296296298E-4</v>
      </c>
    </row>
    <row r="78" spans="13:15" x14ac:dyDescent="0.25">
      <c r="M78" s="90">
        <v>1.15740740740741E-4</v>
      </c>
      <c r="N78" s="58">
        <v>2.89351851851852E-4</v>
      </c>
      <c r="O78" s="58">
        <v>4.6296296296296298E-4</v>
      </c>
    </row>
    <row r="79" spans="13:15" x14ac:dyDescent="0.25">
      <c r="M79" s="90">
        <v>1.15740740740741E-4</v>
      </c>
      <c r="N79" s="58">
        <v>2.89351851851852E-4</v>
      </c>
      <c r="O79" s="58">
        <v>4.6296296296296298E-4</v>
      </c>
    </row>
    <row r="80" spans="13:15" x14ac:dyDescent="0.25">
      <c r="M80" s="90">
        <v>1.15740740740741E-4</v>
      </c>
      <c r="N80" s="58">
        <v>2.89351851851852E-4</v>
      </c>
      <c r="O80" s="58">
        <v>4.6296296296296298E-4</v>
      </c>
    </row>
    <row r="81" spans="13:15" x14ac:dyDescent="0.25">
      <c r="M81" s="90">
        <v>1.15740740740741E-4</v>
      </c>
      <c r="N81" s="58">
        <v>2.89351851851852E-4</v>
      </c>
      <c r="O81" s="58">
        <v>4.6296296296296298E-4</v>
      </c>
    </row>
    <row r="82" spans="13:15" x14ac:dyDescent="0.25">
      <c r="M82" s="90">
        <v>1.15740740740741E-4</v>
      </c>
      <c r="N82" s="58">
        <v>2.89351851851852E-4</v>
      </c>
      <c r="O82" s="58">
        <v>4.6296296296296298E-4</v>
      </c>
    </row>
    <row r="83" spans="13:15" x14ac:dyDescent="0.25">
      <c r="M83" s="90">
        <v>1.15740740740741E-4</v>
      </c>
      <c r="N83" s="58">
        <v>2.89351851851852E-4</v>
      </c>
      <c r="O83" s="58">
        <v>4.6296296296296298E-4</v>
      </c>
    </row>
    <row r="84" spans="13:15" x14ac:dyDescent="0.25">
      <c r="M84" s="90">
        <v>1.15740740740741E-4</v>
      </c>
      <c r="N84" s="58">
        <v>2.89351851851852E-4</v>
      </c>
      <c r="O84" s="58">
        <v>4.6296296296296298E-4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Progress</vt:lpstr>
      <vt:lpstr>A1-Push Ups</vt:lpstr>
      <vt:lpstr>A2-Sit Ups</vt:lpstr>
      <vt:lpstr>A3-D.R. Curls</vt:lpstr>
      <vt:lpstr>A4-Leg Press</vt:lpstr>
      <vt:lpstr>A5-Pull Ups</vt:lpstr>
      <vt:lpstr>B1-Lateral Pulldowns</vt:lpstr>
      <vt:lpstr>B2-BB Squats</vt:lpstr>
      <vt:lpstr>B3-Bench Press</vt:lpstr>
      <vt:lpstr>B4|C-Sprinting</vt:lpstr>
      <vt:lpstr>Vest &amp; Fast "Outdoor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Burcham</dc:creator>
  <cp:lastModifiedBy>Patrick Burcham</cp:lastModifiedBy>
  <dcterms:created xsi:type="dcterms:W3CDTF">2024-05-26T13:02:08Z</dcterms:created>
  <dcterms:modified xsi:type="dcterms:W3CDTF">2024-09-23T20:25:26Z</dcterms:modified>
</cp:coreProperties>
</file>