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4240" windowHeight="13740"/>
  </bookViews>
  <sheets>
    <sheet name="Mapa 1" sheetId="1" r:id="rId1"/>
    <sheet name="Bovinos" sheetId="2" r:id="rId2"/>
  </sheets>
  <definedNames>
    <definedName name="OLE_LINK1" localSheetId="0">'Mapa 1'!$B$127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G22" i="2"/>
  <c r="H22" i="2"/>
  <c r="I22" i="2"/>
  <c r="J22" i="2"/>
  <c r="K22" i="2"/>
  <c r="L22" i="2"/>
  <c r="M22" i="2"/>
  <c r="N22" i="2"/>
  <c r="E22" i="2"/>
  <c r="I117" i="1"/>
  <c r="J117" i="1"/>
  <c r="F18" i="2"/>
  <c r="F14" i="2"/>
  <c r="G14" i="2"/>
  <c r="H18" i="2"/>
  <c r="H14" i="2"/>
  <c r="I18" i="2"/>
  <c r="I14" i="2"/>
  <c r="J18" i="2"/>
  <c r="J14" i="2"/>
  <c r="K17" i="2"/>
  <c r="J17" i="2"/>
  <c r="F17" i="2"/>
  <c r="F13" i="2"/>
  <c r="G13" i="2"/>
  <c r="H17" i="2"/>
  <c r="H13" i="2"/>
  <c r="I17" i="2"/>
  <c r="I13" i="2"/>
  <c r="J13" i="2"/>
  <c r="K13" i="2"/>
  <c r="K18" i="2"/>
  <c r="K14" i="2"/>
  <c r="L17" i="2"/>
  <c r="L13" i="2"/>
  <c r="L18" i="2"/>
  <c r="L14" i="2"/>
  <c r="M17" i="2"/>
  <c r="M13" i="2"/>
  <c r="M14" i="2"/>
  <c r="N17" i="2"/>
  <c r="N13" i="2"/>
  <c r="N18" i="2"/>
  <c r="M18" i="2"/>
  <c r="N14" i="2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64" i="1"/>
  <c r="K30" i="1"/>
  <c r="I120" i="1"/>
  <c r="J120" i="1"/>
  <c r="I121" i="1"/>
  <c r="J121" i="1"/>
  <c r="J119" i="1"/>
  <c r="I112" i="1"/>
  <c r="J112" i="1"/>
  <c r="I113" i="1"/>
  <c r="J113" i="1"/>
  <c r="I114" i="1"/>
  <c r="J114" i="1"/>
  <c r="I115" i="1"/>
  <c r="J115" i="1"/>
  <c r="I116" i="1"/>
  <c r="J116" i="1"/>
  <c r="J111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J103" i="1"/>
  <c r="I96" i="1"/>
  <c r="J96" i="1"/>
  <c r="I97" i="1"/>
  <c r="J97" i="1"/>
  <c r="I98" i="1"/>
  <c r="J98" i="1"/>
  <c r="J95" i="1"/>
  <c r="I100" i="1"/>
  <c r="J100" i="1"/>
  <c r="I101" i="1"/>
  <c r="J101" i="1"/>
  <c r="I102" i="1"/>
  <c r="J102" i="1"/>
  <c r="J99" i="1"/>
  <c r="J94" i="1"/>
  <c r="I47" i="1"/>
  <c r="J47" i="1"/>
  <c r="I48" i="1"/>
  <c r="J48" i="1"/>
  <c r="I49" i="1"/>
  <c r="J49" i="1"/>
  <c r="I50" i="1"/>
  <c r="J50" i="1"/>
  <c r="I51" i="1"/>
  <c r="J51" i="1"/>
  <c r="J46" i="1"/>
  <c r="I53" i="1"/>
  <c r="J53" i="1"/>
  <c r="I54" i="1"/>
  <c r="J54" i="1"/>
  <c r="I55" i="1"/>
  <c r="J55" i="1"/>
  <c r="I56" i="1"/>
  <c r="J56" i="1"/>
  <c r="I57" i="1"/>
  <c r="J57" i="1"/>
  <c r="J52" i="1"/>
  <c r="I59" i="1"/>
  <c r="J59" i="1"/>
  <c r="J58" i="1"/>
  <c r="I61" i="1"/>
  <c r="J61" i="1"/>
  <c r="I62" i="1"/>
  <c r="J62" i="1"/>
  <c r="J60" i="1"/>
  <c r="I89" i="1"/>
  <c r="J89" i="1"/>
  <c r="I90" i="1"/>
  <c r="J90" i="1"/>
  <c r="J88" i="1"/>
  <c r="I92" i="1"/>
  <c r="J92" i="1"/>
  <c r="I93" i="1"/>
  <c r="J93" i="1"/>
  <c r="J91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J15" i="1"/>
  <c r="I26" i="1"/>
  <c r="J26" i="1"/>
  <c r="I27" i="1"/>
  <c r="J27" i="1"/>
  <c r="I28" i="1"/>
  <c r="J28" i="1"/>
  <c r="I29" i="1"/>
  <c r="J29" i="1"/>
  <c r="J25" i="1"/>
  <c r="I31" i="1"/>
  <c r="J31" i="1"/>
  <c r="I32" i="1"/>
  <c r="J32" i="1"/>
  <c r="I33" i="1"/>
  <c r="J33" i="1"/>
  <c r="I34" i="1"/>
  <c r="J34" i="1"/>
  <c r="J30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J35" i="1"/>
  <c r="J14" i="1"/>
  <c r="I7" i="1"/>
  <c r="J7" i="1"/>
  <c r="J10" i="1"/>
  <c r="I11" i="1"/>
  <c r="J11" i="1"/>
  <c r="I12" i="1"/>
  <c r="J12" i="1"/>
  <c r="J13" i="1"/>
  <c r="J6" i="1"/>
  <c r="J123" i="1"/>
  <c r="J124" i="1"/>
  <c r="J125" i="1"/>
  <c r="J122" i="1"/>
  <c r="I119" i="1"/>
  <c r="I122" i="1"/>
  <c r="I118" i="1"/>
  <c r="J118" i="1"/>
  <c r="I111" i="1"/>
  <c r="I103" i="1"/>
  <c r="I95" i="1"/>
  <c r="I99" i="1"/>
  <c r="I94" i="1"/>
  <c r="I46" i="1"/>
  <c r="I52" i="1"/>
  <c r="I58" i="1"/>
  <c r="I60" i="1"/>
  <c r="I63" i="1"/>
  <c r="I88" i="1"/>
  <c r="I91" i="1"/>
  <c r="I45" i="1"/>
  <c r="I15" i="1"/>
  <c r="I25" i="1"/>
  <c r="I30" i="1"/>
  <c r="I35" i="1"/>
  <c r="I14" i="1"/>
  <c r="I10" i="1"/>
  <c r="I13" i="1"/>
  <c r="I6" i="1"/>
  <c r="I126" i="1"/>
  <c r="I5" i="1"/>
  <c r="J63" i="1"/>
  <c r="J45" i="1"/>
  <c r="J126" i="1"/>
  <c r="J5" i="1"/>
</calcChain>
</file>

<file path=xl/sharedStrings.xml><?xml version="1.0" encoding="utf-8"?>
<sst xmlns="http://schemas.openxmlformats.org/spreadsheetml/2006/main" count="523" uniqueCount="161">
  <si>
    <r>
      <rPr>
        <b/>
        <sz val="12"/>
        <color rgb="FFFFFFFF"/>
        <rFont val="Calibri"/>
        <family val="1"/>
      </rPr>
      <t>Pomobel</t>
    </r>
  </si>
  <si>
    <r>
      <rPr>
        <b/>
        <sz val="11"/>
        <rFont val="Calibri"/>
      </rPr>
      <t>MAPA DE INVESTIMENTOS</t>
    </r>
  </si>
  <si>
    <r>
      <rPr>
        <b/>
        <sz val="8"/>
        <rFont val="Calibri"/>
      </rPr>
      <t>Preço Unitário</t>
    </r>
  </si>
  <si>
    <r>
      <rPr>
        <b/>
        <sz val="8"/>
        <rFont val="Calibri"/>
      </rPr>
      <t>Investimento Global</t>
    </r>
  </si>
  <si>
    <r>
      <rPr>
        <b/>
        <sz val="10"/>
        <rFont val="Calibri"/>
      </rPr>
      <t>Rubrica</t>
    </r>
  </si>
  <si>
    <r>
      <rPr>
        <b/>
        <sz val="8"/>
        <rFont val="Calibri"/>
      </rPr>
      <t>Unid.</t>
    </r>
  </si>
  <si>
    <r>
      <rPr>
        <b/>
        <sz val="7"/>
        <rFont val="Calibri"/>
        <family val="1"/>
      </rPr>
      <t xml:space="preserve">USD
</t>
    </r>
    <r>
      <rPr>
        <b/>
        <sz val="7"/>
        <rFont val="Calibri"/>
        <family val="1"/>
      </rPr>
      <t>EUR</t>
    </r>
  </si>
  <si>
    <r>
      <rPr>
        <b/>
        <sz val="7"/>
        <rFont val="Calibri"/>
        <family val="1"/>
      </rPr>
      <t xml:space="preserve">Tx
</t>
    </r>
    <r>
      <rPr>
        <b/>
        <sz val="7"/>
        <rFont val="Calibri"/>
        <family val="1"/>
      </rPr>
      <t>Câmbio</t>
    </r>
  </si>
  <si>
    <r>
      <rPr>
        <b/>
        <sz val="8"/>
        <rFont val="Calibri"/>
      </rPr>
      <t>AOA</t>
    </r>
  </si>
  <si>
    <r>
      <rPr>
        <b/>
        <sz val="8"/>
        <rFont val="Calibri"/>
      </rPr>
      <t>USD</t>
    </r>
  </si>
  <si>
    <r>
      <rPr>
        <b/>
        <sz val="9"/>
        <rFont val="Calibri"/>
      </rPr>
      <t>Activos fixos tangíveis</t>
    </r>
  </si>
  <si>
    <r>
      <rPr>
        <b/>
        <sz val="8"/>
        <rFont val="Calibri"/>
      </rPr>
      <t>1 -</t>
    </r>
  </si>
  <si>
    <r>
      <rPr>
        <b/>
        <sz val="8"/>
        <rFont val="Calibri"/>
      </rPr>
      <t>Terrenos e Recursos Naturais</t>
    </r>
  </si>
  <si>
    <r>
      <rPr>
        <sz val="8"/>
        <rFont val="Calibri"/>
      </rPr>
      <t>1 -</t>
    </r>
  </si>
  <si>
    <r>
      <rPr>
        <sz val="8"/>
        <rFont val="Calibri"/>
      </rPr>
      <t>Abertura acessos (Km)</t>
    </r>
  </si>
  <si>
    <r>
      <rPr>
        <sz val="8"/>
        <rFont val="Calibri"/>
      </rPr>
      <t>Calagem (calcário + transporte)</t>
    </r>
  </si>
  <si>
    <r>
      <rPr>
        <b/>
        <sz val="8"/>
        <rFont val="Calibri"/>
      </rPr>
      <t>2 -</t>
    </r>
  </si>
  <si>
    <r>
      <rPr>
        <b/>
        <sz val="8"/>
        <rFont val="Calibri"/>
      </rPr>
      <t>Edificios e Outras Construções</t>
    </r>
  </si>
  <si>
    <r>
      <rPr>
        <b/>
        <sz val="8"/>
        <rFont val="Calibri"/>
      </rPr>
      <t>Armazém pós colheita 35x20x6</t>
    </r>
  </si>
  <si>
    <r>
      <rPr>
        <sz val="8"/>
        <rFont val="Calibri"/>
      </rPr>
      <t>2 -</t>
    </r>
  </si>
  <si>
    <r>
      <rPr>
        <sz val="8"/>
        <rFont val="Calibri"/>
      </rPr>
      <t>Instalação do estaleiro</t>
    </r>
  </si>
  <si>
    <r>
      <rPr>
        <sz val="8"/>
        <rFont val="Calibri"/>
      </rPr>
      <t>Movimento terras em fundações e área a intervir</t>
    </r>
  </si>
  <si>
    <r>
      <rPr>
        <sz val="8"/>
        <rFont val="Calibri"/>
      </rPr>
      <t>Betão armado em fundações, sapatas, linteis e pavime</t>
    </r>
  </si>
  <si>
    <r>
      <rPr>
        <sz val="8"/>
        <rFont val="Calibri"/>
      </rPr>
      <t>Cofragem</t>
    </r>
  </si>
  <si>
    <r>
      <rPr>
        <sz val="8"/>
        <rFont val="Calibri"/>
      </rPr>
      <t>Armaduras</t>
    </r>
  </si>
  <si>
    <r>
      <rPr>
        <sz val="8"/>
        <rFont val="Calibri"/>
      </rPr>
      <t>Alvenarias</t>
    </r>
  </si>
  <si>
    <r>
      <rPr>
        <sz val="8"/>
        <rFont val="Calibri"/>
      </rPr>
      <t>Revestimentos</t>
    </r>
  </si>
  <si>
    <r>
      <rPr>
        <sz val="8"/>
        <rFont val="Calibri"/>
      </rPr>
      <t>Serralharia</t>
    </r>
  </si>
  <si>
    <r>
      <rPr>
        <sz val="8"/>
        <rFont val="Calibri"/>
      </rPr>
      <t>Rede eléctrica</t>
    </r>
  </si>
  <si>
    <r>
      <rPr>
        <b/>
        <sz val="8"/>
        <rFont val="Calibri"/>
      </rPr>
      <t>Apriscos e parques</t>
    </r>
  </si>
  <si>
    <r>
      <rPr>
        <sz val="8"/>
        <rFont val="Calibri"/>
      </rPr>
      <t>Estruturas metálicas tipo Hangar</t>
    </r>
  </si>
  <si>
    <r>
      <rPr>
        <sz val="8"/>
        <rFont val="Calibri"/>
      </rPr>
      <t>Máquina hidraulica para fixar âncoras</t>
    </r>
  </si>
  <si>
    <r>
      <rPr>
        <sz val="8"/>
        <rFont val="Calibri"/>
      </rPr>
      <t>Kit ferramentas apoio montagem</t>
    </r>
  </si>
  <si>
    <r>
      <rPr>
        <sz val="8"/>
        <rFont val="Calibri"/>
      </rPr>
      <t>Despesas consolidação, Transporte e Seguro</t>
    </r>
  </si>
  <si>
    <r>
      <rPr>
        <b/>
        <sz val="8"/>
        <rFont val="Calibri"/>
      </rPr>
      <t>3 -</t>
    </r>
  </si>
  <si>
    <r>
      <rPr>
        <b/>
        <sz val="8"/>
        <rFont val="Calibri"/>
      </rPr>
      <t>Parques</t>
    </r>
  </si>
  <si>
    <r>
      <rPr>
        <sz val="8"/>
        <rFont val="Calibri"/>
      </rPr>
      <t>3 -</t>
    </r>
  </si>
  <si>
    <r>
      <rPr>
        <sz val="8"/>
        <rFont val="Calibri"/>
      </rPr>
      <t>Postes de 2,50 x 7,5/7,5 -vedação</t>
    </r>
  </si>
  <si>
    <r>
      <rPr>
        <sz val="8"/>
        <rFont val="Calibri"/>
      </rPr>
      <t>Postes de 3,50 x 10/10 - topos e curvas</t>
    </r>
  </si>
  <si>
    <r>
      <rPr>
        <sz val="8"/>
        <rFont val="Calibri"/>
      </rPr>
      <t>Rede ovelheira</t>
    </r>
  </si>
  <si>
    <r>
      <rPr>
        <sz val="8"/>
        <rFont val="Calibri"/>
      </rPr>
      <t>Acessórios</t>
    </r>
  </si>
  <si>
    <r>
      <rPr>
        <b/>
        <sz val="8"/>
        <rFont val="Calibri"/>
      </rPr>
      <t>4 -</t>
    </r>
  </si>
  <si>
    <r>
      <rPr>
        <b/>
        <sz val="8"/>
        <rFont val="Calibri"/>
      </rPr>
      <t>Espaldeiro maracujá</t>
    </r>
  </si>
  <si>
    <r>
      <rPr>
        <sz val="8"/>
        <rFont val="Calibri"/>
      </rPr>
      <t>4 -</t>
    </r>
  </si>
  <si>
    <r>
      <rPr>
        <sz val="8"/>
        <rFont val="Calibri"/>
      </rPr>
      <t>Postes de 2,50 x 7,5/7,5 - Linha</t>
    </r>
  </si>
  <si>
    <r>
      <rPr>
        <sz val="8"/>
        <rFont val="Calibri"/>
      </rPr>
      <t>Postes de 3,50 x 10/10 - Cabeceiras</t>
    </r>
  </si>
  <si>
    <r>
      <rPr>
        <sz val="8"/>
        <rFont val="Calibri"/>
      </rPr>
      <t>Transporte dos postes</t>
    </r>
  </si>
  <si>
    <r>
      <rPr>
        <sz val="8"/>
        <rFont val="Calibri"/>
      </rPr>
      <t>Arame liso 3,5mm 3zn aço duro  -</t>
    </r>
  </si>
  <si>
    <r>
      <rPr>
        <sz val="8"/>
        <rFont val="Calibri"/>
      </rPr>
      <t>Esticadores - un</t>
    </r>
  </si>
  <si>
    <r>
      <rPr>
        <sz val="8"/>
        <rFont val="Calibri"/>
      </rPr>
      <t>Grampos postes - kg (200 un/kg)</t>
    </r>
  </si>
  <si>
    <r>
      <rPr>
        <sz val="8"/>
        <rFont val="Calibri"/>
      </rPr>
      <t>Espias - un</t>
    </r>
  </si>
  <si>
    <r>
      <rPr>
        <sz val="8"/>
        <rFont val="Calibri"/>
      </rPr>
      <t>Elásticos árvores - Sacos 1000</t>
    </r>
  </si>
  <si>
    <r>
      <rPr>
        <sz val="8"/>
        <rFont val="Calibri"/>
      </rPr>
      <t>Transporte maritimo</t>
    </r>
  </si>
  <si>
    <r>
      <rPr>
        <b/>
        <sz val="8"/>
        <rFont val="Calibri"/>
      </rPr>
      <t>Equipamento  Básico</t>
    </r>
  </si>
  <si>
    <r>
      <rPr>
        <b/>
        <sz val="8"/>
        <rFont val="Calibri"/>
      </rPr>
      <t>Tractores e alfaias - Comuns e Hortícolas</t>
    </r>
  </si>
  <si>
    <r>
      <rPr>
        <sz val="8"/>
        <rFont val="Calibri"/>
      </rPr>
      <t>Semeador de pequenas sementes para horticolas</t>
    </r>
  </si>
  <si>
    <r>
      <rPr>
        <sz val="8"/>
        <rFont val="Calibri"/>
      </rPr>
      <t>Fresa acamalhoador para banquetas de cebola e ceno</t>
    </r>
  </si>
  <si>
    <r>
      <rPr>
        <sz val="8"/>
        <rFont val="Calibri"/>
      </rPr>
      <t>Arrancador de cebola</t>
    </r>
  </si>
  <si>
    <r>
      <rPr>
        <sz val="8"/>
        <rFont val="Calibri"/>
      </rPr>
      <t>Arrancador de cenoura</t>
    </r>
  </si>
  <si>
    <r>
      <rPr>
        <sz val="8"/>
        <rFont val="Calibri"/>
      </rPr>
      <t>Perfuradora HPIOI com brocas (6" e 24")</t>
    </r>
  </si>
  <si>
    <r>
      <rPr>
        <b/>
        <sz val="8"/>
        <rFont val="Calibri"/>
      </rPr>
      <t>Alfaias e equipamentos - Fruteiras</t>
    </r>
  </si>
  <si>
    <r>
      <rPr>
        <sz val="8"/>
        <rFont val="Calibri"/>
      </rPr>
      <t>Tractor pomareiro  John Deere 5076EN 76HP cabinad</t>
    </r>
  </si>
  <si>
    <r>
      <rPr>
        <sz val="8"/>
        <rFont val="Calibri"/>
      </rPr>
      <t>Reboque D1ET 6250 C Molas</t>
    </r>
  </si>
  <si>
    <r>
      <rPr>
        <sz val="8"/>
        <rFont val="Calibri"/>
      </rPr>
      <t>Grade discos Pomareira X GVX 12-24"</t>
    </r>
  </si>
  <si>
    <r>
      <rPr>
        <sz val="8"/>
        <rFont val="Calibri"/>
      </rPr>
      <t>Pulverizador pomareiro LEADER 1500 P14</t>
    </r>
  </si>
  <si>
    <r>
      <rPr>
        <sz val="8"/>
        <rFont val="Calibri"/>
      </rPr>
      <t>Barras deservagem entre linhas com câmpanolas</t>
    </r>
  </si>
  <si>
    <r>
      <rPr>
        <b/>
        <sz val="8"/>
        <rFont val="Calibri"/>
      </rPr>
      <t>Alfaias e equipamentos - Arvenses</t>
    </r>
  </si>
  <si>
    <r>
      <rPr>
        <sz val="8"/>
        <rFont val="Calibri"/>
      </rPr>
      <t>Combinada W70 + Frente milho 204C + Frente Cereais</t>
    </r>
  </si>
  <si>
    <r>
      <rPr>
        <b/>
        <sz val="8"/>
        <rFont val="Calibri"/>
      </rPr>
      <t>Alfaias e equipamentos - Fenação</t>
    </r>
  </si>
  <si>
    <r>
      <rPr>
        <sz val="8"/>
        <rFont val="Calibri"/>
      </rPr>
      <t>Espalhador centrifugo (adubador e semeador)</t>
    </r>
  </si>
  <si>
    <r>
      <rPr>
        <b/>
        <sz val="8"/>
        <rFont val="Calibri"/>
      </rPr>
      <t>5 -</t>
    </r>
  </si>
  <si>
    <r>
      <rPr>
        <b/>
        <sz val="8"/>
        <rFont val="Calibri"/>
      </rPr>
      <t>Sistema de rega - hortícolas e pomar</t>
    </r>
  </si>
  <si>
    <r>
      <rPr>
        <sz val="8"/>
        <rFont val="Calibri"/>
      </rPr>
      <t>5 -</t>
    </r>
  </si>
  <si>
    <r>
      <rPr>
        <b/>
        <sz val="8"/>
        <rFont val="Calibri"/>
      </rPr>
      <t>6 -</t>
    </r>
  </si>
  <si>
    <r>
      <rPr>
        <b/>
        <sz val="8"/>
        <rFont val="Calibri"/>
      </rPr>
      <t>Equipamentos auxiliares</t>
    </r>
  </si>
  <si>
    <r>
      <rPr>
        <sz val="8"/>
        <rFont val="Calibri"/>
      </rPr>
      <t>6 -</t>
    </r>
  </si>
  <si>
    <r>
      <rPr>
        <sz val="8"/>
        <rFont val="Calibri"/>
      </rPr>
      <t>Gerador 100kVA</t>
    </r>
  </si>
  <si>
    <r>
      <rPr>
        <sz val="8"/>
        <rFont val="Calibri"/>
      </rPr>
      <t>Kit ferramentas (compressor, máquina solda, rebarba</t>
    </r>
  </si>
  <si>
    <r>
      <rPr>
        <b/>
        <sz val="8"/>
        <rFont val="Calibri"/>
      </rPr>
      <t>7 -</t>
    </r>
  </si>
  <si>
    <r>
      <rPr>
        <b/>
        <sz val="8"/>
        <rFont val="Calibri"/>
      </rPr>
      <t>Secador limpadora e silos</t>
    </r>
  </si>
  <si>
    <r>
      <rPr>
        <sz val="8"/>
        <rFont val="Calibri"/>
      </rPr>
      <t>7 -</t>
    </r>
  </si>
  <si>
    <r>
      <rPr>
        <sz val="8"/>
        <rFont val="Calibri"/>
      </rPr>
      <t>Secador móvel 10 m</t>
    </r>
    <r>
      <rPr>
        <vertAlign val="superscript"/>
        <sz val="8"/>
        <rFont val="Calibri"/>
        <family val="1"/>
      </rPr>
      <t>3</t>
    </r>
    <r>
      <rPr>
        <sz val="8"/>
        <rFont val="Calibri"/>
      </rPr>
      <t xml:space="preserve"> batch (+/-2ton/h)</t>
    </r>
  </si>
  <si>
    <r>
      <rPr>
        <sz val="8"/>
        <rFont val="Calibri"/>
      </rPr>
      <t>Transporte maritimo (open top)</t>
    </r>
  </si>
  <si>
    <r>
      <rPr>
        <b/>
        <sz val="8"/>
        <rFont val="Calibri"/>
      </rPr>
      <t>Equipamento de Transporte</t>
    </r>
  </si>
  <si>
    <r>
      <rPr>
        <b/>
        <sz val="8"/>
        <rFont val="Calibri"/>
      </rPr>
      <t>Viaturas e outros meios de carga</t>
    </r>
  </si>
  <si>
    <r>
      <rPr>
        <sz val="8"/>
        <rFont val="Calibri"/>
      </rPr>
      <t>Viatura de Frio 22 Ton</t>
    </r>
  </si>
  <si>
    <r>
      <rPr>
        <sz val="8"/>
        <rFont val="Calibri"/>
      </rPr>
      <t>Empilhador manual Chemitool 3,0 metros</t>
    </r>
  </si>
  <si>
    <r>
      <rPr>
        <sz val="8"/>
        <rFont val="Calibri"/>
      </rPr>
      <t>Portapaletes Chemitool 2,5 ton</t>
    </r>
  </si>
  <si>
    <r>
      <rPr>
        <b/>
        <sz val="8"/>
        <rFont val="Calibri"/>
      </rPr>
      <t>Material de carga e transporte</t>
    </r>
  </si>
  <si>
    <r>
      <rPr>
        <sz val="8"/>
        <rFont val="Calibri"/>
      </rPr>
      <t>Palotes</t>
    </r>
  </si>
  <si>
    <r>
      <rPr>
        <sz val="8"/>
        <rFont val="Calibri"/>
      </rPr>
      <t>Palotes Transporte maritimo</t>
    </r>
  </si>
  <si>
    <r>
      <rPr>
        <sz val="8"/>
        <rFont val="Calibri"/>
      </rPr>
      <t>Caixas fruta</t>
    </r>
  </si>
  <si>
    <r>
      <rPr>
        <b/>
        <sz val="8"/>
        <rFont val="Calibri"/>
      </rPr>
      <t>Equipamentos biológicos</t>
    </r>
  </si>
  <si>
    <r>
      <rPr>
        <sz val="8"/>
        <rFont val="Calibri"/>
      </rPr>
      <t>Mudas Laranjeira</t>
    </r>
  </si>
  <si>
    <r>
      <rPr>
        <sz val="8"/>
        <rFont val="Calibri"/>
      </rPr>
      <t>Mudas Limoeiro</t>
    </r>
  </si>
  <si>
    <r>
      <rPr>
        <sz val="8"/>
        <rFont val="Calibri"/>
      </rPr>
      <t>Mudas Mangueira</t>
    </r>
  </si>
  <si>
    <r>
      <rPr>
        <sz val="8"/>
        <rFont val="Calibri"/>
      </rPr>
      <t>Mudas Abacateiro</t>
    </r>
  </si>
  <si>
    <r>
      <rPr>
        <sz val="8"/>
        <rFont val="Calibri"/>
      </rPr>
      <t>Mudas Goiabeira</t>
    </r>
  </si>
  <si>
    <r>
      <rPr>
        <sz val="8"/>
        <rFont val="Calibri"/>
      </rPr>
      <t>Mudas Maracujá</t>
    </r>
  </si>
  <si>
    <r>
      <rPr>
        <sz val="8"/>
        <rFont val="Calibri"/>
      </rPr>
      <t>Socas de Ananás</t>
    </r>
  </si>
  <si>
    <r>
      <rPr>
        <b/>
        <sz val="8"/>
        <rFont val="Calibri"/>
      </rPr>
      <t>Efectivo animal</t>
    </r>
  </si>
  <si>
    <r>
      <rPr>
        <sz val="8"/>
        <rFont val="Calibri"/>
      </rPr>
      <t>Bodes</t>
    </r>
  </si>
  <si>
    <r>
      <rPr>
        <sz val="8"/>
        <rFont val="Calibri"/>
      </rPr>
      <t>Cabras</t>
    </r>
  </si>
  <si>
    <r>
      <rPr>
        <sz val="8"/>
        <rFont val="Calibri"/>
      </rPr>
      <t>Transporte</t>
    </r>
  </si>
  <si>
    <r>
      <rPr>
        <b/>
        <sz val="9"/>
        <rFont val="Calibri"/>
      </rPr>
      <t>Activos intangíveis</t>
    </r>
  </si>
  <si>
    <r>
      <rPr>
        <b/>
        <sz val="8"/>
        <rFont val="Calibri"/>
      </rPr>
      <t>Projectos de desenvolvimento</t>
    </r>
  </si>
  <si>
    <r>
      <rPr>
        <sz val="8"/>
        <rFont val="Calibri"/>
      </rPr>
      <t>Estudo de viabilidade</t>
    </r>
  </si>
  <si>
    <r>
      <rPr>
        <sz val="8"/>
        <rFont val="Calibri"/>
      </rPr>
      <t>Layout implantação do projecto</t>
    </r>
  </si>
  <si>
    <r>
      <rPr>
        <b/>
        <sz val="9"/>
        <rFont val="Calibri"/>
      </rPr>
      <t>Necessidades de Fundo de Maneio</t>
    </r>
  </si>
  <si>
    <r>
      <rPr>
        <sz val="8"/>
        <rFont val="Calibri"/>
      </rPr>
      <t>8 -</t>
    </r>
  </si>
  <si>
    <r>
      <rPr>
        <sz val="8"/>
        <rFont val="Calibri"/>
      </rPr>
      <t>FM para despesas com RH</t>
    </r>
  </si>
  <si>
    <r>
      <rPr>
        <sz val="8"/>
        <rFont val="Calibri"/>
      </rPr>
      <t>FM para despesas com FST</t>
    </r>
  </si>
  <si>
    <r>
      <rPr>
        <sz val="8"/>
        <rFont val="Calibri"/>
      </rPr>
      <t>FM para custos directos produção</t>
    </r>
  </si>
  <si>
    <r>
      <rPr>
        <b/>
        <sz val="8"/>
        <rFont val="Calibri"/>
      </rPr>
      <t>VALOR TOTAL DO INVESTIMENTO</t>
    </r>
  </si>
  <si>
    <t>Construção de Barragem Agricola</t>
  </si>
  <si>
    <t>Pivot Hidraulico da Marca Americana "TL" de 45 há</t>
  </si>
  <si>
    <t>Pivot Hidraulico da Marca Americana "TL" de 20 há</t>
  </si>
  <si>
    <t>Pivot Hidraulico da Marca Americana "TL" de 15 há</t>
  </si>
  <si>
    <t>Grupo Moto-Bomba de 160cv 194m3</t>
  </si>
  <si>
    <t>Grupo Moto-Bomba de 65cv 86m3</t>
  </si>
  <si>
    <t>Grupo Moto-Bomba de 61cv 65m3</t>
  </si>
  <si>
    <t>Conduta PEAD DN 200 da E.B ao P1</t>
  </si>
  <si>
    <t>Conduta PEAD DN 250 da E.B ao P2</t>
  </si>
  <si>
    <t>Conduta PEAD DN 140 do P2 ao P3</t>
  </si>
  <si>
    <t>Conduta PEAD DN 160 do P2 ao P4</t>
  </si>
  <si>
    <t>Conduta PEAD DN 110 para a Parcela 1</t>
  </si>
  <si>
    <t>Conduta PEAD DN 90 para a Parcela 2</t>
  </si>
  <si>
    <t>Conduta PEAD DN 90 para a Parcela 3</t>
  </si>
  <si>
    <t>Conduta PEAD DN 160 para a Parcela 4 e 5</t>
  </si>
  <si>
    <t>Conduta PEAD DN 200 para a Parcela 6 e M.R</t>
  </si>
  <si>
    <t>Sistema de filtragem completo área 41,5 Há</t>
  </si>
  <si>
    <t>Grupo Moto-bomba Diesel 50cv P/ 7 Há Parcela 1</t>
  </si>
  <si>
    <t>Grupo Moto-bomba Diesel 45cv P/ 6 Há Parcela 2 e 3</t>
  </si>
  <si>
    <t>Grupo Moto-bomba Diesel 110cv P/ 22,5 Há Parcela 4 e 5</t>
  </si>
  <si>
    <t>Acessórios de ligação para filtragem Moto-Bombas</t>
  </si>
  <si>
    <t>Fornecimento e Montagem do sistema de rega gota-a-gota</t>
  </si>
  <si>
    <t>Fornecimento e Montagem do sistema de rega por aspersão</t>
  </si>
  <si>
    <t>Estação de bombage tipo (T7)</t>
  </si>
  <si>
    <t>Base em betão p/ o centro dos Pivot's</t>
  </si>
  <si>
    <t>Vacas</t>
  </si>
  <si>
    <t>Bovinos Reprodutores</t>
  </si>
  <si>
    <t xml:space="preserve">Levantamento Topografico </t>
  </si>
  <si>
    <t>Evolução do Rebanho</t>
  </si>
  <si>
    <t>TOTAL DO REBANHO ADULTO</t>
  </si>
  <si>
    <t>?</t>
  </si>
  <si>
    <t>Machos Bovinos</t>
  </si>
  <si>
    <t>Femeas Bovinos</t>
  </si>
  <si>
    <t>6 -</t>
  </si>
  <si>
    <t>Transporte</t>
  </si>
  <si>
    <t>Foram assumidas as taxas de câmbio de 650,44 Fonte BNA a 11/09/2021</t>
  </si>
  <si>
    <t xml:space="preserve"> </t>
  </si>
  <si>
    <t>Desmataçao pelo sistema biodegradavel</t>
  </si>
  <si>
    <t>(derruba, desmataçao por trituraçao) gradagem pesada</t>
  </si>
  <si>
    <t>e limpeza do terreno agricola de paus e raizes</t>
  </si>
  <si>
    <t xml:space="preserve">  </t>
  </si>
  <si>
    <t>Venda</t>
  </si>
  <si>
    <t>Crias</t>
  </si>
  <si>
    <t>femeas crias</t>
  </si>
  <si>
    <t>machos crias</t>
  </si>
  <si>
    <t>machos</t>
  </si>
  <si>
    <t>femeas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</si>
</sst>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)\ _€_ ;_ * \(#,##0.00\)\ _€_ ;_ * &quot;-&quot;??_)\ _€_ ;_ @_ "/>
    <numFmt numFmtId="165" formatCode="_ * #,##0_)\ _€_ ;_ * \(#,##0\)\ _€_ ;_ * &quot;-&quot;??_)\ _€_ ;_ @_ "/>
  </numFmts>
  <fonts count="19">
    <font>
      <sz val="10"/>
      <color rgb="FF000000"/>
      <name val="Times New Roman"/>
      <charset val="204"/>
    </font>
    <font>
      <b/>
      <sz val="12"/>
      <name val="Calibri"/>
    </font>
    <font>
      <b/>
      <sz val="11"/>
      <name val="Calibri"/>
    </font>
    <font>
      <b/>
      <sz val="8"/>
      <name val="Calibri"/>
    </font>
    <font>
      <b/>
      <sz val="9"/>
      <name val="Calibri"/>
    </font>
    <font>
      <b/>
      <sz val="10"/>
      <name val="Calibri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Calibri"/>
    </font>
    <font>
      <sz val="7"/>
      <color rgb="FF000000"/>
      <name val="Calibri"/>
      <family val="2"/>
    </font>
    <font>
      <b/>
      <sz val="12"/>
      <color rgb="FFFFFFFF"/>
      <name val="Calibri"/>
      <family val="1"/>
    </font>
    <font>
      <b/>
      <sz val="7"/>
      <name val="Calibri"/>
      <family val="1"/>
    </font>
    <font>
      <vertAlign val="superscript"/>
      <sz val="8"/>
      <name val="Calibri"/>
      <family val="1"/>
    </font>
    <font>
      <u/>
      <sz val="10"/>
      <color theme="10"/>
      <name val="Times New Roman"/>
    </font>
    <font>
      <u/>
      <sz val="10"/>
      <color theme="11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8.5"/>
      <color rgb="FF000000"/>
      <name val="Calibri"/>
    </font>
    <font>
      <sz val="8.5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365F92"/>
      </patternFill>
    </fill>
    <fill>
      <patternFill patternType="solid">
        <fgColor rgb="FFB8CCE3"/>
      </patternFill>
    </fill>
    <fill>
      <patternFill patternType="solid">
        <fgColor rgb="FFDCE6F0"/>
      </patternFill>
    </fill>
    <fill>
      <patternFill patternType="solid">
        <fgColor rgb="FF92CDDC"/>
      </patternFill>
    </fill>
    <fill>
      <patternFill patternType="solid">
        <fgColor rgb="FF94B3D6"/>
      </patternFill>
    </fill>
    <fill>
      <patternFill patternType="solid">
        <fgColor rgb="FFC4BC96"/>
        <bgColor indexed="64"/>
      </patternFill>
    </fill>
    <fill>
      <patternFill patternType="solid">
        <fgColor rgb="FFC4D69B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8">
    <xf numFmtId="0" fontId="0" fillId="0" borderId="0" xfId="0" applyFill="1" applyBorder="1" applyAlignment="1">
      <alignment horizontal="left" vertical="top"/>
    </xf>
    <xf numFmtId="0" fontId="0" fillId="4" borderId="7" xfId="0" applyFill="1" applyBorder="1" applyAlignment="1">
      <alignment horizontal="left" wrapText="1"/>
    </xf>
    <xf numFmtId="0" fontId="3" fillId="3" borderId="7" xfId="0" applyFont="1" applyFill="1" applyBorder="1" applyAlignment="1">
      <alignment horizontal="left" vertical="top" wrapText="1" indent="1"/>
    </xf>
    <xf numFmtId="0" fontId="3" fillId="3" borderId="7" xfId="0" applyFont="1" applyFill="1" applyBorder="1" applyAlignment="1">
      <alignment horizontal="center" vertical="top" wrapText="1"/>
    </xf>
    <xf numFmtId="0" fontId="0" fillId="3" borderId="7" xfId="0" applyFill="1" applyBorder="1" applyAlignment="1">
      <alignment horizontal="left" vertical="center" wrapText="1"/>
    </xf>
    <xf numFmtId="1" fontId="6" fillId="3" borderId="7" xfId="0" applyNumberFormat="1" applyFont="1" applyFill="1" applyBorder="1" applyAlignment="1">
      <alignment horizontal="left" vertical="top" indent="2" shrinkToFit="1"/>
    </xf>
    <xf numFmtId="0" fontId="0" fillId="5" borderId="7" xfId="0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top" wrapText="1"/>
    </xf>
    <xf numFmtId="0" fontId="0" fillId="3" borderId="7" xfId="0" applyFill="1" applyBorder="1" applyAlignment="1">
      <alignment horizontal="left" wrapText="1"/>
    </xf>
    <xf numFmtId="0" fontId="8" fillId="0" borderId="8" xfId="0" applyFont="1" applyFill="1" applyBorder="1" applyAlignment="1">
      <alignment horizontal="left" vertical="top" wrapText="1"/>
    </xf>
    <xf numFmtId="1" fontId="6" fillId="0" borderId="9" xfId="0" applyNumberFormat="1" applyFont="1" applyFill="1" applyBorder="1" applyAlignment="1">
      <alignment horizontal="left" vertical="top" shrinkToFit="1"/>
    </xf>
    <xf numFmtId="0" fontId="8" fillId="0" borderId="10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wrapText="1"/>
    </xf>
    <xf numFmtId="3" fontId="6" fillId="0" borderId="7" xfId="0" applyNumberFormat="1" applyFont="1" applyFill="1" applyBorder="1" applyAlignment="1">
      <alignment horizontal="right" vertical="top" shrinkToFit="1"/>
    </xf>
    <xf numFmtId="0" fontId="3" fillId="4" borderId="8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1" fontId="6" fillId="0" borderId="7" xfId="0" applyNumberFormat="1" applyFont="1" applyFill="1" applyBorder="1" applyAlignment="1">
      <alignment horizontal="right" vertical="top" shrinkToFit="1"/>
    </xf>
    <xf numFmtId="2" fontId="6" fillId="0" borderId="7" xfId="0" applyNumberFormat="1" applyFont="1" applyFill="1" applyBorder="1" applyAlignment="1">
      <alignment horizontal="right" vertical="top" shrinkToFit="1"/>
    </xf>
    <xf numFmtId="1" fontId="6" fillId="0" borderId="9" xfId="0" applyNumberFormat="1" applyFont="1" applyFill="1" applyBorder="1" applyAlignment="1">
      <alignment horizontal="center" vertical="top" shrinkToFit="1"/>
    </xf>
    <xf numFmtId="0" fontId="3" fillId="4" borderId="13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0" fillId="4" borderId="12" xfId="0" applyFill="1" applyBorder="1" applyAlignment="1">
      <alignment horizontal="left" wrapText="1"/>
    </xf>
    <xf numFmtId="0" fontId="0" fillId="3" borderId="1" xfId="0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3" borderId="7" xfId="0" applyFill="1" applyBorder="1" applyAlignment="1">
      <alignment wrapText="1"/>
    </xf>
    <xf numFmtId="1" fontId="6" fillId="0" borderId="7" xfId="0" applyNumberFormat="1" applyFont="1" applyFill="1" applyBorder="1" applyAlignment="1">
      <alignment vertical="top" shrinkToFit="1"/>
    </xf>
    <xf numFmtId="0" fontId="0" fillId="4" borderId="7" xfId="0" applyFill="1" applyBorder="1" applyAlignment="1">
      <alignment wrapText="1"/>
    </xf>
    <xf numFmtId="3" fontId="6" fillId="0" borderId="7" xfId="0" applyNumberFormat="1" applyFont="1" applyFill="1" applyBorder="1" applyAlignment="1">
      <alignment vertical="top" shrinkToFit="1"/>
    </xf>
    <xf numFmtId="0" fontId="0" fillId="4" borderId="12" xfId="0" applyFill="1" applyBorder="1" applyAlignment="1">
      <alignment wrapText="1"/>
    </xf>
    <xf numFmtId="3" fontId="9" fillId="0" borderId="7" xfId="0" applyNumberFormat="1" applyFont="1" applyFill="1" applyBorder="1" applyAlignment="1">
      <alignment vertical="top" shrinkToFit="1"/>
    </xf>
    <xf numFmtId="2" fontId="6" fillId="0" borderId="7" xfId="0" applyNumberFormat="1" applyFont="1" applyFill="1" applyBorder="1" applyAlignment="1">
      <alignment vertical="top" shrinkToFit="1"/>
    </xf>
    <xf numFmtId="0" fontId="0" fillId="0" borderId="0" xfId="0" applyFill="1" applyBorder="1" applyAlignment="1">
      <alignment vertical="top"/>
    </xf>
    <xf numFmtId="164" fontId="0" fillId="0" borderId="0" xfId="9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7" fillId="7" borderId="18" xfId="0" applyFont="1" applyFill="1" applyBorder="1" applyAlignment="1">
      <alignment horizontal="left" vertical="center" wrapText="1"/>
    </xf>
    <xf numFmtId="0" fontId="17" fillId="7" borderId="19" xfId="0" applyFont="1" applyFill="1" applyBorder="1" applyAlignment="1">
      <alignment horizontal="right" vertical="center" wrapText="1"/>
    </xf>
    <xf numFmtId="0" fontId="17" fillId="7" borderId="19" xfId="0" applyFont="1" applyFill="1" applyBorder="1" applyAlignment="1">
      <alignment horizontal="left" vertical="center" wrapText="1"/>
    </xf>
    <xf numFmtId="0" fontId="17" fillId="7" borderId="20" xfId="0" applyFont="1" applyFill="1" applyBorder="1" applyAlignment="1">
      <alignment horizontal="left" vertical="center" wrapText="1"/>
    </xf>
    <xf numFmtId="0" fontId="18" fillId="8" borderId="21" xfId="0" applyFont="1" applyFill="1" applyBorder="1" applyAlignment="1">
      <alignment horizontal="left" vertical="center" wrapText="1"/>
    </xf>
    <xf numFmtId="0" fontId="17" fillId="9" borderId="23" xfId="0" applyFont="1" applyFill="1" applyBorder="1" applyAlignment="1">
      <alignment horizontal="left" vertical="center" wrapText="1"/>
    </xf>
    <xf numFmtId="1" fontId="18" fillId="8" borderId="22" xfId="0" applyNumberFormat="1" applyFont="1" applyFill="1" applyBorder="1" applyAlignment="1">
      <alignment horizontal="right" vertical="center" wrapText="1"/>
    </xf>
    <xf numFmtId="1" fontId="17" fillId="9" borderId="24" xfId="0" applyNumberFormat="1" applyFont="1" applyFill="1" applyBorder="1" applyAlignment="1">
      <alignment horizontal="right" vertical="center" wrapText="1"/>
    </xf>
    <xf numFmtId="0" fontId="18" fillId="8" borderId="25" xfId="0" applyFont="1" applyFill="1" applyBorder="1" applyAlignment="1">
      <alignment horizontal="left" vertical="center" wrapText="1"/>
    </xf>
    <xf numFmtId="1" fontId="18" fillId="8" borderId="26" xfId="0" applyNumberFormat="1" applyFont="1" applyFill="1" applyBorder="1" applyAlignment="1">
      <alignment horizontal="right" vertical="center" wrapText="1"/>
    </xf>
    <xf numFmtId="3" fontId="6" fillId="10" borderId="7" xfId="0" applyNumberFormat="1" applyFont="1" applyFill="1" applyBorder="1" applyAlignment="1">
      <alignment horizontal="right" vertical="top" shrinkToFit="1"/>
    </xf>
    <xf numFmtId="3" fontId="7" fillId="10" borderId="7" xfId="0" applyNumberFormat="1" applyFont="1" applyFill="1" applyBorder="1" applyAlignment="1">
      <alignment horizontal="right" vertical="top" shrinkToFit="1"/>
    </xf>
    <xf numFmtId="3" fontId="7" fillId="10" borderId="12" xfId="0" applyNumberFormat="1" applyFont="1" applyFill="1" applyBorder="1" applyAlignment="1">
      <alignment horizontal="right" vertical="top" shrinkToFit="1"/>
    </xf>
    <xf numFmtId="165" fontId="0" fillId="0" borderId="0" xfId="9" applyNumberFormat="1" applyFont="1" applyFill="1" applyBorder="1" applyAlignment="1">
      <alignment horizontal="left" vertical="top"/>
    </xf>
    <xf numFmtId="0" fontId="8" fillId="11" borderId="9" xfId="0" applyFont="1" applyFill="1" applyBorder="1" applyAlignment="1">
      <alignment horizontal="left" vertical="top" wrapText="1"/>
    </xf>
    <xf numFmtId="1" fontId="6" fillId="11" borderId="9" xfId="0" applyNumberFormat="1" applyFont="1" applyFill="1" applyBorder="1" applyAlignment="1">
      <alignment horizontal="left" vertical="top" shrinkToFit="1"/>
    </xf>
    <xf numFmtId="0" fontId="8" fillId="11" borderId="10" xfId="0" applyFont="1" applyFill="1" applyBorder="1" applyAlignment="1">
      <alignment horizontal="left" vertical="top" wrapText="1"/>
    </xf>
    <xf numFmtId="1" fontId="6" fillId="11" borderId="7" xfId="0" applyNumberFormat="1" applyFont="1" applyFill="1" applyBorder="1" applyAlignment="1">
      <alignment vertical="top" shrinkToFit="1"/>
    </xf>
    <xf numFmtId="3" fontId="6" fillId="11" borderId="7" xfId="0" applyNumberFormat="1" applyFont="1" applyFill="1" applyBorder="1" applyAlignment="1">
      <alignment horizontal="right" vertical="top" shrinkToFit="1"/>
    </xf>
    <xf numFmtId="0" fontId="0" fillId="11" borderId="7" xfId="0" applyFill="1" applyBorder="1" applyAlignment="1">
      <alignment horizontal="left" wrapText="1"/>
    </xf>
    <xf numFmtId="1" fontId="6" fillId="11" borderId="3" xfId="0" applyNumberFormat="1" applyFont="1" applyFill="1" applyBorder="1" applyAlignment="1">
      <alignment horizontal="left" vertical="top" shrinkToFit="1"/>
    </xf>
    <xf numFmtId="0" fontId="8" fillId="11" borderId="4" xfId="0" applyFont="1" applyFill="1" applyBorder="1" applyAlignment="1">
      <alignment horizontal="left" vertical="top" wrapText="1"/>
    </xf>
    <xf numFmtId="1" fontId="6" fillId="11" borderId="1" xfId="0" applyNumberFormat="1" applyFont="1" applyFill="1" applyBorder="1" applyAlignment="1">
      <alignment vertical="top" shrinkToFit="1"/>
    </xf>
    <xf numFmtId="3" fontId="6" fillId="11" borderId="1" xfId="0" applyNumberFormat="1" applyFont="1" applyFill="1" applyBorder="1" applyAlignment="1">
      <alignment horizontal="right" vertical="top" shrinkToFit="1"/>
    </xf>
    <xf numFmtId="0" fontId="0" fillId="11" borderId="1" xfId="0" applyFill="1" applyBorder="1" applyAlignment="1">
      <alignment horizontal="left" wrapText="1"/>
    </xf>
    <xf numFmtId="1" fontId="6" fillId="11" borderId="16" xfId="0" applyNumberFormat="1" applyFont="1" applyFill="1" applyBorder="1" applyAlignment="1">
      <alignment horizontal="left" vertical="top" shrinkToFit="1"/>
    </xf>
    <xf numFmtId="0" fontId="8" fillId="11" borderId="16" xfId="0" applyFont="1" applyFill="1" applyBorder="1" applyAlignment="1">
      <alignment horizontal="left" vertical="top" wrapText="1"/>
    </xf>
    <xf numFmtId="1" fontId="6" fillId="11" borderId="16" xfId="0" applyNumberFormat="1" applyFont="1" applyFill="1" applyBorder="1" applyAlignment="1">
      <alignment vertical="top" shrinkToFit="1"/>
    </xf>
    <xf numFmtId="3" fontId="6" fillId="11" borderId="16" xfId="0" applyNumberFormat="1" applyFont="1" applyFill="1" applyBorder="1" applyAlignment="1">
      <alignment horizontal="right" vertical="top" shrinkToFit="1"/>
    </xf>
    <xf numFmtId="0" fontId="0" fillId="11" borderId="16" xfId="0" applyFill="1" applyBorder="1" applyAlignment="1">
      <alignment horizontal="left" wrapText="1"/>
    </xf>
    <xf numFmtId="0" fontId="8" fillId="11" borderId="3" xfId="0" applyFont="1" applyFill="1" applyBorder="1" applyAlignment="1">
      <alignment horizontal="left" vertical="top" wrapText="1"/>
    </xf>
    <xf numFmtId="1" fontId="6" fillId="11" borderId="17" xfId="0" applyNumberFormat="1" applyFont="1" applyFill="1" applyBorder="1" applyAlignment="1">
      <alignment horizontal="left" vertical="top" shrinkToFit="1"/>
    </xf>
    <xf numFmtId="0" fontId="8" fillId="11" borderId="17" xfId="0" applyFont="1" applyFill="1" applyBorder="1" applyAlignment="1">
      <alignment horizontal="left" vertical="top" wrapText="1"/>
    </xf>
    <xf numFmtId="0" fontId="18" fillId="12" borderId="25" xfId="0" applyFont="1" applyFill="1" applyBorder="1" applyAlignment="1">
      <alignment horizontal="left" vertical="center" wrapText="1"/>
    </xf>
    <xf numFmtId="1" fontId="18" fillId="12" borderId="26" xfId="0" applyNumberFormat="1" applyFont="1" applyFill="1" applyBorder="1" applyAlignment="1">
      <alignment horizontal="right" vertical="center" wrapText="1"/>
    </xf>
    <xf numFmtId="1" fontId="18" fillId="13" borderId="22" xfId="0" applyNumberFormat="1" applyFont="1" applyFill="1" applyBorder="1" applyAlignment="1">
      <alignment horizontal="right" vertical="center" wrapText="1"/>
    </xf>
    <xf numFmtId="0" fontId="8" fillId="11" borderId="8" xfId="0" applyFont="1" applyFill="1" applyBorder="1" applyAlignment="1">
      <alignment horizontal="left" vertical="top" wrapText="1"/>
    </xf>
    <xf numFmtId="1" fontId="6" fillId="11" borderId="7" xfId="0" applyNumberFormat="1" applyFont="1" applyFill="1" applyBorder="1" applyAlignment="1">
      <alignment horizontal="right" vertical="top" shrinkToFit="1"/>
    </xf>
    <xf numFmtId="0" fontId="8" fillId="11" borderId="2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left" vertical="top" wrapText="1"/>
    </xf>
    <xf numFmtId="0" fontId="4" fillId="5" borderId="9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6" borderId="8" xfId="0" applyFont="1" applyFill="1" applyBorder="1" applyAlignment="1">
      <alignment horizontal="left" vertical="top" wrapText="1"/>
    </xf>
    <xf numFmtId="0" fontId="3" fillId="6" borderId="9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8" fillId="11" borderId="9" xfId="0" applyFont="1" applyFill="1" applyBorder="1" applyAlignment="1">
      <alignment horizontal="left" vertical="top" wrapText="1"/>
    </xf>
    <xf numFmtId="0" fontId="8" fillId="11" borderId="10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1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left" vertical="top" wrapText="1" indent="6"/>
    </xf>
    <xf numFmtId="0" fontId="2" fillId="3" borderId="9" xfId="0" applyFont="1" applyFill="1" applyBorder="1" applyAlignment="1">
      <alignment horizontal="left" vertical="top" wrapText="1" indent="6"/>
    </xf>
    <xf numFmtId="0" fontId="2" fillId="3" borderId="10" xfId="0" applyFont="1" applyFill="1" applyBorder="1" applyAlignment="1">
      <alignment horizontal="left" vertical="top" wrapText="1" indent="6"/>
    </xf>
    <xf numFmtId="0" fontId="3" fillId="3" borderId="8" xfId="0" applyFont="1" applyFill="1" applyBorder="1" applyAlignment="1">
      <alignment horizontal="left" vertical="top" wrapText="1" indent="3"/>
    </xf>
    <xf numFmtId="0" fontId="3" fillId="3" borderId="9" xfId="0" applyFont="1" applyFill="1" applyBorder="1" applyAlignment="1">
      <alignment horizontal="left" vertical="top" wrapText="1" indent="3"/>
    </xf>
    <xf numFmtId="0" fontId="3" fillId="3" borderId="10" xfId="0" applyFont="1" applyFill="1" applyBorder="1" applyAlignment="1">
      <alignment horizontal="left" vertical="top" wrapText="1" indent="3"/>
    </xf>
    <xf numFmtId="0" fontId="3" fillId="3" borderId="8" xfId="0" applyFont="1" applyFill="1" applyBorder="1" applyAlignment="1">
      <alignment horizontal="left" vertical="top" wrapText="1" indent="1"/>
    </xf>
    <xf numFmtId="0" fontId="3" fillId="3" borderId="10" xfId="0" applyFont="1" applyFill="1" applyBorder="1" applyAlignment="1">
      <alignment horizontal="left" vertical="top" wrapText="1" indent="1"/>
    </xf>
    <xf numFmtId="0" fontId="5" fillId="3" borderId="5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0" fillId="3" borderId="1" xfId="0" applyFill="1" applyBorder="1" applyAlignment="1">
      <alignment horizontal="left" vertical="top" wrapText="1" indent="1"/>
    </xf>
    <xf numFmtId="0" fontId="0" fillId="3" borderId="12" xfId="0" applyFill="1" applyBorder="1" applyAlignment="1">
      <alignment horizontal="left" vertical="top" wrapText="1" indent="1"/>
    </xf>
    <xf numFmtId="0" fontId="0" fillId="3" borderId="1" xfId="0" applyFill="1" applyBorder="1" applyAlignment="1">
      <alignment horizontal="center" vertical="top" wrapText="1"/>
    </xf>
    <xf numFmtId="0" fontId="0" fillId="3" borderId="12" xfId="0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 indent="2"/>
    </xf>
    <xf numFmtId="0" fontId="3" fillId="3" borderId="12" xfId="0" applyFont="1" applyFill="1" applyBorder="1" applyAlignment="1">
      <alignment horizontal="left" vertical="top" wrapText="1" indent="2"/>
    </xf>
  </cellXfs>
  <cellStyles count="18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10" builtinId="8" hidden="1"/>
    <cellStyle name="Hiperligação" xfId="12" builtinId="8" hidden="1"/>
    <cellStyle name="Hiperligação" xfId="14" builtinId="8" hidden="1"/>
    <cellStyle name="Hiperligação" xfId="16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1" builtinId="9" hidden="1"/>
    <cellStyle name="Hiperligação Visitada" xfId="13" builtinId="9" hidden="1"/>
    <cellStyle name="Hiperligação Visitada" xfId="15" builtinId="9" hidden="1"/>
    <cellStyle name="Hiperligação Visitada" xfId="17" builtinId="9" hidden="1"/>
    <cellStyle name="Normal" xfId="0" builtinId="0"/>
    <cellStyle name="Vírgula" xfId="9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22" zoomScale="174" zoomScaleNormal="174" zoomScalePageLayoutView="174" workbookViewId="0">
      <selection activeCell="A64" sqref="A64:A87"/>
    </sheetView>
  </sheetViews>
  <sheetFormatPr defaultColWidth="9" defaultRowHeight="12.75"/>
  <cols>
    <col min="1" max="1" width="2.6640625" customWidth="1"/>
    <col min="2" max="3" width="2.83203125" customWidth="1"/>
    <col min="4" max="4" width="41.33203125" customWidth="1"/>
    <col min="5" max="5" width="5.33203125" style="32" bestFit="1" customWidth="1"/>
    <col min="6" max="6" width="12.83203125" bestFit="1" customWidth="1"/>
    <col min="7" max="7" width="8.83203125" customWidth="1"/>
    <col min="8" max="8" width="13.33203125" customWidth="1"/>
    <col min="9" max="9" width="10" bestFit="1" customWidth="1"/>
    <col min="10" max="10" width="9.6640625" customWidth="1"/>
    <col min="11" max="11" width="18.83203125" customWidth="1"/>
    <col min="12" max="12" width="6.6640625" customWidth="1"/>
    <col min="13" max="13" width="8" bestFit="1" customWidth="1"/>
  </cols>
  <sheetData>
    <row r="1" spans="1:11" ht="15">
      <c r="A1" s="90" t="s">
        <v>0</v>
      </c>
      <c r="B1" s="91"/>
      <c r="C1" s="91"/>
      <c r="D1" s="92"/>
      <c r="E1" s="96" t="s">
        <v>1</v>
      </c>
      <c r="F1" s="97"/>
      <c r="G1" s="97"/>
      <c r="H1" s="97"/>
      <c r="I1" s="97"/>
      <c r="J1" s="98"/>
    </row>
    <row r="2" spans="1:11">
      <c r="A2" s="93"/>
      <c r="B2" s="94"/>
      <c r="C2" s="94"/>
      <c r="D2" s="95"/>
      <c r="E2" s="23"/>
      <c r="F2" s="99" t="s">
        <v>2</v>
      </c>
      <c r="G2" s="100"/>
      <c r="H2" s="101"/>
      <c r="I2" s="102" t="s">
        <v>3</v>
      </c>
      <c r="J2" s="103"/>
    </row>
    <row r="3" spans="1:11">
      <c r="A3" s="104" t="s">
        <v>4</v>
      </c>
      <c r="B3" s="105"/>
      <c r="C3" s="105"/>
      <c r="D3" s="106"/>
      <c r="E3" s="110" t="s">
        <v>5</v>
      </c>
      <c r="F3" s="112" t="s">
        <v>6</v>
      </c>
      <c r="G3" s="114" t="s">
        <v>7</v>
      </c>
      <c r="H3" s="116" t="s">
        <v>8</v>
      </c>
      <c r="I3" s="3" t="s">
        <v>8</v>
      </c>
      <c r="J3" s="2" t="s">
        <v>9</v>
      </c>
    </row>
    <row r="4" spans="1:11">
      <c r="A4" s="107"/>
      <c r="B4" s="108"/>
      <c r="C4" s="108"/>
      <c r="D4" s="109"/>
      <c r="E4" s="111"/>
      <c r="F4" s="113"/>
      <c r="G4" s="115"/>
      <c r="H4" s="117"/>
      <c r="I4" s="4"/>
      <c r="J4" s="5">
        <v>650.44500000000005</v>
      </c>
    </row>
    <row r="5" spans="1:11">
      <c r="A5" s="74" t="s">
        <v>10</v>
      </c>
      <c r="B5" s="75"/>
      <c r="C5" s="75"/>
      <c r="D5" s="76"/>
      <c r="E5" s="24"/>
      <c r="F5" s="6"/>
      <c r="G5" s="6"/>
      <c r="H5" s="6"/>
      <c r="I5" s="46">
        <f>+I126-I118</f>
        <v>3071888745.2740002</v>
      </c>
      <c r="J5" s="46">
        <f>+J126-J118</f>
        <v>4722749.4181275899</v>
      </c>
      <c r="K5" s="33" t="s">
        <v>144</v>
      </c>
    </row>
    <row r="6" spans="1:11">
      <c r="A6" s="7" t="s">
        <v>11</v>
      </c>
      <c r="B6" s="82" t="s">
        <v>12</v>
      </c>
      <c r="C6" s="82"/>
      <c r="D6" s="83"/>
      <c r="E6" s="25"/>
      <c r="F6" s="8"/>
      <c r="G6" s="8"/>
      <c r="H6" s="8"/>
      <c r="I6" s="46">
        <f>SUM(I7:I13)</f>
        <v>600529603.04999995</v>
      </c>
      <c r="J6" s="46">
        <f>SUM(J7:J13)</f>
        <v>923259.61926065991</v>
      </c>
    </row>
    <row r="7" spans="1:11">
      <c r="A7" s="9" t="s">
        <v>13</v>
      </c>
      <c r="B7" s="10">
        <v>1</v>
      </c>
      <c r="C7" s="77" t="s">
        <v>151</v>
      </c>
      <c r="D7" s="78"/>
      <c r="E7" s="26">
        <v>250</v>
      </c>
      <c r="F7" s="13"/>
      <c r="G7" s="13"/>
      <c r="H7" s="14">
        <v>1562400</v>
      </c>
      <c r="I7" s="14">
        <f>E7*H7</f>
        <v>390600000</v>
      </c>
      <c r="J7" s="45">
        <f>I7/J$4</f>
        <v>600511.95719853323</v>
      </c>
      <c r="K7" t="s">
        <v>150</v>
      </c>
    </row>
    <row r="8" spans="1:11">
      <c r="A8" s="9" t="s">
        <v>150</v>
      </c>
      <c r="B8" s="10" t="s">
        <v>150</v>
      </c>
      <c r="C8" s="77" t="s">
        <v>152</v>
      </c>
      <c r="D8" s="78"/>
      <c r="E8" s="26" t="s">
        <v>150</v>
      </c>
      <c r="F8" s="13"/>
      <c r="G8" s="13"/>
      <c r="H8" s="14" t="s">
        <v>150</v>
      </c>
      <c r="I8" s="14" t="s">
        <v>150</v>
      </c>
      <c r="J8" s="45" t="s">
        <v>150</v>
      </c>
      <c r="K8" t="s">
        <v>150</v>
      </c>
    </row>
    <row r="9" spans="1:11">
      <c r="A9" s="9" t="s">
        <v>150</v>
      </c>
      <c r="B9" s="10" t="s">
        <v>150</v>
      </c>
      <c r="C9" s="77" t="s">
        <v>153</v>
      </c>
      <c r="D9" s="78"/>
      <c r="E9" s="26" t="s">
        <v>150</v>
      </c>
      <c r="F9" s="13"/>
      <c r="G9" s="13"/>
      <c r="H9" s="14" t="s">
        <v>150</v>
      </c>
      <c r="I9" s="14" t="s">
        <v>150</v>
      </c>
      <c r="J9" s="45" t="s">
        <v>150</v>
      </c>
      <c r="K9" t="s">
        <v>150</v>
      </c>
    </row>
    <row r="10" spans="1:11">
      <c r="A10" s="71" t="s">
        <v>13</v>
      </c>
      <c r="B10" s="50">
        <v>2</v>
      </c>
      <c r="C10" s="84" t="s">
        <v>114</v>
      </c>
      <c r="D10" s="85"/>
      <c r="E10" s="52">
        <v>1</v>
      </c>
      <c r="F10" s="53">
        <v>298790</v>
      </c>
      <c r="G10" s="53">
        <v>650.44500000000005</v>
      </c>
      <c r="H10" s="53"/>
      <c r="I10" s="53">
        <f>G10*F10</f>
        <v>194346461.55000001</v>
      </c>
      <c r="J10" s="45">
        <f>F10*E10</f>
        <v>298790</v>
      </c>
      <c r="K10" t="s">
        <v>150</v>
      </c>
    </row>
    <row r="11" spans="1:11">
      <c r="A11" s="71" t="s">
        <v>13</v>
      </c>
      <c r="B11" s="50">
        <v>3</v>
      </c>
      <c r="C11" s="84" t="s">
        <v>14</v>
      </c>
      <c r="D11" s="85"/>
      <c r="E11" s="52">
        <v>2</v>
      </c>
      <c r="F11" s="54"/>
      <c r="G11" s="54"/>
      <c r="H11" s="53">
        <v>720000</v>
      </c>
      <c r="I11" s="53">
        <f t="shared" ref="I11:I12" si="0">E11*H11</f>
        <v>1440000</v>
      </c>
      <c r="J11" s="45">
        <f t="shared" ref="J11:J12" si="1">I11/J$4</f>
        <v>2213.8689666305372</v>
      </c>
      <c r="K11" t="s">
        <v>150</v>
      </c>
    </row>
    <row r="12" spans="1:11">
      <c r="A12" s="71" t="s">
        <v>13</v>
      </c>
      <c r="B12" s="50">
        <v>4</v>
      </c>
      <c r="C12" s="84" t="s">
        <v>15</v>
      </c>
      <c r="D12" s="85"/>
      <c r="E12" s="52">
        <v>332</v>
      </c>
      <c r="F12" s="54"/>
      <c r="G12" s="54"/>
      <c r="H12" s="53">
        <v>13800</v>
      </c>
      <c r="I12" s="53">
        <f t="shared" si="0"/>
        <v>4581600</v>
      </c>
      <c r="J12" s="45">
        <f t="shared" si="1"/>
        <v>7043.7930954961594</v>
      </c>
      <c r="K12" t="s">
        <v>150</v>
      </c>
    </row>
    <row r="13" spans="1:11">
      <c r="A13" s="71" t="s">
        <v>13</v>
      </c>
      <c r="B13" s="50">
        <v>5</v>
      </c>
      <c r="C13" s="84" t="s">
        <v>141</v>
      </c>
      <c r="D13" s="85"/>
      <c r="E13" s="52">
        <v>1</v>
      </c>
      <c r="F13" s="53">
        <v>14700</v>
      </c>
      <c r="G13" s="53">
        <v>650.44500000000005</v>
      </c>
      <c r="H13" s="53"/>
      <c r="I13" s="53">
        <f>G13*F13</f>
        <v>9561541.5</v>
      </c>
      <c r="J13" s="45">
        <f>E13*F13</f>
        <v>14700</v>
      </c>
      <c r="K13" t="s">
        <v>150</v>
      </c>
    </row>
    <row r="14" spans="1:11">
      <c r="A14" s="7" t="s">
        <v>16</v>
      </c>
      <c r="B14" s="82" t="s">
        <v>17</v>
      </c>
      <c r="C14" s="82"/>
      <c r="D14" s="83"/>
      <c r="E14" s="25"/>
      <c r="F14" s="8"/>
      <c r="G14" s="8"/>
      <c r="H14" s="8"/>
      <c r="I14" s="46">
        <f>I15+I25+I30+I35</f>
        <v>471096628.13999993</v>
      </c>
      <c r="J14" s="46">
        <f>J15+J25+J30+J35</f>
        <v>724268.19814127241</v>
      </c>
      <c r="K14" t="s">
        <v>150</v>
      </c>
    </row>
    <row r="15" spans="1:11">
      <c r="A15" s="15" t="s">
        <v>16</v>
      </c>
      <c r="B15" s="16" t="s">
        <v>11</v>
      </c>
      <c r="C15" s="86" t="s">
        <v>18</v>
      </c>
      <c r="D15" s="87"/>
      <c r="E15" s="27"/>
      <c r="F15" s="1"/>
      <c r="G15" s="1"/>
      <c r="H15" s="1"/>
      <c r="I15" s="46">
        <f>SUM(I16:I24)</f>
        <v>400879140.26399994</v>
      </c>
      <c r="J15" s="46">
        <f>SUM(J16:J24)</f>
        <v>616315.19999999995</v>
      </c>
      <c r="K15" t="s">
        <v>150</v>
      </c>
    </row>
    <row r="16" spans="1:11">
      <c r="A16" s="9" t="s">
        <v>19</v>
      </c>
      <c r="B16" s="12" t="s">
        <v>13</v>
      </c>
      <c r="C16" s="10">
        <v>1</v>
      </c>
      <c r="D16" s="11" t="s">
        <v>20</v>
      </c>
      <c r="E16" s="26">
        <v>2</v>
      </c>
      <c r="F16" s="14" t="s">
        <v>150</v>
      </c>
      <c r="G16" s="17" t="s">
        <v>150</v>
      </c>
      <c r="H16" s="14">
        <v>17171748</v>
      </c>
      <c r="I16" s="14">
        <f>H16*E16</f>
        <v>34343496</v>
      </c>
      <c r="J16" s="45">
        <f>I16/J$4</f>
        <v>52799.999999999993</v>
      </c>
      <c r="K16" s="48" t="s">
        <v>150</v>
      </c>
    </row>
    <row r="17" spans="1:11">
      <c r="A17" s="9" t="s">
        <v>19</v>
      </c>
      <c r="B17" s="12" t="s">
        <v>13</v>
      </c>
      <c r="C17" s="10">
        <v>2</v>
      </c>
      <c r="D17" s="11" t="s">
        <v>21</v>
      </c>
      <c r="E17" s="26">
        <v>2</v>
      </c>
      <c r="F17" s="14" t="s">
        <v>150</v>
      </c>
      <c r="G17" s="17" t="s">
        <v>150</v>
      </c>
      <c r="H17" s="14">
        <v>8925406.2899999991</v>
      </c>
      <c r="I17" s="14">
        <f t="shared" ref="I17:I23" si="2">H17*E17</f>
        <v>17850812.579999998</v>
      </c>
      <c r="J17" s="45">
        <f t="shared" ref="J17:J24" si="3">I17/J$4</f>
        <v>27443.999999999996</v>
      </c>
      <c r="K17" s="48" t="s">
        <v>150</v>
      </c>
    </row>
    <row r="18" spans="1:11" ht="22.5">
      <c r="A18" s="9" t="s">
        <v>19</v>
      </c>
      <c r="B18" s="12" t="s">
        <v>13</v>
      </c>
      <c r="C18" s="10">
        <v>3</v>
      </c>
      <c r="D18" s="11" t="s">
        <v>22</v>
      </c>
      <c r="E18" s="26">
        <v>2</v>
      </c>
      <c r="F18" s="14" t="s">
        <v>150</v>
      </c>
      <c r="G18" s="17" t="s">
        <v>150</v>
      </c>
      <c r="H18" s="14">
        <v>46699349.219999999</v>
      </c>
      <c r="I18" s="14">
        <f t="shared" si="2"/>
        <v>93398698.439999998</v>
      </c>
      <c r="J18" s="45">
        <f t="shared" si="3"/>
        <v>143591.99999999997</v>
      </c>
      <c r="K18" s="48" t="s">
        <v>150</v>
      </c>
    </row>
    <row r="19" spans="1:11">
      <c r="A19" s="9" t="s">
        <v>19</v>
      </c>
      <c r="B19" s="12" t="s">
        <v>13</v>
      </c>
      <c r="C19" s="10">
        <v>4</v>
      </c>
      <c r="D19" s="11" t="s">
        <v>23</v>
      </c>
      <c r="E19" s="26">
        <v>2</v>
      </c>
      <c r="F19" s="14" t="s">
        <v>150</v>
      </c>
      <c r="G19" s="17" t="s">
        <v>150</v>
      </c>
      <c r="H19" s="14">
        <v>2341602</v>
      </c>
      <c r="I19" s="14">
        <f t="shared" si="2"/>
        <v>4683204</v>
      </c>
      <c r="J19" s="45">
        <f t="shared" si="3"/>
        <v>7199.9999999999991</v>
      </c>
      <c r="K19" s="48" t="s">
        <v>150</v>
      </c>
    </row>
    <row r="20" spans="1:11">
      <c r="A20" s="9" t="s">
        <v>19</v>
      </c>
      <c r="B20" s="12" t="s">
        <v>13</v>
      </c>
      <c r="C20" s="10">
        <v>5</v>
      </c>
      <c r="D20" s="11" t="s">
        <v>24</v>
      </c>
      <c r="E20" s="26">
        <v>2</v>
      </c>
      <c r="F20" s="14" t="s">
        <v>150</v>
      </c>
      <c r="G20" s="17" t="s">
        <v>150</v>
      </c>
      <c r="H20" s="14">
        <v>4808089.4400000004</v>
      </c>
      <c r="I20" s="14">
        <f t="shared" si="2"/>
        <v>9616178.8800000008</v>
      </c>
      <c r="J20" s="45">
        <f t="shared" si="3"/>
        <v>14784</v>
      </c>
      <c r="K20" s="48" t="s">
        <v>150</v>
      </c>
    </row>
    <row r="21" spans="1:11">
      <c r="A21" s="9" t="s">
        <v>19</v>
      </c>
      <c r="B21" s="12" t="s">
        <v>13</v>
      </c>
      <c r="C21" s="10">
        <v>6</v>
      </c>
      <c r="D21" s="11" t="s">
        <v>25</v>
      </c>
      <c r="E21" s="26">
        <v>2</v>
      </c>
      <c r="F21" s="14" t="s">
        <v>150</v>
      </c>
      <c r="G21" s="17" t="s">
        <v>150</v>
      </c>
      <c r="H21" s="14">
        <v>8605387.3500000015</v>
      </c>
      <c r="I21" s="14">
        <f t="shared" si="2"/>
        <v>17210774.700000003</v>
      </c>
      <c r="J21" s="45">
        <f t="shared" si="3"/>
        <v>26460.000000000004</v>
      </c>
      <c r="K21" s="48" t="s">
        <v>150</v>
      </c>
    </row>
    <row r="22" spans="1:11">
      <c r="A22" s="9" t="s">
        <v>19</v>
      </c>
      <c r="B22" s="12" t="s">
        <v>13</v>
      </c>
      <c r="C22" s="10">
        <v>7</v>
      </c>
      <c r="D22" s="11" t="s">
        <v>26</v>
      </c>
      <c r="E22" s="26">
        <v>2</v>
      </c>
      <c r="F22" s="14" t="s">
        <v>150</v>
      </c>
      <c r="G22" s="17" t="s">
        <v>150</v>
      </c>
      <c r="H22" s="14">
        <v>23234936.112</v>
      </c>
      <c r="I22" s="14">
        <f t="shared" si="2"/>
        <v>46469872.223999999</v>
      </c>
      <c r="J22" s="45">
        <f t="shared" si="3"/>
        <v>71443.199999999997</v>
      </c>
      <c r="K22" s="48" t="s">
        <v>150</v>
      </c>
    </row>
    <row r="23" spans="1:11">
      <c r="A23" s="9" t="s">
        <v>19</v>
      </c>
      <c r="B23" s="12" t="s">
        <v>13</v>
      </c>
      <c r="C23" s="10">
        <v>8</v>
      </c>
      <c r="D23" s="11" t="s">
        <v>27</v>
      </c>
      <c r="E23" s="26">
        <v>2</v>
      </c>
      <c r="F23" s="14" t="s">
        <v>154</v>
      </c>
      <c r="G23" s="17" t="s">
        <v>150</v>
      </c>
      <c r="H23" s="14">
        <v>74213172.719999999</v>
      </c>
      <c r="I23" s="14">
        <f t="shared" si="2"/>
        <v>148426345.44</v>
      </c>
      <c r="J23" s="45">
        <f t="shared" si="3"/>
        <v>228191.99999999997</v>
      </c>
      <c r="K23" s="48" t="s">
        <v>150</v>
      </c>
    </row>
    <row r="24" spans="1:11">
      <c r="A24" s="9" t="s">
        <v>19</v>
      </c>
      <c r="B24" s="12" t="s">
        <v>13</v>
      </c>
      <c r="C24" s="10">
        <v>9</v>
      </c>
      <c r="D24" s="11" t="s">
        <v>28</v>
      </c>
      <c r="E24" s="26">
        <v>2</v>
      </c>
      <c r="F24" s="14" t="s">
        <v>150</v>
      </c>
      <c r="G24" s="17" t="s">
        <v>150</v>
      </c>
      <c r="H24" s="14">
        <v>14439879</v>
      </c>
      <c r="I24" s="14">
        <f>H24*E24</f>
        <v>28879758</v>
      </c>
      <c r="J24" s="45">
        <f t="shared" si="3"/>
        <v>44400</v>
      </c>
      <c r="K24" s="48" t="s">
        <v>150</v>
      </c>
    </row>
    <row r="25" spans="1:11">
      <c r="A25" s="15" t="s">
        <v>16</v>
      </c>
      <c r="B25" s="16" t="s">
        <v>16</v>
      </c>
      <c r="C25" s="86" t="s">
        <v>29</v>
      </c>
      <c r="D25" s="87"/>
      <c r="E25" s="27"/>
      <c r="F25" s="1"/>
      <c r="G25" s="1"/>
      <c r="H25" s="1"/>
      <c r="I25" s="46">
        <f>SUM(I26:I29)</f>
        <v>39635516.520000003</v>
      </c>
      <c r="J25" s="46">
        <f>SUM(J26:J29)</f>
        <v>60936.000000000007</v>
      </c>
      <c r="K25" t="s">
        <v>150</v>
      </c>
    </row>
    <row r="26" spans="1:11">
      <c r="A26" s="9" t="s">
        <v>19</v>
      </c>
      <c r="B26" s="12" t="s">
        <v>19</v>
      </c>
      <c r="C26" s="10">
        <v>1</v>
      </c>
      <c r="D26" s="11" t="s">
        <v>30</v>
      </c>
      <c r="E26" s="26">
        <v>4</v>
      </c>
      <c r="F26" s="14" t="s">
        <v>150</v>
      </c>
      <c r="G26" s="17" t="s">
        <v>150</v>
      </c>
      <c r="H26" s="14">
        <v>7372924.1640000008</v>
      </c>
      <c r="I26" s="14">
        <f>H26*E26</f>
        <v>29491696.656000003</v>
      </c>
      <c r="J26" s="45">
        <f>I26/J$4</f>
        <v>45340.800000000003</v>
      </c>
      <c r="K26" s="48" t="s">
        <v>150</v>
      </c>
    </row>
    <row r="27" spans="1:11">
      <c r="A27" s="9" t="s">
        <v>19</v>
      </c>
      <c r="B27" s="12" t="s">
        <v>19</v>
      </c>
      <c r="C27" s="10">
        <v>2</v>
      </c>
      <c r="D27" s="11" t="s">
        <v>31</v>
      </c>
      <c r="E27" s="26">
        <v>1</v>
      </c>
      <c r="F27" s="14" t="s">
        <v>150</v>
      </c>
      <c r="G27" s="17" t="s">
        <v>150</v>
      </c>
      <c r="H27" s="14">
        <v>2920758.2280000006</v>
      </c>
      <c r="I27" s="14">
        <f t="shared" ref="I27:I29" si="4">H27*E27</f>
        <v>2920758.2280000006</v>
      </c>
      <c r="J27" s="45">
        <f t="shared" ref="J27:J29" si="5">I27/J$4</f>
        <v>4490.4000000000005</v>
      </c>
      <c r="K27" s="48" t="s">
        <v>150</v>
      </c>
    </row>
    <row r="28" spans="1:11">
      <c r="A28" s="9" t="s">
        <v>19</v>
      </c>
      <c r="B28" s="12" t="s">
        <v>19</v>
      </c>
      <c r="C28" s="10">
        <v>3</v>
      </c>
      <c r="D28" s="11" t="s">
        <v>32</v>
      </c>
      <c r="E28" s="26">
        <v>1</v>
      </c>
      <c r="F28" s="14" t="s">
        <v>150</v>
      </c>
      <c r="G28" s="17" t="s">
        <v>150</v>
      </c>
      <c r="H28" s="14">
        <v>3710658.6360000004</v>
      </c>
      <c r="I28" s="14">
        <f t="shared" si="4"/>
        <v>3710658.6360000004</v>
      </c>
      <c r="J28" s="45">
        <f t="shared" si="5"/>
        <v>5704.8</v>
      </c>
      <c r="K28" s="48" t="s">
        <v>150</v>
      </c>
    </row>
    <row r="29" spans="1:11">
      <c r="A29" s="9" t="s">
        <v>19</v>
      </c>
      <c r="B29" s="12" t="s">
        <v>19</v>
      </c>
      <c r="C29" s="10">
        <v>4</v>
      </c>
      <c r="D29" s="11" t="s">
        <v>33</v>
      </c>
      <c r="E29" s="26">
        <v>1</v>
      </c>
      <c r="F29" s="14" t="s">
        <v>150</v>
      </c>
      <c r="G29" s="17" t="s">
        <v>150</v>
      </c>
      <c r="H29" s="14">
        <v>3512403</v>
      </c>
      <c r="I29" s="14">
        <f t="shared" si="4"/>
        <v>3512403</v>
      </c>
      <c r="J29" s="45">
        <f t="shared" si="5"/>
        <v>5400</v>
      </c>
      <c r="K29" s="48" t="s">
        <v>150</v>
      </c>
    </row>
    <row r="30" spans="1:11">
      <c r="A30" s="15" t="s">
        <v>16</v>
      </c>
      <c r="B30" s="16" t="s">
        <v>34</v>
      </c>
      <c r="C30" s="86" t="s">
        <v>35</v>
      </c>
      <c r="D30" s="87"/>
      <c r="E30" s="27"/>
      <c r="F30" s="1"/>
      <c r="G30" s="1"/>
      <c r="H30" s="1"/>
      <c r="I30" s="46">
        <f>SUM(I31:I34)</f>
        <v>14087511.755999997</v>
      </c>
      <c r="J30" s="46">
        <f>SUM(J31:J34)</f>
        <v>21658.267426146711</v>
      </c>
      <c r="K30" s="48">
        <f t="shared" ref="K30" si="6">+H30*1.2</f>
        <v>0</v>
      </c>
    </row>
    <row r="31" spans="1:11">
      <c r="A31" s="9" t="s">
        <v>19</v>
      </c>
      <c r="B31" s="12" t="s">
        <v>36</v>
      </c>
      <c r="C31" s="10">
        <v>1</v>
      </c>
      <c r="D31" s="11" t="s">
        <v>37</v>
      </c>
      <c r="E31" s="28">
        <v>1350</v>
      </c>
      <c r="F31" s="13"/>
      <c r="G31" s="13"/>
      <c r="H31" s="14">
        <v>4736.3999999999996</v>
      </c>
      <c r="I31" s="14">
        <f>E31*H31</f>
        <v>6394139.9999999991</v>
      </c>
      <c r="J31" s="45">
        <f>I31/J$4</f>
        <v>9830.4084127020706</v>
      </c>
      <c r="K31" s="48" t="s">
        <v>150</v>
      </c>
    </row>
    <row r="32" spans="1:11">
      <c r="A32" s="9" t="s">
        <v>19</v>
      </c>
      <c r="B32" s="12" t="s">
        <v>36</v>
      </c>
      <c r="C32" s="10">
        <v>2</v>
      </c>
      <c r="D32" s="11" t="s">
        <v>38</v>
      </c>
      <c r="E32" s="26">
        <v>135</v>
      </c>
      <c r="F32" s="13"/>
      <c r="G32" s="13"/>
      <c r="H32" s="14">
        <v>8224.7999999999993</v>
      </c>
      <c r="I32" s="14">
        <f t="shared" ref="I32:I34" si="7">E32*H32</f>
        <v>1110348</v>
      </c>
      <c r="J32" s="45">
        <f>I32/J$4</f>
        <v>1707.0590134446416</v>
      </c>
      <c r="K32" s="48" t="s">
        <v>150</v>
      </c>
    </row>
    <row r="33" spans="1:11">
      <c r="A33" s="9" t="s">
        <v>19</v>
      </c>
      <c r="B33" s="12" t="s">
        <v>36</v>
      </c>
      <c r="C33" s="10">
        <v>3</v>
      </c>
      <c r="D33" s="11" t="s">
        <v>39</v>
      </c>
      <c r="E33" s="26">
        <v>54</v>
      </c>
      <c r="F33" s="17" t="s">
        <v>150</v>
      </c>
      <c r="G33" s="17" t="s">
        <v>150</v>
      </c>
      <c r="H33" s="14">
        <v>110835.82799999999</v>
      </c>
      <c r="I33" s="14">
        <f t="shared" si="7"/>
        <v>5985134.7119999994</v>
      </c>
      <c r="J33" s="45">
        <f t="shared" ref="J33:J34" si="8">I33/J$4</f>
        <v>9201.5999999999985</v>
      </c>
      <c r="K33" s="48" t="s">
        <v>150</v>
      </c>
    </row>
    <row r="34" spans="1:11">
      <c r="A34" s="9" t="s">
        <v>19</v>
      </c>
      <c r="B34" s="12" t="s">
        <v>36</v>
      </c>
      <c r="C34" s="10">
        <v>4</v>
      </c>
      <c r="D34" s="11" t="s">
        <v>40</v>
      </c>
      <c r="E34" s="26">
        <v>1</v>
      </c>
      <c r="F34" s="17" t="s">
        <v>150</v>
      </c>
      <c r="G34" s="17" t="s">
        <v>150</v>
      </c>
      <c r="H34" s="14">
        <v>597889.04399999999</v>
      </c>
      <c r="I34" s="14">
        <f t="shared" si="7"/>
        <v>597889.04399999999</v>
      </c>
      <c r="J34" s="45">
        <f t="shared" si="8"/>
        <v>919.19999999999993</v>
      </c>
      <c r="K34" s="48" t="s">
        <v>150</v>
      </c>
    </row>
    <row r="35" spans="1:11">
      <c r="A35" s="15" t="s">
        <v>16</v>
      </c>
      <c r="B35" s="16" t="s">
        <v>41</v>
      </c>
      <c r="C35" s="86" t="s">
        <v>42</v>
      </c>
      <c r="D35" s="87"/>
      <c r="E35" s="27"/>
      <c r="F35" s="1"/>
      <c r="G35" s="1"/>
      <c r="H35" s="1"/>
      <c r="I35" s="46">
        <f>SUM(I36:I44)</f>
        <v>16494459.6</v>
      </c>
      <c r="J35" s="46">
        <f>SUM(J36:J44)</f>
        <v>25358.730715125792</v>
      </c>
      <c r="K35" s="48" t="s">
        <v>150</v>
      </c>
    </row>
    <row r="36" spans="1:11">
      <c r="A36" s="9" t="s">
        <v>19</v>
      </c>
      <c r="B36" s="12" t="s">
        <v>43</v>
      </c>
      <c r="C36" s="10">
        <v>1</v>
      </c>
      <c r="D36" s="11" t="s">
        <v>44</v>
      </c>
      <c r="E36" s="28">
        <v>2108</v>
      </c>
      <c r="F36" s="13"/>
      <c r="G36" s="13"/>
      <c r="H36" s="14">
        <v>4736.3999999999996</v>
      </c>
      <c r="I36" s="14">
        <f>H36*E36</f>
        <v>9984331.1999999993</v>
      </c>
      <c r="J36" s="45">
        <f>I36/J$4</f>
        <v>15350.00069183405</v>
      </c>
      <c r="K36" s="48" t="s">
        <v>150</v>
      </c>
    </row>
    <row r="37" spans="1:11">
      <c r="A37" s="9" t="s">
        <v>19</v>
      </c>
      <c r="B37" s="12" t="s">
        <v>43</v>
      </c>
      <c r="C37" s="10">
        <v>2</v>
      </c>
      <c r="D37" s="11" t="s">
        <v>45</v>
      </c>
      <c r="E37" s="26">
        <v>136</v>
      </c>
      <c r="F37" s="13"/>
      <c r="G37" s="13"/>
      <c r="H37" s="14">
        <v>8224.7999999999993</v>
      </c>
      <c r="I37" s="14">
        <f>H37*E37</f>
        <v>1118572.7999999998</v>
      </c>
      <c r="J37" s="45">
        <f t="shared" ref="J37:J44" si="9">I37/J$4</f>
        <v>1719.7038950257127</v>
      </c>
      <c r="K37" s="48" t="s">
        <v>150</v>
      </c>
    </row>
    <row r="38" spans="1:11">
      <c r="A38" s="9" t="s">
        <v>19</v>
      </c>
      <c r="B38" s="12" t="s">
        <v>43</v>
      </c>
      <c r="C38" s="10">
        <v>3</v>
      </c>
      <c r="D38" s="11" t="s">
        <v>46</v>
      </c>
      <c r="E38" s="26">
        <v>7</v>
      </c>
      <c r="F38" s="13"/>
      <c r="G38" s="13" t="s">
        <v>150</v>
      </c>
      <c r="H38" s="14">
        <v>265263.59999999998</v>
      </c>
      <c r="I38" s="14">
        <f>H38*E38</f>
        <v>1856845.1999999997</v>
      </c>
      <c r="J38" s="45">
        <f t="shared" si="9"/>
        <v>2854.7305306367175</v>
      </c>
      <c r="K38" s="48" t="s">
        <v>150</v>
      </c>
    </row>
    <row r="39" spans="1:11">
      <c r="A39" s="9" t="s">
        <v>19</v>
      </c>
      <c r="B39" s="12" t="s">
        <v>43</v>
      </c>
      <c r="C39" s="10">
        <v>4</v>
      </c>
      <c r="D39" s="11" t="s">
        <v>47</v>
      </c>
      <c r="E39" s="26">
        <v>800</v>
      </c>
      <c r="F39" s="18" t="s">
        <v>150</v>
      </c>
      <c r="G39" s="17" t="s">
        <v>150</v>
      </c>
      <c r="H39" s="17">
        <v>1349.3999999999999</v>
      </c>
      <c r="I39" s="14">
        <f t="shared" ref="I39:I44" si="10">H39*E39</f>
        <v>1079520</v>
      </c>
      <c r="J39" s="45">
        <f t="shared" si="9"/>
        <v>1659.6637686506929</v>
      </c>
      <c r="K39" s="48" t="s">
        <v>150</v>
      </c>
    </row>
    <row r="40" spans="1:11">
      <c r="A40" s="9" t="s">
        <v>19</v>
      </c>
      <c r="B40" s="12" t="s">
        <v>43</v>
      </c>
      <c r="C40" s="10">
        <v>5</v>
      </c>
      <c r="D40" s="11" t="s">
        <v>48</v>
      </c>
      <c r="E40" s="26">
        <v>136</v>
      </c>
      <c r="F40" s="18" t="s">
        <v>150</v>
      </c>
      <c r="G40" s="17" t="s">
        <v>150</v>
      </c>
      <c r="H40" s="17">
        <v>1310.3999999999999</v>
      </c>
      <c r="I40" s="14">
        <f t="shared" si="10"/>
        <v>178214.39999999999</v>
      </c>
      <c r="J40" s="45">
        <f t="shared" si="9"/>
        <v>273.98842331019529</v>
      </c>
      <c r="K40" s="48" t="s">
        <v>150</v>
      </c>
    </row>
    <row r="41" spans="1:11">
      <c r="A41" s="9" t="s">
        <v>19</v>
      </c>
      <c r="B41" s="12" t="s">
        <v>43</v>
      </c>
      <c r="C41" s="10">
        <v>6</v>
      </c>
      <c r="D41" s="11" t="s">
        <v>49</v>
      </c>
      <c r="E41" s="26">
        <v>4</v>
      </c>
      <c r="F41" s="18" t="s">
        <v>150</v>
      </c>
      <c r="G41" s="17" t="s">
        <v>150</v>
      </c>
      <c r="H41" s="17">
        <v>7051.1999999999989</v>
      </c>
      <c r="I41" s="14">
        <f t="shared" si="10"/>
        <v>28204.799999999996</v>
      </c>
      <c r="J41" s="45">
        <f t="shared" si="9"/>
        <v>43.362313493070118</v>
      </c>
      <c r="K41" s="48" t="s">
        <v>150</v>
      </c>
    </row>
    <row r="42" spans="1:11">
      <c r="A42" s="9" t="s">
        <v>19</v>
      </c>
      <c r="B42" s="12" t="s">
        <v>43</v>
      </c>
      <c r="C42" s="10">
        <v>7</v>
      </c>
      <c r="D42" s="11" t="s">
        <v>50</v>
      </c>
      <c r="E42" s="26">
        <v>136</v>
      </c>
      <c r="F42" s="18" t="s">
        <v>150</v>
      </c>
      <c r="G42" s="17" t="s">
        <v>150</v>
      </c>
      <c r="H42" s="17">
        <v>1474.2</v>
      </c>
      <c r="I42" s="14">
        <f t="shared" si="10"/>
        <v>200491.2</v>
      </c>
      <c r="J42" s="45">
        <f t="shared" si="9"/>
        <v>308.23697622396975</v>
      </c>
      <c r="K42" s="48" t="s">
        <v>150</v>
      </c>
    </row>
    <row r="43" spans="1:11">
      <c r="A43" s="9" t="s">
        <v>19</v>
      </c>
      <c r="B43" s="12" t="s">
        <v>43</v>
      </c>
      <c r="C43" s="10">
        <v>8</v>
      </c>
      <c r="D43" s="11" t="s">
        <v>51</v>
      </c>
      <c r="E43" s="26">
        <v>9</v>
      </c>
      <c r="F43" s="17" t="s">
        <v>150</v>
      </c>
      <c r="G43" s="17" t="s">
        <v>150</v>
      </c>
      <c r="H43" s="17">
        <v>10920</v>
      </c>
      <c r="I43" s="14">
        <f t="shared" si="10"/>
        <v>98280</v>
      </c>
      <c r="J43" s="45">
        <f t="shared" si="9"/>
        <v>151.09655697253419</v>
      </c>
      <c r="K43" s="48" t="s">
        <v>150</v>
      </c>
    </row>
    <row r="44" spans="1:11">
      <c r="A44" s="9" t="s">
        <v>19</v>
      </c>
      <c r="B44" s="12" t="s">
        <v>43</v>
      </c>
      <c r="C44" s="10">
        <v>9</v>
      </c>
      <c r="D44" s="11" t="s">
        <v>52</v>
      </c>
      <c r="E44" s="26">
        <v>1</v>
      </c>
      <c r="F44" s="14" t="s">
        <v>150</v>
      </c>
      <c r="G44" s="17" t="s">
        <v>150</v>
      </c>
      <c r="H44" s="17">
        <v>1950000</v>
      </c>
      <c r="I44" s="14">
        <f t="shared" si="10"/>
        <v>1950000</v>
      </c>
      <c r="J44" s="45">
        <f t="shared" si="9"/>
        <v>2997.9475589788526</v>
      </c>
      <c r="K44" s="48" t="s">
        <v>150</v>
      </c>
    </row>
    <row r="45" spans="1:11">
      <c r="A45" s="7" t="s">
        <v>34</v>
      </c>
      <c r="B45" s="82" t="s">
        <v>53</v>
      </c>
      <c r="C45" s="82"/>
      <c r="D45" s="83"/>
      <c r="E45" s="25"/>
      <c r="F45" s="8"/>
      <c r="G45" s="8"/>
      <c r="H45" s="8"/>
      <c r="I45" s="46">
        <f>+I46+I52+I58+I60+I63+I88+I91</f>
        <v>1690093765.4759998</v>
      </c>
      <c r="J45" s="46">
        <f>+J46+J52+J58+J60+J63+J88+J91</f>
        <v>2598365.3736687959</v>
      </c>
      <c r="K45" s="48" t="s">
        <v>150</v>
      </c>
    </row>
    <row r="46" spans="1:11">
      <c r="A46" s="15" t="s">
        <v>34</v>
      </c>
      <c r="B46" s="16" t="s">
        <v>11</v>
      </c>
      <c r="C46" s="86" t="s">
        <v>54</v>
      </c>
      <c r="D46" s="87"/>
      <c r="E46" s="27"/>
      <c r="F46" s="1"/>
      <c r="G46" s="1"/>
      <c r="H46" s="1"/>
      <c r="I46" s="46">
        <f>SUM(I47:I51)</f>
        <v>94855955.417999998</v>
      </c>
      <c r="J46" s="46">
        <f>SUM(J47:J51)</f>
        <v>145832.39999999997</v>
      </c>
      <c r="K46" s="48" t="s">
        <v>150</v>
      </c>
    </row>
    <row r="47" spans="1:11">
      <c r="A47" s="9" t="s">
        <v>36</v>
      </c>
      <c r="B47" s="12" t="s">
        <v>13</v>
      </c>
      <c r="C47" s="10">
        <v>1</v>
      </c>
      <c r="D47" s="11" t="s">
        <v>55</v>
      </c>
      <c r="E47" s="26">
        <v>1</v>
      </c>
      <c r="F47" s="14" t="s">
        <v>150</v>
      </c>
      <c r="G47" s="17" t="s">
        <v>150</v>
      </c>
      <c r="H47" s="14">
        <v>27267174.756000001</v>
      </c>
      <c r="I47" s="14">
        <f>H47*E47</f>
        <v>27267174.756000001</v>
      </c>
      <c r="J47" s="45">
        <f>I47/J$4</f>
        <v>41920.799999999996</v>
      </c>
      <c r="K47" s="48" t="s">
        <v>150</v>
      </c>
    </row>
    <row r="48" spans="1:11" ht="22.5">
      <c r="A48" s="9" t="s">
        <v>36</v>
      </c>
      <c r="B48" s="12" t="s">
        <v>13</v>
      </c>
      <c r="C48" s="10">
        <v>2</v>
      </c>
      <c r="D48" s="11" t="s">
        <v>56</v>
      </c>
      <c r="E48" s="26">
        <v>1</v>
      </c>
      <c r="F48" s="14" t="s">
        <v>150</v>
      </c>
      <c r="G48" s="17" t="s">
        <v>150</v>
      </c>
      <c r="H48" s="14">
        <v>8585093.466</v>
      </c>
      <c r="I48" s="14">
        <f t="shared" ref="I48:I51" si="11">H48*E48</f>
        <v>8585093.466</v>
      </c>
      <c r="J48" s="45">
        <f t="shared" ref="J48:J51" si="12">I48/J$4</f>
        <v>13198.8</v>
      </c>
      <c r="K48" s="48" t="s">
        <v>150</v>
      </c>
    </row>
    <row r="49" spans="1:11">
      <c r="A49" s="9" t="s">
        <v>36</v>
      </c>
      <c r="B49" s="12" t="s">
        <v>13</v>
      </c>
      <c r="C49" s="10">
        <v>3</v>
      </c>
      <c r="D49" s="11" t="s">
        <v>57</v>
      </c>
      <c r="E49" s="26">
        <v>1</v>
      </c>
      <c r="F49" s="14" t="s">
        <v>150</v>
      </c>
      <c r="G49" s="17" t="s">
        <v>150</v>
      </c>
      <c r="H49" s="14">
        <v>14571008.712000001</v>
      </c>
      <c r="I49" s="14">
        <f t="shared" si="11"/>
        <v>14571008.712000001</v>
      </c>
      <c r="J49" s="45">
        <f t="shared" si="12"/>
        <v>22401.599999999999</v>
      </c>
      <c r="K49" s="48" t="s">
        <v>150</v>
      </c>
    </row>
    <row r="50" spans="1:11">
      <c r="A50" s="9" t="s">
        <v>36</v>
      </c>
      <c r="B50" s="12" t="s">
        <v>13</v>
      </c>
      <c r="C50" s="10">
        <v>4</v>
      </c>
      <c r="D50" s="11" t="s">
        <v>58</v>
      </c>
      <c r="E50" s="26">
        <v>1</v>
      </c>
      <c r="F50" s="14" t="s">
        <v>150</v>
      </c>
      <c r="G50" s="17" t="s">
        <v>150</v>
      </c>
      <c r="H50" s="14">
        <v>39634735.986000001</v>
      </c>
      <c r="I50" s="14">
        <f t="shared" si="11"/>
        <v>39634735.986000001</v>
      </c>
      <c r="J50" s="45">
        <f>I50/J$4</f>
        <v>60934.799999999996</v>
      </c>
      <c r="K50" s="48" t="s">
        <v>150</v>
      </c>
    </row>
    <row r="51" spans="1:11">
      <c r="A51" s="9" t="s">
        <v>36</v>
      </c>
      <c r="B51" s="12" t="s">
        <v>13</v>
      </c>
      <c r="C51" s="10">
        <v>5</v>
      </c>
      <c r="D51" s="11" t="s">
        <v>59</v>
      </c>
      <c r="E51" s="26">
        <v>1</v>
      </c>
      <c r="F51" s="14" t="s">
        <v>150</v>
      </c>
      <c r="G51" s="17" t="s">
        <v>150</v>
      </c>
      <c r="H51" s="14">
        <v>4797942.4980000006</v>
      </c>
      <c r="I51" s="14">
        <f t="shared" si="11"/>
        <v>4797942.4980000006</v>
      </c>
      <c r="J51" s="45">
        <f t="shared" si="12"/>
        <v>7376.4000000000005</v>
      </c>
      <c r="K51" s="48" t="s">
        <v>150</v>
      </c>
    </row>
    <row r="52" spans="1:11">
      <c r="A52" s="15" t="s">
        <v>34</v>
      </c>
      <c r="B52" s="16" t="s">
        <v>16</v>
      </c>
      <c r="C52" s="86" t="s">
        <v>60</v>
      </c>
      <c r="D52" s="87"/>
      <c r="E52" s="27"/>
      <c r="F52" s="1"/>
      <c r="G52" s="1"/>
      <c r="H52" s="1"/>
      <c r="I52" s="46">
        <f>SUM(I53:I57)</f>
        <v>64380143.544</v>
      </c>
      <c r="J52" s="46">
        <f>SUM(J53:J57)</f>
        <v>98978.612402278435</v>
      </c>
      <c r="K52" s="48" t="s">
        <v>150</v>
      </c>
    </row>
    <row r="53" spans="1:11" ht="22.5">
      <c r="A53" s="9" t="s">
        <v>36</v>
      </c>
      <c r="B53" s="12" t="s">
        <v>19</v>
      </c>
      <c r="C53" s="10">
        <v>1</v>
      </c>
      <c r="D53" s="11" t="s">
        <v>61</v>
      </c>
      <c r="E53" s="26">
        <v>1</v>
      </c>
      <c r="F53" s="13"/>
      <c r="G53" s="13"/>
      <c r="H53" s="14">
        <v>39000300</v>
      </c>
      <c r="I53" s="14">
        <f>H53*E53</f>
        <v>39000300</v>
      </c>
      <c r="J53" s="45">
        <f>I53/J$4</f>
        <v>59959.412402278438</v>
      </c>
      <c r="K53" s="48" t="s">
        <v>150</v>
      </c>
    </row>
    <row r="54" spans="1:11">
      <c r="A54" s="9" t="s">
        <v>36</v>
      </c>
      <c r="B54" s="12" t="s">
        <v>19</v>
      </c>
      <c r="C54" s="10">
        <v>2</v>
      </c>
      <c r="D54" s="11" t="s">
        <v>62</v>
      </c>
      <c r="E54" s="26">
        <v>1</v>
      </c>
      <c r="F54" s="14" t="s">
        <v>150</v>
      </c>
      <c r="G54" s="17" t="s">
        <v>150</v>
      </c>
      <c r="H54" s="14">
        <v>9307087.4160000011</v>
      </c>
      <c r="I54" s="14">
        <f t="shared" ref="I54:I57" si="13">H54*E54</f>
        <v>9307087.4160000011</v>
      </c>
      <c r="J54" s="45">
        <f>I54/J$4</f>
        <v>14308.800000000001</v>
      </c>
      <c r="K54" s="48" t="s">
        <v>150</v>
      </c>
    </row>
    <row r="55" spans="1:11">
      <c r="A55" s="9" t="s">
        <v>36</v>
      </c>
      <c r="B55" s="12" t="s">
        <v>19</v>
      </c>
      <c r="C55" s="10">
        <v>3</v>
      </c>
      <c r="D55" s="11" t="s">
        <v>63</v>
      </c>
      <c r="E55" s="26">
        <v>1</v>
      </c>
      <c r="F55" s="14" t="s">
        <v>150</v>
      </c>
      <c r="G55" s="17" t="s">
        <v>150</v>
      </c>
      <c r="H55" s="14">
        <v>3845691.0180000002</v>
      </c>
      <c r="I55" s="14">
        <f t="shared" si="13"/>
        <v>3845691.0180000002</v>
      </c>
      <c r="J55" s="45">
        <f>I55/J$4</f>
        <v>5912.4</v>
      </c>
      <c r="K55" s="48" t="s">
        <v>150</v>
      </c>
    </row>
    <row r="56" spans="1:11">
      <c r="A56" s="9" t="s">
        <v>36</v>
      </c>
      <c r="B56" s="12" t="s">
        <v>19</v>
      </c>
      <c r="C56" s="10">
        <v>4</v>
      </c>
      <c r="D56" s="11" t="s">
        <v>64</v>
      </c>
      <c r="E56" s="26">
        <v>1</v>
      </c>
      <c r="F56" s="14" t="s">
        <v>150</v>
      </c>
      <c r="G56" s="17" t="s">
        <v>150</v>
      </c>
      <c r="H56" s="14">
        <v>8675635.4100000001</v>
      </c>
      <c r="I56" s="14">
        <f>H56*E56</f>
        <v>8675635.4100000001</v>
      </c>
      <c r="J56" s="45">
        <f>I56/J$4</f>
        <v>13338</v>
      </c>
      <c r="K56" s="48" t="s">
        <v>150</v>
      </c>
    </row>
    <row r="57" spans="1:11">
      <c r="A57" s="9" t="s">
        <v>36</v>
      </c>
      <c r="B57" s="12" t="s">
        <v>19</v>
      </c>
      <c r="C57" s="10">
        <v>5</v>
      </c>
      <c r="D57" s="11" t="s">
        <v>65</v>
      </c>
      <c r="E57" s="26">
        <v>1</v>
      </c>
      <c r="F57" s="14" t="s">
        <v>150</v>
      </c>
      <c r="G57" s="17" t="s">
        <v>150</v>
      </c>
      <c r="H57" s="14">
        <v>3551429.6999999997</v>
      </c>
      <c r="I57" s="14">
        <f t="shared" si="13"/>
        <v>3551429.6999999997</v>
      </c>
      <c r="J57" s="45">
        <f>I57/J$4</f>
        <v>5459.9999999999991</v>
      </c>
      <c r="K57" s="48" t="s">
        <v>150</v>
      </c>
    </row>
    <row r="58" spans="1:11">
      <c r="A58" s="15" t="s">
        <v>34</v>
      </c>
      <c r="B58" s="16" t="s">
        <v>34</v>
      </c>
      <c r="C58" s="86" t="s">
        <v>66</v>
      </c>
      <c r="D58" s="87"/>
      <c r="E58" s="27"/>
      <c r="F58" s="1"/>
      <c r="G58" s="1"/>
      <c r="H58" s="1"/>
      <c r="I58" s="46">
        <f>SUM(I59)</f>
        <v>82167210</v>
      </c>
      <c r="J58" s="46">
        <f>SUM(J59)</f>
        <v>126324.6085372322</v>
      </c>
      <c r="K58" s="48" t="s">
        <v>150</v>
      </c>
    </row>
    <row r="59" spans="1:11" ht="22.5">
      <c r="A59" s="9" t="s">
        <v>36</v>
      </c>
      <c r="B59" s="12" t="s">
        <v>36</v>
      </c>
      <c r="C59" s="10">
        <v>1</v>
      </c>
      <c r="D59" s="11" t="s">
        <v>67</v>
      </c>
      <c r="E59" s="26">
        <v>1</v>
      </c>
      <c r="F59" s="13"/>
      <c r="G59" s="13"/>
      <c r="H59" s="14">
        <v>82167210</v>
      </c>
      <c r="I59" s="14">
        <f>H59*E59</f>
        <v>82167210</v>
      </c>
      <c r="J59" s="45">
        <f>I59/J$4</f>
        <v>126324.6085372322</v>
      </c>
      <c r="K59" s="48" t="s">
        <v>150</v>
      </c>
    </row>
    <row r="60" spans="1:11">
      <c r="A60" s="15" t="s">
        <v>34</v>
      </c>
      <c r="B60" s="16" t="s">
        <v>41</v>
      </c>
      <c r="C60" s="86" t="s">
        <v>68</v>
      </c>
      <c r="D60" s="87"/>
      <c r="E60" s="27"/>
      <c r="F60" s="1"/>
      <c r="G60" s="1"/>
      <c r="H60" s="1"/>
      <c r="I60" s="46">
        <f>SUM(I61:I62)</f>
        <v>6740691.6239999998</v>
      </c>
      <c r="J60" s="46">
        <f>SUM(J61:J62)</f>
        <v>10363.199999999999</v>
      </c>
      <c r="K60" s="48" t="s">
        <v>150</v>
      </c>
    </row>
    <row r="61" spans="1:11">
      <c r="A61" s="9" t="s">
        <v>36</v>
      </c>
      <c r="B61" s="12" t="s">
        <v>43</v>
      </c>
      <c r="C61" s="10">
        <v>1</v>
      </c>
      <c r="D61" s="11" t="s">
        <v>69</v>
      </c>
      <c r="E61" s="26">
        <v>1</v>
      </c>
      <c r="F61" s="14" t="s">
        <v>150</v>
      </c>
      <c r="G61" s="17" t="s">
        <v>150</v>
      </c>
      <c r="H61" s="14">
        <v>3618555.6239999998</v>
      </c>
      <c r="I61" s="14">
        <f>H61*E61</f>
        <v>3618555.6239999998</v>
      </c>
      <c r="J61" s="45">
        <f>I61/J$4</f>
        <v>5563.1999999999989</v>
      </c>
      <c r="K61" s="48" t="s">
        <v>150</v>
      </c>
    </row>
    <row r="62" spans="1:11">
      <c r="A62" s="9" t="s">
        <v>36</v>
      </c>
      <c r="B62" s="12" t="s">
        <v>43</v>
      </c>
      <c r="C62" s="10">
        <v>2</v>
      </c>
      <c r="D62" s="11" t="s">
        <v>52</v>
      </c>
      <c r="E62" s="26">
        <v>1</v>
      </c>
      <c r="F62" s="14" t="s">
        <v>150</v>
      </c>
      <c r="G62" s="17" t="s">
        <v>150</v>
      </c>
      <c r="H62" s="14">
        <v>3122136</v>
      </c>
      <c r="I62" s="14">
        <f>H62*E62</f>
        <v>3122136</v>
      </c>
      <c r="J62" s="45">
        <f>I62/J$4</f>
        <v>4800</v>
      </c>
      <c r="K62" s="48" t="s">
        <v>150</v>
      </c>
    </row>
    <row r="63" spans="1:11">
      <c r="A63" s="15" t="s">
        <v>34</v>
      </c>
      <c r="B63" s="16" t="s">
        <v>70</v>
      </c>
      <c r="C63" s="86" t="s">
        <v>71</v>
      </c>
      <c r="D63" s="87"/>
      <c r="E63" s="27"/>
      <c r="F63" s="1"/>
      <c r="G63" s="1"/>
      <c r="H63" s="1"/>
      <c r="I63" s="46">
        <f>SUM(I64:I87)</f>
        <v>1391687277.9599998</v>
      </c>
      <c r="J63" s="46">
        <f>SUM(J64:J87)</f>
        <v>2139592.5527292853</v>
      </c>
      <c r="K63" s="48" t="s">
        <v>150</v>
      </c>
    </row>
    <row r="64" spans="1:11" ht="22.5">
      <c r="A64" s="71" t="s">
        <v>36</v>
      </c>
      <c r="B64" s="49" t="s">
        <v>72</v>
      </c>
      <c r="C64" s="50">
        <v>1</v>
      </c>
      <c r="D64" s="51" t="s">
        <v>115</v>
      </c>
      <c r="E64" s="52">
        <v>1</v>
      </c>
      <c r="F64" s="53"/>
      <c r="G64" s="54"/>
      <c r="H64" s="53">
        <v>154349412</v>
      </c>
      <c r="I64" s="53">
        <f>+E64*H64</f>
        <v>154349412</v>
      </c>
      <c r="J64" s="45">
        <f>I64/J$4</f>
        <v>237298.17586421603</v>
      </c>
      <c r="K64" s="48"/>
    </row>
    <row r="65" spans="1:11" ht="22.5">
      <c r="A65" s="71" t="s">
        <v>36</v>
      </c>
      <c r="B65" s="49" t="s">
        <v>72</v>
      </c>
      <c r="C65" s="50">
        <v>2</v>
      </c>
      <c r="D65" s="51" t="s">
        <v>116</v>
      </c>
      <c r="E65" s="52">
        <v>2</v>
      </c>
      <c r="F65" s="53"/>
      <c r="G65" s="54"/>
      <c r="H65" s="53">
        <v>117547516.80000001</v>
      </c>
      <c r="I65" s="53">
        <f t="shared" ref="I65:I87" si="14">+E65*H65</f>
        <v>235095033.60000002</v>
      </c>
      <c r="J65" s="45">
        <f t="shared" ref="J65:J87" si="15">I65/J$4</f>
        <v>361437.22159444686</v>
      </c>
      <c r="K65" s="48"/>
    </row>
    <row r="66" spans="1:11" ht="22.5">
      <c r="A66" s="71" t="s">
        <v>36</v>
      </c>
      <c r="B66" s="49" t="s">
        <v>72</v>
      </c>
      <c r="C66" s="50">
        <v>3</v>
      </c>
      <c r="D66" s="51" t="s">
        <v>117</v>
      </c>
      <c r="E66" s="52">
        <v>1</v>
      </c>
      <c r="F66" s="53"/>
      <c r="G66" s="54"/>
      <c r="H66" s="53">
        <v>103185801.60000001</v>
      </c>
      <c r="I66" s="53">
        <f t="shared" si="14"/>
        <v>103185801.60000001</v>
      </c>
      <c r="J66" s="45">
        <f t="shared" si="15"/>
        <v>158638.78052717756</v>
      </c>
      <c r="K66" s="48"/>
    </row>
    <row r="67" spans="1:11">
      <c r="A67" s="71" t="s">
        <v>36</v>
      </c>
      <c r="B67" s="49" t="s">
        <v>72</v>
      </c>
      <c r="C67" s="50">
        <v>4</v>
      </c>
      <c r="D67" s="51" t="s">
        <v>118</v>
      </c>
      <c r="E67" s="52">
        <v>1</v>
      </c>
      <c r="F67" s="53"/>
      <c r="G67" s="54"/>
      <c r="H67" s="53">
        <v>58383494.400000006</v>
      </c>
      <c r="I67" s="53">
        <f t="shared" si="14"/>
        <v>58383494.400000006</v>
      </c>
      <c r="J67" s="45">
        <f t="shared" si="15"/>
        <v>89759.31001083873</v>
      </c>
      <c r="K67" s="48"/>
    </row>
    <row r="68" spans="1:11">
      <c r="A68" s="71" t="s">
        <v>36</v>
      </c>
      <c r="B68" s="49" t="s">
        <v>72</v>
      </c>
      <c r="C68" s="50">
        <v>5</v>
      </c>
      <c r="D68" s="51" t="s">
        <v>119</v>
      </c>
      <c r="E68" s="52">
        <v>2</v>
      </c>
      <c r="F68" s="53"/>
      <c r="G68" s="54"/>
      <c r="H68" s="53">
        <v>53466168.000000007</v>
      </c>
      <c r="I68" s="53">
        <f t="shared" si="14"/>
        <v>106932336.00000001</v>
      </c>
      <c r="J68" s="45">
        <f t="shared" si="15"/>
        <v>164398.73624979824</v>
      </c>
      <c r="K68" s="48"/>
    </row>
    <row r="69" spans="1:11">
      <c r="A69" s="71" t="s">
        <v>36</v>
      </c>
      <c r="B69" s="49" t="s">
        <v>72</v>
      </c>
      <c r="C69" s="50">
        <v>6</v>
      </c>
      <c r="D69" s="51" t="s">
        <v>120</v>
      </c>
      <c r="E69" s="52">
        <v>1</v>
      </c>
      <c r="F69" s="53"/>
      <c r="G69" s="54"/>
      <c r="H69" s="53">
        <v>52529534.400000006</v>
      </c>
      <c r="I69" s="53">
        <f t="shared" si="14"/>
        <v>52529534.400000006</v>
      </c>
      <c r="J69" s="45">
        <f t="shared" si="15"/>
        <v>80759.379194243942</v>
      </c>
      <c r="K69" s="48"/>
    </row>
    <row r="70" spans="1:11">
      <c r="A70" s="71" t="s">
        <v>36</v>
      </c>
      <c r="B70" s="49" t="s">
        <v>72</v>
      </c>
      <c r="C70" s="50">
        <v>7</v>
      </c>
      <c r="D70" s="51" t="s">
        <v>121</v>
      </c>
      <c r="E70" s="52">
        <v>645</v>
      </c>
      <c r="F70" s="53"/>
      <c r="G70" s="54"/>
      <c r="H70" s="53">
        <v>30830.856000000003</v>
      </c>
      <c r="I70" s="53">
        <f t="shared" si="14"/>
        <v>19885902.120000001</v>
      </c>
      <c r="J70" s="45">
        <f t="shared" si="15"/>
        <v>30572.764983972509</v>
      </c>
      <c r="K70" s="48"/>
    </row>
    <row r="71" spans="1:11">
      <c r="A71" s="71" t="s">
        <v>36</v>
      </c>
      <c r="B71" s="49" t="s">
        <v>72</v>
      </c>
      <c r="C71" s="50">
        <v>8</v>
      </c>
      <c r="D71" s="51" t="s">
        <v>122</v>
      </c>
      <c r="E71" s="52">
        <v>1260</v>
      </c>
      <c r="F71" s="53"/>
      <c r="G71" s="54"/>
      <c r="H71" s="53">
        <v>45270.624000000003</v>
      </c>
      <c r="I71" s="53">
        <f t="shared" si="14"/>
        <v>57040986.240000002</v>
      </c>
      <c r="J71" s="45">
        <f t="shared" si="15"/>
        <v>87695.32587689966</v>
      </c>
      <c r="K71" s="48"/>
    </row>
    <row r="72" spans="1:11">
      <c r="A72" s="71" t="s">
        <v>36</v>
      </c>
      <c r="B72" s="49" t="s">
        <v>72</v>
      </c>
      <c r="C72" s="50">
        <v>9</v>
      </c>
      <c r="D72" s="51" t="s">
        <v>123</v>
      </c>
      <c r="E72" s="52">
        <v>755</v>
      </c>
      <c r="F72" s="53"/>
      <c r="G72" s="54"/>
      <c r="H72" s="53">
        <v>17952.144</v>
      </c>
      <c r="I72" s="53">
        <f t="shared" si="14"/>
        <v>13553868.720000001</v>
      </c>
      <c r="J72" s="45">
        <f t="shared" si="15"/>
        <v>20837.839817355809</v>
      </c>
      <c r="K72" s="48"/>
    </row>
    <row r="73" spans="1:11">
      <c r="A73" s="71" t="s">
        <v>36</v>
      </c>
      <c r="B73" s="49" t="s">
        <v>72</v>
      </c>
      <c r="C73" s="50">
        <v>10</v>
      </c>
      <c r="D73" s="51" t="s">
        <v>124</v>
      </c>
      <c r="E73" s="52">
        <v>535</v>
      </c>
      <c r="F73" s="53"/>
      <c r="G73" s="54"/>
      <c r="H73" s="53">
        <v>21854.784000000003</v>
      </c>
      <c r="I73" s="53">
        <f t="shared" si="14"/>
        <v>11692309.440000001</v>
      </c>
      <c r="J73" s="45">
        <f t="shared" si="15"/>
        <v>17975.861817678666</v>
      </c>
      <c r="K73" s="48"/>
    </row>
    <row r="74" spans="1:11">
      <c r="A74" s="71" t="s">
        <v>36</v>
      </c>
      <c r="B74" s="49" t="s">
        <v>72</v>
      </c>
      <c r="C74" s="50">
        <v>11</v>
      </c>
      <c r="D74" s="51" t="s">
        <v>125</v>
      </c>
      <c r="E74" s="52">
        <v>660</v>
      </c>
      <c r="F74" s="53"/>
      <c r="G74" s="54"/>
      <c r="H74" s="53">
        <v>12878.712000000001</v>
      </c>
      <c r="I74" s="53">
        <f t="shared" si="14"/>
        <v>8499949.9200000018</v>
      </c>
      <c r="J74" s="45">
        <f t="shared" si="15"/>
        <v>13067.899545695642</v>
      </c>
      <c r="K74" s="48"/>
    </row>
    <row r="75" spans="1:11">
      <c r="A75" s="73" t="s">
        <v>36</v>
      </c>
      <c r="B75" s="49" t="s">
        <v>72</v>
      </c>
      <c r="C75" s="55">
        <v>12</v>
      </c>
      <c r="D75" s="56" t="s">
        <v>126</v>
      </c>
      <c r="E75" s="57">
        <v>400</v>
      </c>
      <c r="F75" s="58"/>
      <c r="G75" s="59"/>
      <c r="H75" s="58">
        <v>10537.128000000001</v>
      </c>
      <c r="I75" s="53">
        <f t="shared" si="14"/>
        <v>4214851.2</v>
      </c>
      <c r="J75" s="45">
        <f t="shared" si="15"/>
        <v>6479.9501879482505</v>
      </c>
      <c r="K75" s="48"/>
    </row>
    <row r="76" spans="1:11">
      <c r="A76" s="71" t="s">
        <v>36</v>
      </c>
      <c r="B76" s="49" t="s">
        <v>72</v>
      </c>
      <c r="C76" s="60">
        <v>13</v>
      </c>
      <c r="D76" s="61" t="s">
        <v>127</v>
      </c>
      <c r="E76" s="62">
        <v>270</v>
      </c>
      <c r="F76" s="63"/>
      <c r="G76" s="64"/>
      <c r="H76" s="63">
        <v>10537.128000000001</v>
      </c>
      <c r="I76" s="53">
        <f t="shared" si="14"/>
        <v>2845024.56</v>
      </c>
      <c r="J76" s="45">
        <f t="shared" si="15"/>
        <v>4373.9663768650689</v>
      </c>
      <c r="K76" s="48"/>
    </row>
    <row r="77" spans="1:11">
      <c r="A77" s="71" t="s">
        <v>36</v>
      </c>
      <c r="B77" s="49" t="s">
        <v>72</v>
      </c>
      <c r="C77" s="60">
        <v>14</v>
      </c>
      <c r="D77" s="61" t="s">
        <v>128</v>
      </c>
      <c r="E77" s="62">
        <v>1950</v>
      </c>
      <c r="F77" s="63"/>
      <c r="G77" s="64"/>
      <c r="H77" s="63">
        <v>21854.784000000003</v>
      </c>
      <c r="I77" s="53">
        <f t="shared" si="14"/>
        <v>42616828.800000004</v>
      </c>
      <c r="J77" s="45">
        <f t="shared" si="15"/>
        <v>65519.49634481009</v>
      </c>
      <c r="K77" s="48"/>
    </row>
    <row r="78" spans="1:11">
      <c r="A78" s="71" t="s">
        <v>36</v>
      </c>
      <c r="B78" s="49" t="s">
        <v>72</v>
      </c>
      <c r="C78" s="60">
        <v>15</v>
      </c>
      <c r="D78" s="61" t="s">
        <v>129</v>
      </c>
      <c r="E78" s="62">
        <v>450</v>
      </c>
      <c r="F78" s="63"/>
      <c r="G78" s="64"/>
      <c r="H78" s="63">
        <v>30830.856000000003</v>
      </c>
      <c r="I78" s="53">
        <f t="shared" si="14"/>
        <v>13873885.200000001</v>
      </c>
      <c r="J78" s="45">
        <f t="shared" si="15"/>
        <v>21329.836035329659</v>
      </c>
      <c r="K78" s="48"/>
    </row>
    <row r="79" spans="1:11">
      <c r="A79" s="71" t="s">
        <v>36</v>
      </c>
      <c r="B79" s="49" t="s">
        <v>72</v>
      </c>
      <c r="C79" s="60">
        <v>16</v>
      </c>
      <c r="D79" s="61" t="s">
        <v>130</v>
      </c>
      <c r="E79" s="62">
        <v>1</v>
      </c>
      <c r="F79" s="63"/>
      <c r="G79" s="64"/>
      <c r="H79" s="63">
        <v>40833322.32</v>
      </c>
      <c r="I79" s="53">
        <f t="shared" si="14"/>
        <v>40833322.32</v>
      </c>
      <c r="J79" s="45">
        <f t="shared" si="15"/>
        <v>62777.517422687539</v>
      </c>
      <c r="K79" s="48"/>
    </row>
    <row r="80" spans="1:11">
      <c r="A80" s="71" t="s">
        <v>36</v>
      </c>
      <c r="B80" s="49" t="s">
        <v>72</v>
      </c>
      <c r="C80" s="60">
        <v>17</v>
      </c>
      <c r="D80" s="61" t="s">
        <v>131</v>
      </c>
      <c r="E80" s="62">
        <v>1</v>
      </c>
      <c r="F80" s="63"/>
      <c r="G80" s="64"/>
      <c r="H80" s="63">
        <v>37309238.400000006</v>
      </c>
      <c r="I80" s="53">
        <f t="shared" si="14"/>
        <v>37309238.400000006</v>
      </c>
      <c r="J80" s="45">
        <f t="shared" si="15"/>
        <v>57359.559071097487</v>
      </c>
      <c r="K80" s="48"/>
    </row>
    <row r="81" spans="1:11" ht="22.5">
      <c r="A81" s="71" t="s">
        <v>36</v>
      </c>
      <c r="B81" s="49" t="s">
        <v>72</v>
      </c>
      <c r="C81" s="60">
        <v>18</v>
      </c>
      <c r="D81" s="61" t="s">
        <v>132</v>
      </c>
      <c r="E81" s="62">
        <v>1</v>
      </c>
      <c r="F81" s="63"/>
      <c r="G81" s="64"/>
      <c r="H81" s="63">
        <v>35201812.800000004</v>
      </c>
      <c r="I81" s="53">
        <f t="shared" si="14"/>
        <v>35201812.800000004</v>
      </c>
      <c r="J81" s="45">
        <f t="shared" si="15"/>
        <v>54119.583977123359</v>
      </c>
      <c r="K81" s="48"/>
    </row>
    <row r="82" spans="1:11" ht="22.5">
      <c r="A82" s="71" t="s">
        <v>36</v>
      </c>
      <c r="B82" s="49" t="s">
        <v>72</v>
      </c>
      <c r="C82" s="60">
        <v>19</v>
      </c>
      <c r="D82" s="61" t="s">
        <v>133</v>
      </c>
      <c r="E82" s="62">
        <v>1</v>
      </c>
      <c r="F82" s="63"/>
      <c r="G82" s="64"/>
      <c r="H82" s="63">
        <v>56354121.600000001</v>
      </c>
      <c r="I82" s="53">
        <f t="shared" si="14"/>
        <v>56354121.600000001</v>
      </c>
      <c r="J82" s="45">
        <f t="shared" si="15"/>
        <v>86639.333994419198</v>
      </c>
      <c r="K82" s="48"/>
    </row>
    <row r="83" spans="1:11" ht="22.5">
      <c r="A83" s="71" t="s">
        <v>36</v>
      </c>
      <c r="B83" s="49" t="s">
        <v>72</v>
      </c>
      <c r="C83" s="60">
        <v>20</v>
      </c>
      <c r="D83" s="61" t="s">
        <v>134</v>
      </c>
      <c r="E83" s="62">
        <v>1</v>
      </c>
      <c r="F83" s="63"/>
      <c r="G83" s="64"/>
      <c r="H83" s="63">
        <v>14029990.800000001</v>
      </c>
      <c r="I83" s="53">
        <f t="shared" si="14"/>
        <v>14029990.800000001</v>
      </c>
      <c r="J83" s="45">
        <f t="shared" si="15"/>
        <v>21569.834190438854</v>
      </c>
      <c r="K83" s="48"/>
    </row>
    <row r="84" spans="1:11" ht="22.5">
      <c r="A84" s="71" t="s">
        <v>36</v>
      </c>
      <c r="B84" s="49" t="s">
        <v>72</v>
      </c>
      <c r="C84" s="60">
        <v>21</v>
      </c>
      <c r="D84" s="61" t="s">
        <v>135</v>
      </c>
      <c r="E84" s="62">
        <v>6</v>
      </c>
      <c r="F84" s="63"/>
      <c r="G84" s="64"/>
      <c r="H84" s="63">
        <v>7532095.2000000002</v>
      </c>
      <c r="I84" s="53">
        <f t="shared" si="14"/>
        <v>45192571.200000003</v>
      </c>
      <c r="J84" s="45">
        <f t="shared" si="15"/>
        <v>69479.465904111799</v>
      </c>
      <c r="K84" s="48"/>
    </row>
    <row r="85" spans="1:11" ht="22.5">
      <c r="A85" s="71" t="s">
        <v>36</v>
      </c>
      <c r="B85" s="65" t="s">
        <v>72</v>
      </c>
      <c r="C85" s="60">
        <v>22</v>
      </c>
      <c r="D85" s="61" t="s">
        <v>136</v>
      </c>
      <c r="E85" s="62">
        <v>29.5</v>
      </c>
      <c r="F85" s="63"/>
      <c r="G85" s="64"/>
      <c r="H85" s="63">
        <v>8390676</v>
      </c>
      <c r="I85" s="53">
        <f t="shared" si="14"/>
        <v>247524942</v>
      </c>
      <c r="J85" s="45">
        <f t="shared" si="15"/>
        <v>380547.07469501643</v>
      </c>
      <c r="K85" s="48"/>
    </row>
    <row r="86" spans="1:11">
      <c r="A86" s="73" t="s">
        <v>36</v>
      </c>
      <c r="B86" s="65" t="s">
        <v>72</v>
      </c>
      <c r="C86" s="66">
        <v>23</v>
      </c>
      <c r="D86" s="67" t="s">
        <v>137</v>
      </c>
      <c r="E86" s="62">
        <v>1</v>
      </c>
      <c r="F86" s="63"/>
      <c r="G86" s="64"/>
      <c r="H86" s="63">
        <v>15758860.320000002</v>
      </c>
      <c r="I86" s="53">
        <f t="shared" si="14"/>
        <v>15758860.320000002</v>
      </c>
      <c r="J86" s="45">
        <f t="shared" si="15"/>
        <v>24227.813758273183</v>
      </c>
      <c r="K86" s="48"/>
    </row>
    <row r="87" spans="1:11">
      <c r="A87" s="61" t="s">
        <v>36</v>
      </c>
      <c r="B87" s="61" t="s">
        <v>72</v>
      </c>
      <c r="C87" s="60">
        <v>24</v>
      </c>
      <c r="D87" s="61" t="s">
        <v>138</v>
      </c>
      <c r="E87" s="62">
        <v>4</v>
      </c>
      <c r="F87" s="63"/>
      <c r="G87" s="64"/>
      <c r="H87" s="63">
        <v>3695800.0800000005</v>
      </c>
      <c r="I87" s="53">
        <f t="shared" si="14"/>
        <v>14783200.320000002</v>
      </c>
      <c r="J87" s="45">
        <f t="shared" si="15"/>
        <v>22727.825288840719</v>
      </c>
      <c r="K87" s="48"/>
    </row>
    <row r="88" spans="1:11">
      <c r="A88" s="20" t="s">
        <v>34</v>
      </c>
      <c r="B88" s="21" t="s">
        <v>73</v>
      </c>
      <c r="C88" s="88" t="s">
        <v>74</v>
      </c>
      <c r="D88" s="89"/>
      <c r="E88" s="29"/>
      <c r="F88" s="22"/>
      <c r="G88" s="22"/>
      <c r="H88" s="22"/>
      <c r="I88" s="47">
        <f>SUM(I89:I90)</f>
        <v>14140153.944</v>
      </c>
      <c r="J88" s="47">
        <f>SUM(J89:J90)</f>
        <v>21739.199999999997</v>
      </c>
      <c r="K88" s="48"/>
    </row>
    <row r="89" spans="1:11">
      <c r="A89" s="9" t="s">
        <v>36</v>
      </c>
      <c r="B89" s="12" t="s">
        <v>75</v>
      </c>
      <c r="C89" s="19">
        <v>1</v>
      </c>
      <c r="D89" s="11" t="s">
        <v>76</v>
      </c>
      <c r="E89" s="26">
        <v>1</v>
      </c>
      <c r="F89" s="14" t="s">
        <v>150</v>
      </c>
      <c r="G89" s="17" t="s">
        <v>150</v>
      </c>
      <c r="H89" s="14">
        <v>8556994.2420000006</v>
      </c>
      <c r="I89" s="14">
        <f>H89*E89</f>
        <v>8556994.2420000006</v>
      </c>
      <c r="J89" s="45">
        <f>I89/J$4</f>
        <v>13155.6</v>
      </c>
      <c r="K89" s="48" t="s">
        <v>150</v>
      </c>
    </row>
    <row r="90" spans="1:11" ht="22.5">
      <c r="A90" s="9" t="s">
        <v>36</v>
      </c>
      <c r="B90" s="12" t="s">
        <v>75</v>
      </c>
      <c r="C90" s="19">
        <v>2</v>
      </c>
      <c r="D90" s="11" t="s">
        <v>77</v>
      </c>
      <c r="E90" s="26">
        <v>1</v>
      </c>
      <c r="F90" s="14" t="s">
        <v>150</v>
      </c>
      <c r="G90" s="17" t="s">
        <v>150</v>
      </c>
      <c r="H90" s="14">
        <v>5583159.7019999996</v>
      </c>
      <c r="I90" s="14">
        <f>H90*E90</f>
        <v>5583159.7019999996</v>
      </c>
      <c r="J90" s="45">
        <f>I90/J$4</f>
        <v>8583.5999999999985</v>
      </c>
      <c r="K90" s="48" t="s">
        <v>150</v>
      </c>
    </row>
    <row r="91" spans="1:11">
      <c r="A91" s="15" t="s">
        <v>34</v>
      </c>
      <c r="B91" s="16" t="s">
        <v>78</v>
      </c>
      <c r="C91" s="86" t="s">
        <v>79</v>
      </c>
      <c r="D91" s="87"/>
      <c r="E91" s="27"/>
      <c r="F91" s="1"/>
      <c r="G91" s="1"/>
      <c r="H91" s="1"/>
      <c r="I91" s="46">
        <f>SUM(I92:I93)</f>
        <v>36122332.986000001</v>
      </c>
      <c r="J91" s="46">
        <f>SUM(J92:J93)</f>
        <v>55534.799999999996</v>
      </c>
      <c r="K91" s="48" t="s">
        <v>150</v>
      </c>
    </row>
    <row r="92" spans="1:11">
      <c r="A92" s="9" t="s">
        <v>36</v>
      </c>
      <c r="B92" s="12" t="s">
        <v>80</v>
      </c>
      <c r="C92" s="19">
        <v>1</v>
      </c>
      <c r="D92" s="11" t="s">
        <v>81</v>
      </c>
      <c r="E92" s="26">
        <v>1</v>
      </c>
      <c r="F92" s="14" t="s">
        <v>150</v>
      </c>
      <c r="G92" s="17" t="s">
        <v>150</v>
      </c>
      <c r="H92" s="14">
        <v>31226043.204</v>
      </c>
      <c r="I92" s="14">
        <f>H92*E92</f>
        <v>31226043.204</v>
      </c>
      <c r="J92" s="45">
        <f>I92/J$4</f>
        <v>48007.199999999997</v>
      </c>
      <c r="K92" s="48" t="s">
        <v>150</v>
      </c>
    </row>
    <row r="93" spans="1:11">
      <c r="A93" s="9" t="s">
        <v>36</v>
      </c>
      <c r="B93" s="12" t="s">
        <v>80</v>
      </c>
      <c r="C93" s="19">
        <v>1</v>
      </c>
      <c r="D93" s="11" t="s">
        <v>82</v>
      </c>
      <c r="E93" s="26">
        <v>1</v>
      </c>
      <c r="F93" s="14" t="s">
        <v>150</v>
      </c>
      <c r="G93" s="17" t="s">
        <v>150</v>
      </c>
      <c r="H93" s="14">
        <v>4896289.7820000006</v>
      </c>
      <c r="I93" s="14">
        <f>H93*E93</f>
        <v>4896289.7820000006</v>
      </c>
      <c r="J93" s="45">
        <f>I93/J$4</f>
        <v>7527.6</v>
      </c>
      <c r="K93" s="48" t="s">
        <v>150</v>
      </c>
    </row>
    <row r="94" spans="1:11">
      <c r="A94" s="7" t="s">
        <v>41</v>
      </c>
      <c r="B94" s="82" t="s">
        <v>83</v>
      </c>
      <c r="C94" s="82"/>
      <c r="D94" s="83"/>
      <c r="E94" s="25"/>
      <c r="F94" s="8"/>
      <c r="G94" s="8"/>
      <c r="H94" s="8"/>
      <c r="I94" s="46">
        <f>I95+I99</f>
        <v>177106495.00800002</v>
      </c>
      <c r="J94" s="46">
        <f>J95+J99</f>
        <v>272285.12019924819</v>
      </c>
      <c r="K94" s="48" t="s">
        <v>150</v>
      </c>
    </row>
    <row r="95" spans="1:11">
      <c r="A95" s="15" t="s">
        <v>41</v>
      </c>
      <c r="B95" s="16" t="s">
        <v>11</v>
      </c>
      <c r="C95" s="86" t="s">
        <v>84</v>
      </c>
      <c r="D95" s="87"/>
      <c r="E95" s="27"/>
      <c r="F95" s="1"/>
      <c r="G95" s="1"/>
      <c r="H95" s="1"/>
      <c r="I95" s="46">
        <f>SUM(I96:I98)</f>
        <v>147110744.40000001</v>
      </c>
      <c r="J95" s="46">
        <f>SUM(J96:J98)</f>
        <v>226169.38311463688</v>
      </c>
      <c r="K95" s="48" t="s">
        <v>150</v>
      </c>
    </row>
    <row r="96" spans="1:11">
      <c r="A96" s="9" t="s">
        <v>43</v>
      </c>
      <c r="B96" s="12" t="s">
        <v>13</v>
      </c>
      <c r="C96" s="19">
        <v>1</v>
      </c>
      <c r="D96" s="11" t="s">
        <v>85</v>
      </c>
      <c r="E96" s="26">
        <v>1</v>
      </c>
      <c r="F96" s="13"/>
      <c r="G96" s="13"/>
      <c r="H96" s="14">
        <v>144000000</v>
      </c>
      <c r="I96" s="14">
        <f>H96*E96</f>
        <v>144000000</v>
      </c>
      <c r="J96" s="45">
        <f>I96/J$4</f>
        <v>221386.89666305375</v>
      </c>
      <c r="K96" s="48" t="s">
        <v>150</v>
      </c>
    </row>
    <row r="97" spans="1:11">
      <c r="A97" s="9" t="s">
        <v>43</v>
      </c>
      <c r="B97" s="12" t="s">
        <v>13</v>
      </c>
      <c r="C97" s="19">
        <v>2</v>
      </c>
      <c r="D97" s="11" t="s">
        <v>86</v>
      </c>
      <c r="E97" s="26">
        <v>1</v>
      </c>
      <c r="F97" s="13"/>
      <c r="G97" s="13"/>
      <c r="H97" s="14">
        <v>1866040.8</v>
      </c>
      <c r="I97" s="14">
        <f t="shared" ref="I97" si="16">H97*E97</f>
        <v>1866040.8</v>
      </c>
      <c r="J97" s="45">
        <f t="shared" ref="J97:J98" si="17">I97/J$4</f>
        <v>2868.8679288794592</v>
      </c>
      <c r="K97" s="48" t="s">
        <v>150</v>
      </c>
    </row>
    <row r="98" spans="1:11">
      <c r="A98" s="9" t="s">
        <v>43</v>
      </c>
      <c r="B98" s="12" t="s">
        <v>13</v>
      </c>
      <c r="C98" s="19">
        <v>3</v>
      </c>
      <c r="D98" s="11" t="s">
        <v>87</v>
      </c>
      <c r="E98" s="26">
        <v>3</v>
      </c>
      <c r="F98" s="13"/>
      <c r="G98" s="13"/>
      <c r="H98" s="14">
        <v>414901.2</v>
      </c>
      <c r="I98" s="14">
        <f>H98*E98</f>
        <v>1244703.6000000001</v>
      </c>
      <c r="J98" s="45">
        <f t="shared" si="17"/>
        <v>1913.6185227036874</v>
      </c>
      <c r="K98" s="48" t="s">
        <v>150</v>
      </c>
    </row>
    <row r="99" spans="1:11">
      <c r="A99" s="15" t="s">
        <v>41</v>
      </c>
      <c r="B99" s="16" t="s">
        <v>16</v>
      </c>
      <c r="C99" s="86" t="s">
        <v>88</v>
      </c>
      <c r="D99" s="87"/>
      <c r="E99" s="27"/>
      <c r="F99" s="1"/>
      <c r="G99" s="1"/>
      <c r="H99" s="1"/>
      <c r="I99" s="46">
        <f>SUM(I100:I102)</f>
        <v>29995750.607999999</v>
      </c>
      <c r="J99" s="46">
        <f>SUM(J100:J102)</f>
        <v>46115.737084611297</v>
      </c>
      <c r="K99" s="48" t="s">
        <v>150</v>
      </c>
    </row>
    <row r="100" spans="1:11">
      <c r="A100" s="9" t="s">
        <v>43</v>
      </c>
      <c r="B100" s="12" t="s">
        <v>19</v>
      </c>
      <c r="C100" s="19">
        <v>1</v>
      </c>
      <c r="D100" s="11" t="s">
        <v>89</v>
      </c>
      <c r="E100" s="26">
        <v>198</v>
      </c>
      <c r="F100" s="17" t="s">
        <v>150</v>
      </c>
      <c r="G100" s="17" t="s">
        <v>150</v>
      </c>
      <c r="H100" s="14">
        <v>96786.216</v>
      </c>
      <c r="I100" s="14">
        <f>H100*E100</f>
        <v>19163670.767999999</v>
      </c>
      <c r="J100" s="45">
        <f>I100/J$4</f>
        <v>29462.399999999998</v>
      </c>
      <c r="K100" s="48" t="s">
        <v>150</v>
      </c>
    </row>
    <row r="101" spans="1:11">
      <c r="A101" s="9" t="s">
        <v>43</v>
      </c>
      <c r="B101" s="12" t="s">
        <v>19</v>
      </c>
      <c r="C101" s="19">
        <v>2</v>
      </c>
      <c r="D101" s="11" t="s">
        <v>90</v>
      </c>
      <c r="E101" s="26">
        <v>3</v>
      </c>
      <c r="F101" s="14" t="s">
        <v>150</v>
      </c>
      <c r="G101" s="17" t="s">
        <v>150</v>
      </c>
      <c r="H101" s="14">
        <v>3059693.2800000003</v>
      </c>
      <c r="I101" s="14">
        <f>H101*E101</f>
        <v>9179079.8399999999</v>
      </c>
      <c r="J101" s="45">
        <f t="shared" ref="J101" si="18">I101/J$4</f>
        <v>14111.999999999998</v>
      </c>
      <c r="K101" s="48" t="s">
        <v>150</v>
      </c>
    </row>
    <row r="102" spans="1:11">
      <c r="A102" s="9" t="s">
        <v>43</v>
      </c>
      <c r="B102" s="12" t="s">
        <v>19</v>
      </c>
      <c r="C102" s="19">
        <v>3</v>
      </c>
      <c r="D102" s="11" t="s">
        <v>91</v>
      </c>
      <c r="E102" s="26">
        <v>500</v>
      </c>
      <c r="F102" s="13"/>
      <c r="G102" s="13"/>
      <c r="H102" s="14">
        <v>3306</v>
      </c>
      <c r="I102" s="14">
        <f>H102*E102</f>
        <v>1653000</v>
      </c>
      <c r="J102" s="45">
        <f>I102/J$4</f>
        <v>2541.3370846113044</v>
      </c>
      <c r="K102" s="48" t="s">
        <v>154</v>
      </c>
    </row>
    <row r="103" spans="1:11">
      <c r="A103" s="7" t="s">
        <v>70</v>
      </c>
      <c r="B103" s="82" t="s">
        <v>92</v>
      </c>
      <c r="C103" s="82"/>
      <c r="D103" s="83"/>
      <c r="E103" s="25"/>
      <c r="F103" s="8"/>
      <c r="G103" s="8"/>
      <c r="H103" s="8"/>
      <c r="I103" s="46">
        <f>SUM(I104:I110)</f>
        <v>48318000</v>
      </c>
      <c r="J103" s="46">
        <f>SUM(J104:J110)</f>
        <v>74284.528284482149</v>
      </c>
      <c r="K103" s="48" t="s">
        <v>150</v>
      </c>
    </row>
    <row r="104" spans="1:11">
      <c r="A104" s="9" t="s">
        <v>72</v>
      </c>
      <c r="B104" s="10">
        <v>1</v>
      </c>
      <c r="C104" s="77" t="s">
        <v>93</v>
      </c>
      <c r="D104" s="78"/>
      <c r="E104" s="28">
        <v>5830</v>
      </c>
      <c r="F104" s="13"/>
      <c r="G104" s="13"/>
      <c r="H104" s="14">
        <v>2400</v>
      </c>
      <c r="I104" s="14">
        <f>H104*E104</f>
        <v>13992000</v>
      </c>
      <c r="J104" s="45">
        <f>I104/J$4</f>
        <v>21511.426792426722</v>
      </c>
      <c r="K104" s="48"/>
    </row>
    <row r="105" spans="1:11">
      <c r="A105" s="9" t="s">
        <v>72</v>
      </c>
      <c r="B105" s="10">
        <v>2</v>
      </c>
      <c r="C105" s="77" t="s">
        <v>94</v>
      </c>
      <c r="D105" s="78"/>
      <c r="E105" s="28">
        <v>2920</v>
      </c>
      <c r="F105" s="13"/>
      <c r="G105" s="13"/>
      <c r="H105" s="14">
        <v>2400</v>
      </c>
      <c r="I105" s="14">
        <f t="shared" ref="I105:I110" si="19">H105*E105</f>
        <v>7008000</v>
      </c>
      <c r="J105" s="45">
        <f t="shared" ref="J105:J109" si="20">I105/J$4</f>
        <v>10774.162304268615</v>
      </c>
      <c r="K105" s="48"/>
    </row>
    <row r="106" spans="1:11">
      <c r="A106" s="9" t="s">
        <v>72</v>
      </c>
      <c r="B106" s="10">
        <v>3</v>
      </c>
      <c r="C106" s="77" t="s">
        <v>95</v>
      </c>
      <c r="D106" s="78"/>
      <c r="E106" s="28">
        <v>3500</v>
      </c>
      <c r="F106" s="13"/>
      <c r="G106" s="13"/>
      <c r="H106" s="14">
        <v>2400</v>
      </c>
      <c r="I106" s="14">
        <f t="shared" si="19"/>
        <v>8400000</v>
      </c>
      <c r="J106" s="45">
        <f t="shared" si="20"/>
        <v>12914.235638678134</v>
      </c>
      <c r="K106" s="48"/>
    </row>
    <row r="107" spans="1:11">
      <c r="A107" s="9" t="s">
        <v>72</v>
      </c>
      <c r="B107" s="10">
        <v>4</v>
      </c>
      <c r="C107" s="77" t="s">
        <v>96</v>
      </c>
      <c r="D107" s="78"/>
      <c r="E107" s="28">
        <v>1070</v>
      </c>
      <c r="F107" s="13"/>
      <c r="G107" s="13"/>
      <c r="H107" s="14">
        <v>2400</v>
      </c>
      <c r="I107" s="14">
        <f t="shared" si="19"/>
        <v>2568000</v>
      </c>
      <c r="J107" s="45">
        <f t="shared" si="20"/>
        <v>3948.0663238244583</v>
      </c>
      <c r="K107" s="48"/>
    </row>
    <row r="108" spans="1:11">
      <c r="A108" s="9" t="s">
        <v>72</v>
      </c>
      <c r="B108" s="10">
        <v>5</v>
      </c>
      <c r="C108" s="77" t="s">
        <v>97</v>
      </c>
      <c r="D108" s="78"/>
      <c r="E108" s="28">
        <v>1750</v>
      </c>
      <c r="F108" s="13"/>
      <c r="G108" s="13"/>
      <c r="H108" s="14">
        <v>2400</v>
      </c>
      <c r="I108" s="14">
        <f t="shared" si="19"/>
        <v>4200000</v>
      </c>
      <c r="J108" s="45">
        <f t="shared" si="20"/>
        <v>6457.117819339067</v>
      </c>
      <c r="K108" s="48"/>
    </row>
    <row r="109" spans="1:11">
      <c r="A109" s="9" t="s">
        <v>72</v>
      </c>
      <c r="B109" s="10">
        <v>6</v>
      </c>
      <c r="C109" s="77" t="s">
        <v>98</v>
      </c>
      <c r="D109" s="78"/>
      <c r="E109" s="28">
        <v>8750</v>
      </c>
      <c r="F109" s="13"/>
      <c r="G109" s="13"/>
      <c r="H109" s="17">
        <v>840</v>
      </c>
      <c r="I109" s="14">
        <f t="shared" si="19"/>
        <v>7350000</v>
      </c>
      <c r="J109" s="45">
        <f t="shared" si="20"/>
        <v>11299.956183843367</v>
      </c>
      <c r="K109" s="48"/>
    </row>
    <row r="110" spans="1:11">
      <c r="A110" s="9" t="s">
        <v>72</v>
      </c>
      <c r="B110" s="10">
        <v>7</v>
      </c>
      <c r="C110" s="77" t="s">
        <v>99</v>
      </c>
      <c r="D110" s="78"/>
      <c r="E110" s="30">
        <v>200000</v>
      </c>
      <c r="F110" s="13"/>
      <c r="G110" s="13"/>
      <c r="H110" s="17">
        <v>24</v>
      </c>
      <c r="I110" s="14">
        <f t="shared" si="19"/>
        <v>4800000</v>
      </c>
      <c r="J110" s="45">
        <f>I110/J$4</f>
        <v>7379.5632221017913</v>
      </c>
      <c r="K110" s="48"/>
    </row>
    <row r="111" spans="1:11">
      <c r="A111" s="7" t="s">
        <v>73</v>
      </c>
      <c r="B111" s="82" t="s">
        <v>100</v>
      </c>
      <c r="C111" s="82"/>
      <c r="D111" s="83"/>
      <c r="E111" s="25"/>
      <c r="F111" s="8"/>
      <c r="G111" s="8"/>
      <c r="H111" s="8"/>
      <c r="I111" s="46">
        <f>SUM(I112:I117)</f>
        <v>84744253.599999994</v>
      </c>
      <c r="J111" s="46">
        <f>SUM(J112:J117)</f>
        <v>130286.5785731307</v>
      </c>
      <c r="K111" s="48" t="s">
        <v>150</v>
      </c>
    </row>
    <row r="112" spans="1:11">
      <c r="A112" s="9" t="s">
        <v>75</v>
      </c>
      <c r="B112" s="10">
        <v>1</v>
      </c>
      <c r="C112" s="77" t="s">
        <v>101</v>
      </c>
      <c r="D112" s="78"/>
      <c r="E112" s="26">
        <v>40</v>
      </c>
      <c r="F112" s="72"/>
      <c r="G112" s="72"/>
      <c r="H112" s="53">
        <v>280992.24</v>
      </c>
      <c r="I112" s="53">
        <f>H112*E112</f>
        <v>11239689.6</v>
      </c>
      <c r="J112" s="45">
        <f>I112/J$4</f>
        <v>17279.999999999996</v>
      </c>
      <c r="K112" s="48"/>
    </row>
    <row r="113" spans="1:11">
      <c r="A113" s="9" t="s">
        <v>75</v>
      </c>
      <c r="B113" s="10">
        <v>2</v>
      </c>
      <c r="C113" s="77" t="s">
        <v>102</v>
      </c>
      <c r="D113" s="78"/>
      <c r="E113" s="26">
        <v>400</v>
      </c>
      <c r="F113" s="72"/>
      <c r="G113" s="72"/>
      <c r="H113" s="53">
        <v>62442.720000000001</v>
      </c>
      <c r="I113" s="53">
        <f t="shared" ref="I113" si="21">H113*E113</f>
        <v>24977088</v>
      </c>
      <c r="J113" s="45">
        <f t="shared" ref="J113:J117" si="22">I113/J$4</f>
        <v>38400</v>
      </c>
      <c r="K113" s="48"/>
    </row>
    <row r="114" spans="1:11">
      <c r="A114" s="9" t="s">
        <v>75</v>
      </c>
      <c r="B114" s="10">
        <v>3</v>
      </c>
      <c r="C114" s="77" t="s">
        <v>103</v>
      </c>
      <c r="D114" s="78"/>
      <c r="E114" s="26">
        <v>2</v>
      </c>
      <c r="F114" s="53"/>
      <c r="G114" s="17"/>
      <c r="H114" s="14">
        <v>5463738</v>
      </c>
      <c r="I114" s="14">
        <f>H114*E114</f>
        <v>10927476</v>
      </c>
      <c r="J114" s="45">
        <f t="shared" si="22"/>
        <v>16800</v>
      </c>
      <c r="K114" s="48"/>
    </row>
    <row r="115" spans="1:11">
      <c r="A115" s="71" t="s">
        <v>147</v>
      </c>
      <c r="B115" s="50">
        <v>4</v>
      </c>
      <c r="C115" s="84" t="s">
        <v>140</v>
      </c>
      <c r="D115" s="85"/>
      <c r="E115" s="52">
        <v>4</v>
      </c>
      <c r="F115" s="53"/>
      <c r="G115" s="72"/>
      <c r="H115" s="53">
        <v>1000000</v>
      </c>
      <c r="I115" s="53">
        <f>H115*E115</f>
        <v>4000000</v>
      </c>
      <c r="J115" s="45">
        <f t="shared" si="22"/>
        <v>6149.6360184181594</v>
      </c>
      <c r="K115" s="48"/>
    </row>
    <row r="116" spans="1:11">
      <c r="A116" s="71" t="s">
        <v>147</v>
      </c>
      <c r="B116" s="50">
        <v>5</v>
      </c>
      <c r="C116" s="84" t="s">
        <v>139</v>
      </c>
      <c r="D116" s="85"/>
      <c r="E116" s="52">
        <v>100</v>
      </c>
      <c r="F116" s="53"/>
      <c r="G116" s="72"/>
      <c r="H116" s="53">
        <v>320000</v>
      </c>
      <c r="I116" s="53">
        <f>H116*E116</f>
        <v>32000000</v>
      </c>
      <c r="J116" s="45">
        <f t="shared" si="22"/>
        <v>49197.088147345276</v>
      </c>
      <c r="K116" s="48"/>
    </row>
    <row r="117" spans="1:11">
      <c r="A117" s="71" t="s">
        <v>147</v>
      </c>
      <c r="B117" s="50">
        <v>6</v>
      </c>
      <c r="C117" s="84" t="s">
        <v>148</v>
      </c>
      <c r="D117" s="85"/>
      <c r="E117" s="52">
        <v>4</v>
      </c>
      <c r="F117" s="53" t="s">
        <v>150</v>
      </c>
      <c r="G117" s="72" t="s">
        <v>150</v>
      </c>
      <c r="H117" s="53">
        <v>400000</v>
      </c>
      <c r="I117" s="53">
        <f>H117*E117</f>
        <v>1600000</v>
      </c>
      <c r="J117" s="45">
        <f t="shared" si="22"/>
        <v>2459.8544073672638</v>
      </c>
      <c r="K117" s="48" t="s">
        <v>150</v>
      </c>
    </row>
    <row r="118" spans="1:11">
      <c r="A118" s="74" t="s">
        <v>104</v>
      </c>
      <c r="B118" s="75"/>
      <c r="C118" s="75"/>
      <c r="D118" s="76"/>
      <c r="E118" s="24"/>
      <c r="F118" s="6"/>
      <c r="G118" s="6"/>
      <c r="H118" s="6"/>
      <c r="I118" s="46">
        <f>+I119+I122</f>
        <v>140801010</v>
      </c>
      <c r="J118" s="46">
        <f>+I118/J4</f>
        <v>216468.74063141385</v>
      </c>
      <c r="K118" s="48" t="s">
        <v>150</v>
      </c>
    </row>
    <row r="119" spans="1:11">
      <c r="A119" s="7" t="s">
        <v>78</v>
      </c>
      <c r="B119" s="82" t="s">
        <v>105</v>
      </c>
      <c r="C119" s="82"/>
      <c r="D119" s="83"/>
      <c r="E119" s="25"/>
      <c r="F119" s="8"/>
      <c r="G119" s="8"/>
      <c r="H119" s="8"/>
      <c r="I119" s="46">
        <f>SUM(I120:I121)</f>
        <v>7502670</v>
      </c>
      <c r="J119" s="46">
        <f>SUM(J120:J121)</f>
        <v>11534.672416576344</v>
      </c>
      <c r="K119" s="48" t="s">
        <v>150</v>
      </c>
    </row>
    <row r="120" spans="1:11">
      <c r="A120" s="9" t="s">
        <v>80</v>
      </c>
      <c r="B120" s="10">
        <v>1</v>
      </c>
      <c r="C120" s="77" t="s">
        <v>106</v>
      </c>
      <c r="D120" s="78"/>
      <c r="E120" s="26">
        <v>1</v>
      </c>
      <c r="F120" s="13"/>
      <c r="G120" s="13"/>
      <c r="H120" s="14">
        <v>3600000</v>
      </c>
      <c r="I120" s="14">
        <f>H120*E120</f>
        <v>3600000</v>
      </c>
      <c r="J120" s="45">
        <f>I120/J$4</f>
        <v>5534.6724165763435</v>
      </c>
      <c r="K120" s="48" t="s">
        <v>150</v>
      </c>
    </row>
    <row r="121" spans="1:11">
      <c r="A121" s="9" t="s">
        <v>80</v>
      </c>
      <c r="B121" s="10">
        <v>2</v>
      </c>
      <c r="C121" s="77" t="s">
        <v>107</v>
      </c>
      <c r="D121" s="78"/>
      <c r="E121" s="26">
        <v>1</v>
      </c>
      <c r="F121" s="14" t="s">
        <v>150</v>
      </c>
      <c r="G121" s="17" t="s">
        <v>150</v>
      </c>
      <c r="H121" s="14">
        <v>3902670.0000000005</v>
      </c>
      <c r="I121" s="14">
        <f>H121*E121</f>
        <v>3902670.0000000005</v>
      </c>
      <c r="J121" s="45">
        <f>I121/J$4</f>
        <v>6000</v>
      </c>
      <c r="K121" s="48" t="s">
        <v>150</v>
      </c>
    </row>
    <row r="122" spans="1:11">
      <c r="A122" s="74" t="s">
        <v>108</v>
      </c>
      <c r="B122" s="75"/>
      <c r="C122" s="75"/>
      <c r="D122" s="76"/>
      <c r="E122" s="24"/>
      <c r="F122" s="6"/>
      <c r="G122" s="6"/>
      <c r="H122" s="6"/>
      <c r="I122" s="46">
        <f>SUM(I123:I125)</f>
        <v>133298340</v>
      </c>
      <c r="J122" s="46">
        <f>SUM(J123:J125)</f>
        <v>204934.06821483752</v>
      </c>
      <c r="K122" s="48" t="s">
        <v>150</v>
      </c>
    </row>
    <row r="123" spans="1:11">
      <c r="A123" s="9" t="s">
        <v>109</v>
      </c>
      <c r="B123" s="10">
        <v>1</v>
      </c>
      <c r="C123" s="77" t="s">
        <v>110</v>
      </c>
      <c r="D123" s="78"/>
      <c r="E123" s="31">
        <v>0.5</v>
      </c>
      <c r="F123" s="13"/>
      <c r="G123" s="13"/>
      <c r="H123" s="14">
        <v>45887400</v>
      </c>
      <c r="I123" s="14">
        <v>19119750</v>
      </c>
      <c r="J123" s="45">
        <f>I123/J$4</f>
        <v>29394.875815787651</v>
      </c>
      <c r="K123" s="48" t="s">
        <v>150</v>
      </c>
    </row>
    <row r="124" spans="1:11">
      <c r="A124" s="9" t="s">
        <v>109</v>
      </c>
      <c r="B124" s="10">
        <v>2</v>
      </c>
      <c r="C124" s="77" t="s">
        <v>111</v>
      </c>
      <c r="D124" s="78"/>
      <c r="E124" s="31">
        <v>0.5</v>
      </c>
      <c r="F124" s="13"/>
      <c r="G124" s="13"/>
      <c r="H124" s="14">
        <v>27522216</v>
      </c>
      <c r="I124" s="14">
        <v>11467590</v>
      </c>
      <c r="J124" s="45">
        <f t="shared" ref="J124" si="23">I124/J$4</f>
        <v>17630.376127112973</v>
      </c>
      <c r="K124" s="48" t="s">
        <v>150</v>
      </c>
    </row>
    <row r="125" spans="1:11">
      <c r="A125" s="9" t="s">
        <v>109</v>
      </c>
      <c r="B125" s="10">
        <v>3</v>
      </c>
      <c r="C125" s="77" t="s">
        <v>112</v>
      </c>
      <c r="D125" s="78"/>
      <c r="E125" s="31">
        <v>0.5</v>
      </c>
      <c r="F125" s="13"/>
      <c r="G125" s="13"/>
      <c r="H125" s="14">
        <v>246506400</v>
      </c>
      <c r="I125" s="14">
        <v>102711000</v>
      </c>
      <c r="J125" s="45">
        <f>I125/J$4</f>
        <v>157908.8162719369</v>
      </c>
      <c r="K125" s="48" t="s">
        <v>150</v>
      </c>
    </row>
    <row r="126" spans="1:11">
      <c r="A126" s="79" t="s">
        <v>113</v>
      </c>
      <c r="B126" s="80"/>
      <c r="C126" s="80"/>
      <c r="D126" s="80"/>
      <c r="E126" s="80"/>
      <c r="F126" s="80"/>
      <c r="G126" s="80"/>
      <c r="H126" s="81"/>
      <c r="I126" s="46">
        <f>I119+I111+I103+I94+I45+I14+I6+I122</f>
        <v>3212689755.2740002</v>
      </c>
      <c r="J126" s="46">
        <f>J119+J111+J103+J94+J45+J14+J6+J122</f>
        <v>4939218.1587590035</v>
      </c>
      <c r="K126" s="48" t="s">
        <v>150</v>
      </c>
    </row>
    <row r="127" spans="1:11" ht="15">
      <c r="B127" s="34" t="s">
        <v>149</v>
      </c>
      <c r="E127"/>
      <c r="I127" t="s">
        <v>150</v>
      </c>
    </row>
  </sheetData>
  <mergeCells count="58">
    <mergeCell ref="C10:D10"/>
    <mergeCell ref="A5:D5"/>
    <mergeCell ref="B6:D6"/>
    <mergeCell ref="C7:D7"/>
    <mergeCell ref="C8:D8"/>
    <mergeCell ref="C9:D9"/>
    <mergeCell ref="A1:D2"/>
    <mergeCell ref="E1:J1"/>
    <mergeCell ref="F2:H2"/>
    <mergeCell ref="I2:J2"/>
    <mergeCell ref="A3:D4"/>
    <mergeCell ref="E3:E4"/>
    <mergeCell ref="F3:F4"/>
    <mergeCell ref="G3:G4"/>
    <mergeCell ref="H3:H4"/>
    <mergeCell ref="C11:D11"/>
    <mergeCell ref="C13:D13"/>
    <mergeCell ref="B14:D14"/>
    <mergeCell ref="C15:D15"/>
    <mergeCell ref="C12:D12"/>
    <mergeCell ref="C25:D25"/>
    <mergeCell ref="C30:D30"/>
    <mergeCell ref="C35:D35"/>
    <mergeCell ref="B45:D45"/>
    <mergeCell ref="C46:D46"/>
    <mergeCell ref="C52:D52"/>
    <mergeCell ref="C58:D58"/>
    <mergeCell ref="C60:D60"/>
    <mergeCell ref="C63:D63"/>
    <mergeCell ref="C88:D88"/>
    <mergeCell ref="C91:D91"/>
    <mergeCell ref="B94:D94"/>
    <mergeCell ref="C95:D95"/>
    <mergeCell ref="C99:D99"/>
    <mergeCell ref="B103:D103"/>
    <mergeCell ref="C104:D104"/>
    <mergeCell ref="C105:D105"/>
    <mergeCell ref="C106:D106"/>
    <mergeCell ref="C107:D107"/>
    <mergeCell ref="C108:D108"/>
    <mergeCell ref="C109:D109"/>
    <mergeCell ref="C110:D110"/>
    <mergeCell ref="B111:D111"/>
    <mergeCell ref="C112:D112"/>
    <mergeCell ref="C113:D113"/>
    <mergeCell ref="C114:D114"/>
    <mergeCell ref="A118:D118"/>
    <mergeCell ref="B119:D119"/>
    <mergeCell ref="C120:D120"/>
    <mergeCell ref="C121:D121"/>
    <mergeCell ref="C115:D115"/>
    <mergeCell ref="C116:D116"/>
    <mergeCell ref="C117:D117"/>
    <mergeCell ref="A122:D122"/>
    <mergeCell ref="C123:D123"/>
    <mergeCell ref="C124:D124"/>
    <mergeCell ref="C125:D125"/>
    <mergeCell ref="A126:H12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N58"/>
  <sheetViews>
    <sheetView topLeftCell="A10" zoomScale="150" zoomScaleNormal="150" zoomScalePageLayoutView="150" workbookViewId="0">
      <selection activeCell="P21" sqref="P21"/>
    </sheetView>
  </sheetViews>
  <sheetFormatPr defaultColWidth="9" defaultRowHeight="12.75"/>
  <cols>
    <col min="1" max="1" width="2.6640625" customWidth="1"/>
    <col min="2" max="3" width="2.83203125" customWidth="1"/>
    <col min="4" max="4" width="41.33203125" customWidth="1"/>
    <col min="5" max="5" width="6.6640625" customWidth="1"/>
    <col min="6" max="6" width="6.33203125" customWidth="1"/>
    <col min="7" max="11" width="5.33203125" bestFit="1" customWidth="1"/>
    <col min="12" max="14" width="5.83203125" bestFit="1" customWidth="1"/>
  </cols>
  <sheetData>
    <row r="11" spans="4:14" ht="13.5" thickBot="1"/>
    <row r="12" spans="4:14" ht="13.5" customHeight="1" thickBot="1">
      <c r="D12" s="35" t="s">
        <v>142</v>
      </c>
      <c r="E12" s="36">
        <v>2020</v>
      </c>
      <c r="F12" s="36">
        <v>2021</v>
      </c>
      <c r="G12" s="36">
        <v>2022</v>
      </c>
      <c r="H12" s="36">
        <v>2023</v>
      </c>
      <c r="I12" s="36">
        <v>2024</v>
      </c>
      <c r="J12" s="36">
        <v>2025</v>
      </c>
      <c r="K12" s="36">
        <v>2026</v>
      </c>
      <c r="L12" s="36">
        <v>2027</v>
      </c>
      <c r="M12" s="37">
        <v>2028</v>
      </c>
      <c r="N12" s="38">
        <v>2029</v>
      </c>
    </row>
    <row r="13" spans="4:14" ht="13.5" customHeight="1" thickBot="1">
      <c r="D13" s="39" t="s">
        <v>145</v>
      </c>
      <c r="E13" s="41">
        <v>4</v>
      </c>
      <c r="F13" s="41">
        <f>+E13+F17</f>
        <v>54</v>
      </c>
      <c r="G13" s="41">
        <f t="shared" ref="G13:N13" si="0">+F13+G17-G20</f>
        <v>104</v>
      </c>
      <c r="H13" s="70">
        <f t="shared" si="0"/>
        <v>164</v>
      </c>
      <c r="I13" s="70">
        <f t="shared" si="0"/>
        <v>234</v>
      </c>
      <c r="J13" s="70">
        <f t="shared" si="0"/>
        <v>309</v>
      </c>
      <c r="K13" s="70">
        <f t="shared" si="0"/>
        <v>416.5</v>
      </c>
      <c r="L13" s="70">
        <f t="shared" si="0"/>
        <v>482.75</v>
      </c>
      <c r="M13" s="70">
        <f t="shared" si="0"/>
        <v>527.125</v>
      </c>
      <c r="N13" s="70">
        <f t="shared" si="0"/>
        <v>539.625</v>
      </c>
    </row>
    <row r="14" spans="4:14" ht="12" customHeight="1" thickBot="1">
      <c r="D14" s="39" t="s">
        <v>146</v>
      </c>
      <c r="E14" s="41">
        <v>100</v>
      </c>
      <c r="F14" s="41">
        <f>+E14+F18</f>
        <v>150</v>
      </c>
      <c r="G14" s="41">
        <f>+F14+G18</f>
        <v>200</v>
      </c>
      <c r="H14" s="70">
        <f>+G14+H18</f>
        <v>300</v>
      </c>
      <c r="I14" s="70">
        <f>+H14+I18-I21</f>
        <v>450</v>
      </c>
      <c r="J14" s="70">
        <f>+I14+J18-J21</f>
        <v>575</v>
      </c>
      <c r="K14" s="70">
        <f>+J14+K18-K21</f>
        <v>712.5</v>
      </c>
      <c r="L14" s="70">
        <f>+K14+L18-L21</f>
        <v>868.75</v>
      </c>
      <c r="M14" s="70">
        <f>+L14+L17-M21</f>
        <v>925</v>
      </c>
      <c r="N14" s="70">
        <f>+M14+N18-N21</f>
        <v>937.5</v>
      </c>
    </row>
    <row r="15" spans="4:14" ht="12" customHeight="1">
      <c r="D15" s="43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4:14" ht="12" customHeight="1">
      <c r="D16" s="43" t="s">
        <v>156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4:14" ht="12" customHeight="1">
      <c r="D17" s="43" t="s">
        <v>157</v>
      </c>
      <c r="E17" s="44"/>
      <c r="F17" s="44">
        <f>+E14*0.5</f>
        <v>50</v>
      </c>
      <c r="G17" s="44">
        <v>50</v>
      </c>
      <c r="H17" s="44">
        <f t="shared" ref="H17:N17" si="1">+G14*0.5</f>
        <v>100</v>
      </c>
      <c r="I17" s="44">
        <f t="shared" si="1"/>
        <v>150</v>
      </c>
      <c r="J17" s="44">
        <f t="shared" si="1"/>
        <v>225</v>
      </c>
      <c r="K17" s="44">
        <f t="shared" si="1"/>
        <v>287.5</v>
      </c>
      <c r="L17" s="44">
        <f t="shared" si="1"/>
        <v>356.25</v>
      </c>
      <c r="M17" s="44">
        <f t="shared" si="1"/>
        <v>434.375</v>
      </c>
      <c r="N17" s="44">
        <f t="shared" si="1"/>
        <v>462.5</v>
      </c>
    </row>
    <row r="18" spans="4:14" ht="12" customHeight="1">
      <c r="D18" s="43" t="s">
        <v>158</v>
      </c>
      <c r="E18" s="44"/>
      <c r="F18" s="44">
        <f>+E14*0.5</f>
        <v>50</v>
      </c>
      <c r="G18" s="44">
        <v>50</v>
      </c>
      <c r="H18" s="44">
        <f t="shared" ref="H18:N18" si="2">+G14*0.5</f>
        <v>100</v>
      </c>
      <c r="I18" s="44">
        <f t="shared" si="2"/>
        <v>150</v>
      </c>
      <c r="J18" s="44">
        <f t="shared" si="2"/>
        <v>225</v>
      </c>
      <c r="K18" s="44">
        <f t="shared" si="2"/>
        <v>287.5</v>
      </c>
      <c r="L18" s="44">
        <f t="shared" si="2"/>
        <v>356.25</v>
      </c>
      <c r="M18" s="44">
        <f t="shared" si="2"/>
        <v>434.375</v>
      </c>
      <c r="N18" s="44">
        <f t="shared" si="2"/>
        <v>462.5</v>
      </c>
    </row>
    <row r="19" spans="4:14" ht="12" customHeight="1">
      <c r="D19" s="68" t="s">
        <v>155</v>
      </c>
      <c r="E19" s="69"/>
      <c r="F19" s="69"/>
      <c r="G19" s="69"/>
      <c r="H19" s="69"/>
      <c r="I19" s="69"/>
      <c r="J19" s="69"/>
      <c r="K19" s="69"/>
      <c r="L19" s="69"/>
      <c r="M19" s="69"/>
      <c r="N19" s="69"/>
    </row>
    <row r="20" spans="4:14" ht="12" customHeight="1">
      <c r="D20" s="68" t="s">
        <v>159</v>
      </c>
      <c r="E20" s="69"/>
      <c r="F20" s="69"/>
      <c r="G20" s="69">
        <v>0</v>
      </c>
      <c r="H20" s="69">
        <v>40</v>
      </c>
      <c r="I20" s="69">
        <v>80</v>
      </c>
      <c r="J20" s="69">
        <v>150</v>
      </c>
      <c r="K20" s="69">
        <v>180</v>
      </c>
      <c r="L20" s="69">
        <v>290</v>
      </c>
      <c r="M20" s="69">
        <v>390</v>
      </c>
      <c r="N20" s="69">
        <v>450</v>
      </c>
    </row>
    <row r="21" spans="4:14" ht="12" customHeight="1">
      <c r="D21" s="68" t="s">
        <v>160</v>
      </c>
      <c r="E21" s="69"/>
      <c r="F21" s="69"/>
      <c r="G21" s="69"/>
      <c r="H21" s="69"/>
      <c r="I21" s="69">
        <v>0</v>
      </c>
      <c r="J21" s="69">
        <v>100</v>
      </c>
      <c r="K21" s="69">
        <v>150</v>
      </c>
      <c r="L21" s="69">
        <v>200</v>
      </c>
      <c r="M21" s="69">
        <v>300</v>
      </c>
      <c r="N21" s="69">
        <v>450</v>
      </c>
    </row>
    <row r="22" spans="4:14" ht="12" customHeight="1" thickBot="1">
      <c r="D22" s="40" t="s">
        <v>143</v>
      </c>
      <c r="E22" s="42">
        <f>SUM(E13:E14)-E20-E21</f>
        <v>104</v>
      </c>
      <c r="F22" s="42">
        <f t="shared" ref="F22:N22" si="3">SUM(F13:F14)</f>
        <v>204</v>
      </c>
      <c r="G22" s="42">
        <f t="shared" si="3"/>
        <v>304</v>
      </c>
      <c r="H22" s="42">
        <f t="shared" si="3"/>
        <v>464</v>
      </c>
      <c r="I22" s="42">
        <f t="shared" si="3"/>
        <v>684</v>
      </c>
      <c r="J22" s="42">
        <f t="shared" si="3"/>
        <v>884</v>
      </c>
      <c r="K22" s="42">
        <f t="shared" si="3"/>
        <v>1129</v>
      </c>
      <c r="L22" s="42">
        <f t="shared" si="3"/>
        <v>1351.5</v>
      </c>
      <c r="M22" s="42">
        <f t="shared" si="3"/>
        <v>1452.125</v>
      </c>
      <c r="N22" s="42">
        <f t="shared" si="3"/>
        <v>1477.125</v>
      </c>
    </row>
    <row r="23" spans="4:14" ht="12" customHeight="1" thickTop="1"/>
    <row r="24" spans="4:14" ht="12" customHeight="1"/>
    <row r="25" spans="4:14" ht="12" customHeight="1"/>
    <row r="26" spans="4:14" ht="12" customHeight="1"/>
    <row r="27" spans="4:14" ht="12" customHeight="1"/>
    <row r="28" spans="4:14" ht="12" customHeight="1"/>
    <row r="29" spans="4:14" ht="12" customHeight="1"/>
    <row r="30" spans="4:14" ht="12" customHeight="1"/>
    <row r="31" spans="4:14" ht="12" customHeight="1"/>
    <row r="32" spans="4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3.5" customHeight="1"/>
    <row r="49" ht="12" customHeight="1"/>
    <row r="50" ht="12" customHeight="1"/>
    <row r="51" ht="12" customHeight="1"/>
    <row r="52" ht="13.5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Mapa 1</vt:lpstr>
      <vt:lpstr>Bovinos</vt:lpstr>
      <vt:lpstr>'Mapa 1'!OLE_LINK1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keywords>iama  estudo  económico</cp:keywords>
  <cp:lastModifiedBy>HP</cp:lastModifiedBy>
  <dcterms:created xsi:type="dcterms:W3CDTF">2021-09-10T11:23:28Z</dcterms:created>
  <dcterms:modified xsi:type="dcterms:W3CDTF">2021-09-12T08:34:09Z</dcterms:modified>
</cp:coreProperties>
</file>