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emon\repo\stellaris-mods\stellaris-tech-balance\"/>
    </mc:Choice>
  </mc:AlternateContent>
  <bookViews>
    <workbookView xWindow="0" yWindow="0" windowWidth="38400" windowHeight="18730" activeTab="4"/>
  </bookViews>
  <sheets>
    <sheet name="weapon_components_1.7.2" sheetId="1" r:id="rId1"/>
    <sheet name="wc_comparison" sheetId="2" r:id="rId2"/>
    <sheet name="wc_summary" sheetId="7" r:id="rId3"/>
    <sheet name="wc_output" sheetId="6" r:id="rId4"/>
    <sheet name="shield_values_1.7.2" sheetId="3" r:id="rId5"/>
    <sheet name=" shield_values_update" sheetId="4" r:id="rId6"/>
    <sheet name="hull_values" sheetId="5" r:id="rId7"/>
  </sheets>
  <definedNames>
    <definedName name="_xlnm._FilterDatabase" localSheetId="4" hidden="1">shield_values_1.7.2!$B$1:$I$22</definedName>
    <definedName name="_xlnm._FilterDatabase" localSheetId="1" hidden="1">wc_comparison!$A$1:$R$164</definedName>
    <definedName name="_xlnm._FilterDatabase" localSheetId="0" hidden="1">weapon_components_1.7.2!$A$1:$W$1000</definedName>
  </definedNames>
  <calcPr calcId="171027" refMode="R1C1"/>
  <pivotCaches>
    <pivotCache cacheId="2" r:id="rId8"/>
  </pivotCaches>
</workbook>
</file>

<file path=xl/calcChain.xml><?xml version="1.0" encoding="utf-8"?>
<calcChain xmlns="http://schemas.openxmlformats.org/spreadsheetml/2006/main">
  <c r="E9" i="6" l="1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8" i="6"/>
  <c r="L2" i="4" l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2" i="5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I26" i="2" s="1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I20" i="2" l="1"/>
  <c r="J2" i="2"/>
  <c r="N3" i="2"/>
  <c r="J17" i="2"/>
  <c r="J18" i="2"/>
  <c r="J19" i="2"/>
  <c r="J43" i="2"/>
  <c r="N45" i="2"/>
  <c r="J58" i="2"/>
  <c r="N59" i="2"/>
  <c r="N77" i="2"/>
  <c r="J78" i="2"/>
  <c r="J91" i="2"/>
  <c r="N93" i="2"/>
  <c r="N101" i="2"/>
  <c r="J102" i="2"/>
  <c r="J104" i="2"/>
  <c r="J105" i="2"/>
  <c r="J106" i="2"/>
  <c r="N107" i="2"/>
  <c r="N109" i="2"/>
  <c r="J110" i="2"/>
  <c r="J112" i="2"/>
  <c r="N113" i="2"/>
  <c r="J128" i="2"/>
  <c r="J129" i="2"/>
  <c r="J130" i="2"/>
  <c r="J131" i="2"/>
  <c r="J137" i="2"/>
  <c r="J142" i="2"/>
  <c r="J146" i="2"/>
  <c r="J151" i="2"/>
  <c r="J152" i="2"/>
  <c r="J154" i="2"/>
  <c r="J157" i="2"/>
  <c r="J158" i="2"/>
  <c r="J161" i="2"/>
  <c r="M17" i="2"/>
  <c r="M18" i="2"/>
  <c r="I18" i="2"/>
  <c r="I19" i="2"/>
  <c r="M43" i="2"/>
  <c r="M45" i="2"/>
  <c r="I58" i="2"/>
  <c r="M59" i="2"/>
  <c r="M60" i="2"/>
  <c r="M77" i="2"/>
  <c r="M78" i="2"/>
  <c r="M91" i="2"/>
  <c r="M92" i="2"/>
  <c r="M93" i="2"/>
  <c r="M101" i="2"/>
  <c r="M102" i="2"/>
  <c r="M103" i="2"/>
  <c r="M104" i="2"/>
  <c r="M105" i="2"/>
  <c r="M106" i="2"/>
  <c r="M107" i="2"/>
  <c r="I108" i="2"/>
  <c r="M109" i="2"/>
  <c r="M110" i="2"/>
  <c r="M111" i="2"/>
  <c r="M112" i="2"/>
  <c r="M113" i="2"/>
  <c r="M126" i="2"/>
  <c r="M127" i="2"/>
  <c r="M128" i="2"/>
  <c r="M129" i="2"/>
  <c r="I130" i="2"/>
  <c r="I131" i="2"/>
  <c r="I136" i="2"/>
  <c r="I137" i="2"/>
  <c r="I138" i="2"/>
  <c r="I151" i="2"/>
  <c r="I157" i="2"/>
  <c r="I161" i="2"/>
  <c r="J4" i="2"/>
  <c r="J44" i="2"/>
  <c r="J45" i="2"/>
  <c r="J60" i="2"/>
  <c r="J76" i="2"/>
  <c r="J77" i="2"/>
  <c r="J92" i="2"/>
  <c r="J108" i="2"/>
  <c r="J126" i="2"/>
  <c r="I1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J8" i="4"/>
  <c r="A8" i="4"/>
  <c r="J15" i="4"/>
  <c r="A15" i="4"/>
  <c r="J22" i="4"/>
  <c r="A22" i="4"/>
  <c r="J7" i="4"/>
  <c r="A7" i="4"/>
  <c r="J14" i="4"/>
  <c r="A14" i="4"/>
  <c r="J21" i="4"/>
  <c r="A21" i="4"/>
  <c r="J6" i="4"/>
  <c r="A6" i="4"/>
  <c r="J13" i="4"/>
  <c r="A13" i="4"/>
  <c r="J20" i="4"/>
  <c r="A20" i="4"/>
  <c r="J5" i="4"/>
  <c r="A5" i="4"/>
  <c r="J12" i="4"/>
  <c r="A12" i="4"/>
  <c r="J19" i="4"/>
  <c r="A19" i="4"/>
  <c r="J4" i="4"/>
  <c r="A4" i="4"/>
  <c r="J11" i="4"/>
  <c r="A11" i="4"/>
  <c r="J18" i="4"/>
  <c r="A18" i="4"/>
  <c r="J3" i="4"/>
  <c r="A3" i="4"/>
  <c r="J10" i="4"/>
  <c r="A10" i="4"/>
  <c r="J17" i="4"/>
  <c r="A17" i="4"/>
  <c r="J2" i="4"/>
  <c r="A2" i="4"/>
  <c r="J9" i="4"/>
  <c r="A9" i="4"/>
  <c r="J16" i="4"/>
  <c r="A16" i="4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16" i="4" l="1"/>
  <c r="P16" i="4" s="1"/>
  <c r="K16" i="4"/>
  <c r="L16" i="4"/>
  <c r="M16" i="4"/>
  <c r="N10" i="4"/>
  <c r="P10" i="4" s="1"/>
  <c r="K10" i="4"/>
  <c r="M10" i="4"/>
  <c r="M4" i="4"/>
  <c r="N4" i="4"/>
  <c r="P4" i="4" s="1"/>
  <c r="N20" i="4"/>
  <c r="P20" i="4" s="1"/>
  <c r="M20" i="4"/>
  <c r="M14" i="4"/>
  <c r="N14" i="4"/>
  <c r="P14" i="4" s="1"/>
  <c r="N8" i="4"/>
  <c r="P8" i="4" s="1"/>
  <c r="M8" i="4"/>
  <c r="N9" i="4"/>
  <c r="P9" i="4" s="1"/>
  <c r="M9" i="4"/>
  <c r="L9" i="4"/>
  <c r="K9" i="4"/>
  <c r="N3" i="4"/>
  <c r="P3" i="4" s="1"/>
  <c r="K3" i="4"/>
  <c r="H3" i="4" s="1"/>
  <c r="K4" i="4" s="1"/>
  <c r="H4" i="4" s="1"/>
  <c r="K5" i="4" s="1"/>
  <c r="M3" i="4"/>
  <c r="N19" i="4"/>
  <c r="P19" i="4" s="1"/>
  <c r="M19" i="4"/>
  <c r="N13" i="4"/>
  <c r="P13" i="4" s="1"/>
  <c r="M13" i="4"/>
  <c r="N7" i="4"/>
  <c r="P7" i="4" s="1"/>
  <c r="M7" i="4"/>
  <c r="K2" i="4"/>
  <c r="M2" i="4"/>
  <c r="N2" i="4"/>
  <c r="P2" i="4" s="1"/>
  <c r="N18" i="4"/>
  <c r="P18" i="4" s="1"/>
  <c r="M18" i="4"/>
  <c r="M12" i="4"/>
  <c r="N12" i="4"/>
  <c r="P12" i="4" s="1"/>
  <c r="N6" i="4"/>
  <c r="P6" i="4" s="1"/>
  <c r="M6" i="4"/>
  <c r="M22" i="4"/>
  <c r="N22" i="4"/>
  <c r="P22" i="4" s="1"/>
  <c r="K17" i="4"/>
  <c r="M17" i="4"/>
  <c r="N17" i="4"/>
  <c r="P17" i="4" s="1"/>
  <c r="M11" i="4"/>
  <c r="N11" i="4"/>
  <c r="P11" i="4" s="1"/>
  <c r="M5" i="4"/>
  <c r="N5" i="4"/>
  <c r="P5" i="4" s="1"/>
  <c r="M21" i="4"/>
  <c r="N21" i="4"/>
  <c r="P21" i="4" s="1"/>
  <c r="M15" i="4"/>
  <c r="N15" i="4"/>
  <c r="P15" i="4" s="1"/>
  <c r="J94" i="2"/>
  <c r="J62" i="2"/>
  <c r="J22" i="2"/>
  <c r="J156" i="2"/>
  <c r="J99" i="2"/>
  <c r="J70" i="2"/>
  <c r="J54" i="2"/>
  <c r="I150" i="2"/>
  <c r="I118" i="2"/>
  <c r="J74" i="2"/>
  <c r="J124" i="2"/>
  <c r="J37" i="2"/>
  <c r="J6" i="2"/>
  <c r="J5" i="2"/>
  <c r="J115" i="2"/>
  <c r="I158" i="2"/>
  <c r="I142" i="2"/>
  <c r="I62" i="2"/>
  <c r="I22" i="2"/>
  <c r="J145" i="2"/>
  <c r="I134" i="2"/>
  <c r="I103" i="2"/>
  <c r="O103" i="2" s="1"/>
  <c r="Q103" i="2" s="1"/>
  <c r="I160" i="2"/>
  <c r="I86" i="2"/>
  <c r="I70" i="2"/>
  <c r="I54" i="2"/>
  <c r="I46" i="2"/>
  <c r="I38" i="2"/>
  <c r="I30" i="2"/>
  <c r="I6" i="2"/>
  <c r="J153" i="2"/>
  <c r="I43" i="2"/>
  <c r="O43" i="2" s="1"/>
  <c r="Q43" i="2" s="1"/>
  <c r="J133" i="2"/>
  <c r="J155" i="2"/>
  <c r="I13" i="2"/>
  <c r="J40" i="2"/>
  <c r="I3" i="2"/>
  <c r="J118" i="2"/>
  <c r="J139" i="2"/>
  <c r="I66" i="2"/>
  <c r="I35" i="2"/>
  <c r="I149" i="2"/>
  <c r="I113" i="2"/>
  <c r="O113" i="2" s="1"/>
  <c r="Q113" i="2" s="1"/>
  <c r="I105" i="2"/>
  <c r="O105" i="2" s="1"/>
  <c r="Q105" i="2" s="1"/>
  <c r="I63" i="2"/>
  <c r="J97" i="2"/>
  <c r="I94" i="2"/>
  <c r="J89" i="2"/>
  <c r="J81" i="2"/>
  <c r="J69" i="2"/>
  <c r="J53" i="2"/>
  <c r="J16" i="2"/>
  <c r="I125" i="2"/>
  <c r="J68" i="2"/>
  <c r="J57" i="2"/>
  <c r="J49" i="2"/>
  <c r="J41" i="2"/>
  <c r="J25" i="2"/>
  <c r="J29" i="2"/>
  <c r="I99" i="2"/>
  <c r="I73" i="2"/>
  <c r="I117" i="2"/>
  <c r="J72" i="2"/>
  <c r="I129" i="2"/>
  <c r="O129" i="2" s="1"/>
  <c r="Q129" i="2" s="1"/>
  <c r="I123" i="2"/>
  <c r="I114" i="2"/>
  <c r="I98" i="2"/>
  <c r="I25" i="2"/>
  <c r="I120" i="2"/>
  <c r="I24" i="2"/>
  <c r="J100" i="2"/>
  <c r="J9" i="2"/>
  <c r="J88" i="2"/>
  <c r="I29" i="2"/>
  <c r="I5" i="2"/>
  <c r="J80" i="2"/>
  <c r="I147" i="2"/>
  <c r="J13" i="2"/>
  <c r="I45" i="2"/>
  <c r="O45" i="2" s="1"/>
  <c r="Q45" i="2" s="1"/>
  <c r="I75" i="2"/>
  <c r="I93" i="2"/>
  <c r="O93" i="2" s="1"/>
  <c r="Q93" i="2" s="1"/>
  <c r="I119" i="2"/>
  <c r="J8" i="2"/>
  <c r="J56" i="2"/>
  <c r="J48" i="2"/>
  <c r="I85" i="2"/>
  <c r="I69" i="2"/>
  <c r="I37" i="2"/>
  <c r="J164" i="2"/>
  <c r="I124" i="2"/>
  <c r="I121" i="2"/>
  <c r="I139" i="2"/>
  <c r="I115" i="2"/>
  <c r="I154" i="2"/>
  <c r="I146" i="2"/>
  <c r="I109" i="2"/>
  <c r="O109" i="2" s="1"/>
  <c r="Q109" i="2" s="1"/>
  <c r="I152" i="2"/>
  <c r="J140" i="2"/>
  <c r="I64" i="2"/>
  <c r="J148" i="2"/>
  <c r="J163" i="2"/>
  <c r="I65" i="2"/>
  <c r="I53" i="2"/>
  <c r="I87" i="2"/>
  <c r="I79" i="2"/>
  <c r="I71" i="2"/>
  <c r="I55" i="2"/>
  <c r="I47" i="2"/>
  <c r="I39" i="2"/>
  <c r="I31" i="2"/>
  <c r="I15" i="2"/>
  <c r="I7" i="2"/>
  <c r="I111" i="2"/>
  <c r="O111" i="2" s="1"/>
  <c r="Q111" i="2" s="1"/>
  <c r="J138" i="2"/>
  <c r="I82" i="2"/>
  <c r="I42" i="2"/>
  <c r="I10" i="2"/>
  <c r="I127" i="2"/>
  <c r="O127" i="2" s="1"/>
  <c r="Q127" i="2" s="1"/>
  <c r="I144" i="2"/>
  <c r="I96" i="2"/>
  <c r="I101" i="2"/>
  <c r="O101" i="2" s="1"/>
  <c r="Q101" i="2" s="1"/>
  <c r="I116" i="2"/>
  <c r="I122" i="2"/>
  <c r="J141" i="2"/>
  <c r="I91" i="2"/>
  <c r="O91" i="2" s="1"/>
  <c r="Q91" i="2" s="1"/>
  <c r="I59" i="2"/>
  <c r="O59" i="2" s="1"/>
  <c r="Q59" i="2" s="1"/>
  <c r="I80" i="2"/>
  <c r="I56" i="2"/>
  <c r="I48" i="2"/>
  <c r="I40" i="2"/>
  <c r="I16" i="2"/>
  <c r="J83" i="2"/>
  <c r="J67" i="2"/>
  <c r="J51" i="2"/>
  <c r="J27" i="2"/>
  <c r="J11" i="2"/>
  <c r="I107" i="2"/>
  <c r="O107" i="2" s="1"/>
  <c r="Q107" i="2" s="1"/>
  <c r="I77" i="2"/>
  <c r="O77" i="2" s="1"/>
  <c r="M80" i="2" s="1"/>
  <c r="O80" i="2" s="1"/>
  <c r="I153" i="2"/>
  <c r="J24" i="2"/>
  <c r="I61" i="2"/>
  <c r="I100" i="2"/>
  <c r="J61" i="2"/>
  <c r="J114" i="2"/>
  <c r="I133" i="2"/>
  <c r="I41" i="2"/>
  <c r="I89" i="2"/>
  <c r="I57" i="2"/>
  <c r="J120" i="2"/>
  <c r="I156" i="2"/>
  <c r="I102" i="2"/>
  <c r="O102" i="2" s="1"/>
  <c r="Q102" i="2" s="1"/>
  <c r="I14" i="2"/>
  <c r="J117" i="2"/>
  <c r="J12" i="2"/>
  <c r="I126" i="2"/>
  <c r="O126" i="2" s="1"/>
  <c r="Q126" i="2" s="1"/>
  <c r="J84" i="2"/>
  <c r="J52" i="2"/>
  <c r="J28" i="2"/>
  <c r="J149" i="2"/>
  <c r="I81" i="2"/>
  <c r="I49" i="2"/>
  <c r="I9" i="2"/>
  <c r="J113" i="2"/>
  <c r="P113" i="2" s="1"/>
  <c r="R113" i="2" s="1"/>
  <c r="I110" i="2"/>
  <c r="O110" i="2" s="1"/>
  <c r="Q110" i="2" s="1"/>
  <c r="J73" i="2"/>
  <c r="J33" i="2"/>
  <c r="J147" i="2"/>
  <c r="J123" i="2"/>
  <c r="J35" i="2"/>
  <c r="I155" i="2"/>
  <c r="I95" i="2"/>
  <c r="I78" i="2"/>
  <c r="O78" i="2" s="1"/>
  <c r="Q78" i="2" s="1"/>
  <c r="J98" i="2"/>
  <c r="I159" i="2"/>
  <c r="J122" i="2"/>
  <c r="J38" i="2"/>
  <c r="I27" i="2"/>
  <c r="I11" i="2"/>
  <c r="J65" i="2"/>
  <c r="I135" i="2"/>
  <c r="I83" i="2"/>
  <c r="I67" i="2"/>
  <c r="I145" i="2"/>
  <c r="I23" i="2"/>
  <c r="J116" i="2"/>
  <c r="J46" i="2"/>
  <c r="J30" i="2"/>
  <c r="J14" i="2"/>
  <c r="I164" i="2"/>
  <c r="I148" i="2"/>
  <c r="I140" i="2"/>
  <c r="I132" i="2"/>
  <c r="I143" i="2"/>
  <c r="I51" i="2"/>
  <c r="I162" i="2"/>
  <c r="J75" i="2"/>
  <c r="I34" i="2"/>
  <c r="J125" i="2"/>
  <c r="J21" i="2"/>
  <c r="M58" i="2"/>
  <c r="O58" i="2" s="1"/>
  <c r="Q58" i="2" s="1"/>
  <c r="I163" i="2"/>
  <c r="I141" i="2"/>
  <c r="I33" i="2"/>
  <c r="J86" i="2"/>
  <c r="I88" i="2"/>
  <c r="I2" i="2"/>
  <c r="J136" i="2"/>
  <c r="J107" i="2"/>
  <c r="P107" i="2" s="1"/>
  <c r="R107" i="2" s="1"/>
  <c r="J36" i="2"/>
  <c r="N108" i="2"/>
  <c r="P108" i="2" s="1"/>
  <c r="R108" i="2" s="1"/>
  <c r="N92" i="2"/>
  <c r="P92" i="2" s="1"/>
  <c r="R92" i="2" s="1"/>
  <c r="N76" i="2"/>
  <c r="P76" i="2" s="1"/>
  <c r="R76" i="2" s="1"/>
  <c r="N60" i="2"/>
  <c r="P60" i="2" s="1"/>
  <c r="R60" i="2" s="1"/>
  <c r="N4" i="2"/>
  <c r="P4" i="2" s="1"/>
  <c r="R4" i="2" s="1"/>
  <c r="N126" i="2"/>
  <c r="P126" i="2" s="1"/>
  <c r="R126" i="2" s="1"/>
  <c r="I106" i="2"/>
  <c r="O106" i="2" s="1"/>
  <c r="Q106" i="2" s="1"/>
  <c r="I74" i="2"/>
  <c r="I32" i="2"/>
  <c r="J132" i="2"/>
  <c r="J64" i="2"/>
  <c r="J34" i="2"/>
  <c r="N58" i="2"/>
  <c r="P58" i="2" s="1"/>
  <c r="R58" i="2" s="1"/>
  <c r="N2" i="2"/>
  <c r="P2" i="2" s="1"/>
  <c r="R2" i="2" s="1"/>
  <c r="N106" i="2"/>
  <c r="P106" i="2" s="1"/>
  <c r="R106" i="2" s="1"/>
  <c r="J85" i="2"/>
  <c r="I104" i="2"/>
  <c r="O104" i="2" s="1"/>
  <c r="Q104" i="2" s="1"/>
  <c r="J162" i="2"/>
  <c r="J93" i="2"/>
  <c r="P93" i="2" s="1"/>
  <c r="R93" i="2" s="1"/>
  <c r="J3" i="2"/>
  <c r="P3" i="2" s="1"/>
  <c r="R3" i="2" s="1"/>
  <c r="N129" i="2"/>
  <c r="P129" i="2" s="1"/>
  <c r="R129" i="2" s="1"/>
  <c r="N105" i="2"/>
  <c r="P105" i="2" s="1"/>
  <c r="R105" i="2" s="1"/>
  <c r="I112" i="2"/>
  <c r="O112" i="2" s="1"/>
  <c r="Q112" i="2" s="1"/>
  <c r="I50" i="2"/>
  <c r="I8" i="2"/>
  <c r="J150" i="2"/>
  <c r="J121" i="2"/>
  <c r="J32" i="2"/>
  <c r="N128" i="2"/>
  <c r="P128" i="2" s="1"/>
  <c r="R128" i="2" s="1"/>
  <c r="N112" i="2"/>
  <c r="P112" i="2" s="1"/>
  <c r="R112" i="2" s="1"/>
  <c r="N104" i="2"/>
  <c r="P104" i="2" s="1"/>
  <c r="R104" i="2" s="1"/>
  <c r="N91" i="2"/>
  <c r="P91" i="2" s="1"/>
  <c r="R91" i="2" s="1"/>
  <c r="J101" i="2"/>
  <c r="P101" i="2" s="1"/>
  <c r="R101" i="2" s="1"/>
  <c r="J20" i="2"/>
  <c r="J159" i="2"/>
  <c r="J143" i="2"/>
  <c r="J135" i="2"/>
  <c r="N127" i="2"/>
  <c r="J119" i="2"/>
  <c r="N111" i="2"/>
  <c r="N103" i="2"/>
  <c r="J95" i="2"/>
  <c r="J90" i="2"/>
  <c r="J82" i="2"/>
  <c r="J71" i="2"/>
  <c r="J66" i="2"/>
  <c r="J55" i="2"/>
  <c r="J50" i="2"/>
  <c r="J42" i="2"/>
  <c r="J31" i="2"/>
  <c r="J26" i="2"/>
  <c r="J134" i="2"/>
  <c r="J10" i="2"/>
  <c r="N44" i="2"/>
  <c r="P44" i="2" s="1"/>
  <c r="I128" i="2"/>
  <c r="O128" i="2" s="1"/>
  <c r="Q128" i="2" s="1"/>
  <c r="I90" i="2"/>
  <c r="J109" i="2"/>
  <c r="P109" i="2" s="1"/>
  <c r="R109" i="2" s="1"/>
  <c r="J59" i="2"/>
  <c r="P59" i="2" s="1"/>
  <c r="R59" i="2" s="1"/>
  <c r="N110" i="2"/>
  <c r="P110" i="2" s="1"/>
  <c r="R110" i="2" s="1"/>
  <c r="N102" i="2"/>
  <c r="P102" i="2" s="1"/>
  <c r="R102" i="2" s="1"/>
  <c r="N78" i="2"/>
  <c r="P78" i="2" s="1"/>
  <c r="R78" i="2" s="1"/>
  <c r="N43" i="2"/>
  <c r="P43" i="2" s="1"/>
  <c r="R43" i="2" s="1"/>
  <c r="J96" i="2"/>
  <c r="M108" i="2"/>
  <c r="O108" i="2" s="1"/>
  <c r="Q108" i="2" s="1"/>
  <c r="M3" i="2"/>
  <c r="I21" i="2"/>
  <c r="J160" i="2"/>
  <c r="J144" i="2"/>
  <c r="I92" i="2"/>
  <c r="O92" i="2" s="1"/>
  <c r="Q92" i="2" s="1"/>
  <c r="I84" i="2"/>
  <c r="I76" i="2"/>
  <c r="I68" i="2"/>
  <c r="I60" i="2"/>
  <c r="O60" i="2" s="1"/>
  <c r="Q60" i="2" s="1"/>
  <c r="I52" i="2"/>
  <c r="I44" i="2"/>
  <c r="I36" i="2"/>
  <c r="I28" i="2"/>
  <c r="I12" i="2"/>
  <c r="I4" i="2"/>
  <c r="J127" i="2"/>
  <c r="J111" i="2"/>
  <c r="J103" i="2"/>
  <c r="J87" i="2"/>
  <c r="J79" i="2"/>
  <c r="J63" i="2"/>
  <c r="J47" i="2"/>
  <c r="J39" i="2"/>
  <c r="J23" i="2"/>
  <c r="J15" i="2"/>
  <c r="J7" i="2"/>
  <c r="M2" i="2"/>
  <c r="N19" i="2"/>
  <c r="P19" i="2" s="1"/>
  <c r="R19" i="2" s="1"/>
  <c r="M44" i="2"/>
  <c r="N131" i="2"/>
  <c r="P131" i="2" s="1"/>
  <c r="R131" i="2" s="1"/>
  <c r="N18" i="2"/>
  <c r="P18" i="2" s="1"/>
  <c r="R18" i="2" s="1"/>
  <c r="N130" i="2"/>
  <c r="P130" i="2" s="1"/>
  <c r="R130" i="2" s="1"/>
  <c r="N17" i="2"/>
  <c r="P17" i="2" s="1"/>
  <c r="R17" i="2" s="1"/>
  <c r="I97" i="2"/>
  <c r="M19" i="2"/>
  <c r="O19" i="2" s="1"/>
  <c r="Q19" i="2" s="1"/>
  <c r="M4" i="2"/>
  <c r="I72" i="2"/>
  <c r="M131" i="2"/>
  <c r="O131" i="2" s="1"/>
  <c r="Q131" i="2" s="1"/>
  <c r="M76" i="2"/>
  <c r="O76" i="2" s="1"/>
  <c r="M79" i="2" s="1"/>
  <c r="O79" i="2" s="1"/>
  <c r="Q79" i="2" s="1"/>
  <c r="M130" i="2"/>
  <c r="O130" i="2" s="1"/>
  <c r="Q130" i="2" s="1"/>
  <c r="P77" i="2"/>
  <c r="R77" i="2" s="1"/>
  <c r="P45" i="2"/>
  <c r="R45" i="2" s="1"/>
  <c r="O18" i="2"/>
  <c r="Q18" i="2" s="1"/>
  <c r="O17" i="2"/>
  <c r="Q17" i="2" s="1"/>
  <c r="I2" i="4"/>
  <c r="L3" i="4" s="1"/>
  <c r="H10" i="4" l="1"/>
  <c r="K11" i="4" s="1"/>
  <c r="H11" i="4" s="1"/>
  <c r="K12" i="4" s="1"/>
  <c r="H12" i="4" s="1"/>
  <c r="K13" i="4" s="1"/>
  <c r="H13" i="4" s="1"/>
  <c r="H17" i="4"/>
  <c r="K18" i="4" s="1"/>
  <c r="H18" i="4" s="1"/>
  <c r="K19" i="4" s="1"/>
  <c r="H19" i="4" s="1"/>
  <c r="K20" i="4" s="1"/>
  <c r="H20" i="4" s="1"/>
  <c r="H5" i="4"/>
  <c r="K6" i="4" s="1"/>
  <c r="H6" i="4" s="1"/>
  <c r="I3" i="4"/>
  <c r="I9" i="4"/>
  <c r="L10" i="4" s="1"/>
  <c r="I16" i="4"/>
  <c r="L17" i="4" s="1"/>
  <c r="O2" i="2"/>
  <c r="Q2" i="2" s="1"/>
  <c r="O3" i="2"/>
  <c r="Q3" i="2" s="1"/>
  <c r="O4" i="2"/>
  <c r="Q4" i="2" s="1"/>
  <c r="N80" i="2"/>
  <c r="P80" i="2" s="1"/>
  <c r="N83" i="2" s="1"/>
  <c r="P83" i="2" s="1"/>
  <c r="R83" i="2" s="1"/>
  <c r="P127" i="2"/>
  <c r="R127" i="2" s="1"/>
  <c r="P103" i="2"/>
  <c r="R103" i="2" s="1"/>
  <c r="P111" i="2"/>
  <c r="R111" i="2" s="1"/>
  <c r="M48" i="2"/>
  <c r="O48" i="2" s="1"/>
  <c r="Q48" i="2" s="1"/>
  <c r="M46" i="2"/>
  <c r="O46" i="2" s="1"/>
  <c r="Q46" i="2" s="1"/>
  <c r="N7" i="2"/>
  <c r="P7" i="2" s="1"/>
  <c r="R7" i="2" s="1"/>
  <c r="N81" i="2"/>
  <c r="P81" i="2" s="1"/>
  <c r="R81" i="2" s="1"/>
  <c r="N47" i="2"/>
  <c r="P47" i="2" s="1"/>
  <c r="R47" i="2" s="1"/>
  <c r="N6" i="2"/>
  <c r="P6" i="2" s="1"/>
  <c r="R6" i="2" s="1"/>
  <c r="N46" i="2"/>
  <c r="P46" i="2" s="1"/>
  <c r="R46" i="2" s="1"/>
  <c r="M83" i="2"/>
  <c r="O83" i="2" s="1"/>
  <c r="Q83" i="2" s="1"/>
  <c r="O44" i="2"/>
  <c r="M47" i="2" s="1"/>
  <c r="O47" i="2" s="1"/>
  <c r="N5" i="2"/>
  <c r="P5" i="2" s="1"/>
  <c r="R5" i="2" s="1"/>
  <c r="Q77" i="2"/>
  <c r="Q80" i="2"/>
  <c r="N48" i="2"/>
  <c r="P48" i="2" s="1"/>
  <c r="R48" i="2" s="1"/>
  <c r="M81" i="2"/>
  <c r="O81" i="2" s="1"/>
  <c r="R44" i="2"/>
  <c r="Q76" i="2"/>
  <c r="N79" i="2"/>
  <c r="P79" i="2" s="1"/>
  <c r="R79" i="2" s="1"/>
  <c r="K7" i="4" l="1"/>
  <c r="H7" i="4" s="1"/>
  <c r="K8" i="4"/>
  <c r="H8" i="4" s="1"/>
  <c r="K15" i="4"/>
  <c r="H15" i="4" s="1"/>
  <c r="K14" i="4"/>
  <c r="H14" i="4" s="1"/>
  <c r="K21" i="4"/>
  <c r="H21" i="4" s="1"/>
  <c r="K22" i="4"/>
  <c r="H22" i="4" s="1"/>
  <c r="L4" i="4"/>
  <c r="I4" i="4" s="1"/>
  <c r="L5" i="4" s="1"/>
  <c r="I5" i="4" s="1"/>
  <c r="L6" i="4" s="1"/>
  <c r="I10" i="4"/>
  <c r="L11" i="4" s="1"/>
  <c r="I17" i="4"/>
  <c r="L18" i="4" s="1"/>
  <c r="M5" i="2"/>
  <c r="O5" i="2" s="1"/>
  <c r="M8" i="2" s="1"/>
  <c r="O8" i="2" s="1"/>
  <c r="M6" i="2"/>
  <c r="O6" i="2" s="1"/>
  <c r="Q6" i="2" s="1"/>
  <c r="R80" i="2"/>
  <c r="N8" i="2"/>
  <c r="P8" i="2" s="1"/>
  <c r="R8" i="2" s="1"/>
  <c r="M7" i="2"/>
  <c r="O7" i="2" s="1"/>
  <c r="M10" i="2" s="1"/>
  <c r="O10" i="2" s="1"/>
  <c r="Q10" i="2" s="1"/>
  <c r="M49" i="2"/>
  <c r="O49" i="2" s="1"/>
  <c r="Q49" i="2" s="1"/>
  <c r="N50" i="2"/>
  <c r="P50" i="2" s="1"/>
  <c r="R50" i="2" s="1"/>
  <c r="N82" i="2"/>
  <c r="P82" i="2" s="1"/>
  <c r="R82" i="2" s="1"/>
  <c r="M86" i="2"/>
  <c r="O86" i="2" s="1"/>
  <c r="Q86" i="2" s="1"/>
  <c r="N9" i="2"/>
  <c r="P9" i="2" s="1"/>
  <c r="R9" i="2" s="1"/>
  <c r="Q44" i="2"/>
  <c r="M51" i="2"/>
  <c r="O51" i="2" s="1"/>
  <c r="Q51" i="2" s="1"/>
  <c r="N49" i="2"/>
  <c r="P49" i="2" s="1"/>
  <c r="R49" i="2" s="1"/>
  <c r="M82" i="2"/>
  <c r="O82" i="2" s="1"/>
  <c r="M84" i="2"/>
  <c r="O84" i="2" s="1"/>
  <c r="M97" i="2" s="1"/>
  <c r="O97" i="2" s="1"/>
  <c r="Q97" i="2" s="1"/>
  <c r="N84" i="2"/>
  <c r="P84" i="2" s="1"/>
  <c r="R84" i="2" s="1"/>
  <c r="N10" i="2"/>
  <c r="P10" i="2" s="1"/>
  <c r="R10" i="2" s="1"/>
  <c r="Q81" i="2"/>
  <c r="N51" i="2"/>
  <c r="N86" i="2"/>
  <c r="Q47" i="2"/>
  <c r="M50" i="2"/>
  <c r="O50" i="2" s="1"/>
  <c r="I6" i="4" l="1"/>
  <c r="I11" i="4"/>
  <c r="L12" i="4" s="1"/>
  <c r="I18" i="4"/>
  <c r="L19" i="4" s="1"/>
  <c r="Q5" i="2"/>
  <c r="M9" i="2"/>
  <c r="O9" i="2" s="1"/>
  <c r="Q9" i="2" s="1"/>
  <c r="M63" i="2"/>
  <c r="O63" i="2" s="1"/>
  <c r="Q63" i="2" s="1"/>
  <c r="M13" i="2"/>
  <c r="O13" i="2" s="1"/>
  <c r="Q13" i="2" s="1"/>
  <c r="M25" i="2"/>
  <c r="O25" i="2" s="1"/>
  <c r="Q25" i="2" s="1"/>
  <c r="N23" i="2"/>
  <c r="P23" i="2" s="1"/>
  <c r="N11" i="2"/>
  <c r="P11" i="2" s="1"/>
  <c r="R11" i="2" s="1"/>
  <c r="N148" i="2"/>
  <c r="P148" i="2" s="1"/>
  <c r="R148" i="2" s="1"/>
  <c r="N34" i="2"/>
  <c r="P34" i="2" s="1"/>
  <c r="R34" i="2" s="1"/>
  <c r="M36" i="2"/>
  <c r="O36" i="2" s="1"/>
  <c r="Q36" i="2" s="1"/>
  <c r="Q7" i="2"/>
  <c r="N85" i="2"/>
  <c r="P85" i="2" s="1"/>
  <c r="R85" i="2" s="1"/>
  <c r="M123" i="2"/>
  <c r="O123" i="2" s="1"/>
  <c r="Q123" i="2" s="1"/>
  <c r="M114" i="2"/>
  <c r="O114" i="2" s="1"/>
  <c r="Q114" i="2" s="1"/>
  <c r="M120" i="2"/>
  <c r="O120" i="2" s="1"/>
  <c r="Q120" i="2" s="1"/>
  <c r="M52" i="2"/>
  <c r="O52" i="2" s="1"/>
  <c r="Q52" i="2" s="1"/>
  <c r="M117" i="2"/>
  <c r="O117" i="2" s="1"/>
  <c r="Q117" i="2" s="1"/>
  <c r="M12" i="2"/>
  <c r="O12" i="2" s="1"/>
  <c r="Q12" i="2" s="1"/>
  <c r="N143" i="2"/>
  <c r="P143" i="2" s="1"/>
  <c r="R143" i="2" s="1"/>
  <c r="N24" i="2"/>
  <c r="P24" i="2" s="1"/>
  <c r="R24" i="2" s="1"/>
  <c r="N114" i="2"/>
  <c r="P114" i="2" s="1"/>
  <c r="R114" i="2" s="1"/>
  <c r="N12" i="2"/>
  <c r="P12" i="2" s="1"/>
  <c r="R12" i="2" s="1"/>
  <c r="N123" i="2"/>
  <c r="P123" i="2" s="1"/>
  <c r="R123" i="2" s="1"/>
  <c r="N149" i="2"/>
  <c r="P149" i="2" s="1"/>
  <c r="R149" i="2" s="1"/>
  <c r="N52" i="2"/>
  <c r="P52" i="2" s="1"/>
  <c r="R52" i="2" s="1"/>
  <c r="N35" i="2"/>
  <c r="P35" i="2" s="1"/>
  <c r="R35" i="2" s="1"/>
  <c r="N117" i="2"/>
  <c r="P117" i="2" s="1"/>
  <c r="R117" i="2" s="1"/>
  <c r="N13" i="2"/>
  <c r="P13" i="2" s="1"/>
  <c r="R13" i="2" s="1"/>
  <c r="N63" i="2"/>
  <c r="P63" i="2" s="1"/>
  <c r="R63" i="2" s="1"/>
  <c r="M94" i="2"/>
  <c r="O94" i="2" s="1"/>
  <c r="Q94" i="2" s="1"/>
  <c r="N120" i="2"/>
  <c r="P120" i="2" s="1"/>
  <c r="R120" i="2" s="1"/>
  <c r="Q84" i="2"/>
  <c r="N36" i="2"/>
  <c r="P36" i="2" s="1"/>
  <c r="R36" i="2" s="1"/>
  <c r="N25" i="2"/>
  <c r="P25" i="2" s="1"/>
  <c r="R25" i="2" s="1"/>
  <c r="M87" i="2"/>
  <c r="O87" i="2" s="1"/>
  <c r="Q87" i="2" s="1"/>
  <c r="Q82" i="2"/>
  <c r="M85" i="2"/>
  <c r="O85" i="2" s="1"/>
  <c r="Q85" i="2" s="1"/>
  <c r="P51" i="2"/>
  <c r="M54" i="2"/>
  <c r="O54" i="2" s="1"/>
  <c r="M125" i="2"/>
  <c r="O125" i="2" s="1"/>
  <c r="Q125" i="2" s="1"/>
  <c r="M119" i="2"/>
  <c r="O119" i="2" s="1"/>
  <c r="Q119" i="2" s="1"/>
  <c r="M65" i="2"/>
  <c r="O65" i="2" s="1"/>
  <c r="M122" i="2"/>
  <c r="O122" i="2" s="1"/>
  <c r="Q122" i="2" s="1"/>
  <c r="M116" i="2"/>
  <c r="O116" i="2" s="1"/>
  <c r="Q116" i="2" s="1"/>
  <c r="N94" i="2"/>
  <c r="P94" i="2" s="1"/>
  <c r="N97" i="2"/>
  <c r="N87" i="2"/>
  <c r="P86" i="2"/>
  <c r="M89" i="2"/>
  <c r="O89" i="2" s="1"/>
  <c r="Q89" i="2" s="1"/>
  <c r="N121" i="2"/>
  <c r="P121" i="2" s="1"/>
  <c r="R121" i="2" s="1"/>
  <c r="N115" i="2"/>
  <c r="P115" i="2" s="1"/>
  <c r="R115" i="2" s="1"/>
  <c r="N124" i="2"/>
  <c r="P124" i="2" s="1"/>
  <c r="R124" i="2" s="1"/>
  <c r="N53" i="2"/>
  <c r="P53" i="2" s="1"/>
  <c r="R53" i="2" s="1"/>
  <c r="N118" i="2"/>
  <c r="P118" i="2" s="1"/>
  <c r="R118" i="2" s="1"/>
  <c r="N64" i="2"/>
  <c r="P64" i="2" s="1"/>
  <c r="R64" i="2" s="1"/>
  <c r="M23" i="2"/>
  <c r="O23" i="2" s="1"/>
  <c r="Q8" i="2"/>
  <c r="M34" i="2"/>
  <c r="O34" i="2" s="1"/>
  <c r="M11" i="2"/>
  <c r="O11" i="2" s="1"/>
  <c r="M148" i="2"/>
  <c r="O148" i="2" s="1"/>
  <c r="Q148" i="2" s="1"/>
  <c r="M143" i="2"/>
  <c r="O143" i="2" s="1"/>
  <c r="Q50" i="2"/>
  <c r="M118" i="2"/>
  <c r="O118" i="2" s="1"/>
  <c r="Q118" i="2" s="1"/>
  <c r="M64" i="2"/>
  <c r="O64" i="2" s="1"/>
  <c r="M121" i="2"/>
  <c r="O121" i="2" s="1"/>
  <c r="Q121" i="2" s="1"/>
  <c r="M53" i="2"/>
  <c r="O53" i="2" s="1"/>
  <c r="M124" i="2"/>
  <c r="O124" i="2" s="1"/>
  <c r="Q124" i="2" s="1"/>
  <c r="M115" i="2"/>
  <c r="O115" i="2" s="1"/>
  <c r="Q115" i="2" s="1"/>
  <c r="N99" i="2"/>
  <c r="P99" i="2" s="1"/>
  <c r="R99" i="2" s="1"/>
  <c r="M28" i="2" l="1"/>
  <c r="O28" i="2" s="1"/>
  <c r="Q28" i="2" s="1"/>
  <c r="L7" i="4"/>
  <c r="I7" i="4" s="1"/>
  <c r="L8" i="4"/>
  <c r="I8" i="4" s="1"/>
  <c r="I12" i="4"/>
  <c r="L13" i="4" s="1"/>
  <c r="I19" i="4"/>
  <c r="L20" i="4" s="1"/>
  <c r="R23" i="2"/>
  <c r="N26" i="2"/>
  <c r="P26" i="2" s="1"/>
  <c r="R26" i="2" s="1"/>
  <c r="N14" i="2"/>
  <c r="P14" i="2" s="1"/>
  <c r="R14" i="2" s="1"/>
  <c r="M35" i="2"/>
  <c r="O35" i="2" s="1"/>
  <c r="Q35" i="2" s="1"/>
  <c r="M24" i="2"/>
  <c r="O24" i="2" s="1"/>
  <c r="Q24" i="2" s="1"/>
  <c r="M149" i="2"/>
  <c r="O149" i="2" s="1"/>
  <c r="Q149" i="2" s="1"/>
  <c r="M66" i="2"/>
  <c r="O66" i="2" s="1"/>
  <c r="Q66" i="2" s="1"/>
  <c r="N37" i="2"/>
  <c r="P37" i="2" s="1"/>
  <c r="R37" i="2" s="1"/>
  <c r="N27" i="2"/>
  <c r="P27" i="2" s="1"/>
  <c r="R27" i="2" s="1"/>
  <c r="M16" i="2"/>
  <c r="O16" i="2" s="1"/>
  <c r="Q16" i="2" s="1"/>
  <c r="N88" i="2"/>
  <c r="P88" i="2" s="1"/>
  <c r="R88" i="2" s="1"/>
  <c r="M72" i="2"/>
  <c r="O72" i="2" s="1"/>
  <c r="Q72" i="2" s="1"/>
  <c r="M55" i="2"/>
  <c r="O55" i="2" s="1"/>
  <c r="Q55" i="2" s="1"/>
  <c r="M15" i="2"/>
  <c r="O15" i="2" s="1"/>
  <c r="Q15" i="2" s="1"/>
  <c r="N144" i="2"/>
  <c r="P144" i="2" s="1"/>
  <c r="R144" i="2" s="1"/>
  <c r="M39" i="2"/>
  <c r="O39" i="2" s="1"/>
  <c r="Q39" i="2" s="1"/>
  <c r="N15" i="2"/>
  <c r="P15" i="2" s="1"/>
  <c r="R15" i="2" s="1"/>
  <c r="M95" i="2"/>
  <c r="O95" i="2" s="1"/>
  <c r="Q95" i="2" s="1"/>
  <c r="N72" i="2"/>
  <c r="P72" i="2" s="1"/>
  <c r="R72" i="2" s="1"/>
  <c r="N56" i="2"/>
  <c r="P56" i="2" s="1"/>
  <c r="R56" i="2" s="1"/>
  <c r="N55" i="2"/>
  <c r="P55" i="2" s="1"/>
  <c r="R55" i="2" s="1"/>
  <c r="N38" i="2"/>
  <c r="P38" i="2" s="1"/>
  <c r="N28" i="2"/>
  <c r="P28" i="2" s="1"/>
  <c r="R28" i="2" s="1"/>
  <c r="N16" i="2"/>
  <c r="P16" i="2" s="1"/>
  <c r="R16" i="2" s="1"/>
  <c r="N66" i="2"/>
  <c r="P66" i="2" s="1"/>
  <c r="R66" i="2" s="1"/>
  <c r="M99" i="2"/>
  <c r="O99" i="2" s="1"/>
  <c r="M88" i="2"/>
  <c r="O88" i="2" s="1"/>
  <c r="N39" i="2"/>
  <c r="P39" i="2" s="1"/>
  <c r="R39" i="2" s="1"/>
  <c r="R51" i="2"/>
  <c r="N54" i="2"/>
  <c r="P54" i="2" s="1"/>
  <c r="N65" i="2"/>
  <c r="P65" i="2" s="1"/>
  <c r="N122" i="2"/>
  <c r="P122" i="2" s="1"/>
  <c r="R122" i="2" s="1"/>
  <c r="N119" i="2"/>
  <c r="P119" i="2" s="1"/>
  <c r="R119" i="2" s="1"/>
  <c r="N125" i="2"/>
  <c r="P125" i="2" s="1"/>
  <c r="R125" i="2" s="1"/>
  <c r="N116" i="2"/>
  <c r="P116" i="2" s="1"/>
  <c r="R116" i="2" s="1"/>
  <c r="R94" i="2"/>
  <c r="N95" i="2"/>
  <c r="P95" i="2" s="1"/>
  <c r="N67" i="2"/>
  <c r="P67" i="2" s="1"/>
  <c r="R67" i="2" s="1"/>
  <c r="Q65" i="2"/>
  <c r="M68" i="2"/>
  <c r="O68" i="2" s="1"/>
  <c r="R86" i="2"/>
  <c r="N89" i="2"/>
  <c r="P89" i="2" s="1"/>
  <c r="M137" i="2"/>
  <c r="O137" i="2" s="1"/>
  <c r="Q137" i="2" s="1"/>
  <c r="Q54" i="2"/>
  <c r="M57" i="2"/>
  <c r="O57" i="2" s="1"/>
  <c r="Q57" i="2" s="1"/>
  <c r="M61" i="2"/>
  <c r="O61" i="2" s="1"/>
  <c r="P87" i="2"/>
  <c r="M90" i="2"/>
  <c r="O90" i="2" s="1"/>
  <c r="P97" i="2"/>
  <c r="M98" i="2"/>
  <c r="O98" i="2" s="1"/>
  <c r="Q98" i="2" s="1"/>
  <c r="M144" i="2"/>
  <c r="O144" i="2" s="1"/>
  <c r="Q143" i="2"/>
  <c r="Q11" i="2"/>
  <c r="M14" i="2"/>
  <c r="O14" i="2" s="1"/>
  <c r="N133" i="2" s="1"/>
  <c r="P133" i="2" s="1"/>
  <c r="R133" i="2" s="1"/>
  <c r="Q53" i="2"/>
  <c r="M56" i="2"/>
  <c r="O56" i="2" s="1"/>
  <c r="Q34" i="2"/>
  <c r="M37" i="2"/>
  <c r="O37" i="2" s="1"/>
  <c r="Q64" i="2"/>
  <c r="M67" i="2"/>
  <c r="O67" i="2" s="1"/>
  <c r="Q23" i="2"/>
  <c r="M26" i="2"/>
  <c r="O26" i="2" s="1"/>
  <c r="N29" i="2" s="1"/>
  <c r="P29" i="2" s="1"/>
  <c r="R29" i="2" s="1"/>
  <c r="N100" i="2"/>
  <c r="P100" i="2" s="1"/>
  <c r="R100" i="2" s="1"/>
  <c r="M31" i="2"/>
  <c r="O31" i="2" s="1"/>
  <c r="Q31" i="2" s="1"/>
  <c r="M69" i="2"/>
  <c r="O69" i="2" s="1"/>
  <c r="Q69" i="2" s="1"/>
  <c r="M135" i="2"/>
  <c r="O135" i="2" s="1"/>
  <c r="Q135" i="2" s="1"/>
  <c r="I20" i="4" l="1"/>
  <c r="I13" i="4"/>
  <c r="N40" i="2"/>
  <c r="P40" i="2" s="1"/>
  <c r="R40" i="2" s="1"/>
  <c r="M164" i="2"/>
  <c r="O164" i="2" s="1"/>
  <c r="Q164" i="2" s="1"/>
  <c r="M20" i="2"/>
  <c r="M27" i="2"/>
  <c r="O27" i="2" s="1"/>
  <c r="Q27" i="2" s="1"/>
  <c r="M38" i="2"/>
  <c r="O38" i="2" s="1"/>
  <c r="Q38" i="2" s="1"/>
  <c r="M162" i="2"/>
  <c r="O162" i="2" s="1"/>
  <c r="Q162" i="2" s="1"/>
  <c r="M132" i="2"/>
  <c r="O132" i="2" s="1"/>
  <c r="Q132" i="2" s="1"/>
  <c r="M32" i="2"/>
  <c r="O32" i="2" s="1"/>
  <c r="Q32" i="2" s="1"/>
  <c r="M163" i="2"/>
  <c r="O163" i="2" s="1"/>
  <c r="Q163" i="2" s="1"/>
  <c r="M159" i="2"/>
  <c r="O159" i="2" s="1"/>
  <c r="Q159" i="2" s="1"/>
  <c r="N140" i="2"/>
  <c r="P140" i="2" s="1"/>
  <c r="R140" i="2" s="1"/>
  <c r="N136" i="2"/>
  <c r="P136" i="2" s="1"/>
  <c r="R136" i="2" s="1"/>
  <c r="N30" i="2"/>
  <c r="P30" i="2" s="1"/>
  <c r="R30" i="2" s="1"/>
  <c r="N141" i="2"/>
  <c r="P141" i="2" s="1"/>
  <c r="R141" i="2" s="1"/>
  <c r="M160" i="2"/>
  <c r="O160" i="2" s="1"/>
  <c r="Q160" i="2" s="1"/>
  <c r="M134" i="2"/>
  <c r="O134" i="2" s="1"/>
  <c r="Q134" i="2" s="1"/>
  <c r="M73" i="2"/>
  <c r="O73" i="2" s="1"/>
  <c r="Q73" i="2" s="1"/>
  <c r="N160" i="2"/>
  <c r="P160" i="2" s="1"/>
  <c r="R160" i="2" s="1"/>
  <c r="N145" i="2"/>
  <c r="P145" i="2" s="1"/>
  <c r="R145" i="2" s="1"/>
  <c r="M42" i="2"/>
  <c r="O42" i="2" s="1"/>
  <c r="Q42" i="2" s="1"/>
  <c r="N134" i="2"/>
  <c r="P134" i="2" s="1"/>
  <c r="R134" i="2" s="1"/>
  <c r="N73" i="2"/>
  <c r="P73" i="2" s="1"/>
  <c r="R73" i="2" s="1"/>
  <c r="N162" i="2"/>
  <c r="P162" i="2" s="1"/>
  <c r="R162" i="2" s="1"/>
  <c r="N69" i="2"/>
  <c r="P69" i="2" s="1"/>
  <c r="R69" i="2" s="1"/>
  <c r="N70" i="2"/>
  <c r="P70" i="2" s="1"/>
  <c r="R70" i="2" s="1"/>
  <c r="M96" i="2"/>
  <c r="O96" i="2" s="1"/>
  <c r="Q96" i="2" s="1"/>
  <c r="N32" i="2"/>
  <c r="P32" i="2" s="1"/>
  <c r="R32" i="2" s="1"/>
  <c r="N20" i="2"/>
  <c r="P20" i="2" s="1"/>
  <c r="R20" i="2" s="1"/>
  <c r="N132" i="2"/>
  <c r="P132" i="2" s="1"/>
  <c r="R132" i="2" s="1"/>
  <c r="N31" i="2"/>
  <c r="P31" i="2" s="1"/>
  <c r="R31" i="2" s="1"/>
  <c r="N159" i="2"/>
  <c r="P159" i="2" s="1"/>
  <c r="R159" i="2" s="1"/>
  <c r="R38" i="2"/>
  <c r="N41" i="2"/>
  <c r="P41" i="2" s="1"/>
  <c r="R41" i="2" s="1"/>
  <c r="N164" i="2"/>
  <c r="P164" i="2" s="1"/>
  <c r="R164" i="2" s="1"/>
  <c r="N135" i="2"/>
  <c r="P135" i="2" s="1"/>
  <c r="R135" i="2" s="1"/>
  <c r="N163" i="2"/>
  <c r="P163" i="2" s="1"/>
  <c r="R163" i="2" s="1"/>
  <c r="Q88" i="2"/>
  <c r="M140" i="2"/>
  <c r="O140" i="2" s="1"/>
  <c r="Q140" i="2" s="1"/>
  <c r="M136" i="2"/>
  <c r="O136" i="2" s="1"/>
  <c r="Q136" i="2" s="1"/>
  <c r="Q99" i="2"/>
  <c r="M100" i="2"/>
  <c r="O100" i="2" s="1"/>
  <c r="Q100" i="2" s="1"/>
  <c r="N42" i="2"/>
  <c r="P42" i="2" s="1"/>
  <c r="R42" i="2" s="1"/>
  <c r="M150" i="2"/>
  <c r="O150" i="2" s="1"/>
  <c r="Q150" i="2" s="1"/>
  <c r="M138" i="2"/>
  <c r="O138" i="2" s="1"/>
  <c r="Q138" i="2" s="1"/>
  <c r="M139" i="2"/>
  <c r="O139" i="2" s="1"/>
  <c r="Q139" i="2" s="1"/>
  <c r="R87" i="2"/>
  <c r="N90" i="2"/>
  <c r="P90" i="2" s="1"/>
  <c r="R90" i="2" s="1"/>
  <c r="R89" i="2"/>
  <c r="N137" i="2"/>
  <c r="P137" i="2" s="1"/>
  <c r="R137" i="2" s="1"/>
  <c r="R97" i="2"/>
  <c r="N98" i="2"/>
  <c r="P98" i="2" s="1"/>
  <c r="R98" i="2" s="1"/>
  <c r="Q68" i="2"/>
  <c r="M71" i="2"/>
  <c r="O71" i="2" s="1"/>
  <c r="Q71" i="2" s="1"/>
  <c r="R65" i="2"/>
  <c r="N68" i="2"/>
  <c r="P68" i="2" s="1"/>
  <c r="Q61" i="2"/>
  <c r="M74" i="2"/>
  <c r="O74" i="2" s="1"/>
  <c r="Q74" i="2" s="1"/>
  <c r="M62" i="2"/>
  <c r="O62" i="2" s="1"/>
  <c r="R54" i="2"/>
  <c r="N57" i="2"/>
  <c r="P57" i="2" s="1"/>
  <c r="R57" i="2" s="1"/>
  <c r="N61" i="2"/>
  <c r="P61" i="2" s="1"/>
  <c r="R95" i="2"/>
  <c r="N96" i="2"/>
  <c r="P96" i="2" s="1"/>
  <c r="R96" i="2" s="1"/>
  <c r="N156" i="2"/>
  <c r="P156" i="2" s="1"/>
  <c r="R156" i="2" s="1"/>
  <c r="N153" i="2"/>
  <c r="P153" i="2" s="1"/>
  <c r="R153" i="2" s="1"/>
  <c r="Q90" i="2"/>
  <c r="Q37" i="2"/>
  <c r="M40" i="2"/>
  <c r="O40" i="2" s="1"/>
  <c r="Q40" i="2" s="1"/>
  <c r="Q56" i="2"/>
  <c r="M141" i="2"/>
  <c r="O141" i="2" s="1"/>
  <c r="Q141" i="2" s="1"/>
  <c r="Q26" i="2"/>
  <c r="M29" i="2"/>
  <c r="O29" i="2" s="1"/>
  <c r="Q29" i="2" s="1"/>
  <c r="Q14" i="2"/>
  <c r="M156" i="2"/>
  <c r="O156" i="2" s="1"/>
  <c r="Q156" i="2" s="1"/>
  <c r="M153" i="2"/>
  <c r="O153" i="2" s="1"/>
  <c r="Q153" i="2" s="1"/>
  <c r="M133" i="2"/>
  <c r="O133" i="2" s="1"/>
  <c r="Q133" i="2" s="1"/>
  <c r="Q67" i="2"/>
  <c r="M70" i="2"/>
  <c r="O70" i="2" s="1"/>
  <c r="Q70" i="2" s="1"/>
  <c r="Q144" i="2"/>
  <c r="M145" i="2"/>
  <c r="O145" i="2" s="1"/>
  <c r="M151" i="2"/>
  <c r="O151" i="2" s="1"/>
  <c r="Q151" i="2" s="1"/>
  <c r="L14" i="4" l="1"/>
  <c r="I14" i="4" s="1"/>
  <c r="L15" i="4"/>
  <c r="I15" i="4" s="1"/>
  <c r="L22" i="4"/>
  <c r="I22" i="4" s="1"/>
  <c r="L21" i="4"/>
  <c r="I21" i="4" s="1"/>
  <c r="M41" i="2"/>
  <c r="O41" i="2" s="1"/>
  <c r="Q41" i="2" s="1"/>
  <c r="M33" i="2"/>
  <c r="O33" i="2" s="1"/>
  <c r="Q33" i="2" s="1"/>
  <c r="O20" i="2"/>
  <c r="M21" i="2" s="1"/>
  <c r="O21" i="2" s="1"/>
  <c r="Q21" i="2" s="1"/>
  <c r="N147" i="2"/>
  <c r="P147" i="2" s="1"/>
  <c r="R147" i="2" s="1"/>
  <c r="M30" i="2"/>
  <c r="O30" i="2" s="1"/>
  <c r="Q30" i="2" s="1"/>
  <c r="N161" i="2"/>
  <c r="P161" i="2" s="1"/>
  <c r="R161" i="2" s="1"/>
  <c r="N33" i="2"/>
  <c r="P33" i="2" s="1"/>
  <c r="R33" i="2" s="1"/>
  <c r="N21" i="2"/>
  <c r="P21" i="2" s="1"/>
  <c r="R21" i="2" s="1"/>
  <c r="N151" i="2"/>
  <c r="P151" i="2" s="1"/>
  <c r="R151" i="2" s="1"/>
  <c r="N138" i="2"/>
  <c r="P138" i="2" s="1"/>
  <c r="R138" i="2" s="1"/>
  <c r="N150" i="2"/>
  <c r="P150" i="2" s="1"/>
  <c r="R150" i="2" s="1"/>
  <c r="M75" i="2"/>
  <c r="O75" i="2" s="1"/>
  <c r="Q75" i="2" s="1"/>
  <c r="Q62" i="2"/>
  <c r="M155" i="2"/>
  <c r="O155" i="2" s="1"/>
  <c r="Q155" i="2" s="1"/>
  <c r="R68" i="2"/>
  <c r="N71" i="2"/>
  <c r="P71" i="2" s="1"/>
  <c r="R71" i="2" s="1"/>
  <c r="N139" i="2"/>
  <c r="P139" i="2" s="1"/>
  <c r="R139" i="2" s="1"/>
  <c r="R61" i="2"/>
  <c r="N74" i="2"/>
  <c r="P74" i="2" s="1"/>
  <c r="N62" i="2"/>
  <c r="P62" i="2" s="1"/>
  <c r="Q145" i="2"/>
  <c r="M161" i="2"/>
  <c r="O161" i="2" s="1"/>
  <c r="Q161" i="2" s="1"/>
  <c r="M147" i="2"/>
  <c r="O147" i="2" s="1"/>
  <c r="Q147" i="2" s="1"/>
  <c r="M157" i="2" l="1"/>
  <c r="O157" i="2" s="1"/>
  <c r="Q157" i="2" s="1"/>
  <c r="M146" i="2"/>
  <c r="O146" i="2" s="1"/>
  <c r="Q146" i="2" s="1"/>
  <c r="M158" i="2"/>
  <c r="O158" i="2" s="1"/>
  <c r="Q158" i="2" s="1"/>
  <c r="M142" i="2"/>
  <c r="O142" i="2" s="1"/>
  <c r="Q142" i="2" s="1"/>
  <c r="M152" i="2"/>
  <c r="O152" i="2" s="1"/>
  <c r="Q152" i="2" s="1"/>
  <c r="M22" i="2"/>
  <c r="O22" i="2" s="1"/>
  <c r="Q22" i="2" s="1"/>
  <c r="M154" i="2"/>
  <c r="O154" i="2" s="1"/>
  <c r="Q154" i="2" s="1"/>
  <c r="Q20" i="2"/>
  <c r="N22" i="2"/>
  <c r="P22" i="2" s="1"/>
  <c r="R22" i="2" s="1"/>
  <c r="N154" i="2"/>
  <c r="P154" i="2" s="1"/>
  <c r="R154" i="2" s="1"/>
  <c r="N146" i="2"/>
  <c r="P146" i="2" s="1"/>
  <c r="R146" i="2" s="1"/>
  <c r="N142" i="2"/>
  <c r="P142" i="2" s="1"/>
  <c r="R142" i="2" s="1"/>
  <c r="N158" i="2"/>
  <c r="P158" i="2" s="1"/>
  <c r="R158" i="2" s="1"/>
  <c r="N157" i="2"/>
  <c r="P157" i="2" s="1"/>
  <c r="R157" i="2" s="1"/>
  <c r="N152" i="2"/>
  <c r="P152" i="2" s="1"/>
  <c r="R152" i="2" s="1"/>
  <c r="R62" i="2"/>
  <c r="N155" i="2"/>
  <c r="P155" i="2" s="1"/>
  <c r="R155" i="2" s="1"/>
  <c r="R74" i="2"/>
  <c r="N75" i="2"/>
  <c r="P75" i="2" s="1"/>
  <c r="R75" i="2" s="1"/>
</calcChain>
</file>

<file path=xl/comments1.xml><?xml version="1.0" encoding="utf-8"?>
<comments xmlns="http://schemas.openxmlformats.org/spreadsheetml/2006/main">
  <authors>
    <author>pdemon</author>
  </authors>
  <commentList>
    <comment ref="Z1" authorId="0" shapeId="0">
      <text>
        <r>
          <rPr>
            <b/>
            <sz val="9"/>
            <color indexed="81"/>
            <rFont val="Tahoma"/>
            <charset val="1"/>
          </rPr>
          <t>pdemon:</t>
        </r>
        <r>
          <rPr>
            <sz val="9"/>
            <color indexed="81"/>
            <rFont val="Tahoma"/>
            <charset val="1"/>
          </rPr>
          <t xml:space="preserve">
Tier 5 value divided by five.
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pdemon:</t>
        </r>
        <r>
          <rPr>
            <sz val="9"/>
            <color indexed="81"/>
            <rFont val="Tahoma"/>
            <charset val="1"/>
          </rPr>
          <t xml:space="preserve">
Same as min value. This ensures we don't get too crazy with our scaling.</t>
        </r>
      </text>
    </comment>
  </commentList>
</comments>
</file>

<file path=xl/sharedStrings.xml><?xml version="1.0" encoding="utf-8"?>
<sst xmlns="http://schemas.openxmlformats.org/spreadsheetml/2006/main" count="4672" uniqueCount="694">
  <si>
    <t>ID</t>
  </si>
  <si>
    <t>newkey</t>
  </si>
  <si>
    <t>key</t>
  </si>
  <si>
    <t>Type</t>
  </si>
  <si>
    <t>type</t>
  </si>
  <si>
    <t>Size</t>
  </si>
  <si>
    <t>size</t>
  </si>
  <si>
    <t>Tier</t>
  </si>
  <si>
    <t>tier</t>
  </si>
  <si>
    <t>Key</t>
  </si>
  <si>
    <t>cost</t>
  </si>
  <si>
    <t>Cost</t>
  </si>
  <si>
    <t>power</t>
  </si>
  <si>
    <t>Power</t>
  </si>
  <si>
    <t>min_damage</t>
  </si>
  <si>
    <t>Previous_Override</t>
  </si>
  <si>
    <t>max_damage</t>
  </si>
  <si>
    <t>Shield_HP</t>
  </si>
  <si>
    <t>Previous_Tier</t>
  </si>
  <si>
    <t>shield_damage</t>
  </si>
  <si>
    <t>Shield_Regen</t>
  </si>
  <si>
    <t>Power_Factor</t>
  </si>
  <si>
    <t>shield_penetration</t>
  </si>
  <si>
    <t>Min_Factor</t>
  </si>
  <si>
    <t>armor_penetration</t>
  </si>
  <si>
    <t>Max_Factor</t>
  </si>
  <si>
    <t>min_windup</t>
  </si>
  <si>
    <t>Min_Current</t>
  </si>
  <si>
    <t>max_windup</t>
  </si>
  <si>
    <t>Max_Current</t>
  </si>
  <si>
    <t>Min_Previous_Tier</t>
  </si>
  <si>
    <t>Max_Previous_Tier</t>
  </si>
  <si>
    <t>Min_New</t>
  </si>
  <si>
    <t>cooldown</t>
  </si>
  <si>
    <t>range</t>
  </si>
  <si>
    <t>accuracy</t>
  </si>
  <si>
    <t>tracking</t>
  </si>
  <si>
    <t>Max_New</t>
  </si>
  <si>
    <t>missile_speed</t>
  </si>
  <si>
    <t>Min_Delta</t>
  </si>
  <si>
    <t>missile_evasion</t>
  </si>
  <si>
    <t>Max_Delta</t>
  </si>
  <si>
    <t>missile_health</t>
  </si>
  <si>
    <t>missile_armor</t>
  </si>
  <si>
    <t>LASER,SMALL,1</t>
  </si>
  <si>
    <t>missile_shield</t>
  </si>
  <si>
    <t>SMALL_RED_LASER</t>
  </si>
  <si>
    <t>end</t>
  </si>
  <si>
    <t>LASER</t>
  </si>
  <si>
    <t>SMALL</t>
  </si>
  <si>
    <t/>
  </si>
  <si>
    <t>LASER,MEDIUM,1</t>
  </si>
  <si>
    <t>MEDIUM_RED_LASER</t>
  </si>
  <si>
    <t>MEDIUM</t>
  </si>
  <si>
    <t>LASER,LARGE,1</t>
  </si>
  <si>
    <t>LARGE_RED_LASER</t>
  </si>
  <si>
    <t>LARGE</t>
  </si>
  <si>
    <t>LASER,SMALL,2</t>
  </si>
  <si>
    <t>SMALL_BLUE_LASER</t>
  </si>
  <si>
    <t>LASER,MEDIUM,2</t>
  </si>
  <si>
    <t>MEDIUM_BLUE_LASER</t>
  </si>
  <si>
    <t>SHIELD</t>
  </si>
  <si>
    <t>LASER,LARGE,2</t>
  </si>
  <si>
    <t>LARGE_BLUE_LASER</t>
  </si>
  <si>
    <t>SMALL_SHIELD_1</t>
  </si>
  <si>
    <t>LASER,SMALL,3</t>
  </si>
  <si>
    <t>SMALL_UV_LASER</t>
  </si>
  <si>
    <t>MEDIUM_SHIELD_1</t>
  </si>
  <si>
    <t>LASER,MEDIUM,3</t>
  </si>
  <si>
    <t>MEDIUM_UV_LASER</t>
  </si>
  <si>
    <t>LARGE_SHIELD_1</t>
  </si>
  <si>
    <t>LASER,LARGE,3</t>
  </si>
  <si>
    <t>LARGE_UV_LASER</t>
  </si>
  <si>
    <t>SMALL_SHIELD_2</t>
  </si>
  <si>
    <t>LASER,SMALL,4</t>
  </si>
  <si>
    <t>SMALL_XRAY_LASER</t>
  </si>
  <si>
    <t>MEDIUM_SHIELD_2</t>
  </si>
  <si>
    <t>LASER,MEDIUM,4</t>
  </si>
  <si>
    <t>MEDIUM_XRAY_LASER</t>
  </si>
  <si>
    <t>LASER,LARGE,4</t>
  </si>
  <si>
    <t>LARGE_XRAY_LASER</t>
  </si>
  <si>
    <t>LASER,SMALL,5</t>
  </si>
  <si>
    <t>SMALL_GAMMA_LASER</t>
  </si>
  <si>
    <t>LASER,MEDIUM,5</t>
  </si>
  <si>
    <t>MEDIUM_GAMMA_LASER</t>
  </si>
  <si>
    <t>LASER,LARGE,5</t>
  </si>
  <si>
    <t>LARGE_GAMMA_LASER</t>
  </si>
  <si>
    <t>LARGE_SHIELD_2</t>
  </si>
  <si>
    <t>SMALL_SPACEPORT_LASER</t>
  </si>
  <si>
    <t>SMALL_SHIELD_3</t>
  </si>
  <si>
    <t>MEDIUM_SPACEPORT_LASER</t>
  </si>
  <si>
    <t>MEDIUM_SHIELD_3</t>
  </si>
  <si>
    <t>LARGE_SPACEPORT_LASER</t>
  </si>
  <si>
    <t>LARGE_SHIELD_3</t>
  </si>
  <si>
    <t>ENERGY_LANCE,LARGE,1</t>
  </si>
  <si>
    <t>SMALL_SHIELD_4</t>
  </si>
  <si>
    <t>LARGE_ENERGY_LANCE_1</t>
  </si>
  <si>
    <t>MEDIUM_SHIELD_4</t>
  </si>
  <si>
    <t>ENERGY_LANCE</t>
  </si>
  <si>
    <t>LARGE_SHIELD_4</t>
  </si>
  <si>
    <t>ENERGY_LANCE,LARGE,2</t>
  </si>
  <si>
    <t>LARGE_ENERGY_LANCE_2</t>
  </si>
  <si>
    <t>SMALL_SHIELD_5</t>
  </si>
  <si>
    <t>TITAN_LASER,NA,1</t>
  </si>
  <si>
    <t>TITAN_LASER</t>
  </si>
  <si>
    <t>NA</t>
  </si>
  <si>
    <t>MEDIUM_SHIELD_5</t>
  </si>
  <si>
    <t>PLASMA,SMALL,1</t>
  </si>
  <si>
    <t>SMALL_PLASMA_1</t>
  </si>
  <si>
    <t>PLASMA</t>
  </si>
  <si>
    <t>LARGE_SHIELD_5</t>
  </si>
  <si>
    <t>ENIGMATIC</t>
  </si>
  <si>
    <t>PLASMA,MEDIUM,1</t>
  </si>
  <si>
    <t>SMALL_ENIGMATIC_SHIELD</t>
  </si>
  <si>
    <t>MEDIUM_PLASMA_1</t>
  </si>
  <si>
    <t>PLASMA,LARGE,1</t>
  </si>
  <si>
    <t>MEDIUM_ENIGMATIC_SHIELD</t>
  </si>
  <si>
    <t>LARGE_PLASMA_1</t>
  </si>
  <si>
    <t>LARGE_ENIGMATIC_SHIELD</t>
  </si>
  <si>
    <t>PLASMA,SMALL,2</t>
  </si>
  <si>
    <t>SMALL_PLASMA_2</t>
  </si>
  <si>
    <t>PSI</t>
  </si>
  <si>
    <t>SMALL_PSI_SHIELD</t>
  </si>
  <si>
    <t>PLASMA,MEDIUM,2</t>
  </si>
  <si>
    <t>MEDIUM_PLASMA_2</t>
  </si>
  <si>
    <t>MEDIUM_PSI_SHIELD</t>
  </si>
  <si>
    <t>PLASMA,LARGE,2</t>
  </si>
  <si>
    <t>LARGE_PLASMA_2</t>
  </si>
  <si>
    <t>LARGE_PSI_SHIELD</t>
  </si>
  <si>
    <t>PLASMA,SMALL,3</t>
  </si>
  <si>
    <t>SMALL_PLASMA_3</t>
  </si>
  <si>
    <t>PLASMA,MEDIUM,3</t>
  </si>
  <si>
    <t>MEDIUM_PLASMA_3</t>
  </si>
  <si>
    <t>PLASMA,LARGE,3</t>
  </si>
  <si>
    <t>LARGE_PLASMA_3</t>
  </si>
  <si>
    <t>ARC_EMITTER,LARGE,1</t>
  </si>
  <si>
    <t>LARGE_ARC_EMITTER_1</t>
  </si>
  <si>
    <t>ARC_EMITTER</t>
  </si>
  <si>
    <t>ARC_EMITTER,LARGE,2</t>
  </si>
  <si>
    <t>LARGE_ARC_EMITTER_2</t>
  </si>
  <si>
    <t>DISRUPTOR,SMALL,1</t>
  </si>
  <si>
    <t>SMALL_DISRUPTOR_1</t>
  </si>
  <si>
    <t>DISRUPTOR</t>
  </si>
  <si>
    <t>DISRUPTOR,MEDIUM,1</t>
  </si>
  <si>
    <t>MEDIUM_DISRUPTOR_1</t>
  </si>
  <si>
    <t>DISRUPTOR,LARGE,1</t>
  </si>
  <si>
    <t>LARGE_DISRUPTOR_1</t>
  </si>
  <si>
    <t>DISRUPTOR,SMALL,2</t>
  </si>
  <si>
    <t>SMALL_DISRUPTOR_2</t>
  </si>
  <si>
    <t>DISRUPTOR,MEDIUM,2</t>
  </si>
  <si>
    <t>MEDIUM_DISRUPTOR_2</t>
  </si>
  <si>
    <t>DISRUPTOR,LARGE,2</t>
  </si>
  <si>
    <t>LARGE_DISRUPTOR_2</t>
  </si>
  <si>
    <t>DISRUPTOR,SMALL,3</t>
  </si>
  <si>
    <t>SMALL_DISRUPTOR_3</t>
  </si>
  <si>
    <t>DISRUPTOR,MEDIUM,3</t>
  </si>
  <si>
    <t>MEDIUM_DISRUPTOR_3</t>
  </si>
  <si>
    <t>DISRUPTOR,LARGE,3</t>
  </si>
  <si>
    <t>LARGE_DISRUPTOR_3</t>
  </si>
  <si>
    <t>MASS_DRIVER,SMALL,1</t>
  </si>
  <si>
    <t>SMALL_MASS_DRIVER_1</t>
  </si>
  <si>
    <t>MASS_DRIVER</t>
  </si>
  <si>
    <t>MASS_DRIVER,MEDIUM,1</t>
  </si>
  <si>
    <t>MEDIUM_MASS_DRIVER_1</t>
  </si>
  <si>
    <t>MASS_DRIVER,LARGE,1</t>
  </si>
  <si>
    <t>LARGE_MASS_DRIVER_1</t>
  </si>
  <si>
    <t>MASS_DRIVER,SMALL,2</t>
  </si>
  <si>
    <t>SMALL_MASS_DRIVER_2</t>
  </si>
  <si>
    <t>MASS_DRIVER,MEDIUM,2</t>
  </si>
  <si>
    <t>MEDIUM_MASS_DRIVER_2</t>
  </si>
  <si>
    <t>MASS_DRIVER,LARGE,2</t>
  </si>
  <si>
    <t>LARGE_MASS_DRIVER_2</t>
  </si>
  <si>
    <t>MASS_DRIVER,SMALL,3</t>
  </si>
  <si>
    <t>SMALL_MASS_DRIVER_3</t>
  </si>
  <si>
    <t>MASS_DRIVER,MEDIUM,3</t>
  </si>
  <si>
    <t>MEDIUM_MASS_DRIVER_3</t>
  </si>
  <si>
    <t>MASS_DRIVER,LARGE,3</t>
  </si>
  <si>
    <t>LARGE_MASS_DRIVER_3</t>
  </si>
  <si>
    <t>MASS_DRIVER,SMALL,4</t>
  </si>
  <si>
    <t>SMALL_MASS_DRIVER_4</t>
  </si>
  <si>
    <t>MASS_DRIVER,MEDIUM,4</t>
  </si>
  <si>
    <t>MEDIUM_MASS_DRIVER_4</t>
  </si>
  <si>
    <t>MASS_DRIVER,LARGE,4</t>
  </si>
  <si>
    <t>LARGE_MASS_DRIVER_4</t>
  </si>
  <si>
    <t>MASS_DRIVER,SMALL,5</t>
  </si>
  <si>
    <t>SMALL_MASS_DRIVER_5</t>
  </si>
  <si>
    <t>ID_Previous</t>
  </si>
  <si>
    <t>Previous_HP</t>
  </si>
  <si>
    <t>Previous_Regen</t>
  </si>
  <si>
    <t>Ratio_Cost</t>
  </si>
  <si>
    <t>Ratio_Power</t>
  </si>
  <si>
    <t>Bonus</t>
  </si>
  <si>
    <t>MASS_DRIVER,MEDIUM,5</t>
  </si>
  <si>
    <t>Factor</t>
  </si>
  <si>
    <t>MEDIUM_MASS_DRIVER_5</t>
  </si>
  <si>
    <t>MASS_DRIVER,LARGE,5</t>
  </si>
  <si>
    <t>LARGE_MASS_DRIVER_5</t>
  </si>
  <si>
    <t>SPACEPORT_MASS_DRIVER,SMALL,1</t>
  </si>
  <si>
    <t>SMALL_SPACEPORT_MASS_DRIVER</t>
  </si>
  <si>
    <t>SPACEPORT_MASS_DRIVER</t>
  </si>
  <si>
    <t>SPACEPORT_MASS_DRIVER,MEDIUM,1</t>
  </si>
  <si>
    <t>MEDIUM_SPACEPORT_MASS_DRIVER</t>
  </si>
  <si>
    <t>SPACEPORT_MASS_DRIVER,LARGE,1</t>
  </si>
  <si>
    <t>LARGE_SPACEPORT_MASS_DRIVER</t>
  </si>
  <si>
    <t>KINETIC_ARTILLERY,LARGE,1</t>
  </si>
  <si>
    <t>LARGE_KINETIC_ARTILLERY_1</t>
  </si>
  <si>
    <t>KINETIC_ARTILLERY</t>
  </si>
  <si>
    <t>KINETIC_ARTILLERY,LARGE,2</t>
  </si>
  <si>
    <t>LARGE_KINETIC_ARTILLERY_2</t>
  </si>
  <si>
    <t>AUTOCANNON,SMALL,1</t>
  </si>
  <si>
    <t>SMALL_AUTOCANNON_1</t>
  </si>
  <si>
    <t>AUTOCANNON</t>
  </si>
  <si>
    <t>AUTOCANNON,MEDIUM,1</t>
  </si>
  <si>
    <t>MEDIUM_AUTOCANNON_1</t>
  </si>
  <si>
    <t>AUTOCANNON,LARGE,1</t>
  </si>
  <si>
    <t>LARGE_AUTOCANNON_1</t>
  </si>
  <si>
    <t>AUTOCANNON,SMALL,2</t>
  </si>
  <si>
    <t>SMALL_AUTOCANNON_2</t>
  </si>
  <si>
    <t>AUTOCANNON,MEDIUM,2</t>
  </si>
  <si>
    <t>MEDIUM_AUTOCANNON_2</t>
  </si>
  <si>
    <t>AUTOCANNON,LARGE,2</t>
  </si>
  <si>
    <t>LARGE_AUTOCANNON_2</t>
  </si>
  <si>
    <t>AUTOCANNON,SMALL,3</t>
  </si>
  <si>
    <t>SMALL_AUTOCANNON_3</t>
  </si>
  <si>
    <t>AUTOCANNON,MEDIUM,3</t>
  </si>
  <si>
    <t>MEDIUM_AUTOCANNON_3</t>
  </si>
  <si>
    <t>AUTOCANNON,LARGE,3</t>
  </si>
  <si>
    <t>LARGE_AUTOCANNON_3</t>
  </si>
  <si>
    <t>FLAK_BATTERY,NA,1</t>
  </si>
  <si>
    <t>FLAK_BATTERY_1</t>
  </si>
  <si>
    <t>FLAK_BATTERY</t>
  </si>
  <si>
    <t>FLAK_BATTERY,NA,2</t>
  </si>
  <si>
    <t>FLAK_BATTERY_2</t>
  </si>
  <si>
    <t>MASS_ACCELERATOR,LARGE,1</t>
  </si>
  <si>
    <t>LARGE_MASS_ACCELERATOR_1</t>
  </si>
  <si>
    <t>MASS_ACCELERATOR</t>
  </si>
  <si>
    <t>MASS_ACCELERATOR,LARGE,2</t>
  </si>
  <si>
    <t>LARGE_MASS_ACCELERATOR_2</t>
  </si>
  <si>
    <t>MISSILE,SMALL,1</t>
  </si>
  <si>
    <t>SMALL_MISSILE_1</t>
  </si>
  <si>
    <t>MISSILE</t>
  </si>
  <si>
    <t>MISSILE,MEDIUM,1</t>
  </si>
  <si>
    <t>MEDIUM_MISSILE_1</t>
  </si>
  <si>
    <t>MISSILE,LARGE,1</t>
  </si>
  <si>
    <t>LARGE_MISSILE_1</t>
  </si>
  <si>
    <t>MISSILE,SMALL,2</t>
  </si>
  <si>
    <t>SMALL_MISSILE_2</t>
  </si>
  <si>
    <t>MISSILE,MEDIUM,2</t>
  </si>
  <si>
    <t>MEDIUM_MISSILE_2</t>
  </si>
  <si>
    <t>MISSILE,LARGE,2</t>
  </si>
  <si>
    <t>LARGE_MISSILE_2</t>
  </si>
  <si>
    <t>MISSILE,SMALL,3</t>
  </si>
  <si>
    <t>SMALL_MISSILE_3</t>
  </si>
  <si>
    <t>MISSILE,MEDIUM,3</t>
  </si>
  <si>
    <t>MEDIUM_MISSILE_3</t>
  </si>
  <si>
    <t>MISSILE,LARGE,3</t>
  </si>
  <si>
    <t>LARGE_MISSILE_3</t>
  </si>
  <si>
    <t>MISSILE,SMALL,4</t>
  </si>
  <si>
    <t>SMALL_MISSILE_4</t>
  </si>
  <si>
    <t>MISSILE,MEDIUM,4</t>
  </si>
  <si>
    <t>MEDIUM_MISSILE_4</t>
  </si>
  <si>
    <t>MISSILE,LARGE,4</t>
  </si>
  <si>
    <t>LARGE_MISSILE_4</t>
  </si>
  <si>
    <t>MISSILE,SMALL,5</t>
  </si>
  <si>
    <t>SMALL_MISSILE_5</t>
  </si>
  <si>
    <t>MISSILE,MEDIUM,5</t>
  </si>
  <si>
    <t>MEDIUM_MISSILE_5</t>
  </si>
  <si>
    <t>MISSILE,LARGE,5</t>
  </si>
  <si>
    <t>LARGE_MISSILE_5</t>
  </si>
  <si>
    <t>SPACEPORT_MISSILE,SMALL,1</t>
  </si>
  <si>
    <t>SMALL_SPACEPORT_MISSILE</t>
  </si>
  <si>
    <t>SPACEPORT_MISSILE</t>
  </si>
  <si>
    <t>SPACEPORT_MISSILE,MEDIUM,1</t>
  </si>
  <si>
    <t>MEDIUM_SPACEPORT_MISSILE</t>
  </si>
  <si>
    <t>SPACEPORT_MISSILE,LARGE,1</t>
  </si>
  <si>
    <t>LARGE_SPACEPORT_MISSILE</t>
  </si>
  <si>
    <t>TORPEDO,NA,1</t>
  </si>
  <si>
    <t>TORPEDO_1</t>
  </si>
  <si>
    <t>TORPEDO</t>
  </si>
  <si>
    <t>TORPEDO,NA,2</t>
  </si>
  <si>
    <t>TORPEDO_2</t>
  </si>
  <si>
    <t>TORPEDO,NA,3</t>
  </si>
  <si>
    <t>TORPEDO_3</t>
  </si>
  <si>
    <t>ENERGY_TORPEDO,NA,1</t>
  </si>
  <si>
    <t>ENERGY_TORPEDO_1</t>
  </si>
  <si>
    <t>ENERGY_TORPEDO</t>
  </si>
  <si>
    <t>ENERGY_TORPEDO,NA,2</t>
  </si>
  <si>
    <t>ENERGY_TORPEDO_2</t>
  </si>
  <si>
    <t>SWARMER_MISSILE,NA,1</t>
  </si>
  <si>
    <t>SWARMER_MISSILE_1</t>
  </si>
  <si>
    <t>SWARMER_MISSILE</t>
  </si>
  <si>
    <t>SWARMER_MISSILE,NA,2</t>
  </si>
  <si>
    <t>SWARMER_MISSILE_2</t>
  </si>
  <si>
    <t>SPACE_CLOUD_LIGHTNING,NA,1</t>
  </si>
  <si>
    <t>SPACE_CLOUD_LIGHTNING</t>
  </si>
  <si>
    <t>CRYSTAL_SHIP_BLUE_LIGHTNING,SMALL,1</t>
  </si>
  <si>
    <t>SMALL_CRYSTAL_SHIP_BLUE_LIGHTNING</t>
  </si>
  <si>
    <t>CRYSTAL_SHIP_BLUE_LIGHTNING</t>
  </si>
  <si>
    <t>CRYSTAL_SHIP_BLUE_LIGHTNING,MEDIUM,1</t>
  </si>
  <si>
    <t>MEDIUM_CRYSTAL_SHIP_BLUE_LIGHTNING</t>
  </si>
  <si>
    <t>CRYSTAL_SHIP_BLUE_LIGHTNING,LARGE,1</t>
  </si>
  <si>
    <t>LARGE_CRYSTAL_SHIP_BLUE_LIGHTNING</t>
  </si>
  <si>
    <t>CRYSTAL_SHIP_GREEN_LIGHTNING,SMALL,1</t>
  </si>
  <si>
    <t>SMALL_CRYSTAL_SHIP_GREEN_LIGHTNING</t>
  </si>
  <si>
    <t>CRYSTAL_SHIP_GREEN_LIGHTNING</t>
  </si>
  <si>
    <t>CRYSTAL_SHIP_GREEN_LIGHTNING,MEDIUM,1</t>
  </si>
  <si>
    <t>MEDIUM_CRYSTAL_SHIP_GREEN_LIGHTNING</t>
  </si>
  <si>
    <t>CRYSTAL_SHIP_GREEN_LIGHTNING,LARGE,1</t>
  </si>
  <si>
    <t>LARGE_CRYSTAL_SHIP_GREEN_LIGHTNING</t>
  </si>
  <si>
    <t>CRYSTAL_SHIP_YELLOW_LIGHTNING,SMALL,1</t>
  </si>
  <si>
    <t>SMALL_CRYSTAL_SHIP_YELLOW_LIGHTNING</t>
  </si>
  <si>
    <t>CRYSTAL_SHIP_YELLOW_LIGHTNING</t>
  </si>
  <si>
    <t>CRYSTAL_SHIP_YELLOW_LIGHTNING,MEDIUM,1</t>
  </si>
  <si>
    <t>MEDIUM_CRYSTAL_SHIP_YELLOW_LIGHTNING</t>
  </si>
  <si>
    <t>CRYSTAL_SHIP_YELLOW_LIGHTNING,LARGE,1</t>
  </si>
  <si>
    <t>LARGE_CRYSTAL_SHIP_YELLOW_LIGHTNING</t>
  </si>
  <si>
    <t>CRYSTAL_SHIP_RED_LIGHTNING,SMALL,1</t>
  </si>
  <si>
    <t>SMALL_CRYSTAL_SHIP_RED_LIGHTNING</t>
  </si>
  <si>
    <t>CRYSTAL_SHIP_RED_LIGHTNING</t>
  </si>
  <si>
    <t>CRYSTAL_SHIP_RED_LIGHTNING,MEDIUM,1</t>
  </si>
  <si>
    <t>MEDIUM_CRYSTAL_SHIP_RED_LIGHTNING</t>
  </si>
  <si>
    <t>CRYSTAL_SHIP_RED_LIGHTNING,LARGE,1</t>
  </si>
  <si>
    <t>LARGE_CRYSTAL_SHIP_RED_LIGHTNING</t>
  </si>
  <si>
    <t>CRYSTAL_SHIP_BLUE_ELITE_LIGHTNING,SMALL,1</t>
  </si>
  <si>
    <t>SMALL_CRYSTAL_SHIP_BLUE_ELITE_LIGHTNING</t>
  </si>
  <si>
    <t>CRYSTAL_SHIP_BLUE_ELITE_LIGHTNING</t>
  </si>
  <si>
    <t>CRYSTAL_SHIP_BLUE_ELITE_LIGHTNING,MEDIUM,1</t>
  </si>
  <si>
    <t>MEDIUM_CRYSTAL_SHIP_BLUE_ELITE_LIGHTNING</t>
  </si>
  <si>
    <t>CRYSTAL_SHIP_BLUE_ELITE_LIGHTNING,LARGE,1</t>
  </si>
  <si>
    <t>LARGE_CRYSTAL_SHIP_BLUE_ELITE_LIGHTNING</t>
  </si>
  <si>
    <t>CRYSTAL_SHIP_GREEN_ELITE_LIGHTNING,SMALL,1</t>
  </si>
  <si>
    <t>SMALL_CRYSTAL_SHIP_GREEN_ELITE_LIGHTNING</t>
  </si>
  <si>
    <t>CRYSTAL_SHIP_GREEN_ELITE_LIGHTNING</t>
  </si>
  <si>
    <t>CRYSTAL_SHIP_GREEN_ELITE_LIGHTNING,MEDIUM,1</t>
  </si>
  <si>
    <t>MEDIUM_CRYSTAL_SHIP_GREEN_ELITE_LIGHTNING</t>
  </si>
  <si>
    <t>CRYSTAL_SHIP_GREEN_ELITE_LIGHTNING,LARGE,1</t>
  </si>
  <si>
    <t>LARGE_CRYSTAL_SHIP_GREEN_ELITE_LIGHTNING</t>
  </si>
  <si>
    <t>CRYSTAL_SHIP_YELLOW_ELITE_LIGHTNING,SMALL,1</t>
  </si>
  <si>
    <t>SMALL_CRYSTAL_SHIP_YELLOW_ELITE_LIGHTNING</t>
  </si>
  <si>
    <t>CRYSTAL_SHIP_YELLOW_ELITE_LIGHTNING</t>
  </si>
  <si>
    <t>CRYSTAL_SHIP_YELLOW_ELITE_LIGHTNING,MEDIUM,1</t>
  </si>
  <si>
    <t>MEDIUM_CRYSTAL_SHIP_YELLOW_ELITE_LIGHTNING</t>
  </si>
  <si>
    <t>CRYSTAL_SHIP_YELLOW_ELITE_LIGHTNING,LARGE,1</t>
  </si>
  <si>
    <t>LARGE_CRYSTAL_SHIP_YELLOW_ELITE_LIGHTNING</t>
  </si>
  <si>
    <t>CRYSTAL_SHIP_RED_ELITE_LIGHTNING,SMALL,1</t>
  </si>
  <si>
    <t>SMALL_CRYSTAL_SHIP_RED_ELITE_LIGHTNING</t>
  </si>
  <si>
    <t>CRYSTAL_SHIP_RED_ELITE_LIGHTNING</t>
  </si>
  <si>
    <t>CRYSTAL_SHIP_RED_ELITE_LIGHTNING,MEDIUM,1</t>
  </si>
  <si>
    <t>MEDIUM_CRYSTAL_SHIP_RED_ELITE_LIGHTNING</t>
  </si>
  <si>
    <t>CRYSTAL_SHIP_RED_ELITE_LIGHTNING,LARGE,1</t>
  </si>
  <si>
    <t>LARGE_CRYSTAL_SHIP_RED_ELITE_LIGHTNING</t>
  </si>
  <si>
    <t>PROBE_LIGHTNING,MEDIUM,1</t>
  </si>
  <si>
    <t>MEDIUM_PROBE_LIGHTNING</t>
  </si>
  <si>
    <t>PROBE_LIGHTNING</t>
  </si>
  <si>
    <t>SPACE_WHALE_WEAPON,NA,1</t>
  </si>
  <si>
    <t>SPACE_WHALE_WEAPON</t>
  </si>
  <si>
    <t>SPACE_AMOEBA_WEAPON,SMALL,1</t>
  </si>
  <si>
    <t>SMALL_SPACE_AMOEBA_WEAPON</t>
  </si>
  <si>
    <t>SPACE_AMOEBA_WEAPON</t>
  </si>
  <si>
    <t>SPACE_AMOEBA_WEAPON,NA,1</t>
  </si>
  <si>
    <t>SMALL_MINING_LASER</t>
  </si>
  <si>
    <t>MEDIUM_MINING_LASER</t>
  </si>
  <si>
    <t>PSIONIC_BLAST,NA,1</t>
  </si>
  <si>
    <t>PSIONIC_BLAST_1</t>
  </si>
  <si>
    <t>PSIONIC_BLAST</t>
  </si>
  <si>
    <t>ED_WEAPON,SMALL,1</t>
  </si>
  <si>
    <t>SMALL_ED_WEAPON</t>
  </si>
  <si>
    <t>ED_WEAPON</t>
  </si>
  <si>
    <t>ED_WEAPON,MEDIUM,1</t>
  </si>
  <si>
    <t>MEDIUM_ED_WEAPON</t>
  </si>
  <si>
    <t>ED_WEAPON,LARGE,1</t>
  </si>
  <si>
    <t>LARGE_ED_WEAPON</t>
  </si>
  <si>
    <t>SPACEPORT_SCOURGE_MISSILE,SMALL,1</t>
  </si>
  <si>
    <t>SMALL_SPACEPORT_SCOURGE_MISSILE</t>
  </si>
  <si>
    <t>SPACEPORT_SCOURGE_MISSILE</t>
  </si>
  <si>
    <t>SPACEPORT_SCOURGE_MISSILE,MEDIUM,1</t>
  </si>
  <si>
    <t>MEDIUM_SPACEPORT_SCOURGE_MISSILE</t>
  </si>
  <si>
    <t>SPACEPORT_SCOURGE_MISSILE,LARGE,1</t>
  </si>
  <si>
    <t>LARGE_SPACEPORT_SCOURGE_MISSILE</t>
  </si>
  <si>
    <t>SCOURGE_MISSILE,LARGE,1</t>
  </si>
  <si>
    <t>LARGE_SCOURGE_MISSILE_1</t>
  </si>
  <si>
    <t>SCOURGE_MISSILE</t>
  </si>
  <si>
    <t>SCOURGE_PROJECTILE_WEAPON,SMALL,1</t>
  </si>
  <si>
    <t>SMALL_SCOURGE_PROJECTILE_WEAPON</t>
  </si>
  <si>
    <t>SCOURGE_PROJECTILE_WEAPON</t>
  </si>
  <si>
    <t>SCOURGE_PROJECTILE_WEAPON,MEDIUM,1</t>
  </si>
  <si>
    <t>MEDIUM_SCOURGE_PROJECTILE_WEAPON</t>
  </si>
  <si>
    <t>FALLEN_EMPIRE_SPACEPORT_LANCE,LARGE,1</t>
  </si>
  <si>
    <t>LARGE_FALLEN_EMPIRE_SPACEPORT_LANCE</t>
  </si>
  <si>
    <t>FALLEN_EMPIRE_SPACEPORT_LANCE</t>
  </si>
  <si>
    <t>POINT_DEFENCE,NA,1</t>
  </si>
  <si>
    <t>POINT_DEFENCE_1</t>
  </si>
  <si>
    <t>POINT_DEFENCE</t>
  </si>
  <si>
    <t>POINT_DEFENCE,NA,2</t>
  </si>
  <si>
    <t>POINT_DEFENCE_2</t>
  </si>
  <si>
    <t>POINT_DEFENCE,NA,3</t>
  </si>
  <si>
    <t>POINT_DEFENCE_3</t>
  </si>
  <si>
    <t>TECHNO_WEAPON,NA,1</t>
  </si>
  <si>
    <t>TECHNO_WEAPON</t>
  </si>
  <si>
    <t>TECHNO_PD,NA,1</t>
  </si>
  <si>
    <t>TECHNO_PD</t>
  </si>
  <si>
    <t>SMALL_EVENT_UV_LASER,NA,1</t>
  </si>
  <si>
    <t>SMALL_EVENT_UV_LASER</t>
  </si>
  <si>
    <t>MEDIUM_EVENT_UV_LASER,NA,1</t>
  </si>
  <si>
    <t>MEDIUM_EVENT_UV_LASER</t>
  </si>
  <si>
    <t>STELLARITE_MISSILE,NA,1</t>
  </si>
  <si>
    <t>STELLARITE_MISSILE</t>
  </si>
  <si>
    <t>STELLARITE_PLASMA,NA,1</t>
  </si>
  <si>
    <t>STELLARITE_PLASMA</t>
  </si>
  <si>
    <t>STELLARITE_BEAM,NA,1</t>
  </si>
  <si>
    <t>STELLARITE_BEAM</t>
  </si>
  <si>
    <t>STELLARITE_LASER,NA,1</t>
  </si>
  <si>
    <t>STELLARITE_LASER</t>
  </si>
  <si>
    <t>DRAGON_WEAPON,NA,1</t>
  </si>
  <si>
    <t>DRAGON_WEAPON</t>
  </si>
  <si>
    <t>DRAGON_SECONDARY_WEAPON,NA,1</t>
  </si>
  <si>
    <t>DRAGON_SECONDARY_WEAPON</t>
  </si>
  <si>
    <t>DRAGON_TERTIARY_WEAPON,NA,1</t>
  </si>
  <si>
    <t>DRAGON_TERTIARY_WEAPON</t>
  </si>
  <si>
    <t>DIMENSIONAL_HORROR_PRIMARY_WEAPON,NA,1</t>
  </si>
  <si>
    <t>DIMENSIONAL_HORROR_PRIMARY_WEAPON</t>
  </si>
  <si>
    <t>DIMENSIONAL_HORROR_LARGE_WEAPON,NA,1</t>
  </si>
  <si>
    <t>DIMENSIONAL_HORROR_LARGE_WEAPON</t>
  </si>
  <si>
    <t>DIMENSIONAL_HORROR_MEDIUM_WEAPON,NA,1</t>
  </si>
  <si>
    <t>DIMENSIONAL_HORROR_MEDIUM_WEAPON</t>
  </si>
  <si>
    <t>DIMENSIONAL_HORROR_SMALL_WEAPON,NA,1</t>
  </si>
  <si>
    <t>DIMENSIONAL_HORROR_SMALL_WEAPON</t>
  </si>
  <si>
    <t>DIMENSIONAL_HORROR_PD,NA,1</t>
  </si>
  <si>
    <t>DIMENSIONAL_HORROR_PD</t>
  </si>
  <si>
    <t>WRAITH_RED_LASER,NA,1</t>
  </si>
  <si>
    <t>WRAITH_RED_LASER</t>
  </si>
  <si>
    <t>WRAITH_BLUE_LASER,NA,1</t>
  </si>
  <si>
    <t>WRAITH_BLUE_LASER</t>
  </si>
  <si>
    <t>WRAITH_YELLOW_LASER,NA,1</t>
  </si>
  <si>
    <t>WRAITH_YELLOW_LASER</t>
  </si>
  <si>
    <t>file</t>
  </si>
  <si>
    <t>ship</t>
  </si>
  <si>
    <t>max_hitpoints</t>
  </si>
  <si>
    <t>new_max_hitpoints</t>
  </si>
  <si>
    <t>000_tech-balance_ship_sizes.txt</t>
  </si>
  <si>
    <t>corvette</t>
  </si>
  <si>
    <t>destroyer</t>
  </si>
  <si>
    <t>cruiser</t>
  </si>
  <si>
    <t>battleship</t>
  </si>
  <si>
    <t>constructor</t>
  </si>
  <si>
    <t>colonizer</t>
  </si>
  <si>
    <t>science</t>
  </si>
  <si>
    <t>transport</t>
  </si>
  <si>
    <t>military_station_small</t>
  </si>
  <si>
    <t>military_station_medium</t>
  </si>
  <si>
    <t>military_station_large</t>
  </si>
  <si>
    <t>orbital_station</t>
  </si>
  <si>
    <t>mining_station</t>
  </si>
  <si>
    <t>research_station</t>
  </si>
  <si>
    <t>wormhole_station</t>
  </si>
  <si>
    <t>observation_station</t>
  </si>
  <si>
    <t>outpost_station</t>
  </si>
  <si>
    <t>002_tech-balance_event-ships.txt</t>
  </si>
  <si>
    <t>asteroid</t>
  </si>
  <si>
    <t>abandoned_ship</t>
  </si>
  <si>
    <t>ark_ship</t>
  </si>
  <si>
    <t>probe</t>
  </si>
  <si>
    <t>station_generic_01</t>
  </si>
  <si>
    <t>sensor_station_01</t>
  </si>
  <si>
    <t>alien_racing_ship</t>
  </si>
  <si>
    <t>eventship_01</t>
  </si>
  <si>
    <t>eventship_02</t>
  </si>
  <si>
    <t>eventship_03</t>
  </si>
  <si>
    <t>eventship_04</t>
  </si>
  <si>
    <t>eventship_05</t>
  </si>
  <si>
    <t>eventship_06</t>
  </si>
  <si>
    <t>eventship_07</t>
  </si>
  <si>
    <t>civilian_freighter</t>
  </si>
  <si>
    <t>civilian_tanker</t>
  </si>
  <si>
    <t>passenger_liner</t>
  </si>
  <si>
    <t>primitive_space_station</t>
  </si>
  <si>
    <t>ancient_drone_station</t>
  </si>
  <si>
    <t>003_tech-balance_swarm-ships.txt</t>
  </si>
  <si>
    <t>large_ship_swarm</t>
  </si>
  <si>
    <t>large_ship_carrier_swarm</t>
  </si>
  <si>
    <t>small_ship_swarm</t>
  </si>
  <si>
    <t>military_station_large_swarm</t>
  </si>
  <si>
    <t>military_station_small_swarm</t>
  </si>
  <si>
    <t>queen_swarm</t>
  </si>
  <si>
    <t>construction_ship_swarm</t>
  </si>
  <si>
    <t>colony_ship_swarm</t>
  </si>
  <si>
    <t>transport_ship_swarm</t>
  </si>
  <si>
    <t>004_tech-balance_fallen-empires.txt</t>
  </si>
  <si>
    <t>massive_ship_fallen_empire</t>
  </si>
  <si>
    <t>large_ship_fallen_empire</t>
  </si>
  <si>
    <t>small_ship_fallen_empire</t>
  </si>
  <si>
    <t>military_station_large_fallen_empire</t>
  </si>
  <si>
    <t>military_station_small_fallen_empire</t>
  </si>
  <si>
    <t>005_tech-balance_extra-dimensional.txt</t>
  </si>
  <si>
    <t>large_ship_ed</t>
  </si>
  <si>
    <t>medium_ship_ed</t>
  </si>
  <si>
    <t>small_ship_ed</t>
  </si>
  <si>
    <t>military_station_large_ed</t>
  </si>
  <si>
    <t>military_station_small_ed</t>
  </si>
  <si>
    <t>dimensional_portal_ed</t>
  </si>
  <si>
    <t>construction_ship_ed</t>
  </si>
  <si>
    <t>anchor_station</t>
  </si>
  <si>
    <t>006_tech-balance_crystal-entities.txt</t>
  </si>
  <si>
    <t>crystal_corvette</t>
  </si>
  <si>
    <t>crystal_destroyer</t>
  </si>
  <si>
    <t>crystal_cruiser</t>
  </si>
  <si>
    <t>crystal_station_large</t>
  </si>
  <si>
    <t>007_tech-balance_space-monsters.txt</t>
  </si>
  <si>
    <t>space_cloud</t>
  </si>
  <si>
    <t>space_amoeba</t>
  </si>
  <si>
    <t>space_amoeba_mother</t>
  </si>
  <si>
    <t>space_whale_1</t>
  </si>
  <si>
    <t>space_whale_2</t>
  </si>
  <si>
    <t>space_whale_3</t>
  </si>
  <si>
    <t>space_whale_4</t>
  </si>
  <si>
    <t>ancient_mining_drone</t>
  </si>
  <si>
    <t>ancient_corvette</t>
  </si>
  <si>
    <t>ancient_destroyer</t>
  </si>
  <si>
    <t>008_tech-balance_nomad-ships.txt</t>
  </si>
  <si>
    <t>nomad_corvette</t>
  </si>
  <si>
    <t>nomad_destroyer</t>
  </si>
  <si>
    <t>009_tech-balance_pirates-ships.txt</t>
  </si>
  <si>
    <t>pirate_corvette</t>
  </si>
  <si>
    <t>pirate_destroyer</t>
  </si>
  <si>
    <t>pirate_cruiser</t>
  </si>
  <si>
    <t>pirate_station</t>
  </si>
  <si>
    <t>010_tech-balance_ai-ships.txt</t>
  </si>
  <si>
    <t>large_ship_ai</t>
  </si>
  <si>
    <t>small_ship_ai</t>
  </si>
  <si>
    <t>military_station_large_ai</t>
  </si>
  <si>
    <t>military_station_small_ai</t>
  </si>
  <si>
    <t>core_ai</t>
  </si>
  <si>
    <t>construction_ship_ai</t>
  </si>
  <si>
    <t>colony_ship_ai</t>
  </si>
  <si>
    <t>transport_ship_ai</t>
  </si>
  <si>
    <t>011_tech-balance_guardians.txt</t>
  </si>
  <si>
    <t>space_dragon_red</t>
  </si>
  <si>
    <t>enclave_station</t>
  </si>
  <si>
    <t>stellarite</t>
  </si>
  <si>
    <t>sphere</t>
  </si>
  <si>
    <t>galleon</t>
  </si>
  <si>
    <t>station_xl</t>
  </si>
  <si>
    <t>station_l</t>
  </si>
  <si>
    <t>station_m</t>
  </si>
  <si>
    <t>station_s</t>
  </si>
  <si>
    <t>station_xs</t>
  </si>
  <si>
    <t>dimensional_horror</t>
  </si>
  <si>
    <t>npc_warship_01</t>
  </si>
  <si>
    <t>homebase</t>
  </si>
  <si>
    <t>hive_asteroid</t>
  </si>
  <si>
    <t>wraith_01_blue</t>
  </si>
  <si>
    <t>wraith_01_red</t>
  </si>
  <si>
    <t>wraith_01_yellow</t>
  </si>
  <si>
    <t>space_dragon_baby</t>
  </si>
  <si>
    <t>012_tech-balance_psionic.txt</t>
  </si>
  <si>
    <t>psionic_avatar</t>
  </si>
  <si>
    <t>corrupted_avatar</t>
  </si>
  <si>
    <t>shroud_manifestation</t>
  </si>
  <si>
    <t>warped_consciousness</t>
  </si>
  <si>
    <t>min_damage_override</t>
  </si>
  <si>
    <t>max_damage_override</t>
  </si>
  <si>
    <t>max_tier</t>
  </si>
  <si>
    <t>Override_HP</t>
  </si>
  <si>
    <t>Override_Regen</t>
  </si>
  <si>
    <t># Lines starting with ”#” will be treated as comments.</t>
  </si>
  <si>
    <t># This file can be reloaded with the ”reload stats” console command</t>
  </si>
  <si>
    <t>#</t>
  </si>
  <si>
    <t>dmg reduction from</t>
  </si>
  <si>
    <t>missile weapons only</t>
  </si>
  <si>
    <t>%of dmg that will</t>
  </si>
  <si>
    <t>armo is multiplied</t>
  </si>
  <si>
    <t>minimum speed</t>
  </si>
  <si>
    <t>%bonus dmg</t>
  </si>
  <si>
    <t>go through shields</t>
  </si>
  <si>
    <t>with this</t>
  </si>
  <si>
    <t>of missiles</t>
  </si>
  <si>
    <t># Lasers</t>
  </si>
  <si>
    <t>2.50</t>
  </si>
  <si>
    <t>-2.50</t>
  </si>
  <si>
    <t>5.00</t>
  </si>
  <si>
    <t>10.00</t>
  </si>
  <si>
    <t>0.80</t>
  </si>
  <si>
    <t>0.00</t>
  </si>
  <si>
    <t>0.15</t>
  </si>
  <si>
    <t>2.00</t>
  </si>
  <si>
    <t>23.00</t>
  </si>
  <si>
    <t>25.00</t>
  </si>
  <si>
    <t>30.00</t>
  </si>
  <si>
    <t>0.90</t>
  </si>
  <si>
    <t>0.60</t>
  </si>
  <si>
    <t>-5.00</t>
  </si>
  <si>
    <t>18.00</t>
  </si>
  <si>
    <t>0.30</t>
  </si>
  <si>
    <t>50.00</t>
  </si>
  <si>
    <t>0.85</t>
  </si>
  <si>
    <t>-10.00</t>
  </si>
  <si>
    <t>70.00</t>
  </si>
  <si>
    <t>6.00</t>
  </si>
  <si>
    <t>15.00</t>
  </si>
  <si>
    <t>22.00</t>
  </si>
  <si>
    <t>20.00</t>
  </si>
  <si>
    <t>-20.00</t>
  </si>
  <si>
    <t>7.50</t>
  </si>
  <si>
    <t>-7.50</t>
  </si>
  <si>
    <t>8.00</t>
  </si>
  <si>
    <t>-15.00</t>
  </si>
  <si>
    <t>16.00</t>
  </si>
  <si>
    <t>-30.00</t>
  </si>
  <si>
    <t>35.00</t>
  </si>
  <si>
    <t>40.00</t>
  </si>
  <si>
    <t>-40.00</t>
  </si>
  <si>
    <t>12.50</t>
  </si>
  <si>
    <t>-12.50</t>
  </si>
  <si>
    <t>14.00</t>
  </si>
  <si>
    <t>-25.00</t>
  </si>
  <si>
    <t>19.00</t>
  </si>
  <si>
    <t>-50.00</t>
  </si>
  <si>
    <t># Spaceport Laser</t>
  </si>
  <si>
    <t>0.33</t>
  </si>
  <si>
    <t>0.50</t>
  </si>
  <si>
    <t>0.25</t>
  </si>
  <si>
    <t># Energy Lance</t>
  </si>
  <si>
    <t>100.00</t>
  </si>
  <si>
    <t>-100.00</t>
  </si>
  <si>
    <t>0.67</t>
  </si>
  <si>
    <t>60.00</t>
  </si>
  <si>
    <t>120.00</t>
  </si>
  <si>
    <t>-120.00</t>
  </si>
  <si>
    <t># Titan Laser</t>
  </si>
  <si>
    <t>300.00</t>
  </si>
  <si>
    <t>-300.00</t>
  </si>
  <si>
    <t>0.75</t>
  </si>
  <si>
    <t>45.00</t>
  </si>
  <si>
    <t>180.00</t>
  </si>
  <si>
    <t>150.00</t>
  </si>
  <si>
    <t># Plasma</t>
  </si>
  <si>
    <t>0.40</t>
  </si>
  <si>
    <t>0.20</t>
  </si>
  <si>
    <t>80.00</t>
  </si>
  <si>
    <t># Arc Emitter</t>
  </si>
  <si>
    <t>1.00</t>
  </si>
  <si>
    <t>110.00</t>
  </si>
  <si>
    <t># Disruptors</t>
  </si>
  <si>
    <t>3.00</t>
  </si>
  <si>
    <t># Mass Drivers</t>
  </si>
  <si>
    <t>1.33</t>
  </si>
  <si>
    <t>0.76</t>
  </si>
  <si>
    <t>65.00</t>
  </si>
  <si>
    <t>0.72</t>
  </si>
  <si>
    <t>85.00</t>
  </si>
  <si>
    <t>0.81</t>
  </si>
  <si>
    <t>0.77</t>
  </si>
  <si>
    <t># Kinetic Artillery</t>
  </si>
  <si>
    <t>0.70</t>
  </si>
  <si>
    <t>-60.00</t>
  </si>
  <si>
    <t># Autocannons</t>
  </si>
  <si>
    <t>0.82</t>
  </si>
  <si>
    <t>0.65</t>
  </si>
  <si>
    <t>0.83</t>
  </si>
  <si>
    <t>0.84</t>
  </si>
  <si>
    <t># Flak Battery</t>
  </si>
  <si>
    <t># Mass Accelerator</t>
  </si>
  <si>
    <t># Missiles</t>
  </si>
  <si>
    <t>1.150</t>
  </si>
  <si>
    <t>90.00</t>
  </si>
  <si>
    <t># Spaceport Missiles</t>
  </si>
  <si>
    <t>1.100</t>
  </si>
  <si>
    <t># Torpedoes</t>
  </si>
  <si>
    <t>200.00</t>
  </si>
  <si>
    <t>140.00</t>
  </si>
  <si>
    <t># Energy Torpedo</t>
  </si>
  <si>
    <t># Swarmer Missiles</t>
  </si>
  <si>
    <t>6.50</t>
  </si>
  <si>
    <t># Space Cloud</t>
  </si>
  <si>
    <t># Crystalline Entities</t>
  </si>
  <si>
    <t># Misc Space Critters</t>
  </si>
  <si>
    <t>0.66</t>
  </si>
  <si>
    <t># ED invaders</t>
  </si>
  <si>
    <t>0.78</t>
  </si>
  <si>
    <t>0.74</t>
  </si>
  <si>
    <t># Swarm</t>
  </si>
  <si>
    <t>2.0</t>
  </si>
  <si>
    <t>4.0</t>
  </si>
  <si>
    <t>8.0</t>
  </si>
  <si>
    <t># Fallen Empire</t>
  </si>
  <si>
    <t>250.00</t>
  </si>
  <si>
    <t># Point-Defense</t>
  </si>
  <si>
    <t>0.35</t>
  </si>
  <si>
    <t># Event Weapons</t>
  </si>
  <si>
    <t>1.50</t>
  </si>
  <si>
    <t>Row Labels</t>
  </si>
  <si>
    <t>Grand Total</t>
  </si>
  <si>
    <t>Sum of Max_New</t>
  </si>
  <si>
    <t>Sum of Min_New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</si>
</sst>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General"/>
    <numFmt numFmtId="165" formatCode="[$-409]0.00"/>
    <numFmt numFmtId="166" formatCode="yy\-mm\-dd"/>
  </numFmts>
  <fonts count="14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1"/>
      <color rgb="FF0099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3333"/>
        <bgColor rgb="FFFF3333"/>
      </patternFill>
    </fill>
    <fill>
      <patternFill patternType="solid">
        <fgColor rgb="FFB2B2B2"/>
        <bgColor rgb="FFB2B2B2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4" fillId="2" borderId="0" xfId="1" applyAlignment="1"/>
    <xf numFmtId="0" fontId="1" fillId="0" borderId="0" xfId="0" applyNumberFormat="1" applyFont="1" applyAlignment="1"/>
    <xf numFmtId="164" fontId="8" fillId="0" borderId="0" xfId="0" applyNumberFormat="1" applyFont="1"/>
    <xf numFmtId="164" fontId="8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164" fontId="9" fillId="3" borderId="0" xfId="0" applyNumberFormat="1" applyFont="1" applyFill="1" applyAlignment="1">
      <alignment horizontal="left"/>
    </xf>
    <xf numFmtId="164" fontId="8" fillId="3" borderId="0" xfId="0" applyNumberFormat="1" applyFont="1" applyFill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165" fontId="7" fillId="0" borderId="0" xfId="0" applyNumberFormat="1" applyFont="1" applyAlignment="1">
      <alignment horizontal="left" wrapText="1"/>
    </xf>
    <xf numFmtId="0" fontId="10" fillId="4" borderId="0" xfId="0" applyFont="1" applyFill="1" applyAlignment="1">
      <alignment wrapText="1"/>
    </xf>
    <xf numFmtId="0" fontId="11" fillId="4" borderId="0" xfId="0" applyFont="1" applyFill="1"/>
    <xf numFmtId="165" fontId="11" fillId="4" borderId="0" xfId="0" applyNumberFormat="1" applyFont="1" applyFill="1" applyAlignment="1">
      <alignment horizontal="left"/>
    </xf>
    <xf numFmtId="0" fontId="10" fillId="4" borderId="0" xfId="0" applyFont="1" applyFill="1"/>
    <xf numFmtId="0" fontId="11" fillId="0" borderId="0" xfId="0" applyFont="1" applyAlignment="1">
      <alignment wrapText="1"/>
    </xf>
    <xf numFmtId="165" fontId="11" fillId="0" borderId="0" xfId="0" applyNumberFormat="1" applyFont="1" applyAlignment="1">
      <alignment horizontal="left" wrapText="1"/>
    </xf>
    <xf numFmtId="0" fontId="7" fillId="0" borderId="0" xfId="0" applyFont="1"/>
    <xf numFmtId="0" fontId="12" fillId="0" borderId="0" xfId="0" applyFont="1" applyAlignment="1">
      <alignment wrapText="1"/>
    </xf>
    <xf numFmtId="166" fontId="11" fillId="0" borderId="0" xfId="0" applyNumberFormat="1" applyFont="1" applyAlignment="1">
      <alignment wrapText="1"/>
    </xf>
    <xf numFmtId="0" fontId="0" fillId="0" borderId="0" xfId="0" applyFont="1"/>
    <xf numFmtId="166" fontId="12" fillId="0" borderId="0" xfId="0" applyNumberFormat="1" applyFont="1" applyAlignment="1">
      <alignment wrapText="1"/>
    </xf>
    <xf numFmtId="165" fontId="9" fillId="4" borderId="0" xfId="0" applyNumberFormat="1" applyFont="1" applyFill="1"/>
    <xf numFmtId="165" fontId="0" fillId="0" borderId="0" xfId="0" applyNumberFormat="1" applyFont="1"/>
    <xf numFmtId="165" fontId="10" fillId="4" borderId="0" xfId="0" applyNumberFormat="1" applyFont="1" applyFill="1" applyAlignment="1">
      <alignment wrapText="1"/>
    </xf>
    <xf numFmtId="165" fontId="13" fillId="0" borderId="0" xfId="0" applyNumberFormat="1" applyFont="1" applyAlignment="1">
      <alignment horizontal="left"/>
    </xf>
    <xf numFmtId="165" fontId="13" fillId="0" borderId="0" xfId="0" applyNumberFormat="1" applyFont="1"/>
    <xf numFmtId="0" fontId="0" fillId="0" borderId="0" xfId="0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11" fillId="0" borderId="0" xfId="0" applyFont="1" applyAlignment="1">
      <alignment horizontal="center" wrapText="1"/>
    </xf>
  </cellXfs>
  <cellStyles count="2">
    <cellStyle name="Neutral" xfId="1" builtinId="28"/>
    <cellStyle name="Normal" xfId="0" builtinId="0"/>
  </cellStyles>
  <dxfs count="72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Inconsolata"/>
        <scheme val="none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EEF7E3"/>
          <bgColor rgb="FFEEF7E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8BC34A"/>
          <bgColor rgb="FF8BC34A"/>
        </patternFill>
      </fill>
      <border>
        <left/>
        <right/>
        <top/>
        <bottom/>
      </border>
    </dxf>
    <dxf>
      <fill>
        <patternFill patternType="solid">
          <fgColor rgb="FFFFE6DD"/>
          <bgColor rgb="FFFFE6DD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46524"/>
          <bgColor rgb="FFF46524"/>
        </patternFill>
      </fill>
      <border>
        <left/>
        <right/>
        <top/>
        <bottom/>
      </border>
    </dxf>
    <dxf>
      <fill>
        <patternFill patternType="solid">
          <fgColor rgb="FFF8F2EB"/>
          <bgColor rgb="FFF8F2EB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CA677"/>
          <bgColor rgb="FFCCA677"/>
        </patternFill>
      </fill>
      <border>
        <left/>
        <right/>
        <top/>
        <bottom/>
      </border>
    </dxf>
  </dxfs>
  <tableStyles count="3">
    <tableStyle name="hull_values-style" pivot="0" count="3">
      <tableStyleElement type="headerRow" dxfId="71"/>
      <tableStyleElement type="firstRowStripe" dxfId="70"/>
      <tableStyleElement type="secondRowStripe" dxfId="69"/>
    </tableStyle>
    <tableStyle name=" shield_values_update-style" pivot="0" count="3">
      <tableStyleElement type="headerRow" dxfId="68"/>
      <tableStyleElement type="firstRowStripe" dxfId="67"/>
      <tableStyleElement type="secondRowStripe" dxfId="66"/>
    </tableStyle>
    <tableStyle name="weapon_comparison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demon" refreshedDate="42916.94225925926" createdVersion="6" refreshedVersion="6" minRefreshableVersion="3" recordCount="163">
  <cacheSource type="worksheet">
    <worksheetSource name="weapon_comparison"/>
  </cacheSource>
  <cacheFields count="18">
    <cacheField name="newkey" numFmtId="0">
      <sharedItems/>
    </cacheField>
    <cacheField name="key" numFmtId="0">
      <sharedItems count="163">
        <s v="SMALL_RED_LASER"/>
        <s v="MEDIUM_RED_LASER"/>
        <s v="LARGE_RED_LASER"/>
        <s v="SMALL_BLUE_LASER"/>
        <s v="MEDIUM_BLUE_LASER"/>
        <s v="LARGE_BLUE_LASER"/>
        <s v="SMALL_UV_LASER"/>
        <s v="MEDIUM_UV_LASER"/>
        <s v="LARGE_UV_LASER"/>
        <s v="SMALL_XRAY_LASER"/>
        <s v="MEDIUM_XRAY_LASER"/>
        <s v="LARGE_XRAY_LASER"/>
        <s v="SMALL_GAMMA_LASER"/>
        <s v="MEDIUM_GAMMA_LASER"/>
        <s v="LARGE_GAMMA_LASER"/>
        <s v="SMALL_SPACEPORT_LASER"/>
        <s v="MEDIUM_SPACEPORT_LASER"/>
        <s v="LARGE_SPACEPORT_LASER"/>
        <s v="LARGE_ENERGY_LANCE_1"/>
        <s v="LARGE_ENERGY_LANCE_2"/>
        <s v="TITAN_LASER"/>
        <s v="SMALL_PLASMA_1"/>
        <s v="MEDIUM_PLASMA_1"/>
        <s v="LARGE_PLASMA_1"/>
        <s v="SMALL_PLASMA_2"/>
        <s v="MEDIUM_PLASMA_2"/>
        <s v="LARGE_PLASMA_2"/>
        <s v="SMALL_PLASMA_3"/>
        <s v="MEDIUM_PLASMA_3"/>
        <s v="LARGE_PLASMA_3"/>
        <s v="LARGE_ARC_EMITTER_1"/>
        <s v="LARGE_ARC_EMITTER_2"/>
        <s v="SMALL_DISRUPTOR_1"/>
        <s v="MEDIUM_DISRUPTOR_1"/>
        <s v="LARGE_DISRUPTOR_1"/>
        <s v="SMALL_DISRUPTOR_2"/>
        <s v="MEDIUM_DISRUPTOR_2"/>
        <s v="LARGE_DISRUPTOR_2"/>
        <s v="SMALL_DISRUPTOR_3"/>
        <s v="MEDIUM_DISRUPTOR_3"/>
        <s v="LARGE_DISRUPTOR_3"/>
        <s v="SMALL_MASS_DRIVER_1"/>
        <s v="MEDIUM_MASS_DRIVER_1"/>
        <s v="LARGE_MASS_DRIVER_1"/>
        <s v="SMALL_MASS_DRIVER_2"/>
        <s v="MEDIUM_MASS_DRIVER_2"/>
        <s v="LARGE_MASS_DRIVER_2"/>
        <s v="SMALL_MASS_DRIVER_3"/>
        <s v="MEDIUM_MASS_DRIVER_3"/>
        <s v="LARGE_MASS_DRIVER_3"/>
        <s v="SMALL_MASS_DRIVER_4"/>
        <s v="MEDIUM_MASS_DRIVER_4"/>
        <s v="LARGE_MASS_DRIVER_4"/>
        <s v="SMALL_MASS_DRIVER_5"/>
        <s v="MEDIUM_MASS_DRIVER_5"/>
        <s v="LARGE_MASS_DRIVER_5"/>
        <s v="SMALL_SPACEPORT_MASS_DRIVER"/>
        <s v="MEDIUM_SPACEPORT_MASS_DRIVER"/>
        <s v="LARGE_SPACEPORT_MASS_DRIVER"/>
        <s v="LARGE_KINETIC_ARTILLERY_1"/>
        <s v="LARGE_KINETIC_ARTILLERY_2"/>
        <s v="SMALL_AUTOCANNON_1"/>
        <s v="MEDIUM_AUTOCANNON_1"/>
        <s v="LARGE_AUTOCANNON_1"/>
        <s v="SMALL_AUTOCANNON_2"/>
        <s v="MEDIUM_AUTOCANNON_2"/>
        <s v="LARGE_AUTOCANNON_2"/>
        <s v="SMALL_AUTOCANNON_3"/>
        <s v="MEDIUM_AUTOCANNON_3"/>
        <s v="LARGE_AUTOCANNON_3"/>
        <s v="FLAK_BATTERY_1"/>
        <s v="FLAK_BATTERY_2"/>
        <s v="LARGE_MASS_ACCELERATOR_1"/>
        <s v="LARGE_MASS_ACCELERATOR_2"/>
        <s v="SMALL_MISSILE_1"/>
        <s v="MEDIUM_MISSILE_1"/>
        <s v="LARGE_MISSILE_1"/>
        <s v="SMALL_MISSILE_2"/>
        <s v="MEDIUM_MISSILE_2"/>
        <s v="LARGE_MISSILE_2"/>
        <s v="SMALL_MISSILE_3"/>
        <s v="MEDIUM_MISSILE_3"/>
        <s v="LARGE_MISSILE_3"/>
        <s v="SMALL_MISSILE_4"/>
        <s v="MEDIUM_MISSILE_4"/>
        <s v="LARGE_MISSILE_4"/>
        <s v="SMALL_MISSILE_5"/>
        <s v="MEDIUM_MISSILE_5"/>
        <s v="LARGE_MISSILE_5"/>
        <s v="SMALL_SPACEPORT_MISSILE"/>
        <s v="MEDIUM_SPACEPORT_MISSILE"/>
        <s v="LARGE_SPACEPORT_MISSILE"/>
        <s v="TORPEDO_1"/>
        <s v="TORPEDO_2"/>
        <s v="TORPEDO_3"/>
        <s v="ENERGY_TORPEDO_1"/>
        <s v="ENERGY_TORPEDO_2"/>
        <s v="SWARMER_MISSILE_1"/>
        <s v="SWARMER_MISSILE_2"/>
        <s v="SPACE_CLOUD_LIGHTNING"/>
        <s v="SMALL_CRYSTAL_SHIP_BLUE_LIGHTNING"/>
        <s v="MEDIUM_CRYSTAL_SHIP_BLUE_LIGHTNING"/>
        <s v="LARGE_CRYSTAL_SHIP_BLUE_LIGHTNING"/>
        <s v="SMALL_CRYSTAL_SHIP_GREEN_LIGHTNING"/>
        <s v="MEDIUM_CRYSTAL_SHIP_GREEN_LIGHTNING"/>
        <s v="LARGE_CRYSTAL_SHIP_GREEN_LIGHTNING"/>
        <s v="SMALL_CRYSTAL_SHIP_YELLOW_LIGHTNING"/>
        <s v="MEDIUM_CRYSTAL_SHIP_YELLOW_LIGHTNING"/>
        <s v="LARGE_CRYSTAL_SHIP_YELLOW_LIGHTNING"/>
        <s v="SMALL_CRYSTAL_SHIP_RED_LIGHTNING"/>
        <s v="MEDIUM_CRYSTAL_SHIP_RED_LIGHTNING"/>
        <s v="LARGE_CRYSTAL_SHIP_RED_LIGHTNING"/>
        <s v="SMALL_CRYSTAL_SHIP_BLUE_ELITE_LIGHTNING"/>
        <s v="MEDIUM_CRYSTAL_SHIP_BLUE_ELITE_LIGHTNING"/>
        <s v="LARGE_CRYSTAL_SHIP_BLUE_ELITE_LIGHTNING"/>
        <s v="SMALL_CRYSTAL_SHIP_GREEN_ELITE_LIGHTNING"/>
        <s v="MEDIUM_CRYSTAL_SHIP_GREEN_ELITE_LIGHTNING"/>
        <s v="LARGE_CRYSTAL_SHIP_GREEN_ELITE_LIGHTNING"/>
        <s v="SMALL_CRYSTAL_SHIP_YELLOW_ELITE_LIGHTNING"/>
        <s v="MEDIUM_CRYSTAL_SHIP_YELLOW_ELITE_LIGHTNING"/>
        <s v="LARGE_CRYSTAL_SHIP_YELLOW_ELITE_LIGHTNING"/>
        <s v="SMALL_CRYSTAL_SHIP_RED_ELITE_LIGHTNING"/>
        <s v="MEDIUM_CRYSTAL_SHIP_RED_ELITE_LIGHTNING"/>
        <s v="LARGE_CRYSTAL_SHIP_RED_ELITE_LIGHTNING"/>
        <s v="MEDIUM_PROBE_LIGHTNING"/>
        <s v="SPACE_WHALE_WEAPON"/>
        <s v="SMALL_SPACE_AMOEBA_WEAPON"/>
        <s v="SPACE_AMOEBA_WEAPON"/>
        <s v="SMALL_MINING_LASER"/>
        <s v="MEDIUM_MINING_LASER"/>
        <s v="PSIONIC_BLAST_1"/>
        <s v="SMALL_ED_WEAPON"/>
        <s v="MEDIUM_ED_WEAPON"/>
        <s v="LARGE_ED_WEAPON"/>
        <s v="SMALL_SPACEPORT_SCOURGE_MISSILE"/>
        <s v="MEDIUM_SPACEPORT_SCOURGE_MISSILE"/>
        <s v="LARGE_SPACEPORT_SCOURGE_MISSILE"/>
        <s v="LARGE_SCOURGE_MISSILE_1"/>
        <s v="SMALL_SCOURGE_PROJECTILE_WEAPON"/>
        <s v="MEDIUM_SCOURGE_PROJECTILE_WEAPON"/>
        <s v="LARGE_FALLEN_EMPIRE_SPACEPORT_LANCE"/>
        <s v="POINT_DEFENCE_1"/>
        <s v="POINT_DEFENCE_2"/>
        <s v="POINT_DEFENCE_3"/>
        <s v="TECHNO_WEAPON"/>
        <s v="TECHNO_PD"/>
        <s v="SMALL_EVENT_UV_LASER"/>
        <s v="MEDIUM_EVENT_UV_LASER"/>
        <s v="STELLARITE_MISSILE"/>
        <s v="STELLARITE_PLASMA"/>
        <s v="STELLARITE_BEAM"/>
        <s v="STELLARITE_LASER"/>
        <s v="DRAGON_WEAPON"/>
        <s v="DRAGON_SECONDARY_WEAPON"/>
        <s v="DRAGON_TERTIARY_WEAPON"/>
        <s v="DIMENSIONAL_HORROR_PRIMARY_WEAPON"/>
        <s v="DIMENSIONAL_HORROR_LARGE_WEAPON"/>
        <s v="DIMENSIONAL_HORROR_MEDIUM_WEAPON"/>
        <s v="DIMENSIONAL_HORROR_SMALL_WEAPON"/>
        <s v="DIMENSIONAL_HORROR_PD"/>
        <s v="WRAITH_RED_LASER"/>
        <s v="WRAITH_BLUE_LASER"/>
        <s v="WRAITH_YELLOW_LASER"/>
      </sharedItems>
    </cacheField>
    <cacheField name="type" numFmtId="0">
      <sharedItems/>
    </cacheField>
    <cacheField name="size" numFmtId="0">
      <sharedItems/>
    </cacheField>
    <cacheField name="tier" numFmtId="0">
      <sharedItems containsSemiMixedTypes="0" containsString="0" containsNumber="1" containsInteger="1" minValue="1" maxValue="5"/>
    </cacheField>
    <cacheField name="Previous_Override" numFmtId="0">
      <sharedItems containsBlank="1"/>
    </cacheField>
    <cacheField name="Previous_Tier" numFmtId="0">
      <sharedItems/>
    </cacheField>
    <cacheField name="Power_Factor" numFmtId="0">
      <sharedItems containsSemiMixedTypes="0" containsString="0" containsNumber="1" minValue="1" maxValue="2"/>
    </cacheField>
    <cacheField name="Min_Factor" numFmtId="0">
      <sharedItems containsSemiMixedTypes="0" containsString="0" containsNumber="1" minValue="2.3809523809523808E-2" maxValue="29.585798816568047"/>
    </cacheField>
    <cacheField name="Max_Factor" numFmtId="0">
      <sharedItems containsSemiMixedTypes="0" containsString="0" containsNumber="1" minValue="0.25" maxValue="22.658610271903324"/>
    </cacheField>
    <cacheField name="Min_Current" numFmtId="0">
      <sharedItems containsSemiMixedTypes="0" containsString="0" containsNumber="1" containsInteger="1" minValue="1" maxValue="5000"/>
    </cacheField>
    <cacheField name="Max_Current" numFmtId="0">
      <sharedItems containsSemiMixedTypes="0" containsString="0" containsNumber="1" containsInteger="1" minValue="3" maxValue="7500"/>
    </cacheField>
    <cacheField name="Min_Previous_Tier" numFmtId="0">
      <sharedItems containsSemiMixedTypes="0" containsString="0" containsNumber="1" containsInteger="1" minValue="1" maxValue="164"/>
    </cacheField>
    <cacheField name="Max_Previous_Tier" numFmtId="0">
      <sharedItems containsSemiMixedTypes="0" containsString="0" containsNumber="1" containsInteger="1" minValue="2" maxValue="323"/>
    </cacheField>
    <cacheField name="Min_New" numFmtId="0">
      <sharedItems containsSemiMixedTypes="0" containsString="0" containsNumber="1" containsInteger="1" minValue="1" maxValue="4852"/>
    </cacheField>
    <cacheField name="Max_New" numFmtId="0">
      <sharedItems containsSemiMixedTypes="0" containsString="0" containsNumber="1" containsInteger="1" minValue="2" maxValue="7319"/>
    </cacheField>
    <cacheField name="Min_Delta" numFmtId="0">
      <sharedItems containsSemiMixedTypes="0" containsString="0" containsNumber="1" containsInteger="1" minValue="-148" maxValue="3"/>
    </cacheField>
    <cacheField name="Max_Delta" numFmtId="0">
      <sharedItems containsSemiMixedTypes="0" containsString="0" containsNumber="1" containsInteger="1" minValue="-18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s v="LASER,SMALL,1"/>
    <x v="0"/>
    <s v="LASER"/>
    <s v="SMALL"/>
    <n v="1"/>
    <m/>
    <s v="LASER,SMALL,1"/>
    <n v="1"/>
    <n v="1"/>
    <n v="1"/>
    <n v="2"/>
    <n v="3"/>
    <n v="2"/>
    <n v="3"/>
    <n v="2"/>
    <n v="3"/>
    <n v="0"/>
    <n v="0"/>
  </r>
  <r>
    <s v="LASER,MEDIUM,1"/>
    <x v="1"/>
    <s v="LASER"/>
    <s v="MEDIUM"/>
    <n v="1"/>
    <m/>
    <s v="LASER,MEDIUM,1"/>
    <n v="1"/>
    <n v="1"/>
    <n v="1"/>
    <n v="4"/>
    <n v="7"/>
    <n v="4"/>
    <n v="7"/>
    <n v="4"/>
    <n v="7"/>
    <n v="0"/>
    <n v="0"/>
  </r>
  <r>
    <s v="LASER,LARGE,1"/>
    <x v="2"/>
    <s v="LASER"/>
    <s v="LARGE"/>
    <n v="1"/>
    <m/>
    <s v="LASER,LARGE,1"/>
    <n v="1"/>
    <n v="1"/>
    <n v="1"/>
    <n v="8"/>
    <n v="14"/>
    <n v="8"/>
    <n v="14"/>
    <n v="8"/>
    <n v="14"/>
    <n v="0"/>
    <n v="0"/>
  </r>
  <r>
    <s v="LASER,SMALL,2"/>
    <x v="3"/>
    <s v="LASER"/>
    <s v="SMALL"/>
    <n v="2"/>
    <m/>
    <s v="LASER,SMALL,1"/>
    <n v="2"/>
    <n v="3"/>
    <n v="3.6666666666666665"/>
    <n v="6"/>
    <n v="11"/>
    <n v="2"/>
    <n v="3"/>
    <n v="4"/>
    <n v="6"/>
    <n v="-2"/>
    <n v="-5"/>
  </r>
  <r>
    <s v="LASER,MEDIUM,2"/>
    <x v="4"/>
    <s v="LASER"/>
    <s v="MEDIUM"/>
    <n v="2"/>
    <m/>
    <s v="LASER,MEDIUM,1"/>
    <n v="2"/>
    <n v="3.75"/>
    <n v="3.1428571428571428"/>
    <n v="15"/>
    <n v="22"/>
    <n v="4"/>
    <n v="7"/>
    <n v="8"/>
    <n v="14"/>
    <n v="-7"/>
    <n v="-8"/>
  </r>
  <r>
    <s v="LASER,LARGE,2"/>
    <x v="5"/>
    <s v="LASER"/>
    <s v="LARGE"/>
    <n v="2"/>
    <m/>
    <s v="LASER,LARGE,1"/>
    <n v="2"/>
    <n v="4"/>
    <n v="3.4285714285714284"/>
    <n v="32"/>
    <n v="48"/>
    <n v="8"/>
    <n v="14"/>
    <n v="16"/>
    <n v="28"/>
    <n v="-16"/>
    <n v="-20"/>
  </r>
  <r>
    <s v="LASER,SMALL,3"/>
    <x v="6"/>
    <s v="LASER"/>
    <s v="SMALL"/>
    <n v="3"/>
    <m/>
    <s v="LASER,SMALL,2"/>
    <n v="1.5"/>
    <n v="1.3333333333333333"/>
    <n v="1.0909090909090908"/>
    <n v="8"/>
    <n v="12"/>
    <n v="4"/>
    <n v="6"/>
    <n v="6"/>
    <n v="9"/>
    <n v="-2"/>
    <n v="-3"/>
  </r>
  <r>
    <s v="LASER,MEDIUM,3"/>
    <x v="7"/>
    <s v="LASER"/>
    <s v="MEDIUM"/>
    <n v="3"/>
    <m/>
    <s v="LASER,MEDIUM,2"/>
    <n v="1.5"/>
    <n v="1.0666666666666667"/>
    <n v="1.1818181818181819"/>
    <n v="16"/>
    <n v="26"/>
    <n v="8"/>
    <n v="14"/>
    <n v="12"/>
    <n v="21"/>
    <n v="-4"/>
    <n v="-5"/>
  </r>
  <r>
    <s v="LASER,LARGE,3"/>
    <x v="8"/>
    <s v="LASER"/>
    <s v="LARGE"/>
    <n v="3"/>
    <m/>
    <s v="LASER,LARGE,2"/>
    <n v="1.5"/>
    <n v="1.09375"/>
    <n v="1.1666666666666667"/>
    <n v="35"/>
    <n v="56"/>
    <n v="16"/>
    <n v="28"/>
    <n v="24"/>
    <n v="42"/>
    <n v="-11"/>
    <n v="-14"/>
  </r>
  <r>
    <s v="LASER,SMALL,4"/>
    <x v="9"/>
    <s v="LASER"/>
    <s v="SMALL"/>
    <n v="4"/>
    <m/>
    <s v="LASER,SMALL,3"/>
    <n v="1.3333333333333333"/>
    <n v="1.125"/>
    <n v="1.0833333333333333"/>
    <n v="9"/>
    <n v="13"/>
    <n v="6"/>
    <n v="9"/>
    <n v="8"/>
    <n v="12"/>
    <n v="-1"/>
    <n v="-1"/>
  </r>
  <r>
    <s v="LASER,MEDIUM,4"/>
    <x v="10"/>
    <s v="LASER"/>
    <s v="MEDIUM"/>
    <n v="4"/>
    <m/>
    <s v="LASER,MEDIUM,3"/>
    <n v="1.3333333333333333"/>
    <n v="1.125"/>
    <n v="1.1538461538461537"/>
    <n v="18"/>
    <n v="30"/>
    <n v="12"/>
    <n v="21"/>
    <n v="16"/>
    <n v="28"/>
    <n v="-2"/>
    <n v="-2"/>
  </r>
  <r>
    <s v="LASER,LARGE,4"/>
    <x v="11"/>
    <s v="LASER"/>
    <s v="LARGE"/>
    <n v="4"/>
    <m/>
    <s v="LASER,LARGE,3"/>
    <n v="1.3333333333333333"/>
    <n v="1.1142857142857143"/>
    <n v="1.125"/>
    <n v="39"/>
    <n v="63"/>
    <n v="24"/>
    <n v="42"/>
    <n v="32"/>
    <n v="56"/>
    <n v="-7"/>
    <n v="-7"/>
  </r>
  <r>
    <s v="LASER,SMALL,5"/>
    <x v="12"/>
    <s v="LASER"/>
    <s v="SMALL"/>
    <n v="5"/>
    <m/>
    <s v="LASER,SMALL,4"/>
    <n v="1.25"/>
    <n v="1.2222222222222223"/>
    <n v="1.0769230769230769"/>
    <n v="11"/>
    <n v="14"/>
    <n v="8"/>
    <n v="12"/>
    <n v="10"/>
    <n v="15"/>
    <n v="-1"/>
    <n v="1"/>
  </r>
  <r>
    <s v="LASER,MEDIUM,5"/>
    <x v="13"/>
    <s v="LASER"/>
    <s v="MEDIUM"/>
    <n v="5"/>
    <m/>
    <s v="LASER,MEDIUM,4"/>
    <n v="1.25"/>
    <n v="1.0555555555555556"/>
    <n v="1.1000000000000001"/>
    <n v="19"/>
    <n v="33"/>
    <n v="16"/>
    <n v="28"/>
    <n v="20"/>
    <n v="35"/>
    <n v="1"/>
    <n v="2"/>
  </r>
  <r>
    <s v="LASER,LARGE,5"/>
    <x v="14"/>
    <s v="LASER"/>
    <s v="LARGE"/>
    <n v="5"/>
    <m/>
    <s v="LASER,LARGE,4"/>
    <n v="1.25"/>
    <n v="1.0769230769230769"/>
    <n v="1.126984126984127"/>
    <n v="42"/>
    <n v="71"/>
    <n v="32"/>
    <n v="56"/>
    <n v="40"/>
    <n v="70"/>
    <n v="-2"/>
    <n v="-1"/>
  </r>
  <r>
    <s v="LASER,SMALL,1"/>
    <x v="15"/>
    <s v="LASER"/>
    <s v="SMALL"/>
    <n v="1"/>
    <m/>
    <s v="LASER,SMALL,1"/>
    <n v="1"/>
    <n v="1"/>
    <n v="1"/>
    <n v="2"/>
    <n v="3"/>
    <n v="2"/>
    <n v="3"/>
    <n v="2"/>
    <n v="3"/>
    <n v="0"/>
    <n v="0"/>
  </r>
  <r>
    <s v="LASER,MEDIUM,1"/>
    <x v="16"/>
    <s v="LASER"/>
    <s v="MEDIUM"/>
    <n v="1"/>
    <m/>
    <s v="LASER,MEDIUM,1"/>
    <n v="1"/>
    <n v="1"/>
    <n v="1"/>
    <n v="4"/>
    <n v="7"/>
    <n v="4"/>
    <n v="7"/>
    <n v="4"/>
    <n v="7"/>
    <n v="0"/>
    <n v="0"/>
  </r>
  <r>
    <s v="LASER,LARGE,1"/>
    <x v="17"/>
    <s v="LASER"/>
    <s v="LARGE"/>
    <n v="1"/>
    <m/>
    <s v="LASER,LARGE,1"/>
    <n v="1"/>
    <n v="1"/>
    <n v="1"/>
    <n v="8"/>
    <n v="14"/>
    <n v="8"/>
    <n v="14"/>
    <n v="8"/>
    <n v="14"/>
    <n v="0"/>
    <n v="0"/>
  </r>
  <r>
    <s v="ENERGY_LANCE,LARGE,1"/>
    <x v="18"/>
    <s v="ENERGY_LANCE"/>
    <s v="LARGE"/>
    <n v="1"/>
    <s v="LASER,LARGE,5"/>
    <s v="LASER,LARGE,5"/>
    <n v="1"/>
    <n v="3.4285714285714284"/>
    <n v="3.8450704225352115"/>
    <n v="144"/>
    <n v="273"/>
    <n v="40"/>
    <n v="70"/>
    <n v="137"/>
    <n v="269"/>
    <n v="-7"/>
    <n v="-4"/>
  </r>
  <r>
    <s v="ENERGY_LANCE,LARGE,2"/>
    <x v="19"/>
    <s v="ENERGY_LANCE"/>
    <s v="LARGE"/>
    <n v="2"/>
    <m/>
    <s v="ENERGY_LANCE,LARGE,1"/>
    <n v="1.2"/>
    <n v="1.1736111111111112"/>
    <n v="1.2124542124542124"/>
    <n v="169"/>
    <n v="331"/>
    <n v="137"/>
    <n v="269"/>
    <n v="164"/>
    <n v="323"/>
    <n v="-5"/>
    <n v="-8"/>
  </r>
  <r>
    <s v="TITAN_LASER,NA,1"/>
    <x v="20"/>
    <s v="TITAN_LASER"/>
    <s v="NA"/>
    <n v="1"/>
    <s v="ENERGY_LANCE,LARGE,2"/>
    <s v="ENERGY_LANCE,LARGE,2"/>
    <n v="1"/>
    <n v="23.668639053254438"/>
    <n v="18.126888217522659"/>
    <n v="4000"/>
    <n v="6000"/>
    <n v="164"/>
    <n v="323"/>
    <n v="3882"/>
    <n v="5855"/>
    <n v="-118"/>
    <n v="-145"/>
  </r>
  <r>
    <s v="PLASMA,SMALL,1"/>
    <x v="21"/>
    <s v="PLASMA"/>
    <s v="SMALL"/>
    <n v="1"/>
    <s v="LASER,SMALL,3"/>
    <s v="LASER,SMALL,3"/>
    <n v="1"/>
    <n v="1"/>
    <n v="1.1666666666666667"/>
    <n v="8"/>
    <n v="14"/>
    <n v="6"/>
    <n v="9"/>
    <n v="6"/>
    <n v="11"/>
    <n v="-2"/>
    <n v="-3"/>
  </r>
  <r>
    <s v="PLASMA,MEDIUM,1"/>
    <x v="22"/>
    <s v="PLASMA"/>
    <s v="MEDIUM"/>
    <n v="1"/>
    <s v="LASER,MEDIUM,3"/>
    <s v="LASER,MEDIUM,3"/>
    <n v="1"/>
    <n v="1.125"/>
    <n v="1.0384615384615385"/>
    <n v="18"/>
    <n v="27"/>
    <n v="12"/>
    <n v="21"/>
    <n v="14"/>
    <n v="22"/>
    <n v="-4"/>
    <n v="-5"/>
  </r>
  <r>
    <s v="PLASMA,LARGE,1"/>
    <x v="23"/>
    <s v="PLASMA"/>
    <s v="LARGE"/>
    <n v="1"/>
    <s v="LASER,LARGE,3"/>
    <s v="LASER,LARGE,3"/>
    <n v="1"/>
    <n v="1"/>
    <n v="1.0892857142857142"/>
    <n v="35"/>
    <n v="61"/>
    <n v="24"/>
    <n v="42"/>
    <n v="24"/>
    <n v="46"/>
    <n v="-11"/>
    <n v="-15"/>
  </r>
  <r>
    <s v="PLASMA,SMALL,2"/>
    <x v="24"/>
    <s v="PLASMA"/>
    <s v="SMALL"/>
    <n v="2"/>
    <m/>
    <s v="PLASMA,SMALL,1"/>
    <n v="1.3333333333333333"/>
    <n v="1.125"/>
    <n v="1.2142857142857142"/>
    <n v="9"/>
    <n v="17"/>
    <n v="6"/>
    <n v="11"/>
    <n v="8"/>
    <n v="15"/>
    <n v="-1"/>
    <n v="-2"/>
  </r>
  <r>
    <s v="PLASMA,MEDIUM,2"/>
    <x v="25"/>
    <s v="PLASMA"/>
    <s v="MEDIUM"/>
    <n v="2"/>
    <m/>
    <s v="PLASMA,MEDIUM,1"/>
    <n v="1.3333333333333333"/>
    <n v="1.2222222222222223"/>
    <n v="1.1481481481481481"/>
    <n v="22"/>
    <n v="31"/>
    <n v="14"/>
    <n v="22"/>
    <n v="19"/>
    <n v="29"/>
    <n v="-3"/>
    <n v="-2"/>
  </r>
  <r>
    <s v="PLASMA,LARGE,2"/>
    <x v="26"/>
    <s v="PLASMA"/>
    <s v="LARGE"/>
    <n v="2"/>
    <m/>
    <s v="PLASMA,LARGE,1"/>
    <n v="1.3333333333333333"/>
    <n v="1.2857142857142858"/>
    <n v="1.1311475409836065"/>
    <n v="45"/>
    <n v="69"/>
    <n v="24"/>
    <n v="46"/>
    <n v="32"/>
    <n v="61"/>
    <n v="-13"/>
    <n v="-8"/>
  </r>
  <r>
    <s v="PLASMA,SMALL,3"/>
    <x v="27"/>
    <s v="PLASMA"/>
    <s v="SMALL"/>
    <n v="3"/>
    <m/>
    <s v="PLASMA,SMALL,2"/>
    <n v="1.25"/>
    <n v="1.2222222222222223"/>
    <n v="1.1176470588235294"/>
    <n v="11"/>
    <n v="19"/>
    <n v="8"/>
    <n v="15"/>
    <n v="10"/>
    <n v="19"/>
    <n v="-1"/>
    <n v="0"/>
  </r>
  <r>
    <s v="PLASMA,MEDIUM,3"/>
    <x v="28"/>
    <s v="PLASMA"/>
    <s v="MEDIUM"/>
    <n v="3"/>
    <m/>
    <s v="PLASMA,MEDIUM,2"/>
    <n v="1.25"/>
    <n v="1.0909090909090908"/>
    <n v="1.2258064516129032"/>
    <n v="24"/>
    <n v="38"/>
    <n v="19"/>
    <n v="29"/>
    <n v="24"/>
    <n v="36"/>
    <n v="0"/>
    <n v="-2"/>
  </r>
  <r>
    <s v="PLASMA,LARGE,3"/>
    <x v="29"/>
    <s v="PLASMA"/>
    <s v="LARGE"/>
    <n v="3"/>
    <m/>
    <s v="PLASMA,LARGE,2"/>
    <n v="1.25"/>
    <n v="1.0666666666666667"/>
    <n v="1.2028985507246377"/>
    <n v="48"/>
    <n v="83"/>
    <n v="32"/>
    <n v="61"/>
    <n v="40"/>
    <n v="76"/>
    <n v="-8"/>
    <n v="-7"/>
  </r>
  <r>
    <s v="ARC_EMITTER,LARGE,1"/>
    <x v="30"/>
    <s v="ARC_EMITTER"/>
    <s v="LARGE"/>
    <n v="1"/>
    <s v="LASER,LARGE,5"/>
    <s v="LASER,LARGE,5"/>
    <n v="1"/>
    <n v="2.3809523809523808E-2"/>
    <n v="2.591549295774648"/>
    <n v="1"/>
    <n v="184"/>
    <n v="40"/>
    <n v="70"/>
    <n v="1"/>
    <n v="181"/>
    <n v="0"/>
    <n v="-3"/>
  </r>
  <r>
    <s v="ARC_EMITTER,LARGE,2"/>
    <x v="31"/>
    <s v="ARC_EMITTER"/>
    <s v="LARGE"/>
    <n v="2"/>
    <m/>
    <s v="ARC_EMITTER,LARGE,1"/>
    <n v="1.2"/>
    <n v="1"/>
    <n v="1.201086956521739"/>
    <n v="1"/>
    <n v="221"/>
    <n v="1"/>
    <n v="181"/>
    <n v="1"/>
    <n v="217"/>
    <n v="0"/>
    <n v="-4"/>
  </r>
  <r>
    <s v="DISRUPTOR,SMALL,1"/>
    <x v="32"/>
    <s v="DISRUPTOR"/>
    <s v="SMALL"/>
    <n v="1"/>
    <s v="LASER,SMALL,3"/>
    <s v="LASER,SMALL,3"/>
    <n v="1"/>
    <n v="0.5"/>
    <n v="0.66666666666666663"/>
    <n v="4"/>
    <n v="8"/>
    <n v="6"/>
    <n v="9"/>
    <n v="3"/>
    <n v="6"/>
    <n v="-1"/>
    <n v="-2"/>
  </r>
  <r>
    <s v="DISRUPTOR,MEDIUM,1"/>
    <x v="33"/>
    <s v="DISRUPTOR"/>
    <s v="MEDIUM"/>
    <n v="1"/>
    <s v="LASER,MEDIUM,3"/>
    <s v="LASER,MEDIUM,3"/>
    <n v="1"/>
    <n v="0.5"/>
    <n v="0.69230769230769229"/>
    <n v="8"/>
    <n v="18"/>
    <n v="12"/>
    <n v="21"/>
    <n v="6"/>
    <n v="15"/>
    <n v="-2"/>
    <n v="-3"/>
  </r>
  <r>
    <s v="DISRUPTOR,LARGE,1"/>
    <x v="34"/>
    <s v="DISRUPTOR"/>
    <s v="LARGE"/>
    <n v="1"/>
    <s v="LASER,LARGE,3"/>
    <s v="LASER,LARGE,3"/>
    <n v="1"/>
    <n v="0.54285714285714282"/>
    <n v="0.625"/>
    <n v="19"/>
    <n v="35"/>
    <n v="24"/>
    <n v="42"/>
    <n v="13"/>
    <n v="26"/>
    <n v="-6"/>
    <n v="-9"/>
  </r>
  <r>
    <s v="DISRUPTOR,SMALL,2"/>
    <x v="35"/>
    <s v="DISRUPTOR"/>
    <s v="SMALL"/>
    <n v="2"/>
    <m/>
    <s v="DISRUPTOR,SMALL,1"/>
    <n v="1.3333333333333333"/>
    <n v="1.25"/>
    <n v="1.25"/>
    <n v="5"/>
    <n v="10"/>
    <n v="3"/>
    <n v="6"/>
    <n v="4"/>
    <n v="8"/>
    <n v="-1"/>
    <n v="-2"/>
  </r>
  <r>
    <s v="DISRUPTOR,MEDIUM,2"/>
    <x v="36"/>
    <s v="DISRUPTOR"/>
    <s v="MEDIUM"/>
    <n v="2"/>
    <m/>
    <s v="DISRUPTOR,MEDIUM,1"/>
    <n v="1.3333333333333333"/>
    <n v="1.25"/>
    <n v="1.2222222222222223"/>
    <n v="10"/>
    <n v="22"/>
    <n v="6"/>
    <n v="15"/>
    <n v="8"/>
    <n v="20"/>
    <n v="-2"/>
    <n v="-2"/>
  </r>
  <r>
    <s v="DISRUPTOR,LARGE,2"/>
    <x v="37"/>
    <s v="DISRUPTOR"/>
    <s v="LARGE"/>
    <n v="2"/>
    <m/>
    <s v="DISRUPTOR,LARGE,1"/>
    <n v="1.3333333333333333"/>
    <n v="1.2105263157894737"/>
    <n v="1.2857142857142858"/>
    <n v="23"/>
    <n v="45"/>
    <n v="13"/>
    <n v="26"/>
    <n v="17"/>
    <n v="35"/>
    <n v="-6"/>
    <n v="-10"/>
  </r>
  <r>
    <s v="DISRUPTOR,SMALL,3"/>
    <x v="38"/>
    <s v="DISRUPTOR"/>
    <s v="SMALL"/>
    <n v="3"/>
    <m/>
    <s v="DISRUPTOR,SMALL,2"/>
    <n v="1.25"/>
    <n v="1.2"/>
    <n v="1.2"/>
    <n v="6"/>
    <n v="12"/>
    <n v="4"/>
    <n v="8"/>
    <n v="5"/>
    <n v="10"/>
    <n v="-1"/>
    <n v="-2"/>
  </r>
  <r>
    <s v="DISRUPTOR,MEDIUM,3"/>
    <x v="39"/>
    <s v="DISRUPTOR"/>
    <s v="MEDIUM"/>
    <n v="3"/>
    <m/>
    <s v="DISRUPTOR,MEDIUM,2"/>
    <n v="1.25"/>
    <n v="1.2"/>
    <n v="1.1818181818181819"/>
    <n v="12"/>
    <n v="26"/>
    <n v="8"/>
    <n v="20"/>
    <n v="10"/>
    <n v="25"/>
    <n v="-2"/>
    <n v="-1"/>
  </r>
  <r>
    <s v="DISRUPTOR,LARGE,3"/>
    <x v="40"/>
    <s v="DISRUPTOR"/>
    <s v="LARGE"/>
    <n v="3"/>
    <m/>
    <s v="DISRUPTOR,LARGE,2"/>
    <n v="1.25"/>
    <n v="1.173913043478261"/>
    <n v="1.2"/>
    <n v="27"/>
    <n v="54"/>
    <n v="17"/>
    <n v="35"/>
    <n v="21"/>
    <n v="44"/>
    <n v="-6"/>
    <n v="-10"/>
  </r>
  <r>
    <s v="MASS_DRIVER,SMALL,1"/>
    <x v="41"/>
    <s v="MASS_DRIVER"/>
    <s v="SMALL"/>
    <n v="1"/>
    <m/>
    <s v="MASS_DRIVER,SMALL,1"/>
    <n v="1"/>
    <n v="1"/>
    <n v="1"/>
    <n v="2"/>
    <n v="5"/>
    <n v="2"/>
    <n v="5"/>
    <n v="2"/>
    <n v="5"/>
    <n v="0"/>
    <n v="0"/>
  </r>
  <r>
    <s v="MASS_DRIVER,MEDIUM,1"/>
    <x v="42"/>
    <s v="MASS_DRIVER"/>
    <s v="MEDIUM"/>
    <n v="1"/>
    <m/>
    <s v="MASS_DRIVER,MEDIUM,1"/>
    <n v="1"/>
    <n v="1"/>
    <n v="1"/>
    <n v="3"/>
    <n v="11"/>
    <n v="3"/>
    <n v="11"/>
    <n v="3"/>
    <n v="11"/>
    <n v="0"/>
    <n v="0"/>
  </r>
  <r>
    <s v="MASS_DRIVER,LARGE,1"/>
    <x v="43"/>
    <s v="MASS_DRIVER"/>
    <s v="LARGE"/>
    <n v="1"/>
    <m/>
    <s v="MASS_DRIVER,LARGE,1"/>
    <n v="1"/>
    <n v="1"/>
    <n v="1"/>
    <n v="8"/>
    <n v="22"/>
    <n v="8"/>
    <n v="22"/>
    <n v="8"/>
    <n v="22"/>
    <n v="0"/>
    <n v="0"/>
  </r>
  <r>
    <s v="MASS_DRIVER,SMALL,2"/>
    <x v="44"/>
    <s v="MASS_DRIVER"/>
    <s v="SMALL"/>
    <n v="2"/>
    <m/>
    <s v="MASS_DRIVER,SMALL,1"/>
    <n v="2"/>
    <n v="2.5"/>
    <n v="3.8"/>
    <n v="5"/>
    <n v="19"/>
    <n v="2"/>
    <n v="5"/>
    <n v="4"/>
    <n v="10"/>
    <n v="-1"/>
    <n v="-9"/>
  </r>
  <r>
    <s v="MASS_DRIVER,MEDIUM,2"/>
    <x v="45"/>
    <s v="MASS_DRIVER"/>
    <s v="MEDIUM"/>
    <n v="2"/>
    <m/>
    <s v="MASS_DRIVER,MEDIUM,1"/>
    <n v="2"/>
    <n v="3.6666666666666665"/>
    <n v="3.5454545454545454"/>
    <n v="11"/>
    <n v="39"/>
    <n v="3"/>
    <n v="11"/>
    <n v="6"/>
    <n v="22"/>
    <n v="-5"/>
    <n v="-17"/>
  </r>
  <r>
    <s v="MASS_DRIVER,LARGE,2"/>
    <x v="46"/>
    <s v="MASS_DRIVER"/>
    <s v="LARGE"/>
    <n v="2"/>
    <m/>
    <s v="MASS_DRIVER,LARGE,1"/>
    <n v="2"/>
    <n v="3.125"/>
    <n v="3.8181818181818183"/>
    <n v="25"/>
    <n v="84"/>
    <n v="8"/>
    <n v="22"/>
    <n v="16"/>
    <n v="44"/>
    <n v="-9"/>
    <n v="-40"/>
  </r>
  <r>
    <s v="MASS_DRIVER,SMALL,3"/>
    <x v="47"/>
    <s v="MASS_DRIVER"/>
    <s v="SMALL"/>
    <n v="3"/>
    <m/>
    <s v="MASS_DRIVER,SMALL,2"/>
    <n v="1.5"/>
    <n v="1.2"/>
    <n v="1.1052631578947369"/>
    <n v="6"/>
    <n v="21"/>
    <n v="4"/>
    <n v="10"/>
    <n v="6"/>
    <n v="15"/>
    <n v="0"/>
    <n v="-6"/>
  </r>
  <r>
    <s v="MASS_DRIVER,MEDIUM,3"/>
    <x v="48"/>
    <s v="MASS_DRIVER"/>
    <s v="MEDIUM"/>
    <n v="3"/>
    <m/>
    <s v="MASS_DRIVER,MEDIUM,2"/>
    <n v="1.5"/>
    <n v="1.1818181818181819"/>
    <n v="1.1282051282051282"/>
    <n v="13"/>
    <n v="44"/>
    <n v="6"/>
    <n v="22"/>
    <n v="9"/>
    <n v="33"/>
    <n v="-4"/>
    <n v="-11"/>
  </r>
  <r>
    <s v="MASS_DRIVER,LARGE,3"/>
    <x v="49"/>
    <s v="MASS_DRIVER"/>
    <s v="LARGE"/>
    <n v="3"/>
    <m/>
    <s v="MASS_DRIVER,LARGE,2"/>
    <n v="1.5"/>
    <n v="1.2"/>
    <n v="1.0952380952380953"/>
    <n v="30"/>
    <n v="92"/>
    <n v="16"/>
    <n v="44"/>
    <n v="24"/>
    <n v="66"/>
    <n v="-6"/>
    <n v="-26"/>
  </r>
  <r>
    <s v="MASS_DRIVER,SMALL,4"/>
    <x v="50"/>
    <s v="MASS_DRIVER"/>
    <s v="SMALL"/>
    <n v="4"/>
    <m/>
    <s v="MASS_DRIVER,SMALL,3"/>
    <n v="1.3333333333333333"/>
    <n v="1.1666666666666667"/>
    <n v="1.0952380952380953"/>
    <n v="7"/>
    <n v="23"/>
    <n v="6"/>
    <n v="15"/>
    <n v="8"/>
    <n v="20"/>
    <n v="1"/>
    <n v="-3"/>
  </r>
  <r>
    <s v="MASS_DRIVER,MEDIUM,4"/>
    <x v="51"/>
    <s v="MASS_DRIVER"/>
    <s v="MEDIUM"/>
    <n v="4"/>
    <m/>
    <s v="MASS_DRIVER,MEDIUM,3"/>
    <n v="1.3333333333333333"/>
    <n v="1.1538461538461537"/>
    <n v="1.1136363636363635"/>
    <n v="15"/>
    <n v="49"/>
    <n v="9"/>
    <n v="33"/>
    <n v="12"/>
    <n v="44"/>
    <n v="-3"/>
    <n v="-5"/>
  </r>
  <r>
    <s v="MASS_DRIVER,LARGE,4"/>
    <x v="52"/>
    <s v="MASS_DRIVER"/>
    <s v="LARGE"/>
    <n v="4"/>
    <m/>
    <s v="MASS_DRIVER,LARGE,3"/>
    <n v="1.3333333333333333"/>
    <n v="1.2"/>
    <n v="1.0869565217391304"/>
    <n v="36"/>
    <n v="100"/>
    <n v="24"/>
    <n v="66"/>
    <n v="32"/>
    <n v="88"/>
    <n v="-4"/>
    <n v="-12"/>
  </r>
  <r>
    <s v="MASS_DRIVER,SMALL,5"/>
    <x v="53"/>
    <s v="MASS_DRIVER"/>
    <s v="SMALL"/>
    <n v="5"/>
    <m/>
    <s v="MASS_DRIVER,SMALL,4"/>
    <n v="1.25"/>
    <n v="1.1428571428571428"/>
    <n v="1.0869565217391304"/>
    <n v="8"/>
    <n v="25"/>
    <n v="8"/>
    <n v="20"/>
    <n v="10"/>
    <n v="25"/>
    <n v="2"/>
    <n v="0"/>
  </r>
  <r>
    <s v="MASS_DRIVER,MEDIUM,5"/>
    <x v="54"/>
    <s v="MASS_DRIVER"/>
    <s v="MEDIUM"/>
    <n v="5"/>
    <m/>
    <s v="MASS_DRIVER,MEDIUM,4"/>
    <n v="1.25"/>
    <n v="1.1333333333333333"/>
    <n v="1.0816326530612246"/>
    <n v="17"/>
    <n v="53"/>
    <n v="12"/>
    <n v="44"/>
    <n v="15"/>
    <n v="55"/>
    <n v="-2"/>
    <n v="2"/>
  </r>
  <r>
    <s v="MASS_DRIVER,LARGE,5"/>
    <x v="55"/>
    <s v="MASS_DRIVER"/>
    <s v="LARGE"/>
    <n v="5"/>
    <m/>
    <s v="MASS_DRIVER,LARGE,4"/>
    <n v="1.25"/>
    <n v="1.1388888888888888"/>
    <n v="1.0900000000000001"/>
    <n v="41"/>
    <n v="109"/>
    <n v="32"/>
    <n v="88"/>
    <n v="40"/>
    <n v="110"/>
    <n v="-1"/>
    <n v="1"/>
  </r>
  <r>
    <s v="SPACEPORT_MASS_DRIVER,SMALL,1"/>
    <x v="56"/>
    <s v="SPACEPORT_MASS_DRIVER"/>
    <s v="SMALL"/>
    <n v="1"/>
    <m/>
    <s v="SPACEPORT_MASS_DRIVER,SMALL,1"/>
    <n v="1"/>
    <n v="1"/>
    <n v="1"/>
    <n v="4"/>
    <n v="17"/>
    <n v="4"/>
    <n v="17"/>
    <n v="4"/>
    <n v="17"/>
    <n v="0"/>
    <n v="0"/>
  </r>
  <r>
    <s v="SPACEPORT_MASS_DRIVER,MEDIUM,1"/>
    <x v="57"/>
    <s v="SPACEPORT_MASS_DRIVER"/>
    <s v="MEDIUM"/>
    <n v="1"/>
    <m/>
    <s v="SPACEPORT_MASS_DRIVER,MEDIUM,1"/>
    <n v="1"/>
    <n v="1"/>
    <n v="1"/>
    <n v="8"/>
    <n v="36"/>
    <n v="8"/>
    <n v="36"/>
    <n v="8"/>
    <n v="36"/>
    <n v="0"/>
    <n v="0"/>
  </r>
  <r>
    <s v="SPACEPORT_MASS_DRIVER,LARGE,1"/>
    <x v="58"/>
    <s v="SPACEPORT_MASS_DRIVER"/>
    <s v="LARGE"/>
    <n v="1"/>
    <m/>
    <s v="SPACEPORT_MASS_DRIVER,LARGE,1"/>
    <n v="1"/>
    <n v="1"/>
    <n v="1"/>
    <n v="21"/>
    <n v="74"/>
    <n v="21"/>
    <n v="74"/>
    <n v="21"/>
    <n v="74"/>
    <n v="0"/>
    <n v="0"/>
  </r>
  <r>
    <s v="KINETIC_ARTILLERY,LARGE,1"/>
    <x v="59"/>
    <s v="KINETIC_ARTILLERY"/>
    <s v="LARGE"/>
    <n v="1"/>
    <s v="MASS_DRIVER,LARGE,4"/>
    <s v="MASS_DRIVER,LARGE,4"/>
    <n v="1"/>
    <n v="2.9444444444444446"/>
    <n v="2.1800000000000002"/>
    <n v="106"/>
    <n v="218"/>
    <n v="32"/>
    <n v="88"/>
    <n v="94"/>
    <n v="192"/>
    <n v="-12"/>
    <n v="-26"/>
  </r>
  <r>
    <s v="KINETIC_ARTILLERY,LARGE,2"/>
    <x v="60"/>
    <s v="KINETIC_ARTILLERY"/>
    <s v="LARGE"/>
    <n v="2"/>
    <m/>
    <s v="KINETIC_ARTILLERY,LARGE,1"/>
    <n v="1.2"/>
    <n v="1.1415094339622642"/>
    <n v="1.0963302752293578"/>
    <n v="121"/>
    <n v="239"/>
    <n v="94"/>
    <n v="192"/>
    <n v="113"/>
    <n v="230"/>
    <n v="-8"/>
    <n v="-9"/>
  </r>
  <r>
    <s v="AUTOCANNON,SMALL,1"/>
    <x v="61"/>
    <s v="AUTOCANNON"/>
    <s v="SMALL"/>
    <n v="1"/>
    <s v="MASS_DRIVER,SMALL,3"/>
    <s v="MASS_DRIVER,SMALL,3"/>
    <n v="1"/>
    <n v="0.5"/>
    <n v="0.7142857142857143"/>
    <n v="3"/>
    <n v="15"/>
    <n v="6"/>
    <n v="15"/>
    <n v="3"/>
    <n v="11"/>
    <n v="0"/>
    <n v="-4"/>
  </r>
  <r>
    <s v="AUTOCANNON,MEDIUM,1"/>
    <x v="62"/>
    <s v="AUTOCANNON"/>
    <s v="MEDIUM"/>
    <n v="1"/>
    <s v="MASS_DRIVER,MEDIUM,3"/>
    <s v="MASS_DRIVER,MEDIUM,3"/>
    <n v="1"/>
    <n v="0.46153846153846156"/>
    <n v="0.70454545454545459"/>
    <n v="6"/>
    <n v="31"/>
    <n v="9"/>
    <n v="33"/>
    <n v="4"/>
    <n v="23"/>
    <n v="-2"/>
    <n v="-8"/>
  </r>
  <r>
    <s v="AUTOCANNON,LARGE,1"/>
    <x v="63"/>
    <s v="AUTOCANNON"/>
    <s v="LARGE"/>
    <n v="1"/>
    <s v="MASS_DRIVER,LARGE,3"/>
    <s v="MASS_DRIVER,LARGE,3"/>
    <n v="1"/>
    <n v="0.53333333333333333"/>
    <n v="0.71739130434782605"/>
    <n v="16"/>
    <n v="66"/>
    <n v="24"/>
    <n v="66"/>
    <n v="13"/>
    <n v="47"/>
    <n v="-3"/>
    <n v="-19"/>
  </r>
  <r>
    <s v="AUTOCANNON,SMALL,2"/>
    <x v="64"/>
    <s v="AUTOCANNON"/>
    <s v="SMALL"/>
    <n v="2"/>
    <m/>
    <s v="AUTOCANNON,SMALL,1"/>
    <n v="1.5"/>
    <n v="1.3333333333333333"/>
    <n v="1.0666666666666667"/>
    <n v="4"/>
    <n v="16"/>
    <n v="3"/>
    <n v="11"/>
    <n v="5"/>
    <n v="17"/>
    <n v="1"/>
    <n v="1"/>
  </r>
  <r>
    <s v="AUTOCANNON,MEDIUM,2"/>
    <x v="65"/>
    <s v="AUTOCANNON"/>
    <s v="MEDIUM"/>
    <n v="2"/>
    <m/>
    <s v="AUTOCANNON,MEDIUM,1"/>
    <n v="1.5"/>
    <n v="1.3333333333333333"/>
    <n v="1.064516129032258"/>
    <n v="8"/>
    <n v="33"/>
    <n v="4"/>
    <n v="23"/>
    <n v="6"/>
    <n v="35"/>
    <n v="-2"/>
    <n v="2"/>
  </r>
  <r>
    <s v="AUTOCANNON,LARGE,2"/>
    <x v="66"/>
    <s v="AUTOCANNON"/>
    <s v="LARGE"/>
    <n v="2"/>
    <m/>
    <s v="AUTOCANNON,LARGE,1"/>
    <n v="1.5"/>
    <n v="1.3125"/>
    <n v="1.0151515151515151"/>
    <n v="21"/>
    <n v="67"/>
    <n v="13"/>
    <n v="47"/>
    <n v="20"/>
    <n v="71"/>
    <n v="-1"/>
    <n v="4"/>
  </r>
  <r>
    <s v="AUTOCANNON,SMALL,3"/>
    <x v="67"/>
    <s v="AUTOCANNON"/>
    <s v="SMALL"/>
    <n v="3"/>
    <m/>
    <s v="AUTOCANNON,SMALL,2"/>
    <n v="1.3333333333333333"/>
    <n v="1.25"/>
    <n v="1.0625"/>
    <n v="5"/>
    <n v="17"/>
    <n v="5"/>
    <n v="17"/>
    <n v="7"/>
    <n v="23"/>
    <n v="2"/>
    <n v="6"/>
  </r>
  <r>
    <s v="AUTOCANNON,MEDIUM,3"/>
    <x v="68"/>
    <s v="AUTOCANNON"/>
    <s v="MEDIUM"/>
    <n v="3"/>
    <m/>
    <s v="AUTOCANNON,MEDIUM,2"/>
    <n v="1.3333333333333333"/>
    <n v="1.25"/>
    <n v="1.0606060606060606"/>
    <n v="10"/>
    <n v="35"/>
    <n v="6"/>
    <n v="35"/>
    <n v="8"/>
    <n v="47"/>
    <n v="-2"/>
    <n v="12"/>
  </r>
  <r>
    <s v="AUTOCANNON,LARGE,3"/>
    <x v="69"/>
    <s v="AUTOCANNON"/>
    <s v="LARGE"/>
    <n v="3"/>
    <m/>
    <s v="AUTOCANNON,LARGE,2"/>
    <n v="1.3333333333333333"/>
    <n v="1.2380952380952381"/>
    <n v="1.044776119402985"/>
    <n v="26"/>
    <n v="70"/>
    <n v="20"/>
    <n v="71"/>
    <n v="27"/>
    <n v="95"/>
    <n v="1"/>
    <n v="25"/>
  </r>
  <r>
    <s v="FLAK_BATTERY,NA,1"/>
    <x v="70"/>
    <s v="FLAK_BATTERY"/>
    <s v="NA"/>
    <n v="1"/>
    <s v="MASS_DRIVER,SMALL,4"/>
    <s v="MASS_DRIVER,SMALL,4"/>
    <n v="1"/>
    <n v="0.8571428571428571"/>
    <n v="0.91304347826086951"/>
    <n v="6"/>
    <n v="21"/>
    <n v="8"/>
    <n v="20"/>
    <n v="7"/>
    <n v="18"/>
    <n v="1"/>
    <n v="-3"/>
  </r>
  <r>
    <s v="FLAK_BATTERY,NA,2"/>
    <x v="71"/>
    <s v="FLAK_BATTERY"/>
    <s v="NA"/>
    <n v="2"/>
    <m/>
    <s v="FLAK_BATTERY,NA,1"/>
    <n v="1.3333333333333333"/>
    <n v="1.3333333333333333"/>
    <n v="1.1904761904761905"/>
    <n v="8"/>
    <n v="25"/>
    <n v="7"/>
    <n v="18"/>
    <n v="9"/>
    <n v="24"/>
    <n v="1"/>
    <n v="-1"/>
  </r>
  <r>
    <s v="MASS_ACCELERATOR,LARGE,1"/>
    <x v="72"/>
    <s v="MASS_ACCELERATOR"/>
    <s v="LARGE"/>
    <n v="1"/>
    <s v="KINETIC_ARTILLERY,LARGE,1"/>
    <s v="KINETIC_ARTILLERY,LARGE,1"/>
    <n v="1"/>
    <n v="0.86792452830188682"/>
    <n v="1.3761467889908257"/>
    <n v="92"/>
    <n v="300"/>
    <n v="94"/>
    <n v="192"/>
    <n v="82"/>
    <n v="264"/>
    <n v="-10"/>
    <n v="-36"/>
  </r>
  <r>
    <s v="MASS_ACCELERATOR,LARGE,2"/>
    <x v="73"/>
    <s v="MASS_ACCELERATOR"/>
    <s v="LARGE"/>
    <n v="2"/>
    <m/>
    <s v="MASS_ACCELERATOR,LARGE,1"/>
    <n v="1.2"/>
    <n v="1.3152173913043479"/>
    <n v="1.1666666666666667"/>
    <n v="121"/>
    <n v="350"/>
    <n v="82"/>
    <n v="264"/>
    <n v="98"/>
    <n v="317"/>
    <n v="-23"/>
    <n v="-33"/>
  </r>
  <r>
    <s v="MISSILE,SMALL,1"/>
    <x v="74"/>
    <s v="MISSILE"/>
    <s v="SMALL"/>
    <n v="1"/>
    <m/>
    <s v="MISSILE,SMALL,1"/>
    <n v="1"/>
    <n v="1"/>
    <n v="1"/>
    <n v="3"/>
    <n v="4"/>
    <n v="3"/>
    <n v="4"/>
    <n v="3"/>
    <n v="4"/>
    <n v="0"/>
    <n v="0"/>
  </r>
  <r>
    <s v="MISSILE,MEDIUM,1"/>
    <x v="75"/>
    <s v="MISSILE"/>
    <s v="MEDIUM"/>
    <n v="1"/>
    <m/>
    <s v="MISSILE,MEDIUM,1"/>
    <n v="1"/>
    <n v="1"/>
    <n v="1"/>
    <n v="5"/>
    <n v="8"/>
    <n v="5"/>
    <n v="8"/>
    <n v="5"/>
    <n v="8"/>
    <n v="0"/>
    <n v="0"/>
  </r>
  <r>
    <s v="MISSILE,LARGE,1"/>
    <x v="76"/>
    <s v="MISSILE"/>
    <s v="LARGE"/>
    <n v="1"/>
    <m/>
    <s v="MISSILE,LARGE,1"/>
    <n v="1"/>
    <n v="1"/>
    <n v="1"/>
    <n v="10"/>
    <n v="17"/>
    <n v="10"/>
    <n v="17"/>
    <n v="10"/>
    <n v="17"/>
    <n v="0"/>
    <n v="0"/>
  </r>
  <r>
    <s v="MISSILE,SMALL,2"/>
    <x v="77"/>
    <s v="MISSILE"/>
    <s v="SMALL"/>
    <n v="2"/>
    <m/>
    <s v="MISSILE,SMALL,1"/>
    <n v="2"/>
    <n v="3"/>
    <n v="3.5"/>
    <n v="9"/>
    <n v="14"/>
    <n v="3"/>
    <n v="4"/>
    <n v="6"/>
    <n v="8"/>
    <n v="-3"/>
    <n v="-6"/>
  </r>
  <r>
    <s v="MISSILE,MEDIUM,2"/>
    <x v="78"/>
    <s v="MISSILE"/>
    <s v="MEDIUM"/>
    <n v="2"/>
    <m/>
    <s v="MISSILE,MEDIUM,1"/>
    <n v="2"/>
    <n v="3.2"/>
    <n v="3.75"/>
    <n v="16"/>
    <n v="30"/>
    <n v="5"/>
    <n v="8"/>
    <n v="10"/>
    <n v="16"/>
    <n v="-6"/>
    <n v="-14"/>
  </r>
  <r>
    <s v="MISSILE,LARGE,2"/>
    <x v="79"/>
    <s v="MISSILE"/>
    <s v="LARGE"/>
    <n v="2"/>
    <m/>
    <s v="MISSILE,LARGE,1"/>
    <n v="2"/>
    <n v="3.7"/>
    <n v="3.3529411764705883"/>
    <n v="37"/>
    <n v="57"/>
    <n v="10"/>
    <n v="17"/>
    <n v="20"/>
    <n v="34"/>
    <n v="-17"/>
    <n v="-23"/>
  </r>
  <r>
    <s v="MISSILE,SMALL,3"/>
    <x v="80"/>
    <s v="MISSILE"/>
    <s v="SMALL"/>
    <n v="3"/>
    <m/>
    <s v="MISSILE,SMALL,2"/>
    <n v="1.5"/>
    <n v="1.2222222222222223"/>
    <n v="1.0714285714285714"/>
    <n v="11"/>
    <n v="15"/>
    <n v="6"/>
    <n v="8"/>
    <n v="9"/>
    <n v="12"/>
    <n v="-2"/>
    <n v="-3"/>
  </r>
  <r>
    <s v="MISSILE,MEDIUM,3"/>
    <x v="81"/>
    <s v="MISSILE"/>
    <s v="MEDIUM"/>
    <n v="3"/>
    <m/>
    <s v="MISSILE,MEDIUM,2"/>
    <n v="1.5"/>
    <n v="1.1875"/>
    <n v="1.1333333333333333"/>
    <n v="19"/>
    <n v="34"/>
    <n v="10"/>
    <n v="16"/>
    <n v="15"/>
    <n v="24"/>
    <n v="-4"/>
    <n v="-10"/>
  </r>
  <r>
    <s v="MISSILE,LARGE,3"/>
    <x v="82"/>
    <s v="MISSILE"/>
    <s v="LARGE"/>
    <n v="3"/>
    <m/>
    <s v="MISSILE,LARGE,2"/>
    <n v="1.5"/>
    <n v="1.1351351351351351"/>
    <n v="1.1403508771929824"/>
    <n v="42"/>
    <n v="65"/>
    <n v="20"/>
    <n v="34"/>
    <n v="30"/>
    <n v="51"/>
    <n v="-12"/>
    <n v="-14"/>
  </r>
  <r>
    <s v="MISSILE,SMALL,4"/>
    <x v="83"/>
    <s v="MISSILE"/>
    <s v="SMALL"/>
    <n v="4"/>
    <m/>
    <s v="MISSILE,SMALL,3"/>
    <n v="1.3333333333333333"/>
    <n v="1.0909090909090908"/>
    <n v="1.1333333333333333"/>
    <n v="12"/>
    <n v="17"/>
    <n v="9"/>
    <n v="12"/>
    <n v="12"/>
    <n v="16"/>
    <n v="0"/>
    <n v="-1"/>
  </r>
  <r>
    <s v="MISSILE,MEDIUM,4"/>
    <x v="84"/>
    <s v="MISSILE"/>
    <s v="MEDIUM"/>
    <n v="4"/>
    <m/>
    <s v="MISSILE,MEDIUM,3"/>
    <n v="1.3333333333333333"/>
    <n v="1.1052631578947369"/>
    <n v="1.1470588235294117"/>
    <n v="21"/>
    <n v="39"/>
    <n v="15"/>
    <n v="24"/>
    <n v="20"/>
    <n v="32"/>
    <n v="-1"/>
    <n v="-7"/>
  </r>
  <r>
    <s v="MISSILE,LARGE,4"/>
    <x v="85"/>
    <s v="MISSILE"/>
    <s v="LARGE"/>
    <n v="4"/>
    <m/>
    <s v="MISSILE,LARGE,3"/>
    <n v="1.3333333333333333"/>
    <n v="1.1428571428571428"/>
    <n v="1.1076923076923078"/>
    <n v="48"/>
    <n v="72"/>
    <n v="30"/>
    <n v="51"/>
    <n v="40"/>
    <n v="68"/>
    <n v="-8"/>
    <n v="-4"/>
  </r>
  <r>
    <s v="MISSILE,SMALL,5"/>
    <x v="86"/>
    <s v="MISSILE"/>
    <s v="SMALL"/>
    <n v="5"/>
    <m/>
    <s v="MISSILE,SMALL,4"/>
    <n v="1.25"/>
    <n v="1.1666666666666667"/>
    <n v="1.0588235294117647"/>
    <n v="14"/>
    <n v="18"/>
    <n v="12"/>
    <n v="16"/>
    <n v="15"/>
    <n v="20"/>
    <n v="1"/>
    <n v="2"/>
  </r>
  <r>
    <s v="MISSILE,MEDIUM,5"/>
    <x v="87"/>
    <s v="MISSILE"/>
    <s v="MEDIUM"/>
    <n v="5"/>
    <m/>
    <s v="MISSILE,MEDIUM,4"/>
    <n v="1.25"/>
    <n v="1.1904761904761905"/>
    <n v="1.0256410256410255"/>
    <n v="25"/>
    <n v="40"/>
    <n v="20"/>
    <n v="32"/>
    <n v="25"/>
    <n v="40"/>
    <n v="0"/>
    <n v="0"/>
  </r>
  <r>
    <s v="MISSILE,LARGE,5"/>
    <x v="88"/>
    <s v="MISSILE"/>
    <s v="LARGE"/>
    <n v="5"/>
    <m/>
    <s v="MISSILE,LARGE,4"/>
    <n v="1.25"/>
    <n v="1.0416666666666667"/>
    <n v="1.1527777777777777"/>
    <n v="50"/>
    <n v="83"/>
    <n v="40"/>
    <n v="68"/>
    <n v="50"/>
    <n v="85"/>
    <n v="0"/>
    <n v="2"/>
  </r>
  <r>
    <s v="SPACEPORT_MISSILE,SMALL,1"/>
    <x v="89"/>
    <s v="SPACEPORT_MISSILE"/>
    <s v="SMALL"/>
    <n v="1"/>
    <m/>
    <s v="SPACEPORT_MISSILE,SMALL,1"/>
    <n v="1"/>
    <n v="1"/>
    <n v="1"/>
    <n v="8"/>
    <n v="13"/>
    <n v="8"/>
    <n v="13"/>
    <n v="8"/>
    <n v="13"/>
    <n v="0"/>
    <n v="0"/>
  </r>
  <r>
    <s v="SPACEPORT_MISSILE,MEDIUM,1"/>
    <x v="90"/>
    <s v="SPACEPORT_MISSILE"/>
    <s v="MEDIUM"/>
    <n v="1"/>
    <m/>
    <s v="SPACEPORT_MISSILE,MEDIUM,1"/>
    <n v="1"/>
    <n v="1"/>
    <n v="1"/>
    <n v="13"/>
    <n v="29"/>
    <n v="13"/>
    <n v="29"/>
    <n v="13"/>
    <n v="29"/>
    <n v="0"/>
    <n v="0"/>
  </r>
  <r>
    <s v="SPACEPORT_MISSILE,LARGE,1"/>
    <x v="91"/>
    <s v="SPACEPORT_MISSILE"/>
    <s v="LARGE"/>
    <n v="1"/>
    <m/>
    <s v="SPACEPORT_MISSILE,LARGE,1"/>
    <n v="1"/>
    <n v="1"/>
    <n v="1"/>
    <n v="34"/>
    <n v="50"/>
    <n v="34"/>
    <n v="50"/>
    <n v="34"/>
    <n v="50"/>
    <n v="0"/>
    <n v="0"/>
  </r>
  <r>
    <s v="TORPEDO,NA,1"/>
    <x v="92"/>
    <s v="TORPEDO"/>
    <s v="NA"/>
    <n v="1"/>
    <s v="MISSILE,LARGE,3"/>
    <s v="MISSILE,LARGE,3"/>
    <n v="1"/>
    <n v="2.8571428571428572"/>
    <n v="3.3076923076923075"/>
    <n v="120"/>
    <n v="215"/>
    <n v="30"/>
    <n v="51"/>
    <n v="86"/>
    <n v="169"/>
    <n v="-34"/>
    <n v="-46"/>
  </r>
  <r>
    <s v="TORPEDO,NA,2"/>
    <x v="93"/>
    <s v="TORPEDO"/>
    <s v="NA"/>
    <n v="2"/>
    <m/>
    <s v="TORPEDO,NA,1"/>
    <n v="1.5"/>
    <n v="1.1666666666666667"/>
    <n v="1.3023255813953489"/>
    <n v="140"/>
    <n v="280"/>
    <n v="86"/>
    <n v="169"/>
    <n v="129"/>
    <n v="254"/>
    <n v="-11"/>
    <n v="-26"/>
  </r>
  <r>
    <s v="TORPEDO,NA,3"/>
    <x v="94"/>
    <s v="TORPEDO"/>
    <s v="NA"/>
    <n v="3"/>
    <m/>
    <s v="TORPEDO,NA,2"/>
    <n v="1.3333333333333333"/>
    <n v="1.2857142857142858"/>
    <n v="1.2142857142857142"/>
    <n v="180"/>
    <n v="340"/>
    <n v="129"/>
    <n v="254"/>
    <n v="172"/>
    <n v="339"/>
    <n v="-8"/>
    <n v="-1"/>
  </r>
  <r>
    <s v="ENERGY_TORPEDO,NA,1"/>
    <x v="95"/>
    <s v="ENERGY_TORPEDO"/>
    <s v="NA"/>
    <n v="1"/>
    <s v="MISSILE,LARGE,3"/>
    <s v="MISSILE,LARGE,3"/>
    <n v="1"/>
    <n v="3.0952380952380953"/>
    <n v="3.6923076923076925"/>
    <n v="130"/>
    <n v="240"/>
    <n v="30"/>
    <n v="51"/>
    <n v="93"/>
    <n v="188"/>
    <n v="-37"/>
    <n v="-52"/>
  </r>
  <r>
    <s v="ENERGY_TORPEDO,NA,2"/>
    <x v="96"/>
    <s v="ENERGY_TORPEDO"/>
    <s v="NA"/>
    <n v="2"/>
    <m/>
    <s v="ENERGY_TORPEDO,NA,1"/>
    <n v="1.5"/>
    <n v="1.3846153846153846"/>
    <n v="1.375"/>
    <n v="180"/>
    <n v="330"/>
    <n v="93"/>
    <n v="188"/>
    <n v="140"/>
    <n v="282"/>
    <n v="-40"/>
    <n v="-48"/>
  </r>
  <r>
    <s v="SWARMER_MISSILE,NA,1"/>
    <x v="97"/>
    <s v="SWARMER_MISSILE"/>
    <s v="NA"/>
    <n v="1"/>
    <s v="MISSILE,SMALL,4"/>
    <s v="MISSILE,SMALL,4"/>
    <n v="1"/>
    <n v="0.66666666666666663"/>
    <n v="0.70588235294117652"/>
    <n v="8"/>
    <n v="12"/>
    <n v="12"/>
    <n v="16"/>
    <n v="8"/>
    <n v="11"/>
    <n v="0"/>
    <n v="-1"/>
  </r>
  <r>
    <s v="SWARMER_MISSILE,NA,2"/>
    <x v="98"/>
    <s v="SWARMER_MISSILE"/>
    <s v="NA"/>
    <n v="2"/>
    <m/>
    <s v="SWARMER_MISSILE,NA,1"/>
    <n v="1.25"/>
    <n v="1.25"/>
    <n v="1.25"/>
    <n v="10"/>
    <n v="15"/>
    <n v="8"/>
    <n v="11"/>
    <n v="10"/>
    <n v="14"/>
    <n v="0"/>
    <n v="-1"/>
  </r>
  <r>
    <s v="SPACE_CLOUD_LIGHTNING,NA,1"/>
    <x v="99"/>
    <s v="SPACE_CLOUD_LIGHTNING"/>
    <s v="NA"/>
    <n v="1"/>
    <m/>
    <s v="SPACE_CLOUD_LIGHTNING,NA,1"/>
    <n v="1"/>
    <n v="1"/>
    <n v="1"/>
    <n v="1"/>
    <n v="27"/>
    <n v="1"/>
    <n v="27"/>
    <n v="1"/>
    <n v="27"/>
    <n v="0"/>
    <n v="0"/>
  </r>
  <r>
    <s v="CRYSTAL_SHIP_BLUE_LIGHTNING,SMALL,1"/>
    <x v="100"/>
    <s v="CRYSTAL_SHIP_BLUE_LIGHTNING"/>
    <s v="SMALL"/>
    <n v="1"/>
    <m/>
    <s v="CRYSTAL_SHIP_BLUE_LIGHTNING,SMALL,1"/>
    <n v="1"/>
    <n v="1"/>
    <n v="1"/>
    <n v="4"/>
    <n v="17"/>
    <n v="4"/>
    <n v="17"/>
    <n v="4"/>
    <n v="17"/>
    <n v="0"/>
    <n v="0"/>
  </r>
  <r>
    <s v="CRYSTAL_SHIP_BLUE_LIGHTNING,MEDIUM,1"/>
    <x v="101"/>
    <s v="CRYSTAL_SHIP_BLUE_LIGHTNING"/>
    <s v="MEDIUM"/>
    <n v="1"/>
    <m/>
    <s v="CRYSTAL_SHIP_BLUE_LIGHTNING,MEDIUM,1"/>
    <n v="1"/>
    <n v="1"/>
    <n v="1"/>
    <n v="8"/>
    <n v="36"/>
    <n v="8"/>
    <n v="36"/>
    <n v="8"/>
    <n v="36"/>
    <n v="0"/>
    <n v="0"/>
  </r>
  <r>
    <s v="CRYSTAL_SHIP_BLUE_LIGHTNING,LARGE,1"/>
    <x v="102"/>
    <s v="CRYSTAL_SHIP_BLUE_LIGHTNING"/>
    <s v="LARGE"/>
    <n v="1"/>
    <m/>
    <s v="CRYSTAL_SHIP_BLUE_LIGHTNING,LARGE,1"/>
    <n v="1"/>
    <n v="1"/>
    <n v="1"/>
    <n v="21"/>
    <n v="74"/>
    <n v="21"/>
    <n v="74"/>
    <n v="21"/>
    <n v="74"/>
    <n v="0"/>
    <n v="0"/>
  </r>
  <r>
    <s v="CRYSTAL_SHIP_GREEN_LIGHTNING,SMALL,1"/>
    <x v="103"/>
    <s v="CRYSTAL_SHIP_GREEN_LIGHTNING"/>
    <s v="SMALL"/>
    <n v="1"/>
    <m/>
    <s v="CRYSTAL_SHIP_GREEN_LIGHTNING,SMALL,1"/>
    <n v="1"/>
    <n v="1"/>
    <n v="1"/>
    <n v="4"/>
    <n v="17"/>
    <n v="4"/>
    <n v="17"/>
    <n v="4"/>
    <n v="17"/>
    <n v="0"/>
    <n v="0"/>
  </r>
  <r>
    <s v="CRYSTAL_SHIP_GREEN_LIGHTNING,MEDIUM,1"/>
    <x v="104"/>
    <s v="CRYSTAL_SHIP_GREEN_LIGHTNING"/>
    <s v="MEDIUM"/>
    <n v="1"/>
    <m/>
    <s v="CRYSTAL_SHIP_GREEN_LIGHTNING,MEDIUM,1"/>
    <n v="1"/>
    <n v="1"/>
    <n v="1"/>
    <n v="8"/>
    <n v="36"/>
    <n v="8"/>
    <n v="36"/>
    <n v="8"/>
    <n v="36"/>
    <n v="0"/>
    <n v="0"/>
  </r>
  <r>
    <s v="CRYSTAL_SHIP_GREEN_LIGHTNING,LARGE,1"/>
    <x v="105"/>
    <s v="CRYSTAL_SHIP_GREEN_LIGHTNING"/>
    <s v="LARGE"/>
    <n v="1"/>
    <m/>
    <s v="CRYSTAL_SHIP_GREEN_LIGHTNING,LARGE,1"/>
    <n v="1"/>
    <n v="1"/>
    <n v="1"/>
    <n v="21"/>
    <n v="74"/>
    <n v="21"/>
    <n v="74"/>
    <n v="21"/>
    <n v="74"/>
    <n v="0"/>
    <n v="0"/>
  </r>
  <r>
    <s v="CRYSTAL_SHIP_YELLOW_LIGHTNING,SMALL,1"/>
    <x v="106"/>
    <s v="CRYSTAL_SHIP_YELLOW_LIGHTNING"/>
    <s v="SMALL"/>
    <n v="1"/>
    <m/>
    <s v="CRYSTAL_SHIP_YELLOW_LIGHTNING,SMALL,1"/>
    <n v="1"/>
    <n v="1"/>
    <n v="1"/>
    <n v="4"/>
    <n v="17"/>
    <n v="4"/>
    <n v="17"/>
    <n v="4"/>
    <n v="17"/>
    <n v="0"/>
    <n v="0"/>
  </r>
  <r>
    <s v="CRYSTAL_SHIP_YELLOW_LIGHTNING,MEDIUM,1"/>
    <x v="107"/>
    <s v="CRYSTAL_SHIP_YELLOW_LIGHTNING"/>
    <s v="MEDIUM"/>
    <n v="1"/>
    <m/>
    <s v="CRYSTAL_SHIP_YELLOW_LIGHTNING,MEDIUM,1"/>
    <n v="1"/>
    <n v="1"/>
    <n v="1"/>
    <n v="8"/>
    <n v="36"/>
    <n v="8"/>
    <n v="36"/>
    <n v="8"/>
    <n v="36"/>
    <n v="0"/>
    <n v="0"/>
  </r>
  <r>
    <s v="CRYSTAL_SHIP_YELLOW_LIGHTNING,LARGE,1"/>
    <x v="108"/>
    <s v="CRYSTAL_SHIP_YELLOW_LIGHTNING"/>
    <s v="LARGE"/>
    <n v="1"/>
    <m/>
    <s v="CRYSTAL_SHIP_YELLOW_LIGHTNING,LARGE,1"/>
    <n v="1"/>
    <n v="1"/>
    <n v="1"/>
    <n v="21"/>
    <n v="74"/>
    <n v="21"/>
    <n v="74"/>
    <n v="21"/>
    <n v="74"/>
    <n v="0"/>
    <n v="0"/>
  </r>
  <r>
    <s v="CRYSTAL_SHIP_RED_LIGHTNING,SMALL,1"/>
    <x v="109"/>
    <s v="CRYSTAL_SHIP_RED_LIGHTNING"/>
    <s v="SMALL"/>
    <n v="1"/>
    <m/>
    <s v="CRYSTAL_SHIP_RED_LIGHTNING,SMALL,1"/>
    <n v="1"/>
    <n v="1"/>
    <n v="1"/>
    <n v="4"/>
    <n v="17"/>
    <n v="4"/>
    <n v="17"/>
    <n v="4"/>
    <n v="17"/>
    <n v="0"/>
    <n v="0"/>
  </r>
  <r>
    <s v="CRYSTAL_SHIP_RED_LIGHTNING,MEDIUM,1"/>
    <x v="110"/>
    <s v="CRYSTAL_SHIP_RED_LIGHTNING"/>
    <s v="MEDIUM"/>
    <n v="1"/>
    <m/>
    <s v="CRYSTAL_SHIP_RED_LIGHTNING,MEDIUM,1"/>
    <n v="1"/>
    <n v="1"/>
    <n v="1"/>
    <n v="8"/>
    <n v="36"/>
    <n v="8"/>
    <n v="36"/>
    <n v="8"/>
    <n v="36"/>
    <n v="0"/>
    <n v="0"/>
  </r>
  <r>
    <s v="CRYSTAL_SHIP_RED_LIGHTNING,LARGE,1"/>
    <x v="111"/>
    <s v="CRYSTAL_SHIP_RED_LIGHTNING"/>
    <s v="LARGE"/>
    <n v="1"/>
    <m/>
    <s v="CRYSTAL_SHIP_RED_LIGHTNING,LARGE,1"/>
    <n v="1"/>
    <n v="1"/>
    <n v="1"/>
    <n v="21"/>
    <n v="74"/>
    <n v="21"/>
    <n v="74"/>
    <n v="21"/>
    <n v="74"/>
    <n v="0"/>
    <n v="0"/>
  </r>
  <r>
    <s v="CRYSTAL_SHIP_BLUE_ELITE_LIGHTNING,SMALL,1"/>
    <x v="112"/>
    <s v="CRYSTAL_SHIP_BLUE_ELITE_LIGHTNING"/>
    <s v="SMALL"/>
    <n v="1"/>
    <s v="MASS_DRIVER,SMALL,3"/>
    <s v="MASS_DRIVER,SMALL,3"/>
    <n v="1"/>
    <n v="1"/>
    <n v="1"/>
    <n v="6"/>
    <n v="21"/>
    <n v="6"/>
    <n v="15"/>
    <n v="6"/>
    <n v="15"/>
    <n v="0"/>
    <n v="-6"/>
  </r>
  <r>
    <s v="CRYSTAL_SHIP_BLUE_ELITE_LIGHTNING,MEDIUM,1"/>
    <x v="113"/>
    <s v="CRYSTAL_SHIP_BLUE_ELITE_LIGHTNING"/>
    <s v="MEDIUM"/>
    <n v="1"/>
    <s v="MASS_DRIVER,MEDIUM,3"/>
    <s v="MASS_DRIVER,MEDIUM,3"/>
    <n v="1"/>
    <n v="1"/>
    <n v="1"/>
    <n v="13"/>
    <n v="44"/>
    <n v="9"/>
    <n v="33"/>
    <n v="9"/>
    <n v="33"/>
    <n v="-4"/>
    <n v="-11"/>
  </r>
  <r>
    <s v="CRYSTAL_SHIP_BLUE_ELITE_LIGHTNING,LARGE,1"/>
    <x v="114"/>
    <s v="CRYSTAL_SHIP_BLUE_ELITE_LIGHTNING"/>
    <s v="LARGE"/>
    <n v="1"/>
    <s v="MASS_DRIVER,LARGE,3"/>
    <s v="MASS_DRIVER,LARGE,3"/>
    <n v="1"/>
    <n v="1"/>
    <n v="1"/>
    <n v="30"/>
    <n v="92"/>
    <n v="24"/>
    <n v="66"/>
    <n v="24"/>
    <n v="66"/>
    <n v="-6"/>
    <n v="-26"/>
  </r>
  <r>
    <s v="CRYSTAL_SHIP_GREEN_ELITE_LIGHTNING,SMALL,1"/>
    <x v="115"/>
    <s v="CRYSTAL_SHIP_GREEN_ELITE_LIGHTNING"/>
    <s v="SMALL"/>
    <n v="1"/>
    <s v="MASS_DRIVER,SMALL,3"/>
    <s v="MASS_DRIVER,SMALL,3"/>
    <n v="1"/>
    <n v="1"/>
    <n v="1"/>
    <n v="6"/>
    <n v="21"/>
    <n v="6"/>
    <n v="15"/>
    <n v="6"/>
    <n v="15"/>
    <n v="0"/>
    <n v="-6"/>
  </r>
  <r>
    <s v="CRYSTAL_SHIP_GREEN_ELITE_LIGHTNING,MEDIUM,1"/>
    <x v="116"/>
    <s v="CRYSTAL_SHIP_GREEN_ELITE_LIGHTNING"/>
    <s v="MEDIUM"/>
    <n v="1"/>
    <s v="MASS_DRIVER,MEDIUM,3"/>
    <s v="MASS_DRIVER,MEDIUM,3"/>
    <n v="1"/>
    <n v="1"/>
    <n v="1"/>
    <n v="13"/>
    <n v="44"/>
    <n v="9"/>
    <n v="33"/>
    <n v="9"/>
    <n v="33"/>
    <n v="-4"/>
    <n v="-11"/>
  </r>
  <r>
    <s v="CRYSTAL_SHIP_GREEN_ELITE_LIGHTNING,LARGE,1"/>
    <x v="117"/>
    <s v="CRYSTAL_SHIP_GREEN_ELITE_LIGHTNING"/>
    <s v="LARGE"/>
    <n v="1"/>
    <s v="MASS_DRIVER,LARGE,3"/>
    <s v="MASS_DRIVER,LARGE,3"/>
    <n v="1"/>
    <n v="1"/>
    <n v="1"/>
    <n v="30"/>
    <n v="92"/>
    <n v="24"/>
    <n v="66"/>
    <n v="24"/>
    <n v="66"/>
    <n v="-6"/>
    <n v="-26"/>
  </r>
  <r>
    <s v="CRYSTAL_SHIP_YELLOW_ELITE_LIGHTNING,SMALL,1"/>
    <x v="118"/>
    <s v="CRYSTAL_SHIP_YELLOW_ELITE_LIGHTNING"/>
    <s v="SMALL"/>
    <n v="1"/>
    <s v="MASS_DRIVER,SMALL,3"/>
    <s v="MASS_DRIVER,SMALL,3"/>
    <n v="1"/>
    <n v="1"/>
    <n v="1"/>
    <n v="6"/>
    <n v="21"/>
    <n v="6"/>
    <n v="15"/>
    <n v="6"/>
    <n v="15"/>
    <n v="0"/>
    <n v="-6"/>
  </r>
  <r>
    <s v="CRYSTAL_SHIP_YELLOW_ELITE_LIGHTNING,MEDIUM,1"/>
    <x v="119"/>
    <s v="CRYSTAL_SHIP_YELLOW_ELITE_LIGHTNING"/>
    <s v="MEDIUM"/>
    <n v="1"/>
    <s v="MASS_DRIVER,MEDIUM,3"/>
    <s v="MASS_DRIVER,MEDIUM,3"/>
    <n v="1"/>
    <n v="1"/>
    <n v="1"/>
    <n v="13"/>
    <n v="44"/>
    <n v="9"/>
    <n v="33"/>
    <n v="9"/>
    <n v="33"/>
    <n v="-4"/>
    <n v="-11"/>
  </r>
  <r>
    <s v="CRYSTAL_SHIP_YELLOW_ELITE_LIGHTNING,LARGE,1"/>
    <x v="120"/>
    <s v="CRYSTAL_SHIP_YELLOW_ELITE_LIGHTNING"/>
    <s v="LARGE"/>
    <n v="1"/>
    <s v="MASS_DRIVER,LARGE,3"/>
    <s v="MASS_DRIVER,LARGE,3"/>
    <n v="1"/>
    <n v="1"/>
    <n v="1"/>
    <n v="30"/>
    <n v="92"/>
    <n v="24"/>
    <n v="66"/>
    <n v="24"/>
    <n v="66"/>
    <n v="-6"/>
    <n v="-26"/>
  </r>
  <r>
    <s v="CRYSTAL_SHIP_RED_ELITE_LIGHTNING,SMALL,1"/>
    <x v="121"/>
    <s v="CRYSTAL_SHIP_RED_ELITE_LIGHTNING"/>
    <s v="SMALL"/>
    <n v="1"/>
    <s v="MASS_DRIVER,SMALL,3"/>
    <s v="MASS_DRIVER,SMALL,3"/>
    <n v="1"/>
    <n v="1"/>
    <n v="1"/>
    <n v="6"/>
    <n v="21"/>
    <n v="6"/>
    <n v="15"/>
    <n v="6"/>
    <n v="15"/>
    <n v="0"/>
    <n v="-6"/>
  </r>
  <r>
    <s v="CRYSTAL_SHIP_RED_ELITE_LIGHTNING,MEDIUM,1"/>
    <x v="122"/>
    <s v="CRYSTAL_SHIP_RED_ELITE_LIGHTNING"/>
    <s v="MEDIUM"/>
    <n v="1"/>
    <s v="MASS_DRIVER,MEDIUM,3"/>
    <s v="MASS_DRIVER,MEDIUM,3"/>
    <n v="1"/>
    <n v="1"/>
    <n v="1"/>
    <n v="13"/>
    <n v="44"/>
    <n v="9"/>
    <n v="33"/>
    <n v="9"/>
    <n v="33"/>
    <n v="-4"/>
    <n v="-11"/>
  </r>
  <r>
    <s v="CRYSTAL_SHIP_RED_ELITE_LIGHTNING,LARGE,1"/>
    <x v="123"/>
    <s v="CRYSTAL_SHIP_RED_ELITE_LIGHTNING"/>
    <s v="LARGE"/>
    <n v="1"/>
    <s v="MASS_DRIVER,LARGE,3"/>
    <s v="MASS_DRIVER,LARGE,3"/>
    <n v="1"/>
    <n v="1"/>
    <n v="1"/>
    <n v="30"/>
    <n v="92"/>
    <n v="24"/>
    <n v="66"/>
    <n v="24"/>
    <n v="66"/>
    <n v="-6"/>
    <n v="-26"/>
  </r>
  <r>
    <s v="PROBE_LIGHTNING,MEDIUM,1"/>
    <x v="124"/>
    <s v="PROBE_LIGHTNING"/>
    <s v="MEDIUM"/>
    <n v="1"/>
    <m/>
    <s v="PROBE_LIGHTNING,MEDIUM,1"/>
    <n v="1"/>
    <n v="1"/>
    <n v="1"/>
    <n v="19"/>
    <n v="29"/>
    <n v="19"/>
    <n v="29"/>
    <n v="19"/>
    <n v="29"/>
    <n v="0"/>
    <n v="0"/>
  </r>
  <r>
    <s v="SPACE_WHALE_WEAPON,NA,1"/>
    <x v="125"/>
    <s v="SPACE_WHALE_WEAPON"/>
    <s v="NA"/>
    <n v="1"/>
    <m/>
    <s v="SPACE_WHALE_WEAPON,NA,1"/>
    <n v="1"/>
    <n v="1"/>
    <n v="1"/>
    <n v="3"/>
    <n v="11"/>
    <n v="3"/>
    <n v="11"/>
    <n v="3"/>
    <n v="11"/>
    <n v="0"/>
    <n v="0"/>
  </r>
  <r>
    <s v="SPACE_AMOEBA_WEAPON,SMALL,1"/>
    <x v="126"/>
    <s v="SPACE_AMOEBA_WEAPON"/>
    <s v="SMALL"/>
    <n v="1"/>
    <m/>
    <s v="SPACE_AMOEBA_WEAPON,SMALL,1"/>
    <n v="1"/>
    <n v="1"/>
    <n v="1"/>
    <n v="9"/>
    <n v="15"/>
    <n v="9"/>
    <n v="15"/>
    <n v="9"/>
    <n v="15"/>
    <n v="0"/>
    <n v="0"/>
  </r>
  <r>
    <s v="SPACE_AMOEBA_WEAPON,NA,1"/>
    <x v="127"/>
    <s v="SPACE_AMOEBA_WEAPON"/>
    <s v="NA"/>
    <n v="1"/>
    <m/>
    <s v="SPACE_AMOEBA_WEAPON,NA,1"/>
    <n v="1"/>
    <n v="1"/>
    <n v="1"/>
    <n v="17"/>
    <n v="30"/>
    <n v="17"/>
    <n v="30"/>
    <n v="17"/>
    <n v="30"/>
    <n v="0"/>
    <n v="0"/>
  </r>
  <r>
    <s v="LASER,SMALL,1"/>
    <x v="128"/>
    <s v="LASER"/>
    <s v="SMALL"/>
    <n v="1"/>
    <m/>
    <s v="LASER,SMALL,1"/>
    <n v="1"/>
    <n v="1"/>
    <n v="1"/>
    <n v="2"/>
    <n v="3"/>
    <n v="2"/>
    <n v="3"/>
    <n v="2"/>
    <n v="3"/>
    <n v="0"/>
    <n v="0"/>
  </r>
  <r>
    <s v="LASER,MEDIUM,1"/>
    <x v="129"/>
    <s v="LASER"/>
    <s v="MEDIUM"/>
    <n v="1"/>
    <m/>
    <s v="LASER,MEDIUM,1"/>
    <n v="1"/>
    <n v="1"/>
    <n v="1"/>
    <n v="4"/>
    <n v="7"/>
    <n v="4"/>
    <n v="7"/>
    <n v="4"/>
    <n v="7"/>
    <n v="0"/>
    <n v="0"/>
  </r>
  <r>
    <s v="PSIONIC_BLAST,NA,1"/>
    <x v="130"/>
    <s v="PSIONIC_BLAST"/>
    <s v="NA"/>
    <n v="1"/>
    <s v="LASER,LARGE,5"/>
    <s v="LASER,LARGE,5"/>
    <n v="1"/>
    <n v="7.1428571428571432"/>
    <n v="9.8591549295774641"/>
    <n v="300"/>
    <n v="700"/>
    <n v="40"/>
    <n v="70"/>
    <n v="286"/>
    <n v="690"/>
    <n v="-14"/>
    <n v="-10"/>
  </r>
  <r>
    <s v="ED_WEAPON,SMALL,1"/>
    <x v="131"/>
    <s v="ED_WEAPON"/>
    <s v="SMALL"/>
    <n v="1"/>
    <s v="LASER,SMALL,5"/>
    <s v="LASER,SMALL,5"/>
    <n v="1"/>
    <n v="1.1818181818181819"/>
    <n v="1.3571428571428572"/>
    <n v="13"/>
    <n v="19"/>
    <n v="10"/>
    <n v="15"/>
    <n v="12"/>
    <n v="20"/>
    <n v="-1"/>
    <n v="1"/>
  </r>
  <r>
    <s v="ED_WEAPON,MEDIUM,1"/>
    <x v="132"/>
    <s v="ED_WEAPON"/>
    <s v="MEDIUM"/>
    <n v="1"/>
    <s v="LASER,MEDIUM,5"/>
    <s v="LASER,MEDIUM,5"/>
    <n v="1"/>
    <n v="1.3157894736842106"/>
    <n v="1.303030303030303"/>
    <n v="25"/>
    <n v="43"/>
    <n v="20"/>
    <n v="35"/>
    <n v="26"/>
    <n v="46"/>
    <n v="1"/>
    <n v="3"/>
  </r>
  <r>
    <s v="ED_WEAPON,LARGE,1"/>
    <x v="133"/>
    <s v="ED_WEAPON"/>
    <s v="LARGE"/>
    <n v="1"/>
    <s v="LASER,LARGE,5"/>
    <s v="LASER,LARGE,5"/>
    <n v="1"/>
    <n v="1.3095238095238095"/>
    <n v="1.408450704225352"/>
    <n v="55"/>
    <n v="100"/>
    <n v="40"/>
    <n v="70"/>
    <n v="52"/>
    <n v="99"/>
    <n v="-3"/>
    <n v="-1"/>
  </r>
  <r>
    <s v="SPACEPORT_SCOURGE_MISSILE,SMALL,1"/>
    <x v="134"/>
    <s v="SPACEPORT_SCOURGE_MISSILE"/>
    <s v="SMALL"/>
    <n v="1"/>
    <s v="MISSILE,SMALL,5"/>
    <s v="MISSILE,SMALL,5"/>
    <n v="1"/>
    <n v="1"/>
    <n v="1.3888888888888888"/>
    <n v="14"/>
    <n v="25"/>
    <n v="15"/>
    <n v="20"/>
    <n v="15"/>
    <n v="28"/>
    <n v="1"/>
    <n v="3"/>
  </r>
  <r>
    <s v="SPACEPORT_SCOURGE_MISSILE,MEDIUM,1"/>
    <x v="135"/>
    <s v="SPACEPORT_SCOURGE_MISSILE"/>
    <s v="MEDIUM"/>
    <n v="1"/>
    <s v="MISSILE,MEDIUM,5"/>
    <s v="MISSILE,MEDIUM,5"/>
    <n v="1"/>
    <n v="1"/>
    <n v="1.25"/>
    <n v="25"/>
    <n v="50"/>
    <n v="25"/>
    <n v="40"/>
    <n v="25"/>
    <n v="50"/>
    <n v="0"/>
    <n v="0"/>
  </r>
  <r>
    <s v="SPACEPORT_SCOURGE_MISSILE,LARGE,1"/>
    <x v="136"/>
    <s v="SPACEPORT_SCOURGE_MISSILE"/>
    <s v="LARGE"/>
    <n v="1"/>
    <s v="MISSILE,LARGE,5"/>
    <s v="MISSILE,LARGE,5"/>
    <n v="1"/>
    <n v="1.04"/>
    <n v="1.0843373493975903"/>
    <n v="52"/>
    <n v="90"/>
    <n v="50"/>
    <n v="85"/>
    <n v="52"/>
    <n v="92"/>
    <n v="0"/>
    <n v="2"/>
  </r>
  <r>
    <s v="SCOURGE_MISSILE,LARGE,1"/>
    <x v="137"/>
    <s v="SCOURGE_MISSILE"/>
    <s v="LARGE"/>
    <n v="1"/>
    <s v="MISSILE,LARGE,5"/>
    <s v="MISSILE,LARGE,5"/>
    <n v="1"/>
    <n v="1.04"/>
    <n v="1.0843373493975903"/>
    <n v="52"/>
    <n v="90"/>
    <n v="50"/>
    <n v="85"/>
    <n v="52"/>
    <n v="92"/>
    <n v="0"/>
    <n v="2"/>
  </r>
  <r>
    <s v="SCOURGE_PROJECTILE_WEAPON,SMALL,1"/>
    <x v="138"/>
    <s v="SCOURGE_PROJECTILE_WEAPON"/>
    <s v="SMALL"/>
    <n v="1"/>
    <s v="MISSILE,SMALL,5"/>
    <s v="MISSILE,SMALL,5"/>
    <n v="1"/>
    <n v="0.7142857142857143"/>
    <n v="1.2777777777777777"/>
    <n v="10"/>
    <n v="23"/>
    <n v="15"/>
    <n v="20"/>
    <n v="11"/>
    <n v="26"/>
    <n v="1"/>
    <n v="3"/>
  </r>
  <r>
    <s v="SCOURGE_PROJECTILE_WEAPON,MEDIUM,1"/>
    <x v="139"/>
    <s v="SCOURGE_PROJECTILE_WEAPON"/>
    <s v="MEDIUM"/>
    <n v="1"/>
    <s v="MASS_DRIVER,MEDIUM,5"/>
    <s v="MASS_DRIVER,MEDIUM,5"/>
    <n v="1"/>
    <n v="1.1764705882352942"/>
    <n v="0.86792452830188682"/>
    <n v="20"/>
    <n v="46"/>
    <n v="15"/>
    <n v="55"/>
    <n v="18"/>
    <n v="48"/>
    <n v="-2"/>
    <n v="2"/>
  </r>
  <r>
    <s v="FALLEN_EMPIRE_SPACEPORT_LANCE,LARGE,1"/>
    <x v="140"/>
    <s v="FALLEN_EMPIRE_SPACEPORT_LANCE"/>
    <s v="LARGE"/>
    <n v="1"/>
    <s v="ENERGY_LANCE,LARGE,2"/>
    <s v="ENERGY_LANCE,LARGE,2"/>
    <n v="1"/>
    <n v="0.53254437869822491"/>
    <n v="0.75528700906344415"/>
    <n v="90"/>
    <n v="250"/>
    <n v="164"/>
    <n v="323"/>
    <n v="87"/>
    <n v="244"/>
    <n v="-3"/>
    <n v="-6"/>
  </r>
  <r>
    <s v="POINT_DEFENCE,NA,1"/>
    <x v="141"/>
    <s v="POINT_DEFENCE"/>
    <s v="NA"/>
    <n v="1"/>
    <s v="LASER,SMALL,3"/>
    <s v="LASER,SMALL,3"/>
    <n v="1"/>
    <n v="0.25"/>
    <n v="0.25"/>
    <n v="2"/>
    <n v="3"/>
    <n v="6"/>
    <n v="9"/>
    <n v="2"/>
    <n v="2"/>
    <n v="0"/>
    <n v="-1"/>
  </r>
  <r>
    <s v="POINT_DEFENCE,NA,2"/>
    <x v="142"/>
    <s v="POINT_DEFENCE"/>
    <s v="NA"/>
    <n v="2"/>
    <m/>
    <s v="POINT_DEFENCE,NA,1"/>
    <n v="1.5"/>
    <n v="1.5"/>
    <n v="1.3333333333333333"/>
    <n v="3"/>
    <n v="4"/>
    <n v="2"/>
    <n v="2"/>
    <n v="3"/>
    <n v="3"/>
    <n v="0"/>
    <n v="-1"/>
  </r>
  <r>
    <s v="POINT_DEFENCE,NA,3"/>
    <x v="143"/>
    <s v="POINT_DEFENCE"/>
    <s v="NA"/>
    <n v="3"/>
    <m/>
    <s v="POINT_DEFENCE,NA,2"/>
    <n v="1.3333333333333333"/>
    <n v="1.6666666666666667"/>
    <n v="1.5"/>
    <n v="5"/>
    <n v="6"/>
    <n v="3"/>
    <n v="3"/>
    <n v="4"/>
    <n v="4"/>
    <n v="-1"/>
    <n v="-2"/>
  </r>
  <r>
    <s v="TECHNO_WEAPON,NA,1"/>
    <x v="144"/>
    <s v="TECHNO_WEAPON"/>
    <s v="NA"/>
    <n v="1"/>
    <s v="ENERGY_LANCE,LARGE,2"/>
    <s v="ENERGY_LANCE,LARGE,2"/>
    <n v="1"/>
    <n v="2.9585798816568047"/>
    <n v="3.0211480362537766"/>
    <n v="500"/>
    <n v="1000"/>
    <n v="164"/>
    <n v="323"/>
    <n v="485"/>
    <n v="976"/>
    <n v="-15"/>
    <n v="-24"/>
  </r>
  <r>
    <s v="TECHNO_PD,NA,1"/>
    <x v="145"/>
    <s v="TECHNO_PD"/>
    <s v="NA"/>
    <n v="1"/>
    <s v="POINT_DEFENCE,NA,3"/>
    <s v="POINT_DEFENCE,NA,3"/>
    <n v="1"/>
    <n v="3"/>
    <n v="3.3333333333333335"/>
    <n v="15"/>
    <n v="20"/>
    <n v="4"/>
    <n v="4"/>
    <n v="12"/>
    <n v="13"/>
    <n v="-3"/>
    <n v="-7"/>
  </r>
  <r>
    <s v="SMALL_EVENT_UV_LASER,NA,1"/>
    <x v="146"/>
    <s v="SMALL_EVENT_UV_LASER"/>
    <s v="NA"/>
    <n v="1"/>
    <s v="LASER,SMALL,3"/>
    <s v="LASER,SMALL,3"/>
    <n v="1"/>
    <n v="1.25"/>
    <n v="1"/>
    <n v="10"/>
    <n v="12"/>
    <n v="6"/>
    <n v="9"/>
    <n v="8"/>
    <n v="9"/>
    <n v="-2"/>
    <n v="-3"/>
  </r>
  <r>
    <s v="MEDIUM_EVENT_UV_LASER,NA,1"/>
    <x v="147"/>
    <s v="MEDIUM_EVENT_UV_LASER"/>
    <s v="NA"/>
    <n v="1"/>
    <s v="LASER,MEDIUM,3"/>
    <s v="LASER,MEDIUM,3"/>
    <n v="1"/>
    <n v="1"/>
    <n v="1"/>
    <n v="16"/>
    <n v="26"/>
    <n v="12"/>
    <n v="21"/>
    <n v="12"/>
    <n v="21"/>
    <n v="-4"/>
    <n v="-5"/>
  </r>
  <r>
    <s v="STELLARITE_MISSILE,NA,1"/>
    <x v="148"/>
    <s v="STELLARITE_MISSILE"/>
    <s v="NA"/>
    <n v="1"/>
    <s v="MISSILE,LARGE,5"/>
    <s v="MISSILE,LARGE,5"/>
    <n v="1"/>
    <n v="10"/>
    <n v="9.0361445783132535"/>
    <n v="500"/>
    <n v="750"/>
    <n v="50"/>
    <n v="85"/>
    <n v="500"/>
    <n v="768"/>
    <n v="0"/>
    <n v="18"/>
  </r>
  <r>
    <s v="STELLARITE_PLASMA,NA,1"/>
    <x v="149"/>
    <s v="STELLARITE_PLASMA"/>
    <s v="NA"/>
    <n v="1"/>
    <s v="PLASMA,LARGE,3"/>
    <s v="PLASMA,LARGE,3"/>
    <n v="1"/>
    <n v="5.208333333333333"/>
    <n v="3.9156626506024095"/>
    <n v="250"/>
    <n v="325"/>
    <n v="40"/>
    <n v="76"/>
    <n v="208"/>
    <n v="298"/>
    <n v="-42"/>
    <n v="-27"/>
  </r>
  <r>
    <s v="STELLARITE_BEAM,NA,1"/>
    <x v="150"/>
    <s v="STELLARITE_BEAM"/>
    <s v="NA"/>
    <n v="1"/>
    <s v="ENERGY_LANCE,LARGE,2"/>
    <s v="ENERGY_LANCE,LARGE,2"/>
    <n v="1"/>
    <n v="29.585798816568047"/>
    <n v="22.658610271903324"/>
    <n v="5000"/>
    <n v="7500"/>
    <n v="164"/>
    <n v="323"/>
    <n v="4852"/>
    <n v="7319"/>
    <n v="-148"/>
    <n v="-181"/>
  </r>
  <r>
    <s v="STELLARITE_LASER,NA,1"/>
    <x v="151"/>
    <s v="STELLARITE_LASER"/>
    <s v="NA"/>
    <n v="1"/>
    <s v="LASER,SMALL,5"/>
    <s v="LASER,SMALL,5"/>
    <n v="1"/>
    <n v="0.90909090909090906"/>
    <n v="0.8571428571428571"/>
    <n v="10"/>
    <n v="12"/>
    <n v="10"/>
    <n v="15"/>
    <n v="9"/>
    <n v="13"/>
    <n v="-1"/>
    <n v="1"/>
  </r>
  <r>
    <s v="DRAGON_WEAPON,NA,1"/>
    <x v="152"/>
    <s v="DRAGON_WEAPON"/>
    <s v="NA"/>
    <n v="1"/>
    <s v="ENERGY_LANCE,LARGE,2"/>
    <s v="ENERGY_LANCE,LARGE,2"/>
    <n v="1"/>
    <n v="11.834319526627219"/>
    <n v="9.0634441087613293"/>
    <n v="2000"/>
    <n v="3000"/>
    <n v="164"/>
    <n v="323"/>
    <n v="1941"/>
    <n v="2927"/>
    <n v="-59"/>
    <n v="-73"/>
  </r>
  <r>
    <s v="DRAGON_SECONDARY_WEAPON,NA,1"/>
    <x v="153"/>
    <s v="DRAGON_SECONDARY_WEAPON"/>
    <s v="NA"/>
    <n v="1"/>
    <s v="KINETIC_ARTILLERY,LARGE,2"/>
    <s v="KINETIC_ARTILLERY,LARGE,2"/>
    <n v="1"/>
    <n v="0.82644628099173556"/>
    <n v="0.62761506276150625"/>
    <n v="100"/>
    <n v="150"/>
    <n v="113"/>
    <n v="230"/>
    <n v="93"/>
    <n v="144"/>
    <n v="-7"/>
    <n v="-6"/>
  </r>
  <r>
    <s v="DRAGON_TERTIARY_WEAPON,NA,1"/>
    <x v="154"/>
    <s v="DRAGON_TERTIARY_WEAPON"/>
    <s v="NA"/>
    <n v="1"/>
    <s v="LASER,SMALL,5"/>
    <s v="LASER,SMALL,5"/>
    <n v="1"/>
    <n v="0.90909090909090906"/>
    <n v="0.8571428571428571"/>
    <n v="10"/>
    <n v="12"/>
    <n v="10"/>
    <n v="15"/>
    <n v="9"/>
    <n v="13"/>
    <n v="-1"/>
    <n v="1"/>
  </r>
  <r>
    <s v="DIMENSIONAL_HORROR_PRIMARY_WEAPON,NA,1"/>
    <x v="155"/>
    <s v="DIMENSIONAL_HORROR_PRIMARY_WEAPON"/>
    <s v="NA"/>
    <n v="1"/>
    <s v="ENERGY_LANCE,LARGE,2"/>
    <s v="ENERGY_LANCE,LARGE,2"/>
    <n v="1"/>
    <n v="2.9585798816568047"/>
    <n v="15.105740181268882"/>
    <n v="500"/>
    <n v="5000"/>
    <n v="164"/>
    <n v="323"/>
    <n v="485"/>
    <n v="4879"/>
    <n v="-15"/>
    <n v="-121"/>
  </r>
  <r>
    <s v="DIMENSIONAL_HORROR_LARGE_WEAPON,NA,1"/>
    <x v="156"/>
    <s v="DIMENSIONAL_HORROR_LARGE_WEAPON"/>
    <s v="NA"/>
    <n v="1"/>
    <s v="ENERGY_LANCE,LARGE,2"/>
    <s v="ENERGY_LANCE,LARGE,2"/>
    <n v="1"/>
    <n v="1.4792899408284024"/>
    <n v="3.0211480362537766"/>
    <n v="250"/>
    <n v="1000"/>
    <n v="164"/>
    <n v="323"/>
    <n v="243"/>
    <n v="976"/>
    <n v="-7"/>
    <n v="-24"/>
  </r>
  <r>
    <s v="DIMENSIONAL_HORROR_MEDIUM_WEAPON,NA,1"/>
    <x v="157"/>
    <s v="DIMENSIONAL_HORROR_MEDIUM_WEAPON"/>
    <s v="NA"/>
    <n v="1"/>
    <s v="LASER,LARGE,5"/>
    <s v="LASER,LARGE,5"/>
    <n v="1"/>
    <n v="2.3809523809523809"/>
    <n v="5.6338028169014081"/>
    <n v="100"/>
    <n v="400"/>
    <n v="40"/>
    <n v="70"/>
    <n v="95"/>
    <n v="394"/>
    <n v="-5"/>
    <n v="-6"/>
  </r>
  <r>
    <s v="DIMENSIONAL_HORROR_SMALL_WEAPON,NA,1"/>
    <x v="158"/>
    <s v="DIMENSIONAL_HORROR_SMALL_WEAPON"/>
    <s v="NA"/>
    <n v="1"/>
    <s v="LASER,MEDIUM,5"/>
    <s v="LASER,MEDIUM,5"/>
    <n v="1"/>
    <n v="2.6315789473684212"/>
    <n v="6.0606060606060606"/>
    <n v="50"/>
    <n v="200"/>
    <n v="20"/>
    <n v="35"/>
    <n v="53"/>
    <n v="212"/>
    <n v="3"/>
    <n v="12"/>
  </r>
  <r>
    <s v="DIMENSIONAL_HORROR_PD,NA,1"/>
    <x v="159"/>
    <s v="DIMENSIONAL_HORROR_PD"/>
    <s v="NA"/>
    <n v="1"/>
    <s v="POINT_DEFENCE,NA,3"/>
    <s v="POINT_DEFENCE,NA,3"/>
    <n v="1"/>
    <n v="2"/>
    <n v="8.3333333333333339"/>
    <n v="10"/>
    <n v="50"/>
    <n v="4"/>
    <n v="4"/>
    <n v="8"/>
    <n v="33"/>
    <n v="-2"/>
    <n v="-17"/>
  </r>
  <r>
    <s v="WRAITH_RED_LASER,NA,1"/>
    <x v="160"/>
    <s v="WRAITH_RED_LASER"/>
    <s v="NA"/>
    <n v="1"/>
    <s v="LASER,LARGE,5"/>
    <s v="LASER,LARGE,5"/>
    <n v="1"/>
    <n v="3.5714285714285716"/>
    <n v="3.5211267605633805"/>
    <n v="150"/>
    <n v="250"/>
    <n v="40"/>
    <n v="70"/>
    <n v="143"/>
    <n v="246"/>
    <n v="-7"/>
    <n v="-4"/>
  </r>
  <r>
    <s v="WRAITH_BLUE_LASER,NA,1"/>
    <x v="161"/>
    <s v="WRAITH_BLUE_LASER"/>
    <s v="NA"/>
    <n v="1"/>
    <s v="LASER,LARGE,5"/>
    <s v="LASER,LARGE,5"/>
    <n v="1"/>
    <n v="3.5714285714285716"/>
    <n v="3.5211267605633805"/>
    <n v="150"/>
    <n v="250"/>
    <n v="40"/>
    <n v="70"/>
    <n v="143"/>
    <n v="246"/>
    <n v="-7"/>
    <n v="-4"/>
  </r>
  <r>
    <s v="WRAITH_YELLOW_LASER,NA,1"/>
    <x v="162"/>
    <s v="WRAITH_YELLOW_LASER"/>
    <s v="NA"/>
    <n v="1"/>
    <s v="LASER,LARGE,5"/>
    <s v="LASER,LARGE,5"/>
    <n v="1"/>
    <n v="3.5714285714285716"/>
    <n v="3.5211267605633805"/>
    <n v="150"/>
    <n v="250"/>
    <n v="40"/>
    <n v="70"/>
    <n v="143"/>
    <n v="246"/>
    <n v="-7"/>
    <n v="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65" firstHeaderRow="0" firstDataRow="1" firstDataCol="1"/>
  <pivotFields count="18">
    <pivotField subtotalTop="0" showAll="0"/>
    <pivotField axis="axisRow" subtotalTop="0" showAll="0" sortType="ascending">
      <items count="164">
        <item x="156"/>
        <item x="157"/>
        <item x="159"/>
        <item x="155"/>
        <item x="158"/>
        <item x="153"/>
        <item x="154"/>
        <item x="152"/>
        <item x="95"/>
        <item x="96"/>
        <item x="70"/>
        <item x="71"/>
        <item x="30"/>
        <item x="31"/>
        <item x="63"/>
        <item x="66"/>
        <item x="69"/>
        <item x="5"/>
        <item x="114"/>
        <item x="102"/>
        <item x="117"/>
        <item x="105"/>
        <item x="123"/>
        <item x="111"/>
        <item x="120"/>
        <item x="108"/>
        <item x="34"/>
        <item x="37"/>
        <item x="40"/>
        <item x="133"/>
        <item x="18"/>
        <item x="19"/>
        <item x="140"/>
        <item x="14"/>
        <item x="59"/>
        <item x="60"/>
        <item x="72"/>
        <item x="73"/>
        <item x="43"/>
        <item x="46"/>
        <item x="49"/>
        <item x="52"/>
        <item x="55"/>
        <item x="76"/>
        <item x="79"/>
        <item x="82"/>
        <item x="85"/>
        <item x="88"/>
        <item x="23"/>
        <item x="26"/>
        <item x="29"/>
        <item x="2"/>
        <item x="137"/>
        <item x="17"/>
        <item x="58"/>
        <item x="91"/>
        <item x="136"/>
        <item x="8"/>
        <item x="11"/>
        <item x="62"/>
        <item x="65"/>
        <item x="68"/>
        <item x="4"/>
        <item x="113"/>
        <item x="101"/>
        <item x="116"/>
        <item x="104"/>
        <item x="122"/>
        <item x="110"/>
        <item x="119"/>
        <item x="107"/>
        <item x="33"/>
        <item x="36"/>
        <item x="39"/>
        <item x="132"/>
        <item x="147"/>
        <item x="13"/>
        <item x="42"/>
        <item x="45"/>
        <item x="48"/>
        <item x="51"/>
        <item x="54"/>
        <item x="129"/>
        <item x="75"/>
        <item x="78"/>
        <item x="81"/>
        <item x="84"/>
        <item x="87"/>
        <item x="22"/>
        <item x="25"/>
        <item x="28"/>
        <item x="124"/>
        <item x="1"/>
        <item x="139"/>
        <item x="16"/>
        <item x="57"/>
        <item x="90"/>
        <item x="135"/>
        <item x="7"/>
        <item x="10"/>
        <item x="141"/>
        <item x="142"/>
        <item x="143"/>
        <item x="130"/>
        <item x="61"/>
        <item x="64"/>
        <item x="67"/>
        <item x="3"/>
        <item x="112"/>
        <item x="100"/>
        <item x="115"/>
        <item x="103"/>
        <item x="121"/>
        <item x="109"/>
        <item x="118"/>
        <item x="106"/>
        <item x="32"/>
        <item x="35"/>
        <item x="38"/>
        <item x="131"/>
        <item x="146"/>
        <item x="12"/>
        <item x="41"/>
        <item x="44"/>
        <item x="47"/>
        <item x="50"/>
        <item x="53"/>
        <item x="128"/>
        <item x="74"/>
        <item x="77"/>
        <item x="80"/>
        <item x="83"/>
        <item x="86"/>
        <item x="21"/>
        <item x="24"/>
        <item x="27"/>
        <item x="0"/>
        <item x="138"/>
        <item x="126"/>
        <item x="15"/>
        <item x="56"/>
        <item x="89"/>
        <item x="134"/>
        <item x="6"/>
        <item x="9"/>
        <item x="127"/>
        <item x="99"/>
        <item x="125"/>
        <item x="150"/>
        <item x="151"/>
        <item x="148"/>
        <item x="149"/>
        <item x="97"/>
        <item x="98"/>
        <item x="145"/>
        <item x="144"/>
        <item x="20"/>
        <item x="92"/>
        <item x="93"/>
        <item x="94"/>
        <item x="161"/>
        <item x="160"/>
        <item x="16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</pivotFields>
  <rowFields count="1">
    <field x="1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in_New" fld="14" baseField="0" baseItem="0"/>
    <dataField name="Sum of Max_New" fld="1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weapon_components" displayName="weapon_components" ref="A1:AA166" totalsRowShown="0" headerRowDxfId="62" dataDxfId="61">
  <autoFilter ref="A1:AA166"/>
  <tableColumns count="27">
    <tableColumn id="1" name="newkey" dataDxfId="60"/>
    <tableColumn id="2" name="key" dataDxfId="59"/>
    <tableColumn id="3" name="type" dataDxfId="58"/>
    <tableColumn id="4" name="size" dataDxfId="57"/>
    <tableColumn id="5" name="tier" dataDxfId="56"/>
    <tableColumn id="6" name="cost" dataDxfId="55"/>
    <tableColumn id="7" name="power" dataDxfId="54"/>
    <tableColumn id="8" name="min_damage" dataDxfId="53"/>
    <tableColumn id="9" name="max_damage" dataDxfId="52"/>
    <tableColumn id="10" name="shield_damage" dataDxfId="51"/>
    <tableColumn id="11" name="shield_penetration" dataDxfId="50"/>
    <tableColumn id="12" name="armor_penetration" dataDxfId="49"/>
    <tableColumn id="13" name="min_windup" dataDxfId="48"/>
    <tableColumn id="14" name="max_windup" dataDxfId="47"/>
    <tableColumn id="15" name="cooldown" dataDxfId="46"/>
    <tableColumn id="16" name="range" dataDxfId="45"/>
    <tableColumn id="17" name="accuracy" dataDxfId="44"/>
    <tableColumn id="18" name="tracking" dataDxfId="43"/>
    <tableColumn id="19" name="missile_speed" dataDxfId="42"/>
    <tableColumn id="20" name="missile_evasion" dataDxfId="41"/>
    <tableColumn id="21" name="missile_health" dataDxfId="40"/>
    <tableColumn id="22" name="missile_armor" dataDxfId="39"/>
    <tableColumn id="23" name="missile_shield" dataDxfId="38"/>
    <tableColumn id="24" name="end" dataDxfId="37"/>
    <tableColumn id="28" name="max_tier" dataDxfId="36">
      <calculatedColumnFormula>IF(weapon_components[[#This Row],[tier]]=1,weapon_components[[#This Row],[type]]&amp;","&amp;weapon_components[[#This Row],[size]]&amp;","&amp;5,"")</calculatedColumnFormula>
    </tableColumn>
    <tableColumn id="25" name="min_damage_override" dataDxfId="35">
      <calculatedColumnFormula>_xlfn.IFNA(ROUND(VLOOKUP(weapon_components[[#This Row],[max_tier]],weapon_components[],8,FALSE)/5,0),weapon_components[[#This Row],[min_damage]])</calculatedColumnFormula>
    </tableColumn>
    <tableColumn id="26" name="max_damage_override" dataDxfId="34">
      <calculatedColumnFormula>_xlfn.IFNA(ROUND(VLOOKUP(weapon_components[[#This Row],[max_tier]],weapon_components[],9,FALSE)/5,0),weapon_components[[#This Row],[max_damage]])</calculatedColumnFormula>
    </tableColumn>
  </tableColumns>
  <tableStyleInfo name="weapon_comparison-style" showFirstColumn="0" showLastColumn="0" showRowStripes="1" showColumnStripes="0"/>
</table>
</file>

<file path=xl/tables/table2.xml><?xml version="1.0" encoding="utf-8"?>
<table xmlns="http://schemas.openxmlformats.org/spreadsheetml/2006/main" id="3" name="weapon_comparison" displayName="weapon_comparison" ref="A1:R164" totalsRowShown="0" headerRowDxfId="33">
  <autoFilter ref="A1:R164"/>
  <tableColumns count="18">
    <tableColumn id="1" name="newkey" dataDxfId="32"/>
    <tableColumn id="2" name="key" dataDxfId="31"/>
    <tableColumn id="3" name="type" dataDxfId="30"/>
    <tableColumn id="4" name="size" dataDxfId="29"/>
    <tableColumn id="5" name="tier" dataDxfId="28"/>
    <tableColumn id="6" name="Previous_Override" dataDxfId="27"/>
    <tableColumn id="7" name="Previous_Tier" dataDxfId="26">
      <calculatedColumnFormula>IF(weapon_comparison[[#This Row],[Previous_Override]]="",weapon_comparison[[#This Row],[type]]&amp;","&amp;weapon_comparison[[#This Row],[size]]&amp;","&amp;MAX(weapon_comparison[[#This Row],[tier]]-1,1),weapon_comparison[[#This Row],[Previous_Override]])</calculatedColumnFormula>
    </tableColumn>
    <tableColumn id="8" name="Power_Factor" dataDxfId="25">
      <calculatedColumnFormula>IF(weapon_comparison[[#This Row],[tier]]=1,1,VLOOKUP(weapon_comparison[[#This Row],[newkey]],weapon_components[],6,FALSE)/VLOOKUP(weapon_comparison[[#This Row],[Previous_Tier]],weapon_components[],6,FALSE))</calculatedColumnFormula>
    </tableColumn>
    <tableColumn id="9" name="Min_Factor" dataDxfId="24">
      <calculatedColumnFormula>weapon_comparison[[#This Row],[Min_Current]]/IF(weapon_comparison[[#This Row],[newkey]]=weapon_comparison[[#This Row],[Previous_Tier]],weapon_comparison[[#This Row],[Min_Current]],VLOOKUP(weapon_comparison[[#This Row],[Previous_Tier]],weapon_comparison[],11,FALSE))</calculatedColumnFormula>
    </tableColumn>
    <tableColumn id="10" name="Max_Factor" dataDxfId="23">
      <calculatedColumnFormula>weapon_comparison[[#This Row],[Max_Current]]/IF(weapon_comparison[[#This Row],[newkey]]=weapon_comparison[[#This Row],[Previous_Tier]],weapon_comparison[[#This Row],[Max_Current]],VLOOKUP(weapon_comparison[[#This Row],[Previous_Tier]],weapon_comparison[],12,FALSE))</calculatedColumnFormula>
    </tableColumn>
    <tableColumn id="11" name="Min_Current" dataDxfId="22">
      <calculatedColumnFormula>VLOOKUP(weapon_comparison[[#This Row],[newkey]],weapon_components[],26,FALSE)</calculatedColumnFormula>
    </tableColumn>
    <tableColumn id="12" name="Max_Current" dataDxfId="21">
      <calculatedColumnFormula>VLOOKUP(weapon_comparison[[#This Row],[newkey]],weapon_components[],27,FALSE)</calculatedColumnFormula>
    </tableColumn>
    <tableColumn id="13" name="Min_Previous_Tier" dataDxfId="20">
      <calculatedColumnFormula>IF(weapon_comparison[[#This Row],[newkey]]=weapon_comparison[[#This Row],[Previous_Tier]],VLOOKUP(weapon_comparison[[#This Row],[newkey]],weapon_comparison[],11,FALSE),VLOOKUP(weapon_comparison[[#This Row],[Previous_Tier]],weapon_comparison[],15,FALSE))</calculatedColumnFormula>
    </tableColumn>
    <tableColumn id="14" name="Max_Previous_Tier" dataDxfId="19">
      <calculatedColumnFormula>IF(weapon_comparison[[#This Row],[newkey]]=weapon_comparison[[#This Row],[Previous_Tier]],VLOOKUP(weapon_comparison[[#This Row],[newkey]],weapon_comparison[],12,FALSE),VLOOKUP(weapon_comparison[[#This Row],[Previous_Tier]],weapon_comparison[],16,FALSE))</calculatedColumnFormula>
    </tableColumn>
    <tableColumn id="15" name="Min_New">
      <calculatedColumnFormula>ROUND(IF(weapon_comparison[[#This Row],[tier]]=1,weapon_comparison[[#This Row],[Min_Factor]]*weapon_comparison[[#This Row],[Power_Factor]],weapon_comparison[[#This Row],[Power_Factor]])*weapon_comparison[[#This Row],[Min_Previous_Tier]],0)</calculatedColumnFormula>
    </tableColumn>
    <tableColumn id="16" name="Max_New">
      <calculatedColumnFormula>ROUND(IF(weapon_comparison[[#This Row],[tier]]=1,weapon_comparison[[#This Row],[Max_Factor]]*weapon_comparison[[#This Row],[Power_Factor]],weapon_comparison[[#This Row],[Power_Factor]])*weapon_comparison[[#This Row],[Max_Previous_Tier]],0)</calculatedColumnFormula>
    </tableColumn>
    <tableColumn id="17" name="Min_Delta" dataDxfId="18">
      <calculatedColumnFormula>weapon_comparison[[#This Row],[Min_New]]-weapon_comparison[[#This Row],[Min_Current]]</calculatedColumnFormula>
    </tableColumn>
    <tableColumn id="18" name="Max_Delta" dataDxfId="17">
      <calculatedColumnFormula>weapon_comparison[[#This Row],[Max_New]]-weapon_comparison[[#This Row],[Max_Current]]</calculatedColumnFormula>
    </tableColumn>
  </tableColumns>
  <tableStyleInfo name="hull_values-style" showFirstColumn="0" showLastColumn="0" showRowStripes="1" showColumnStripes="0"/>
</table>
</file>

<file path=xl/tables/table3.xml><?xml version="1.0" encoding="utf-8"?>
<table xmlns="http://schemas.openxmlformats.org/spreadsheetml/2006/main" id="4" name="shield_components" displayName="shield_components" ref="A1:K22" totalsRowShown="0" headerRowDxfId="16" dataDxfId="15">
  <autoFilter ref="A1:K22"/>
  <tableColumns count="11">
    <tableColumn id="1" name="ID" dataDxfId="14">
      <calculatedColumnFormula>C2&amp;D2</calculatedColumnFormula>
    </tableColumn>
    <tableColumn id="2" name="Type" dataDxfId="13"/>
    <tableColumn id="3" name="Size" dataDxfId="12"/>
    <tableColumn id="4" name="Tier" dataDxfId="11"/>
    <tableColumn id="5" name="Key" dataDxfId="10"/>
    <tableColumn id="6" name="Cost" dataDxfId="9"/>
    <tableColumn id="7" name="Power" dataDxfId="8"/>
    <tableColumn id="8" name="Shield_HP" dataDxfId="7"/>
    <tableColumn id="9" name="Shield_Regen" dataDxfId="6"/>
    <tableColumn id="10" name="Override_HP" dataDxfId="5"/>
    <tableColumn id="11" name="Override_Regen" dataDxfId="4"/>
  </tableColumns>
  <tableStyleInfo name=" shield_values_update-style" showFirstColumn="0" showLastColumn="0" showRowStripes="1" showColumnStripes="0"/>
</table>
</file>

<file path=xl/tables/table4.xml><?xml version="1.0" encoding="utf-8"?>
<table xmlns="http://schemas.openxmlformats.org/spreadsheetml/2006/main" id="2" name="shield_values" displayName="shield_values" ref="A1:P22">
  <autoFilter ref="A1:P22"/>
  <sortState ref="A2:P22">
    <sortCondition ref="A1:A22"/>
  </sortState>
  <tableColumns count="16">
    <tableColumn id="1" name="ID"/>
    <tableColumn id="2" name="Type"/>
    <tableColumn id="3" name="Size"/>
    <tableColumn id="4" name="Tier"/>
    <tableColumn id="5" name="Key"/>
    <tableColumn id="6" name="Cost"/>
    <tableColumn id="7" name="Power"/>
    <tableColumn id="8" name="Shield_HP"/>
    <tableColumn id="9" name="Shield_Regen">
      <calculatedColumnFormula>shield_values[[#This Row],[Previous_Regen]]*shield_values[[#This Row],[Ratio_Power]]</calculatedColumnFormula>
    </tableColumn>
    <tableColumn id="10" name="ID_Previous"/>
    <tableColumn id="11" name="Previous_HP">
      <calculatedColumnFormula>IF(shield_values[[#This Row],[ID]]=shield_values[[#This Row],[ID_Previous]],VLOOKUP(shield_values[[#This Row],[ID]],shield_components[],8,FALSE),VLOOKUP(shield_values[[#This Row],[ID_Previous]],shield_values[],8,FALSE))</calculatedColumnFormula>
    </tableColumn>
    <tableColumn id="12" name="Previous_Regen" dataDxfId="3">
      <calculatedColumnFormula>IF(shield_values[[#This Row],[ID]]=shield_values[[#This Row],[ID_Previous]],VLOOKUP(shield_values[[#This Row],[ID]],shield_components[],9,FALSE),VLOOKUP(shield_values[[#This Row],[ID_Previous]],shield_values[],9,FALSE))</calculatedColumnFormula>
    </tableColumn>
    <tableColumn id="13" name="Ratio_Cost">
      <calculatedColumnFormula>VLOOKUP(shield_values[[#This Row],[ID]],shield_components[],6,FALSE)/VLOOKUP(shield_values[[#This Row],[ID_Previous]],shield_components[],6,FALSE)</calculatedColumnFormula>
    </tableColumn>
    <tableColumn id="14" name="Ratio_Power">
      <calculatedColumnFormula>VLOOKUP(shield_values[[#This Row],[ID]],shield_components[],7,FALSE)/VLOOKUP(shield_values[[#This Row],[ID_Previous]],shield_components[],7,FALSE)</calculatedColumnFormula>
    </tableColumn>
    <tableColumn id="15" name="Bonus"/>
    <tableColumn id="16" name="Factor">
      <calculatedColumnFormula>shield_values[[#This Row],[Ratio_Power]]+shield_values[[#This Row],[Bonus]]</calculatedColumnFormula>
    </tableColumn>
  </tableColumns>
  <tableStyleInfo name=" shield_values_update-style" showFirstColumn="1" showLastColumn="1" showRowStripes="1" showColumnStripes="0"/>
</table>
</file>

<file path=xl/tables/table5.xml><?xml version="1.0" encoding="utf-8"?>
<table xmlns="http://schemas.openxmlformats.org/spreadsheetml/2006/main" id="1" name="hull_values" displayName="hull_values" ref="A1:D109">
  <tableColumns count="4">
    <tableColumn id="1" name="file"/>
    <tableColumn id="2" name="ship"/>
    <tableColumn id="3" name="max_hitpoints"/>
    <tableColumn id="4" name="new_max_hitpoints">
      <calculatedColumnFormula>ROUND(hull_values[[#This Row],[max_hitpoints]]/71*70,-2)</calculatedColumnFormula>
    </tableColumn>
  </tableColumns>
  <tableStyleInfo name="hull_valu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0"/>
  <sheetViews>
    <sheetView topLeftCell="D1" zoomScale="115" zoomScaleNormal="115" workbookViewId="0">
      <selection activeCell="AA3" sqref="AA3"/>
    </sheetView>
  </sheetViews>
  <sheetFormatPr defaultColWidth="14.453125" defaultRowHeight="15.75" customHeight="1"/>
  <cols>
    <col min="1" max="1" width="48.26953125" customWidth="1"/>
    <col min="2" max="2" width="48.81640625" customWidth="1"/>
    <col min="3" max="3" width="41.7265625" hidden="1" customWidth="1"/>
    <col min="4" max="4" width="8.453125" customWidth="1"/>
    <col min="5" max="5" width="7.26953125" customWidth="1"/>
    <col min="6" max="6" width="8.453125" hidden="1" customWidth="1"/>
    <col min="7" max="7" width="9.7265625" hidden="1" customWidth="1"/>
    <col min="8" max="8" width="16.08984375" customWidth="1"/>
    <col min="9" max="9" width="16.54296875" customWidth="1"/>
    <col min="10" max="10" width="18.54296875" hidden="1" customWidth="1"/>
    <col min="11" max="11" width="22" hidden="1" customWidth="1"/>
    <col min="12" max="12" width="21.7265625" hidden="1" customWidth="1"/>
    <col min="13" max="13" width="15.08984375" hidden="1" customWidth="1"/>
    <col min="14" max="14" width="15.54296875" hidden="1" customWidth="1"/>
    <col min="15" max="15" width="13.453125" hidden="1" customWidth="1"/>
    <col min="16" max="16" width="9.453125" hidden="1" customWidth="1"/>
    <col min="17" max="17" width="12.54296875" hidden="1" customWidth="1"/>
    <col min="18" max="18" width="11.81640625" hidden="1" customWidth="1"/>
    <col min="19" max="19" width="17.7265625" hidden="1" customWidth="1"/>
    <col min="20" max="20" width="19.26953125" hidden="1" customWidth="1"/>
    <col min="21" max="21" width="17.81640625" hidden="1" customWidth="1"/>
    <col min="22" max="22" width="17.453125" hidden="1" customWidth="1"/>
    <col min="23" max="23" width="17.7265625" hidden="1" customWidth="1"/>
    <col min="24" max="24" width="5.36328125" hidden="1" customWidth="1"/>
    <col min="25" max="25" width="39.54296875" customWidth="1"/>
    <col min="26" max="26" width="20.90625" bestFit="1" customWidth="1"/>
    <col min="27" max="27" width="21.453125" bestFit="1" customWidth="1"/>
  </cols>
  <sheetData>
    <row r="1" spans="1:27" ht="14.5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38</v>
      </c>
      <c r="T1" s="1" t="s">
        <v>40</v>
      </c>
      <c r="U1" s="1" t="s">
        <v>42</v>
      </c>
      <c r="V1" s="1" t="s">
        <v>43</v>
      </c>
      <c r="W1" s="1" t="s">
        <v>45</v>
      </c>
      <c r="X1" s="1" t="s">
        <v>47</v>
      </c>
      <c r="Y1" s="5" t="s">
        <v>561</v>
      </c>
      <c r="Z1" s="5" t="s">
        <v>559</v>
      </c>
      <c r="AA1" s="5" t="s">
        <v>560</v>
      </c>
    </row>
    <row r="2" spans="1:27" ht="12.5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>
        <v>2.5</v>
      </c>
      <c r="G2" s="1">
        <v>-2.5</v>
      </c>
      <c r="H2" s="1">
        <v>5</v>
      </c>
      <c r="I2" s="1">
        <v>10</v>
      </c>
      <c r="J2" s="1">
        <v>0.8</v>
      </c>
      <c r="K2" s="1">
        <v>0</v>
      </c>
      <c r="L2" s="1">
        <v>0.15</v>
      </c>
      <c r="M2" s="1">
        <v>2</v>
      </c>
      <c r="N2" s="1">
        <v>23</v>
      </c>
      <c r="O2" s="1">
        <v>25</v>
      </c>
      <c r="P2" s="1">
        <v>30</v>
      </c>
      <c r="Q2" s="1">
        <v>0.9</v>
      </c>
      <c r="R2" s="1">
        <v>0.6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 t="s">
        <v>50</v>
      </c>
      <c r="Y2" s="4" t="str">
        <f>IF(weapon_components[[#This Row],[tier]]=1,weapon_components[[#This Row],[type]]&amp;","&amp;weapon_components[[#This Row],[size]]&amp;","&amp;5,"")</f>
        <v>LASER,SMALL,5</v>
      </c>
      <c r="Z2" s="4">
        <f>_xlfn.IFNA(ROUND(VLOOKUP(weapon_components[[#This Row],[max_tier]],weapon_components[],8,FALSE)/5,0),weapon_components[[#This Row],[min_damage]])</f>
        <v>2</v>
      </c>
      <c r="AA2" s="4">
        <f>_xlfn.IFNA(ROUND(VLOOKUP(weapon_components[[#This Row],[max_tier]],weapon_components[],9,FALSE)/5,0),weapon_components[[#This Row],[max_damage]])</f>
        <v>3</v>
      </c>
    </row>
    <row r="3" spans="1:27" ht="12.5">
      <c r="A3" s="1" t="s">
        <v>51</v>
      </c>
      <c r="B3" s="1" t="s">
        <v>52</v>
      </c>
      <c r="C3" s="1" t="s">
        <v>48</v>
      </c>
      <c r="D3" s="1" t="s">
        <v>53</v>
      </c>
      <c r="E3" s="1">
        <v>1</v>
      </c>
      <c r="F3" s="1">
        <v>5</v>
      </c>
      <c r="G3" s="1">
        <v>-5</v>
      </c>
      <c r="H3" s="1">
        <v>13</v>
      </c>
      <c r="I3" s="1">
        <v>18</v>
      </c>
      <c r="J3" s="1">
        <v>0.8</v>
      </c>
      <c r="K3" s="1">
        <v>0</v>
      </c>
      <c r="L3" s="1">
        <v>0.3</v>
      </c>
      <c r="M3" s="1">
        <v>2</v>
      </c>
      <c r="N3" s="1">
        <v>23</v>
      </c>
      <c r="O3" s="1">
        <v>25</v>
      </c>
      <c r="P3" s="1">
        <v>50</v>
      </c>
      <c r="Q3" s="1">
        <v>0.85</v>
      </c>
      <c r="R3" s="1">
        <v>0.3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 t="s">
        <v>50</v>
      </c>
      <c r="Y3" s="4" t="str">
        <f>IF(weapon_components[[#This Row],[tier]]=1,weapon_components[[#This Row],[type]]&amp;","&amp;weapon_components[[#This Row],[size]]&amp;","&amp;5,"")</f>
        <v>LASER,MEDIUM,5</v>
      </c>
      <c r="Z3" s="4">
        <f>_xlfn.IFNA(ROUND(VLOOKUP(weapon_components[[#This Row],[max_tier]],weapon_components[],8,FALSE)/5,0),weapon_components[[#This Row],[min_damage]])</f>
        <v>4</v>
      </c>
      <c r="AA3" s="4">
        <f>_xlfn.IFNA(ROUND(VLOOKUP(weapon_components[[#This Row],[max_tier]],weapon_components[],9,FALSE)/5,0),weapon_components[[#This Row],[max_damage]])</f>
        <v>7</v>
      </c>
    </row>
    <row r="4" spans="1:27" ht="12.5">
      <c r="A4" s="1" t="s">
        <v>54</v>
      </c>
      <c r="B4" s="1" t="s">
        <v>55</v>
      </c>
      <c r="C4" s="1" t="s">
        <v>48</v>
      </c>
      <c r="D4" s="1" t="s">
        <v>56</v>
      </c>
      <c r="E4" s="1">
        <v>1</v>
      </c>
      <c r="F4" s="1">
        <v>10</v>
      </c>
      <c r="G4" s="1">
        <v>-10</v>
      </c>
      <c r="H4" s="1">
        <v>25</v>
      </c>
      <c r="I4" s="1">
        <v>43</v>
      </c>
      <c r="J4" s="1">
        <v>0.8</v>
      </c>
      <c r="K4" s="1">
        <v>0</v>
      </c>
      <c r="L4" s="1">
        <v>0.6</v>
      </c>
      <c r="M4" s="1">
        <v>2</v>
      </c>
      <c r="N4" s="1">
        <v>23</v>
      </c>
      <c r="O4" s="1">
        <v>25</v>
      </c>
      <c r="P4" s="1">
        <v>70</v>
      </c>
      <c r="Q4" s="1">
        <v>0.8</v>
      </c>
      <c r="R4" s="1">
        <v>0.05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 t="s">
        <v>50</v>
      </c>
      <c r="Y4" s="4" t="str">
        <f>IF(weapon_components[[#This Row],[tier]]=1,weapon_components[[#This Row],[type]]&amp;","&amp;weapon_components[[#This Row],[size]]&amp;","&amp;5,"")</f>
        <v>LASER,LARGE,5</v>
      </c>
      <c r="Z4" s="4">
        <f>_xlfn.IFNA(ROUND(VLOOKUP(weapon_components[[#This Row],[max_tier]],weapon_components[],8,FALSE)/5,0),weapon_components[[#This Row],[min_damage]])</f>
        <v>8</v>
      </c>
      <c r="AA4" s="4">
        <f>_xlfn.IFNA(ROUND(VLOOKUP(weapon_components[[#This Row],[max_tier]],weapon_components[],9,FALSE)/5,0),weapon_components[[#This Row],[max_damage]])</f>
        <v>14</v>
      </c>
    </row>
    <row r="5" spans="1:27" ht="12.5">
      <c r="A5" s="1" t="s">
        <v>57</v>
      </c>
      <c r="B5" s="1" t="s">
        <v>58</v>
      </c>
      <c r="C5" s="1" t="s">
        <v>48</v>
      </c>
      <c r="D5" s="1" t="s">
        <v>49</v>
      </c>
      <c r="E5" s="1">
        <v>2</v>
      </c>
      <c r="F5" s="1">
        <v>5</v>
      </c>
      <c r="G5" s="1">
        <v>-5</v>
      </c>
      <c r="H5" s="1">
        <v>6</v>
      </c>
      <c r="I5" s="1">
        <v>11</v>
      </c>
      <c r="J5" s="1">
        <v>0.8</v>
      </c>
      <c r="K5" s="1">
        <v>0</v>
      </c>
      <c r="L5" s="1">
        <v>0.15</v>
      </c>
      <c r="M5" s="1">
        <v>2</v>
      </c>
      <c r="N5" s="1">
        <v>23</v>
      </c>
      <c r="O5" s="1">
        <v>25</v>
      </c>
      <c r="P5" s="1">
        <v>30</v>
      </c>
      <c r="Q5" s="1">
        <v>0.9</v>
      </c>
      <c r="R5" s="1">
        <v>0.6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 t="s">
        <v>50</v>
      </c>
      <c r="Y5" s="4" t="str">
        <f>IF(weapon_components[[#This Row],[tier]]=1,weapon_components[[#This Row],[type]]&amp;","&amp;weapon_components[[#This Row],[size]]&amp;","&amp;5,"")</f>
        <v/>
      </c>
      <c r="Z5" s="4">
        <f>_xlfn.IFNA(ROUND(VLOOKUP(weapon_components[[#This Row],[max_tier]],weapon_components[],8,FALSE)/5,0),weapon_components[[#This Row],[min_damage]])</f>
        <v>6</v>
      </c>
      <c r="AA5" s="4">
        <f>_xlfn.IFNA(ROUND(VLOOKUP(weapon_components[[#This Row],[max_tier]],weapon_components[],9,FALSE)/5,0),weapon_components[[#This Row],[max_damage]])</f>
        <v>11</v>
      </c>
    </row>
    <row r="6" spans="1:27" ht="12.5">
      <c r="A6" s="1" t="s">
        <v>59</v>
      </c>
      <c r="B6" s="1" t="s">
        <v>60</v>
      </c>
      <c r="C6" s="1" t="s">
        <v>48</v>
      </c>
      <c r="D6" s="1" t="s">
        <v>53</v>
      </c>
      <c r="E6" s="1">
        <v>2</v>
      </c>
      <c r="F6" s="1">
        <v>10</v>
      </c>
      <c r="G6" s="1">
        <v>-10</v>
      </c>
      <c r="H6" s="1">
        <v>15</v>
      </c>
      <c r="I6" s="1">
        <v>22</v>
      </c>
      <c r="J6" s="1">
        <v>0.8</v>
      </c>
      <c r="K6" s="1">
        <v>0</v>
      </c>
      <c r="L6" s="1">
        <v>0.3</v>
      </c>
      <c r="M6" s="1">
        <v>2</v>
      </c>
      <c r="N6" s="1">
        <v>23</v>
      </c>
      <c r="O6" s="1">
        <v>25</v>
      </c>
      <c r="P6" s="1">
        <v>50</v>
      </c>
      <c r="Q6" s="1">
        <v>0.85</v>
      </c>
      <c r="R6" s="1">
        <v>0.3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 t="s">
        <v>50</v>
      </c>
      <c r="Y6" s="4" t="str">
        <f>IF(weapon_components[[#This Row],[tier]]=1,weapon_components[[#This Row],[type]]&amp;","&amp;weapon_components[[#This Row],[size]]&amp;","&amp;5,"")</f>
        <v/>
      </c>
      <c r="Z6" s="4">
        <f>_xlfn.IFNA(ROUND(VLOOKUP(weapon_components[[#This Row],[max_tier]],weapon_components[],8,FALSE)/5,0),weapon_components[[#This Row],[min_damage]])</f>
        <v>15</v>
      </c>
      <c r="AA6" s="4">
        <f>_xlfn.IFNA(ROUND(VLOOKUP(weapon_components[[#This Row],[max_tier]],weapon_components[],9,FALSE)/5,0),weapon_components[[#This Row],[max_damage]])</f>
        <v>22</v>
      </c>
    </row>
    <row r="7" spans="1:27" ht="12.5">
      <c r="A7" s="1" t="s">
        <v>62</v>
      </c>
      <c r="B7" s="1" t="s">
        <v>63</v>
      </c>
      <c r="C7" s="1" t="s">
        <v>48</v>
      </c>
      <c r="D7" s="1" t="s">
        <v>56</v>
      </c>
      <c r="E7" s="1">
        <v>2</v>
      </c>
      <c r="F7" s="1">
        <v>20</v>
      </c>
      <c r="G7" s="1">
        <v>-20</v>
      </c>
      <c r="H7" s="1">
        <v>32</v>
      </c>
      <c r="I7" s="1">
        <v>48</v>
      </c>
      <c r="J7" s="1">
        <v>0.8</v>
      </c>
      <c r="K7" s="1">
        <v>0</v>
      </c>
      <c r="L7" s="1">
        <v>0.6</v>
      </c>
      <c r="M7" s="1">
        <v>2</v>
      </c>
      <c r="N7" s="1">
        <v>23</v>
      </c>
      <c r="O7" s="1">
        <v>25</v>
      </c>
      <c r="P7" s="1">
        <v>70</v>
      </c>
      <c r="Q7" s="1">
        <v>0.8</v>
      </c>
      <c r="R7" s="1">
        <v>0.05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 t="s">
        <v>50</v>
      </c>
      <c r="Y7" s="4" t="str">
        <f>IF(weapon_components[[#This Row],[tier]]=1,weapon_components[[#This Row],[type]]&amp;","&amp;weapon_components[[#This Row],[size]]&amp;","&amp;5,"")</f>
        <v/>
      </c>
      <c r="Z7" s="4">
        <f>_xlfn.IFNA(ROUND(VLOOKUP(weapon_components[[#This Row],[max_tier]],weapon_components[],8,FALSE)/5,0),weapon_components[[#This Row],[min_damage]])</f>
        <v>32</v>
      </c>
      <c r="AA7" s="4">
        <f>_xlfn.IFNA(ROUND(VLOOKUP(weapon_components[[#This Row],[max_tier]],weapon_components[],9,FALSE)/5,0),weapon_components[[#This Row],[max_damage]])</f>
        <v>48</v>
      </c>
    </row>
    <row r="8" spans="1:27" ht="12.5">
      <c r="A8" s="1" t="s">
        <v>65</v>
      </c>
      <c r="B8" s="1" t="s">
        <v>66</v>
      </c>
      <c r="C8" s="1" t="s">
        <v>48</v>
      </c>
      <c r="D8" s="1" t="s">
        <v>49</v>
      </c>
      <c r="E8" s="1">
        <v>3</v>
      </c>
      <c r="F8" s="1">
        <v>7.5</v>
      </c>
      <c r="G8" s="1">
        <v>-7.5</v>
      </c>
      <c r="H8" s="1">
        <v>8</v>
      </c>
      <c r="I8" s="1">
        <v>12</v>
      </c>
      <c r="J8" s="1">
        <v>0.8</v>
      </c>
      <c r="K8" s="1">
        <v>0</v>
      </c>
      <c r="L8" s="1">
        <v>0.15</v>
      </c>
      <c r="M8" s="1">
        <v>2</v>
      </c>
      <c r="N8" s="1">
        <v>23</v>
      </c>
      <c r="O8" s="1">
        <v>25</v>
      </c>
      <c r="P8" s="1">
        <v>30</v>
      </c>
      <c r="Q8" s="1">
        <v>0.9</v>
      </c>
      <c r="R8" s="1">
        <v>0.6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 t="s">
        <v>50</v>
      </c>
      <c r="Y8" s="4" t="str">
        <f>IF(weapon_components[[#This Row],[tier]]=1,weapon_components[[#This Row],[type]]&amp;","&amp;weapon_components[[#This Row],[size]]&amp;","&amp;5,"")</f>
        <v/>
      </c>
      <c r="Z8" s="4">
        <f>_xlfn.IFNA(ROUND(VLOOKUP(weapon_components[[#This Row],[max_tier]],weapon_components[],8,FALSE)/5,0),weapon_components[[#This Row],[min_damage]])</f>
        <v>8</v>
      </c>
      <c r="AA8" s="4">
        <f>_xlfn.IFNA(ROUND(VLOOKUP(weapon_components[[#This Row],[max_tier]],weapon_components[],9,FALSE)/5,0),weapon_components[[#This Row],[max_damage]])</f>
        <v>12</v>
      </c>
    </row>
    <row r="9" spans="1:27" ht="12.5">
      <c r="A9" s="1" t="s">
        <v>68</v>
      </c>
      <c r="B9" s="1" t="s">
        <v>69</v>
      </c>
      <c r="C9" s="1" t="s">
        <v>48</v>
      </c>
      <c r="D9" s="1" t="s">
        <v>53</v>
      </c>
      <c r="E9" s="1">
        <v>3</v>
      </c>
      <c r="F9" s="1">
        <v>15</v>
      </c>
      <c r="G9" s="1">
        <v>-15</v>
      </c>
      <c r="H9" s="1">
        <v>16</v>
      </c>
      <c r="I9" s="1">
        <v>26</v>
      </c>
      <c r="J9" s="1">
        <v>0.8</v>
      </c>
      <c r="K9" s="1">
        <v>0</v>
      </c>
      <c r="L9" s="1">
        <v>0.3</v>
      </c>
      <c r="M9" s="1">
        <v>2</v>
      </c>
      <c r="N9" s="1">
        <v>23</v>
      </c>
      <c r="O9" s="1">
        <v>25</v>
      </c>
      <c r="P9" s="1">
        <v>50</v>
      </c>
      <c r="Q9" s="1">
        <v>0.85</v>
      </c>
      <c r="R9" s="1">
        <v>0.3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 t="s">
        <v>50</v>
      </c>
      <c r="Y9" s="4" t="str">
        <f>IF(weapon_components[[#This Row],[tier]]=1,weapon_components[[#This Row],[type]]&amp;","&amp;weapon_components[[#This Row],[size]]&amp;","&amp;5,"")</f>
        <v/>
      </c>
      <c r="Z9" s="4">
        <f>_xlfn.IFNA(ROUND(VLOOKUP(weapon_components[[#This Row],[max_tier]],weapon_components[],8,FALSE)/5,0),weapon_components[[#This Row],[min_damage]])</f>
        <v>16</v>
      </c>
      <c r="AA9" s="4">
        <f>_xlfn.IFNA(ROUND(VLOOKUP(weapon_components[[#This Row],[max_tier]],weapon_components[],9,FALSE)/5,0),weapon_components[[#This Row],[max_damage]])</f>
        <v>26</v>
      </c>
    </row>
    <row r="10" spans="1:27" ht="12.5">
      <c r="A10" s="1" t="s">
        <v>71</v>
      </c>
      <c r="B10" s="1" t="s">
        <v>72</v>
      </c>
      <c r="C10" s="1" t="s">
        <v>48</v>
      </c>
      <c r="D10" s="1" t="s">
        <v>56</v>
      </c>
      <c r="E10" s="1">
        <v>3</v>
      </c>
      <c r="F10" s="1">
        <v>30</v>
      </c>
      <c r="G10" s="1">
        <v>-30</v>
      </c>
      <c r="H10" s="1">
        <v>35</v>
      </c>
      <c r="I10" s="1">
        <v>56</v>
      </c>
      <c r="J10" s="1">
        <v>0.8</v>
      </c>
      <c r="K10" s="1">
        <v>0</v>
      </c>
      <c r="L10" s="1">
        <v>0.6</v>
      </c>
      <c r="M10" s="1">
        <v>2</v>
      </c>
      <c r="N10" s="1">
        <v>23</v>
      </c>
      <c r="O10" s="1">
        <v>25</v>
      </c>
      <c r="P10" s="1">
        <v>70</v>
      </c>
      <c r="Q10" s="1">
        <v>0.8</v>
      </c>
      <c r="R10" s="1">
        <v>0.05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 t="s">
        <v>50</v>
      </c>
      <c r="Y10" s="4" t="str">
        <f>IF(weapon_components[[#This Row],[tier]]=1,weapon_components[[#This Row],[type]]&amp;","&amp;weapon_components[[#This Row],[size]]&amp;","&amp;5,"")</f>
        <v/>
      </c>
      <c r="Z10" s="4">
        <f>_xlfn.IFNA(ROUND(VLOOKUP(weapon_components[[#This Row],[max_tier]],weapon_components[],8,FALSE)/5,0),weapon_components[[#This Row],[min_damage]])</f>
        <v>35</v>
      </c>
      <c r="AA10" s="4">
        <f>_xlfn.IFNA(ROUND(VLOOKUP(weapon_components[[#This Row],[max_tier]],weapon_components[],9,FALSE)/5,0),weapon_components[[#This Row],[max_damage]])</f>
        <v>56</v>
      </c>
    </row>
    <row r="11" spans="1:27" ht="12.5">
      <c r="A11" s="1" t="s">
        <v>74</v>
      </c>
      <c r="B11" s="1" t="s">
        <v>75</v>
      </c>
      <c r="C11" s="1" t="s">
        <v>48</v>
      </c>
      <c r="D11" s="1" t="s">
        <v>49</v>
      </c>
      <c r="E11" s="1">
        <v>4</v>
      </c>
      <c r="F11" s="1">
        <v>10</v>
      </c>
      <c r="G11" s="1">
        <v>-10</v>
      </c>
      <c r="H11" s="1">
        <v>9</v>
      </c>
      <c r="I11" s="1">
        <v>13</v>
      </c>
      <c r="J11" s="1">
        <v>0.8</v>
      </c>
      <c r="K11" s="1">
        <v>0</v>
      </c>
      <c r="L11" s="1">
        <v>0.15</v>
      </c>
      <c r="M11" s="1">
        <v>2</v>
      </c>
      <c r="N11" s="1">
        <v>23</v>
      </c>
      <c r="O11" s="1">
        <v>25</v>
      </c>
      <c r="P11" s="1">
        <v>30</v>
      </c>
      <c r="Q11" s="1">
        <v>0.9</v>
      </c>
      <c r="R11" s="1">
        <v>0.6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 t="s">
        <v>50</v>
      </c>
      <c r="Y11" s="4" t="str">
        <f>IF(weapon_components[[#This Row],[tier]]=1,weapon_components[[#This Row],[type]]&amp;","&amp;weapon_components[[#This Row],[size]]&amp;","&amp;5,"")</f>
        <v/>
      </c>
      <c r="Z11" s="4">
        <f>_xlfn.IFNA(ROUND(VLOOKUP(weapon_components[[#This Row],[max_tier]],weapon_components[],8,FALSE)/5,0),weapon_components[[#This Row],[min_damage]])</f>
        <v>9</v>
      </c>
      <c r="AA11" s="4">
        <f>_xlfn.IFNA(ROUND(VLOOKUP(weapon_components[[#This Row],[max_tier]],weapon_components[],9,FALSE)/5,0),weapon_components[[#This Row],[max_damage]])</f>
        <v>13</v>
      </c>
    </row>
    <row r="12" spans="1:27" ht="12.5">
      <c r="A12" s="1" t="s">
        <v>77</v>
      </c>
      <c r="B12" s="1" t="s">
        <v>78</v>
      </c>
      <c r="C12" s="1" t="s">
        <v>48</v>
      </c>
      <c r="D12" s="1" t="s">
        <v>53</v>
      </c>
      <c r="E12" s="1">
        <v>4</v>
      </c>
      <c r="F12" s="1">
        <v>20</v>
      </c>
      <c r="G12" s="1">
        <v>-20</v>
      </c>
      <c r="H12" s="1">
        <v>18</v>
      </c>
      <c r="I12" s="1">
        <v>30</v>
      </c>
      <c r="J12" s="1">
        <v>0.8</v>
      </c>
      <c r="K12" s="1">
        <v>0</v>
      </c>
      <c r="L12" s="1">
        <v>0.3</v>
      </c>
      <c r="M12" s="1">
        <v>2</v>
      </c>
      <c r="N12" s="1">
        <v>23</v>
      </c>
      <c r="O12" s="1">
        <v>25</v>
      </c>
      <c r="P12" s="1">
        <v>50</v>
      </c>
      <c r="Q12" s="1">
        <v>0.85</v>
      </c>
      <c r="R12" s="1">
        <v>0.3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 t="s">
        <v>50</v>
      </c>
      <c r="Y12" s="4" t="str">
        <f>IF(weapon_components[[#This Row],[tier]]=1,weapon_components[[#This Row],[type]]&amp;","&amp;weapon_components[[#This Row],[size]]&amp;","&amp;5,"")</f>
        <v/>
      </c>
      <c r="Z12" s="4">
        <f>_xlfn.IFNA(ROUND(VLOOKUP(weapon_components[[#This Row],[max_tier]],weapon_components[],8,FALSE)/5,0),weapon_components[[#This Row],[min_damage]])</f>
        <v>18</v>
      </c>
      <c r="AA12" s="4">
        <f>_xlfn.IFNA(ROUND(VLOOKUP(weapon_components[[#This Row],[max_tier]],weapon_components[],9,FALSE)/5,0),weapon_components[[#This Row],[max_damage]])</f>
        <v>30</v>
      </c>
    </row>
    <row r="13" spans="1:27" ht="12.5">
      <c r="A13" s="1" t="s">
        <v>79</v>
      </c>
      <c r="B13" s="1" t="s">
        <v>80</v>
      </c>
      <c r="C13" s="1" t="s">
        <v>48</v>
      </c>
      <c r="D13" s="1" t="s">
        <v>56</v>
      </c>
      <c r="E13" s="1">
        <v>4</v>
      </c>
      <c r="F13" s="1">
        <v>40</v>
      </c>
      <c r="G13" s="1">
        <v>-40</v>
      </c>
      <c r="H13" s="1">
        <v>39</v>
      </c>
      <c r="I13" s="1">
        <v>63</v>
      </c>
      <c r="J13" s="1">
        <v>0.8</v>
      </c>
      <c r="K13" s="1">
        <v>0</v>
      </c>
      <c r="L13" s="1">
        <v>0.6</v>
      </c>
      <c r="M13" s="1">
        <v>2</v>
      </c>
      <c r="N13" s="1">
        <v>23</v>
      </c>
      <c r="O13" s="1">
        <v>25</v>
      </c>
      <c r="P13" s="1">
        <v>70</v>
      </c>
      <c r="Q13" s="1">
        <v>0.8</v>
      </c>
      <c r="R13" s="1">
        <v>0.05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 t="s">
        <v>50</v>
      </c>
      <c r="Y13" s="4" t="str">
        <f>IF(weapon_components[[#This Row],[tier]]=1,weapon_components[[#This Row],[type]]&amp;","&amp;weapon_components[[#This Row],[size]]&amp;","&amp;5,"")</f>
        <v/>
      </c>
      <c r="Z13" s="4">
        <f>_xlfn.IFNA(ROUND(VLOOKUP(weapon_components[[#This Row],[max_tier]],weapon_components[],8,FALSE)/5,0),weapon_components[[#This Row],[min_damage]])</f>
        <v>39</v>
      </c>
      <c r="AA13" s="4">
        <f>_xlfn.IFNA(ROUND(VLOOKUP(weapon_components[[#This Row],[max_tier]],weapon_components[],9,FALSE)/5,0),weapon_components[[#This Row],[max_damage]])</f>
        <v>63</v>
      </c>
    </row>
    <row r="14" spans="1:27" ht="12.5">
      <c r="A14" s="1" t="s">
        <v>81</v>
      </c>
      <c r="B14" s="1" t="s">
        <v>82</v>
      </c>
      <c r="C14" s="1" t="s">
        <v>48</v>
      </c>
      <c r="D14" s="1" t="s">
        <v>49</v>
      </c>
      <c r="E14" s="1">
        <v>5</v>
      </c>
      <c r="F14" s="1">
        <v>12.5</v>
      </c>
      <c r="G14" s="1">
        <v>-12.5</v>
      </c>
      <c r="H14" s="1">
        <v>11</v>
      </c>
      <c r="I14" s="1">
        <v>14</v>
      </c>
      <c r="J14" s="1">
        <v>0.8</v>
      </c>
      <c r="K14" s="1">
        <v>0</v>
      </c>
      <c r="L14" s="1">
        <v>0.15</v>
      </c>
      <c r="M14" s="1">
        <v>2</v>
      </c>
      <c r="N14" s="1">
        <v>23</v>
      </c>
      <c r="O14" s="1">
        <v>25</v>
      </c>
      <c r="P14" s="1">
        <v>30</v>
      </c>
      <c r="Q14" s="1">
        <v>0.9</v>
      </c>
      <c r="R14" s="1">
        <v>0.6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 t="s">
        <v>50</v>
      </c>
      <c r="Y14" s="4" t="str">
        <f>IF(weapon_components[[#This Row],[tier]]=1,weapon_components[[#This Row],[type]]&amp;","&amp;weapon_components[[#This Row],[size]]&amp;","&amp;5,"")</f>
        <v/>
      </c>
      <c r="Z14" s="4">
        <f>_xlfn.IFNA(ROUND(VLOOKUP(weapon_components[[#This Row],[max_tier]],weapon_components[],8,FALSE)/5,0),weapon_components[[#This Row],[min_damage]])</f>
        <v>11</v>
      </c>
      <c r="AA14" s="4">
        <f>_xlfn.IFNA(ROUND(VLOOKUP(weapon_components[[#This Row],[max_tier]],weapon_components[],9,FALSE)/5,0),weapon_components[[#This Row],[max_damage]])</f>
        <v>14</v>
      </c>
    </row>
    <row r="15" spans="1:27" ht="12.5">
      <c r="A15" s="1" t="s">
        <v>83</v>
      </c>
      <c r="B15" s="1" t="s">
        <v>84</v>
      </c>
      <c r="C15" s="1" t="s">
        <v>48</v>
      </c>
      <c r="D15" s="1" t="s">
        <v>53</v>
      </c>
      <c r="E15" s="1">
        <v>5</v>
      </c>
      <c r="F15" s="1">
        <v>25</v>
      </c>
      <c r="G15" s="1">
        <v>-25</v>
      </c>
      <c r="H15" s="1">
        <v>19</v>
      </c>
      <c r="I15" s="1">
        <v>33</v>
      </c>
      <c r="J15" s="1">
        <v>0.8</v>
      </c>
      <c r="K15" s="1">
        <v>0</v>
      </c>
      <c r="L15" s="1">
        <v>0.3</v>
      </c>
      <c r="M15" s="1">
        <v>2</v>
      </c>
      <c r="N15" s="1">
        <v>23</v>
      </c>
      <c r="O15" s="1">
        <v>25</v>
      </c>
      <c r="P15" s="1">
        <v>50</v>
      </c>
      <c r="Q15" s="1">
        <v>0.85</v>
      </c>
      <c r="R15" s="1">
        <v>0.3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 t="s">
        <v>50</v>
      </c>
      <c r="Y15" s="4" t="str">
        <f>IF(weapon_components[[#This Row],[tier]]=1,weapon_components[[#This Row],[type]]&amp;","&amp;weapon_components[[#This Row],[size]]&amp;","&amp;5,"")</f>
        <v/>
      </c>
      <c r="Z15" s="4">
        <f>_xlfn.IFNA(ROUND(VLOOKUP(weapon_components[[#This Row],[max_tier]],weapon_components[],8,FALSE)/5,0),weapon_components[[#This Row],[min_damage]])</f>
        <v>19</v>
      </c>
      <c r="AA15" s="4">
        <f>_xlfn.IFNA(ROUND(VLOOKUP(weapon_components[[#This Row],[max_tier]],weapon_components[],9,FALSE)/5,0),weapon_components[[#This Row],[max_damage]])</f>
        <v>33</v>
      </c>
    </row>
    <row r="16" spans="1:27" ht="12.5">
      <c r="A16" s="1" t="s">
        <v>85</v>
      </c>
      <c r="B16" s="1" t="s">
        <v>86</v>
      </c>
      <c r="C16" s="1" t="s">
        <v>48</v>
      </c>
      <c r="D16" s="1" t="s">
        <v>56</v>
      </c>
      <c r="E16" s="1">
        <v>5</v>
      </c>
      <c r="F16" s="1">
        <v>50</v>
      </c>
      <c r="G16" s="1">
        <v>-50</v>
      </c>
      <c r="H16" s="1">
        <v>42</v>
      </c>
      <c r="I16" s="1">
        <v>71</v>
      </c>
      <c r="J16" s="1">
        <v>0.8</v>
      </c>
      <c r="K16" s="1">
        <v>0</v>
      </c>
      <c r="L16" s="1">
        <v>0.6</v>
      </c>
      <c r="M16" s="1">
        <v>2</v>
      </c>
      <c r="N16" s="1">
        <v>23</v>
      </c>
      <c r="O16" s="1">
        <v>25</v>
      </c>
      <c r="P16" s="1">
        <v>70</v>
      </c>
      <c r="Q16" s="1">
        <v>0.8</v>
      </c>
      <c r="R16" s="1">
        <v>0.05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 t="s">
        <v>50</v>
      </c>
      <c r="Y16" s="4" t="str">
        <f>IF(weapon_components[[#This Row],[tier]]=1,weapon_components[[#This Row],[type]]&amp;","&amp;weapon_components[[#This Row],[size]]&amp;","&amp;5,"")</f>
        <v/>
      </c>
      <c r="Z16" s="4">
        <f>_xlfn.IFNA(ROUND(VLOOKUP(weapon_components[[#This Row],[max_tier]],weapon_components[],8,FALSE)/5,0),weapon_components[[#This Row],[min_damage]])</f>
        <v>42</v>
      </c>
      <c r="AA16" s="4">
        <f>_xlfn.IFNA(ROUND(VLOOKUP(weapon_components[[#This Row],[max_tier]],weapon_components[],9,FALSE)/5,0),weapon_components[[#This Row],[max_damage]])</f>
        <v>71</v>
      </c>
    </row>
    <row r="17" spans="1:27" ht="12.5">
      <c r="A17" s="1" t="s">
        <v>44</v>
      </c>
      <c r="B17" s="1" t="s">
        <v>88</v>
      </c>
      <c r="C17" s="1" t="s">
        <v>48</v>
      </c>
      <c r="D17" s="1" t="s">
        <v>49</v>
      </c>
      <c r="E17" s="1">
        <v>1</v>
      </c>
      <c r="F17" s="1">
        <v>0</v>
      </c>
      <c r="G17" s="1">
        <v>0</v>
      </c>
      <c r="H17" s="1">
        <v>5</v>
      </c>
      <c r="I17" s="1">
        <v>10</v>
      </c>
      <c r="J17" s="1">
        <v>0.8</v>
      </c>
      <c r="K17" s="1">
        <v>0</v>
      </c>
      <c r="L17" s="1">
        <v>0.33</v>
      </c>
      <c r="M17" s="1">
        <v>2</v>
      </c>
      <c r="N17" s="1">
        <v>23</v>
      </c>
      <c r="O17" s="1">
        <v>25</v>
      </c>
      <c r="P17" s="1">
        <v>30</v>
      </c>
      <c r="Q17" s="1">
        <v>0.9</v>
      </c>
      <c r="R17" s="1">
        <v>0.5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 t="s">
        <v>50</v>
      </c>
      <c r="Y17" s="4" t="str">
        <f>IF(weapon_components[[#This Row],[tier]]=1,weapon_components[[#This Row],[type]]&amp;","&amp;weapon_components[[#This Row],[size]]&amp;","&amp;5,"")</f>
        <v>LASER,SMALL,5</v>
      </c>
      <c r="Z17" s="4">
        <f>_xlfn.IFNA(ROUND(VLOOKUP(weapon_components[[#This Row],[max_tier]],weapon_components[],8,FALSE)/5,0),weapon_components[[#This Row],[min_damage]])</f>
        <v>2</v>
      </c>
      <c r="AA17" s="4">
        <f>_xlfn.IFNA(ROUND(VLOOKUP(weapon_components[[#This Row],[max_tier]],weapon_components[],9,FALSE)/5,0),weapon_components[[#This Row],[max_damage]])</f>
        <v>3</v>
      </c>
    </row>
    <row r="18" spans="1:27" ht="12.5">
      <c r="A18" s="1" t="s">
        <v>51</v>
      </c>
      <c r="B18" s="1" t="s">
        <v>90</v>
      </c>
      <c r="C18" s="1" t="s">
        <v>48</v>
      </c>
      <c r="D18" s="1" t="s">
        <v>53</v>
      </c>
      <c r="E18" s="1">
        <v>1</v>
      </c>
      <c r="F18" s="1">
        <v>0</v>
      </c>
      <c r="G18" s="1">
        <v>0</v>
      </c>
      <c r="H18" s="1">
        <v>13</v>
      </c>
      <c r="I18" s="1">
        <v>18</v>
      </c>
      <c r="J18" s="1">
        <v>0.8</v>
      </c>
      <c r="K18" s="1">
        <v>0</v>
      </c>
      <c r="L18" s="1">
        <v>0.33</v>
      </c>
      <c r="M18" s="1">
        <v>2</v>
      </c>
      <c r="N18" s="1">
        <v>23</v>
      </c>
      <c r="O18" s="1">
        <v>25</v>
      </c>
      <c r="P18" s="1">
        <v>50</v>
      </c>
      <c r="Q18" s="1">
        <v>0.85</v>
      </c>
      <c r="R18" s="1">
        <v>0.25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 t="s">
        <v>50</v>
      </c>
      <c r="Y18" s="4" t="str">
        <f>IF(weapon_components[[#This Row],[tier]]=1,weapon_components[[#This Row],[type]]&amp;","&amp;weapon_components[[#This Row],[size]]&amp;","&amp;5,"")</f>
        <v>LASER,MEDIUM,5</v>
      </c>
      <c r="Z18" s="4">
        <f>_xlfn.IFNA(ROUND(VLOOKUP(weapon_components[[#This Row],[max_tier]],weapon_components[],8,FALSE)/5,0),weapon_components[[#This Row],[min_damage]])</f>
        <v>4</v>
      </c>
      <c r="AA18" s="4">
        <f>_xlfn.IFNA(ROUND(VLOOKUP(weapon_components[[#This Row],[max_tier]],weapon_components[],9,FALSE)/5,0),weapon_components[[#This Row],[max_damage]])</f>
        <v>7</v>
      </c>
    </row>
    <row r="19" spans="1:27" ht="12.5">
      <c r="A19" s="1" t="s">
        <v>54</v>
      </c>
      <c r="B19" s="1" t="s">
        <v>92</v>
      </c>
      <c r="C19" s="1" t="s">
        <v>48</v>
      </c>
      <c r="D19" s="1" t="s">
        <v>56</v>
      </c>
      <c r="E19" s="1">
        <v>1</v>
      </c>
      <c r="F19" s="1">
        <v>0</v>
      </c>
      <c r="G19" s="1">
        <v>0</v>
      </c>
      <c r="H19" s="1">
        <v>25</v>
      </c>
      <c r="I19" s="1">
        <v>41</v>
      </c>
      <c r="J19" s="1">
        <v>0.8</v>
      </c>
      <c r="K19" s="1">
        <v>0</v>
      </c>
      <c r="L19" s="1">
        <v>0.33</v>
      </c>
      <c r="M19" s="1">
        <v>2</v>
      </c>
      <c r="N19" s="1">
        <v>23</v>
      </c>
      <c r="O19" s="1">
        <v>25</v>
      </c>
      <c r="P19" s="1">
        <v>70</v>
      </c>
      <c r="Q19" s="1">
        <v>0.8</v>
      </c>
      <c r="R19" s="1">
        <v>0.05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 t="s">
        <v>50</v>
      </c>
      <c r="Y19" s="4" t="str">
        <f>IF(weapon_components[[#This Row],[tier]]=1,weapon_components[[#This Row],[type]]&amp;","&amp;weapon_components[[#This Row],[size]]&amp;","&amp;5,"")</f>
        <v>LASER,LARGE,5</v>
      </c>
      <c r="Z19" s="4">
        <f>_xlfn.IFNA(ROUND(VLOOKUP(weapon_components[[#This Row],[max_tier]],weapon_components[],8,FALSE)/5,0),weapon_components[[#This Row],[min_damage]])</f>
        <v>8</v>
      </c>
      <c r="AA19" s="4">
        <f>_xlfn.IFNA(ROUND(VLOOKUP(weapon_components[[#This Row],[max_tier]],weapon_components[],9,FALSE)/5,0),weapon_components[[#This Row],[max_damage]])</f>
        <v>14</v>
      </c>
    </row>
    <row r="20" spans="1:27" ht="12.5">
      <c r="A20" s="1" t="s">
        <v>94</v>
      </c>
      <c r="B20" s="1" t="s">
        <v>96</v>
      </c>
      <c r="C20" s="1" t="s">
        <v>98</v>
      </c>
      <c r="D20" s="1" t="s">
        <v>56</v>
      </c>
      <c r="E20" s="1">
        <v>1</v>
      </c>
      <c r="F20" s="1">
        <v>100</v>
      </c>
      <c r="G20" s="1">
        <v>-100</v>
      </c>
      <c r="H20" s="1">
        <v>144</v>
      </c>
      <c r="I20" s="1">
        <v>273</v>
      </c>
      <c r="J20" s="1">
        <v>0.67</v>
      </c>
      <c r="K20" s="1">
        <v>0</v>
      </c>
      <c r="L20" s="1">
        <v>0.9</v>
      </c>
      <c r="M20" s="1">
        <v>22</v>
      </c>
      <c r="N20" s="1">
        <v>35</v>
      </c>
      <c r="O20" s="1">
        <v>60</v>
      </c>
      <c r="P20" s="1">
        <v>100</v>
      </c>
      <c r="Q20" s="1">
        <v>0.85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 t="s">
        <v>50</v>
      </c>
      <c r="Y20" s="4" t="str">
        <f>IF(weapon_components[[#This Row],[tier]]=1,weapon_components[[#This Row],[type]]&amp;","&amp;weapon_components[[#This Row],[size]]&amp;","&amp;5,"")</f>
        <v>ENERGY_LANCE,LARGE,5</v>
      </c>
      <c r="Z20" s="4">
        <f>_xlfn.IFNA(ROUND(VLOOKUP(weapon_components[[#This Row],[max_tier]],weapon_components[],8,FALSE)/5,0),weapon_components[[#This Row],[min_damage]])</f>
        <v>144</v>
      </c>
      <c r="AA20" s="4">
        <f>_xlfn.IFNA(ROUND(VLOOKUP(weapon_components[[#This Row],[max_tier]],weapon_components[],9,FALSE)/5,0),weapon_components[[#This Row],[max_damage]])</f>
        <v>273</v>
      </c>
    </row>
    <row r="21" spans="1:27" ht="12.5">
      <c r="A21" s="1" t="s">
        <v>100</v>
      </c>
      <c r="B21" s="1" t="s">
        <v>101</v>
      </c>
      <c r="C21" s="1" t="s">
        <v>98</v>
      </c>
      <c r="D21" s="1" t="s">
        <v>56</v>
      </c>
      <c r="E21" s="1">
        <v>2</v>
      </c>
      <c r="F21" s="1">
        <v>120</v>
      </c>
      <c r="G21" s="1">
        <v>-120</v>
      </c>
      <c r="H21" s="1">
        <v>169</v>
      </c>
      <c r="I21" s="1">
        <v>331</v>
      </c>
      <c r="J21" s="1">
        <v>0.67</v>
      </c>
      <c r="K21" s="1">
        <v>0</v>
      </c>
      <c r="L21" s="1">
        <v>0.9</v>
      </c>
      <c r="M21" s="1">
        <v>22</v>
      </c>
      <c r="N21" s="1">
        <v>35</v>
      </c>
      <c r="O21" s="1">
        <v>60</v>
      </c>
      <c r="P21" s="1">
        <v>100</v>
      </c>
      <c r="Q21" s="1">
        <v>0.85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 t="s">
        <v>50</v>
      </c>
      <c r="Y21" s="4" t="str">
        <f>IF(weapon_components[[#This Row],[tier]]=1,weapon_components[[#This Row],[type]]&amp;","&amp;weapon_components[[#This Row],[size]]&amp;","&amp;5,"")</f>
        <v/>
      </c>
      <c r="Z21" s="4">
        <f>_xlfn.IFNA(ROUND(VLOOKUP(weapon_components[[#This Row],[max_tier]],weapon_components[],8,FALSE)/5,0),weapon_components[[#This Row],[min_damage]])</f>
        <v>169</v>
      </c>
      <c r="AA21" s="4">
        <f>_xlfn.IFNA(ROUND(VLOOKUP(weapon_components[[#This Row],[max_tier]],weapon_components[],9,FALSE)/5,0),weapon_components[[#This Row],[max_damage]])</f>
        <v>331</v>
      </c>
    </row>
    <row r="22" spans="1:27" ht="12.5">
      <c r="A22" s="1" t="s">
        <v>103</v>
      </c>
      <c r="B22" s="1" t="s">
        <v>104</v>
      </c>
      <c r="C22" s="1" t="s">
        <v>104</v>
      </c>
      <c r="D22" s="1" t="s">
        <v>105</v>
      </c>
      <c r="E22" s="1">
        <v>1</v>
      </c>
      <c r="F22" s="1">
        <v>300</v>
      </c>
      <c r="G22" s="1">
        <v>-300</v>
      </c>
      <c r="H22" s="1">
        <v>4000</v>
      </c>
      <c r="I22" s="1">
        <v>6000</v>
      </c>
      <c r="J22" s="1">
        <v>0.75</v>
      </c>
      <c r="K22" s="1">
        <v>0</v>
      </c>
      <c r="L22" s="1">
        <v>0.9</v>
      </c>
      <c r="M22" s="1">
        <v>30</v>
      </c>
      <c r="N22" s="1">
        <v>45</v>
      </c>
      <c r="O22" s="1">
        <v>180</v>
      </c>
      <c r="P22" s="1">
        <v>150</v>
      </c>
      <c r="Q22" s="1">
        <v>0.85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 t="s">
        <v>50</v>
      </c>
      <c r="Y22" s="4" t="str">
        <f>IF(weapon_components[[#This Row],[tier]]=1,weapon_components[[#This Row],[type]]&amp;","&amp;weapon_components[[#This Row],[size]]&amp;","&amp;5,"")</f>
        <v>TITAN_LASER,NA,5</v>
      </c>
      <c r="Z22" s="4">
        <f>_xlfn.IFNA(ROUND(VLOOKUP(weapon_components[[#This Row],[max_tier]],weapon_components[],8,FALSE)/5,0),weapon_components[[#This Row],[min_damage]])</f>
        <v>4000</v>
      </c>
      <c r="AA22" s="4">
        <f>_xlfn.IFNA(ROUND(VLOOKUP(weapon_components[[#This Row],[max_tier]],weapon_components[],9,FALSE)/5,0),weapon_components[[#This Row],[max_damage]])</f>
        <v>6000</v>
      </c>
    </row>
    <row r="23" spans="1:27" ht="12.5">
      <c r="A23" s="1" t="s">
        <v>107</v>
      </c>
      <c r="B23" s="1" t="s">
        <v>108</v>
      </c>
      <c r="C23" s="1" t="s">
        <v>109</v>
      </c>
      <c r="D23" s="1" t="s">
        <v>49</v>
      </c>
      <c r="E23" s="1">
        <v>1</v>
      </c>
      <c r="F23" s="1">
        <v>7.5</v>
      </c>
      <c r="G23" s="1">
        <v>-7.5</v>
      </c>
      <c r="H23" s="1">
        <v>8</v>
      </c>
      <c r="I23" s="1">
        <v>14</v>
      </c>
      <c r="J23" s="1">
        <v>0.8</v>
      </c>
      <c r="K23" s="1">
        <v>0</v>
      </c>
      <c r="L23" s="1">
        <v>0.6</v>
      </c>
      <c r="M23" s="1">
        <v>2</v>
      </c>
      <c r="N23" s="1">
        <v>25</v>
      </c>
      <c r="O23" s="1">
        <v>30</v>
      </c>
      <c r="P23" s="1">
        <v>40</v>
      </c>
      <c r="Q23" s="1">
        <v>0.85</v>
      </c>
      <c r="R23" s="1">
        <v>0.4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 t="s">
        <v>50</v>
      </c>
      <c r="Y23" s="4" t="str">
        <f>IF(weapon_components[[#This Row],[tier]]=1,weapon_components[[#This Row],[type]]&amp;","&amp;weapon_components[[#This Row],[size]]&amp;","&amp;5,"")</f>
        <v>PLASMA,SMALL,5</v>
      </c>
      <c r="Z23" s="4">
        <f>_xlfn.IFNA(ROUND(VLOOKUP(weapon_components[[#This Row],[max_tier]],weapon_components[],8,FALSE)/5,0),weapon_components[[#This Row],[min_damage]])</f>
        <v>8</v>
      </c>
      <c r="AA23" s="4">
        <f>_xlfn.IFNA(ROUND(VLOOKUP(weapon_components[[#This Row],[max_tier]],weapon_components[],9,FALSE)/5,0),weapon_components[[#This Row],[max_damage]])</f>
        <v>14</v>
      </c>
    </row>
    <row r="24" spans="1:27" ht="12.5">
      <c r="A24" s="1" t="s">
        <v>112</v>
      </c>
      <c r="B24" s="1" t="s">
        <v>114</v>
      </c>
      <c r="C24" s="1" t="s">
        <v>109</v>
      </c>
      <c r="D24" s="1" t="s">
        <v>53</v>
      </c>
      <c r="E24" s="1">
        <v>1</v>
      </c>
      <c r="F24" s="1">
        <v>15</v>
      </c>
      <c r="G24" s="1">
        <v>-15</v>
      </c>
      <c r="H24" s="1">
        <v>18</v>
      </c>
      <c r="I24" s="1">
        <v>27</v>
      </c>
      <c r="J24" s="1">
        <v>0.8</v>
      </c>
      <c r="K24" s="1">
        <v>0</v>
      </c>
      <c r="L24" s="1">
        <v>0.8</v>
      </c>
      <c r="M24" s="1">
        <v>2</v>
      </c>
      <c r="N24" s="1">
        <v>25</v>
      </c>
      <c r="O24" s="1">
        <v>30</v>
      </c>
      <c r="P24" s="1">
        <v>60</v>
      </c>
      <c r="Q24" s="1">
        <v>0.8</v>
      </c>
      <c r="R24" s="1">
        <v>0.2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 t="s">
        <v>50</v>
      </c>
      <c r="Y24" s="4" t="str">
        <f>IF(weapon_components[[#This Row],[tier]]=1,weapon_components[[#This Row],[type]]&amp;","&amp;weapon_components[[#This Row],[size]]&amp;","&amp;5,"")</f>
        <v>PLASMA,MEDIUM,5</v>
      </c>
      <c r="Z24" s="4">
        <f>_xlfn.IFNA(ROUND(VLOOKUP(weapon_components[[#This Row],[max_tier]],weapon_components[],8,FALSE)/5,0),weapon_components[[#This Row],[min_damage]])</f>
        <v>18</v>
      </c>
      <c r="AA24" s="4">
        <f>_xlfn.IFNA(ROUND(VLOOKUP(weapon_components[[#This Row],[max_tier]],weapon_components[],9,FALSE)/5,0),weapon_components[[#This Row],[max_damage]])</f>
        <v>27</v>
      </c>
    </row>
    <row r="25" spans="1:27" ht="12.5">
      <c r="A25" s="1" t="s">
        <v>115</v>
      </c>
      <c r="B25" s="1" t="s">
        <v>117</v>
      </c>
      <c r="C25" s="1" t="s">
        <v>109</v>
      </c>
      <c r="D25" s="1" t="s">
        <v>56</v>
      </c>
      <c r="E25" s="1">
        <v>1</v>
      </c>
      <c r="F25" s="1">
        <v>30</v>
      </c>
      <c r="G25" s="1">
        <v>-30</v>
      </c>
      <c r="H25" s="1">
        <v>35</v>
      </c>
      <c r="I25" s="1">
        <v>61</v>
      </c>
      <c r="J25" s="1">
        <v>0.8</v>
      </c>
      <c r="K25" s="1">
        <v>0</v>
      </c>
      <c r="L25" s="1">
        <v>0.9</v>
      </c>
      <c r="M25" s="1">
        <v>2</v>
      </c>
      <c r="N25" s="1">
        <v>25</v>
      </c>
      <c r="O25" s="1">
        <v>30</v>
      </c>
      <c r="P25" s="1">
        <v>80</v>
      </c>
      <c r="Q25" s="1">
        <v>0.75</v>
      </c>
      <c r="R25" s="1">
        <v>0.05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 t="s">
        <v>50</v>
      </c>
      <c r="Y25" s="4" t="str">
        <f>IF(weapon_components[[#This Row],[tier]]=1,weapon_components[[#This Row],[type]]&amp;","&amp;weapon_components[[#This Row],[size]]&amp;","&amp;5,"")</f>
        <v>PLASMA,LARGE,5</v>
      </c>
      <c r="Z25" s="4">
        <f>_xlfn.IFNA(ROUND(VLOOKUP(weapon_components[[#This Row],[max_tier]],weapon_components[],8,FALSE)/5,0),weapon_components[[#This Row],[min_damage]])</f>
        <v>35</v>
      </c>
      <c r="AA25" s="4">
        <f>_xlfn.IFNA(ROUND(VLOOKUP(weapon_components[[#This Row],[max_tier]],weapon_components[],9,FALSE)/5,0),weapon_components[[#This Row],[max_damage]])</f>
        <v>61</v>
      </c>
    </row>
    <row r="26" spans="1:27" ht="12.5">
      <c r="A26" s="1" t="s">
        <v>119</v>
      </c>
      <c r="B26" s="1" t="s">
        <v>120</v>
      </c>
      <c r="C26" s="1" t="s">
        <v>109</v>
      </c>
      <c r="D26" s="1" t="s">
        <v>49</v>
      </c>
      <c r="E26" s="1">
        <v>2</v>
      </c>
      <c r="F26" s="1">
        <v>10</v>
      </c>
      <c r="G26" s="1">
        <v>-10</v>
      </c>
      <c r="H26" s="1">
        <v>9</v>
      </c>
      <c r="I26" s="1">
        <v>17</v>
      </c>
      <c r="J26" s="1">
        <v>0.8</v>
      </c>
      <c r="K26" s="1">
        <v>0</v>
      </c>
      <c r="L26" s="1">
        <v>0.6</v>
      </c>
      <c r="M26" s="1">
        <v>2</v>
      </c>
      <c r="N26" s="1">
        <v>25</v>
      </c>
      <c r="O26" s="1">
        <v>30</v>
      </c>
      <c r="P26" s="1">
        <v>40</v>
      </c>
      <c r="Q26" s="1">
        <v>0.85</v>
      </c>
      <c r="R26" s="1">
        <v>0.4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 t="s">
        <v>50</v>
      </c>
      <c r="Y26" s="4" t="str">
        <f>IF(weapon_components[[#This Row],[tier]]=1,weapon_components[[#This Row],[type]]&amp;","&amp;weapon_components[[#This Row],[size]]&amp;","&amp;5,"")</f>
        <v/>
      </c>
      <c r="Z26" s="4">
        <f>_xlfn.IFNA(ROUND(VLOOKUP(weapon_components[[#This Row],[max_tier]],weapon_components[],8,FALSE)/5,0),weapon_components[[#This Row],[min_damage]])</f>
        <v>9</v>
      </c>
      <c r="AA26" s="4">
        <f>_xlfn.IFNA(ROUND(VLOOKUP(weapon_components[[#This Row],[max_tier]],weapon_components[],9,FALSE)/5,0),weapon_components[[#This Row],[max_damage]])</f>
        <v>17</v>
      </c>
    </row>
    <row r="27" spans="1:27" ht="12.5">
      <c r="A27" s="1" t="s">
        <v>123</v>
      </c>
      <c r="B27" s="1" t="s">
        <v>124</v>
      </c>
      <c r="C27" s="1" t="s">
        <v>109</v>
      </c>
      <c r="D27" s="1" t="s">
        <v>53</v>
      </c>
      <c r="E27" s="1">
        <v>2</v>
      </c>
      <c r="F27" s="1">
        <v>20</v>
      </c>
      <c r="G27" s="1">
        <v>-20</v>
      </c>
      <c r="H27" s="1">
        <v>22</v>
      </c>
      <c r="I27" s="1">
        <v>31</v>
      </c>
      <c r="J27" s="1">
        <v>0.8</v>
      </c>
      <c r="K27" s="1">
        <v>0</v>
      </c>
      <c r="L27" s="1">
        <v>0.8</v>
      </c>
      <c r="M27" s="1">
        <v>2</v>
      </c>
      <c r="N27" s="1">
        <v>25</v>
      </c>
      <c r="O27" s="1">
        <v>30</v>
      </c>
      <c r="P27" s="1">
        <v>60</v>
      </c>
      <c r="Q27" s="1">
        <v>0.8</v>
      </c>
      <c r="R27" s="1">
        <v>0.2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 t="s">
        <v>50</v>
      </c>
      <c r="Y27" s="4" t="str">
        <f>IF(weapon_components[[#This Row],[tier]]=1,weapon_components[[#This Row],[type]]&amp;","&amp;weapon_components[[#This Row],[size]]&amp;","&amp;5,"")</f>
        <v/>
      </c>
      <c r="Z27" s="4">
        <f>_xlfn.IFNA(ROUND(VLOOKUP(weapon_components[[#This Row],[max_tier]],weapon_components[],8,FALSE)/5,0),weapon_components[[#This Row],[min_damage]])</f>
        <v>22</v>
      </c>
      <c r="AA27" s="4">
        <f>_xlfn.IFNA(ROUND(VLOOKUP(weapon_components[[#This Row],[max_tier]],weapon_components[],9,FALSE)/5,0),weapon_components[[#This Row],[max_damage]])</f>
        <v>31</v>
      </c>
    </row>
    <row r="28" spans="1:27" ht="12.5">
      <c r="A28" s="1" t="s">
        <v>126</v>
      </c>
      <c r="B28" s="1" t="s">
        <v>127</v>
      </c>
      <c r="C28" s="1" t="s">
        <v>109</v>
      </c>
      <c r="D28" s="1" t="s">
        <v>56</v>
      </c>
      <c r="E28" s="1">
        <v>2</v>
      </c>
      <c r="F28" s="1">
        <v>40</v>
      </c>
      <c r="G28" s="1">
        <v>-40</v>
      </c>
      <c r="H28" s="1">
        <v>45</v>
      </c>
      <c r="I28" s="1">
        <v>69</v>
      </c>
      <c r="J28" s="1">
        <v>0.8</v>
      </c>
      <c r="K28" s="1">
        <v>0</v>
      </c>
      <c r="L28" s="1">
        <v>0.9</v>
      </c>
      <c r="M28" s="1">
        <v>2</v>
      </c>
      <c r="N28" s="1">
        <v>25</v>
      </c>
      <c r="O28" s="1">
        <v>30</v>
      </c>
      <c r="P28" s="1">
        <v>80</v>
      </c>
      <c r="Q28" s="1">
        <v>0.75</v>
      </c>
      <c r="R28" s="1">
        <v>0.05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 t="s">
        <v>50</v>
      </c>
      <c r="Y28" s="4" t="str">
        <f>IF(weapon_components[[#This Row],[tier]]=1,weapon_components[[#This Row],[type]]&amp;","&amp;weapon_components[[#This Row],[size]]&amp;","&amp;5,"")</f>
        <v/>
      </c>
      <c r="Z28" s="4">
        <f>_xlfn.IFNA(ROUND(VLOOKUP(weapon_components[[#This Row],[max_tier]],weapon_components[],8,FALSE)/5,0),weapon_components[[#This Row],[min_damage]])</f>
        <v>45</v>
      </c>
      <c r="AA28" s="4">
        <f>_xlfn.IFNA(ROUND(VLOOKUP(weapon_components[[#This Row],[max_tier]],weapon_components[],9,FALSE)/5,0),weapon_components[[#This Row],[max_damage]])</f>
        <v>69</v>
      </c>
    </row>
    <row r="29" spans="1:27" ht="12.5">
      <c r="A29" s="1" t="s">
        <v>129</v>
      </c>
      <c r="B29" s="1" t="s">
        <v>130</v>
      </c>
      <c r="C29" s="1" t="s">
        <v>109</v>
      </c>
      <c r="D29" s="1" t="s">
        <v>49</v>
      </c>
      <c r="E29" s="1">
        <v>3</v>
      </c>
      <c r="F29" s="1">
        <v>12.5</v>
      </c>
      <c r="G29" s="1">
        <v>-12.5</v>
      </c>
      <c r="H29" s="1">
        <v>11</v>
      </c>
      <c r="I29" s="1">
        <v>19</v>
      </c>
      <c r="J29" s="1">
        <v>0.8</v>
      </c>
      <c r="K29" s="1">
        <v>0</v>
      </c>
      <c r="L29" s="1">
        <v>0.6</v>
      </c>
      <c r="M29" s="1">
        <v>2</v>
      </c>
      <c r="N29" s="1">
        <v>25</v>
      </c>
      <c r="O29" s="1">
        <v>30</v>
      </c>
      <c r="P29" s="1">
        <v>40</v>
      </c>
      <c r="Q29" s="1">
        <v>0.85</v>
      </c>
      <c r="R29" s="1">
        <v>0.4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 t="s">
        <v>50</v>
      </c>
      <c r="Y29" s="4" t="str">
        <f>IF(weapon_components[[#This Row],[tier]]=1,weapon_components[[#This Row],[type]]&amp;","&amp;weapon_components[[#This Row],[size]]&amp;","&amp;5,"")</f>
        <v/>
      </c>
      <c r="Z29" s="4">
        <f>_xlfn.IFNA(ROUND(VLOOKUP(weapon_components[[#This Row],[max_tier]],weapon_components[],8,FALSE)/5,0),weapon_components[[#This Row],[min_damage]])</f>
        <v>11</v>
      </c>
      <c r="AA29" s="4">
        <f>_xlfn.IFNA(ROUND(VLOOKUP(weapon_components[[#This Row],[max_tier]],weapon_components[],9,FALSE)/5,0),weapon_components[[#This Row],[max_damage]])</f>
        <v>19</v>
      </c>
    </row>
    <row r="30" spans="1:27" ht="12.5">
      <c r="A30" s="1" t="s">
        <v>131</v>
      </c>
      <c r="B30" s="1" t="s">
        <v>132</v>
      </c>
      <c r="C30" s="1" t="s">
        <v>109</v>
      </c>
      <c r="D30" s="1" t="s">
        <v>53</v>
      </c>
      <c r="E30" s="1">
        <v>3</v>
      </c>
      <c r="F30" s="1">
        <v>25</v>
      </c>
      <c r="G30" s="1">
        <v>-25</v>
      </c>
      <c r="H30" s="1">
        <v>24</v>
      </c>
      <c r="I30" s="1">
        <v>38</v>
      </c>
      <c r="J30" s="1">
        <v>0.8</v>
      </c>
      <c r="K30" s="1">
        <v>0</v>
      </c>
      <c r="L30" s="1">
        <v>0.8</v>
      </c>
      <c r="M30" s="1">
        <v>2</v>
      </c>
      <c r="N30" s="1">
        <v>25</v>
      </c>
      <c r="O30" s="1">
        <v>30</v>
      </c>
      <c r="P30" s="1">
        <v>60</v>
      </c>
      <c r="Q30" s="1">
        <v>0.8</v>
      </c>
      <c r="R30" s="1">
        <v>0.2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 t="s">
        <v>50</v>
      </c>
      <c r="Y30" s="4" t="str">
        <f>IF(weapon_components[[#This Row],[tier]]=1,weapon_components[[#This Row],[type]]&amp;","&amp;weapon_components[[#This Row],[size]]&amp;","&amp;5,"")</f>
        <v/>
      </c>
      <c r="Z30" s="4">
        <f>_xlfn.IFNA(ROUND(VLOOKUP(weapon_components[[#This Row],[max_tier]],weapon_components[],8,FALSE)/5,0),weapon_components[[#This Row],[min_damage]])</f>
        <v>24</v>
      </c>
      <c r="AA30" s="4">
        <f>_xlfn.IFNA(ROUND(VLOOKUP(weapon_components[[#This Row],[max_tier]],weapon_components[],9,FALSE)/5,0),weapon_components[[#This Row],[max_damage]])</f>
        <v>38</v>
      </c>
    </row>
    <row r="31" spans="1:27" ht="12.5">
      <c r="A31" s="1" t="s">
        <v>133</v>
      </c>
      <c r="B31" s="1" t="s">
        <v>134</v>
      </c>
      <c r="C31" s="1" t="s">
        <v>109</v>
      </c>
      <c r="D31" s="1" t="s">
        <v>56</v>
      </c>
      <c r="E31" s="1">
        <v>3</v>
      </c>
      <c r="F31" s="1">
        <v>50</v>
      </c>
      <c r="G31" s="1">
        <v>-50</v>
      </c>
      <c r="H31" s="1">
        <v>48</v>
      </c>
      <c r="I31" s="1">
        <v>83</v>
      </c>
      <c r="J31" s="1">
        <v>0.8</v>
      </c>
      <c r="K31" s="1">
        <v>0</v>
      </c>
      <c r="L31" s="1">
        <v>0.9</v>
      </c>
      <c r="M31" s="1">
        <v>2</v>
      </c>
      <c r="N31" s="1">
        <v>25</v>
      </c>
      <c r="O31" s="1">
        <v>30</v>
      </c>
      <c r="P31" s="1">
        <v>80</v>
      </c>
      <c r="Q31" s="1">
        <v>0.75</v>
      </c>
      <c r="R31" s="1">
        <v>0.05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 t="s">
        <v>50</v>
      </c>
      <c r="Y31" s="4" t="str">
        <f>IF(weapon_components[[#This Row],[tier]]=1,weapon_components[[#This Row],[type]]&amp;","&amp;weapon_components[[#This Row],[size]]&amp;","&amp;5,"")</f>
        <v/>
      </c>
      <c r="Z31" s="4">
        <f>_xlfn.IFNA(ROUND(VLOOKUP(weapon_components[[#This Row],[max_tier]],weapon_components[],8,FALSE)/5,0),weapon_components[[#This Row],[min_damage]])</f>
        <v>48</v>
      </c>
      <c r="AA31" s="4">
        <f>_xlfn.IFNA(ROUND(VLOOKUP(weapon_components[[#This Row],[max_tier]],weapon_components[],9,FALSE)/5,0),weapon_components[[#This Row],[max_damage]])</f>
        <v>83</v>
      </c>
    </row>
    <row r="32" spans="1:27" ht="12.5">
      <c r="A32" s="1" t="s">
        <v>135</v>
      </c>
      <c r="B32" s="1" t="s">
        <v>136</v>
      </c>
      <c r="C32" s="1" t="s">
        <v>137</v>
      </c>
      <c r="D32" s="1" t="s">
        <v>56</v>
      </c>
      <c r="E32" s="1">
        <v>1</v>
      </c>
      <c r="F32" s="1">
        <v>100</v>
      </c>
      <c r="G32" s="1">
        <v>-100</v>
      </c>
      <c r="H32" s="1">
        <v>1</v>
      </c>
      <c r="I32" s="1">
        <v>184</v>
      </c>
      <c r="J32" s="1">
        <v>0</v>
      </c>
      <c r="K32" s="1">
        <v>1</v>
      </c>
      <c r="L32" s="1">
        <v>1</v>
      </c>
      <c r="M32" s="1">
        <v>22</v>
      </c>
      <c r="N32" s="1">
        <v>30</v>
      </c>
      <c r="O32" s="1">
        <v>60</v>
      </c>
      <c r="P32" s="1">
        <v>100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 t="s">
        <v>50</v>
      </c>
      <c r="Y32" s="4" t="str">
        <f>IF(weapon_components[[#This Row],[tier]]=1,weapon_components[[#This Row],[type]]&amp;","&amp;weapon_components[[#This Row],[size]]&amp;","&amp;5,"")</f>
        <v>ARC_EMITTER,LARGE,5</v>
      </c>
      <c r="Z32" s="4">
        <f>_xlfn.IFNA(ROUND(VLOOKUP(weapon_components[[#This Row],[max_tier]],weapon_components[],8,FALSE)/5,0),weapon_components[[#This Row],[min_damage]])</f>
        <v>1</v>
      </c>
      <c r="AA32" s="4">
        <f>_xlfn.IFNA(ROUND(VLOOKUP(weapon_components[[#This Row],[max_tier]],weapon_components[],9,FALSE)/5,0),weapon_components[[#This Row],[max_damage]])</f>
        <v>184</v>
      </c>
    </row>
    <row r="33" spans="1:27" ht="12.5">
      <c r="A33" s="1" t="s">
        <v>138</v>
      </c>
      <c r="B33" s="1" t="s">
        <v>139</v>
      </c>
      <c r="C33" s="1" t="s">
        <v>137</v>
      </c>
      <c r="D33" s="1" t="s">
        <v>56</v>
      </c>
      <c r="E33" s="1">
        <v>2</v>
      </c>
      <c r="F33" s="1">
        <v>120</v>
      </c>
      <c r="G33" s="1">
        <v>-120</v>
      </c>
      <c r="H33" s="1">
        <v>1</v>
      </c>
      <c r="I33" s="1">
        <v>221</v>
      </c>
      <c r="J33" s="1">
        <v>0</v>
      </c>
      <c r="K33" s="1">
        <v>1</v>
      </c>
      <c r="L33" s="1">
        <v>1</v>
      </c>
      <c r="M33" s="1">
        <v>22</v>
      </c>
      <c r="N33" s="1">
        <v>30</v>
      </c>
      <c r="O33" s="1">
        <v>60</v>
      </c>
      <c r="P33" s="1">
        <v>110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 t="s">
        <v>50</v>
      </c>
      <c r="Y33" s="4" t="str">
        <f>IF(weapon_components[[#This Row],[tier]]=1,weapon_components[[#This Row],[type]]&amp;","&amp;weapon_components[[#This Row],[size]]&amp;","&amp;5,"")</f>
        <v/>
      </c>
      <c r="Z33" s="4">
        <f>_xlfn.IFNA(ROUND(VLOOKUP(weapon_components[[#This Row],[max_tier]],weapon_components[],8,FALSE)/5,0),weapon_components[[#This Row],[min_damage]])</f>
        <v>1</v>
      </c>
      <c r="AA33" s="4">
        <f>_xlfn.IFNA(ROUND(VLOOKUP(weapon_components[[#This Row],[max_tier]],weapon_components[],9,FALSE)/5,0),weapon_components[[#This Row],[max_damage]])</f>
        <v>221</v>
      </c>
    </row>
    <row r="34" spans="1:27" ht="12.5">
      <c r="A34" s="1" t="s">
        <v>140</v>
      </c>
      <c r="B34" s="1" t="s">
        <v>141</v>
      </c>
      <c r="C34" s="1" t="s">
        <v>142</v>
      </c>
      <c r="D34" s="1" t="s">
        <v>49</v>
      </c>
      <c r="E34" s="1">
        <v>1</v>
      </c>
      <c r="F34" s="1">
        <v>7.5</v>
      </c>
      <c r="G34" s="1">
        <v>-7.5</v>
      </c>
      <c r="H34" s="1">
        <v>4</v>
      </c>
      <c r="I34" s="1">
        <v>8</v>
      </c>
      <c r="J34" s="1">
        <v>3</v>
      </c>
      <c r="K34" s="1">
        <v>0</v>
      </c>
      <c r="L34" s="1">
        <v>0</v>
      </c>
      <c r="M34" s="1">
        <v>2</v>
      </c>
      <c r="N34" s="1">
        <v>20</v>
      </c>
      <c r="O34" s="1">
        <v>25</v>
      </c>
      <c r="P34" s="1">
        <v>40</v>
      </c>
      <c r="Q34" s="1">
        <v>0.9</v>
      </c>
      <c r="R34" s="1">
        <v>0.6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 t="s">
        <v>50</v>
      </c>
      <c r="Y34" s="4" t="str">
        <f>IF(weapon_components[[#This Row],[tier]]=1,weapon_components[[#This Row],[type]]&amp;","&amp;weapon_components[[#This Row],[size]]&amp;","&amp;5,"")</f>
        <v>DISRUPTOR,SMALL,5</v>
      </c>
      <c r="Z34" s="4">
        <f>_xlfn.IFNA(ROUND(VLOOKUP(weapon_components[[#This Row],[max_tier]],weapon_components[],8,FALSE)/5,0),weapon_components[[#This Row],[min_damage]])</f>
        <v>4</v>
      </c>
      <c r="AA34" s="4">
        <f>_xlfn.IFNA(ROUND(VLOOKUP(weapon_components[[#This Row],[max_tier]],weapon_components[],9,FALSE)/5,0),weapon_components[[#This Row],[max_damage]])</f>
        <v>8</v>
      </c>
    </row>
    <row r="35" spans="1:27" ht="12.5">
      <c r="A35" s="1" t="s">
        <v>143</v>
      </c>
      <c r="B35" s="1" t="s">
        <v>144</v>
      </c>
      <c r="C35" s="1" t="s">
        <v>142</v>
      </c>
      <c r="D35" s="1" t="s">
        <v>53</v>
      </c>
      <c r="E35" s="1">
        <v>1</v>
      </c>
      <c r="F35" s="1">
        <v>15</v>
      </c>
      <c r="G35" s="1">
        <v>-15</v>
      </c>
      <c r="H35" s="1">
        <v>8</v>
      </c>
      <c r="I35" s="1">
        <v>18</v>
      </c>
      <c r="J35" s="1">
        <v>3</v>
      </c>
      <c r="K35" s="1">
        <v>0</v>
      </c>
      <c r="L35" s="1">
        <v>0</v>
      </c>
      <c r="M35" s="1">
        <v>2</v>
      </c>
      <c r="N35" s="1">
        <v>20</v>
      </c>
      <c r="O35" s="1">
        <v>25</v>
      </c>
      <c r="P35" s="1">
        <v>60</v>
      </c>
      <c r="Q35" s="1">
        <v>0.85</v>
      </c>
      <c r="R35" s="1">
        <v>0.3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 t="s">
        <v>50</v>
      </c>
      <c r="Y35" s="4" t="str">
        <f>IF(weapon_components[[#This Row],[tier]]=1,weapon_components[[#This Row],[type]]&amp;","&amp;weapon_components[[#This Row],[size]]&amp;","&amp;5,"")</f>
        <v>DISRUPTOR,MEDIUM,5</v>
      </c>
      <c r="Z35" s="4">
        <f>_xlfn.IFNA(ROUND(VLOOKUP(weapon_components[[#This Row],[max_tier]],weapon_components[],8,FALSE)/5,0),weapon_components[[#This Row],[min_damage]])</f>
        <v>8</v>
      </c>
      <c r="AA35" s="4">
        <f>_xlfn.IFNA(ROUND(VLOOKUP(weapon_components[[#This Row],[max_tier]],weapon_components[],9,FALSE)/5,0),weapon_components[[#This Row],[max_damage]])</f>
        <v>18</v>
      </c>
    </row>
    <row r="36" spans="1:27" ht="12.5">
      <c r="A36" s="1" t="s">
        <v>145</v>
      </c>
      <c r="B36" s="1" t="s">
        <v>146</v>
      </c>
      <c r="C36" s="1" t="s">
        <v>142</v>
      </c>
      <c r="D36" s="1" t="s">
        <v>56</v>
      </c>
      <c r="E36" s="1">
        <v>1</v>
      </c>
      <c r="F36" s="1">
        <v>30</v>
      </c>
      <c r="G36" s="1">
        <v>-30</v>
      </c>
      <c r="H36" s="1">
        <v>19</v>
      </c>
      <c r="I36" s="1">
        <v>35</v>
      </c>
      <c r="J36" s="1">
        <v>3</v>
      </c>
      <c r="K36" s="1">
        <v>0</v>
      </c>
      <c r="L36" s="1">
        <v>0</v>
      </c>
      <c r="M36" s="1">
        <v>2</v>
      </c>
      <c r="N36" s="1">
        <v>20</v>
      </c>
      <c r="O36" s="1">
        <v>25</v>
      </c>
      <c r="P36" s="1">
        <v>80</v>
      </c>
      <c r="Q36" s="1">
        <v>0.8</v>
      </c>
      <c r="R36" s="1">
        <v>0.05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 t="s">
        <v>50</v>
      </c>
      <c r="Y36" s="4" t="str">
        <f>IF(weapon_components[[#This Row],[tier]]=1,weapon_components[[#This Row],[type]]&amp;","&amp;weapon_components[[#This Row],[size]]&amp;","&amp;5,"")</f>
        <v>DISRUPTOR,LARGE,5</v>
      </c>
      <c r="Z36" s="4">
        <f>_xlfn.IFNA(ROUND(VLOOKUP(weapon_components[[#This Row],[max_tier]],weapon_components[],8,FALSE)/5,0),weapon_components[[#This Row],[min_damage]])</f>
        <v>19</v>
      </c>
      <c r="AA36" s="4">
        <f>_xlfn.IFNA(ROUND(VLOOKUP(weapon_components[[#This Row],[max_tier]],weapon_components[],9,FALSE)/5,0),weapon_components[[#This Row],[max_damage]])</f>
        <v>35</v>
      </c>
    </row>
    <row r="37" spans="1:27" ht="12.5">
      <c r="A37" s="1" t="s">
        <v>147</v>
      </c>
      <c r="B37" s="1" t="s">
        <v>148</v>
      </c>
      <c r="C37" s="1" t="s">
        <v>142</v>
      </c>
      <c r="D37" s="1" t="s">
        <v>49</v>
      </c>
      <c r="E37" s="1">
        <v>2</v>
      </c>
      <c r="F37" s="1">
        <v>10</v>
      </c>
      <c r="G37" s="1">
        <v>-10</v>
      </c>
      <c r="H37" s="1">
        <v>5</v>
      </c>
      <c r="I37" s="1">
        <v>10</v>
      </c>
      <c r="J37" s="1">
        <v>3</v>
      </c>
      <c r="K37" s="1">
        <v>0</v>
      </c>
      <c r="L37" s="1">
        <v>0</v>
      </c>
      <c r="M37" s="1">
        <v>2</v>
      </c>
      <c r="N37" s="1">
        <v>20</v>
      </c>
      <c r="O37" s="1">
        <v>25</v>
      </c>
      <c r="P37" s="1">
        <v>40</v>
      </c>
      <c r="Q37" s="1">
        <v>0.9</v>
      </c>
      <c r="R37" s="1">
        <v>0.6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 t="s">
        <v>50</v>
      </c>
      <c r="Y37" s="4" t="str">
        <f>IF(weapon_components[[#This Row],[tier]]=1,weapon_components[[#This Row],[type]]&amp;","&amp;weapon_components[[#This Row],[size]]&amp;","&amp;5,"")</f>
        <v/>
      </c>
      <c r="Z37" s="4">
        <f>_xlfn.IFNA(ROUND(VLOOKUP(weapon_components[[#This Row],[max_tier]],weapon_components[],8,FALSE)/5,0),weapon_components[[#This Row],[min_damage]])</f>
        <v>5</v>
      </c>
      <c r="AA37" s="4">
        <f>_xlfn.IFNA(ROUND(VLOOKUP(weapon_components[[#This Row],[max_tier]],weapon_components[],9,FALSE)/5,0),weapon_components[[#This Row],[max_damage]])</f>
        <v>10</v>
      </c>
    </row>
    <row r="38" spans="1:27" ht="12.5">
      <c r="A38" s="1" t="s">
        <v>149</v>
      </c>
      <c r="B38" s="1" t="s">
        <v>150</v>
      </c>
      <c r="C38" s="1" t="s">
        <v>142</v>
      </c>
      <c r="D38" s="1" t="s">
        <v>53</v>
      </c>
      <c r="E38" s="1">
        <v>2</v>
      </c>
      <c r="F38" s="1">
        <v>20</v>
      </c>
      <c r="G38" s="1">
        <v>-20</v>
      </c>
      <c r="H38" s="1">
        <v>10</v>
      </c>
      <c r="I38" s="1">
        <v>22</v>
      </c>
      <c r="J38" s="1">
        <v>3</v>
      </c>
      <c r="K38" s="1">
        <v>0</v>
      </c>
      <c r="L38" s="1">
        <v>0</v>
      </c>
      <c r="M38" s="1">
        <v>2</v>
      </c>
      <c r="N38" s="1">
        <v>20</v>
      </c>
      <c r="O38" s="1">
        <v>25</v>
      </c>
      <c r="P38" s="1">
        <v>60</v>
      </c>
      <c r="Q38" s="1">
        <v>0.85</v>
      </c>
      <c r="R38" s="1">
        <v>0.3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 t="s">
        <v>50</v>
      </c>
      <c r="Y38" s="4" t="str">
        <f>IF(weapon_components[[#This Row],[tier]]=1,weapon_components[[#This Row],[type]]&amp;","&amp;weapon_components[[#This Row],[size]]&amp;","&amp;5,"")</f>
        <v/>
      </c>
      <c r="Z38" s="4">
        <f>_xlfn.IFNA(ROUND(VLOOKUP(weapon_components[[#This Row],[max_tier]],weapon_components[],8,FALSE)/5,0),weapon_components[[#This Row],[min_damage]])</f>
        <v>10</v>
      </c>
      <c r="AA38" s="4">
        <f>_xlfn.IFNA(ROUND(VLOOKUP(weapon_components[[#This Row],[max_tier]],weapon_components[],9,FALSE)/5,0),weapon_components[[#This Row],[max_damage]])</f>
        <v>22</v>
      </c>
    </row>
    <row r="39" spans="1:27" ht="12.5">
      <c r="A39" s="1" t="s">
        <v>151</v>
      </c>
      <c r="B39" s="1" t="s">
        <v>152</v>
      </c>
      <c r="C39" s="1" t="s">
        <v>142</v>
      </c>
      <c r="D39" s="1" t="s">
        <v>56</v>
      </c>
      <c r="E39" s="1">
        <v>2</v>
      </c>
      <c r="F39" s="1">
        <v>40</v>
      </c>
      <c r="G39" s="1">
        <v>-40</v>
      </c>
      <c r="H39" s="1">
        <v>23</v>
      </c>
      <c r="I39" s="1">
        <v>45</v>
      </c>
      <c r="J39" s="1">
        <v>3</v>
      </c>
      <c r="K39" s="1">
        <v>0</v>
      </c>
      <c r="L39" s="1">
        <v>0</v>
      </c>
      <c r="M39" s="1">
        <v>2</v>
      </c>
      <c r="N39" s="1">
        <v>20</v>
      </c>
      <c r="O39" s="1">
        <v>25</v>
      </c>
      <c r="P39" s="1">
        <v>80</v>
      </c>
      <c r="Q39" s="1">
        <v>0.8</v>
      </c>
      <c r="R39" s="1">
        <v>0.05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 t="s">
        <v>50</v>
      </c>
      <c r="Y39" s="4" t="str">
        <f>IF(weapon_components[[#This Row],[tier]]=1,weapon_components[[#This Row],[type]]&amp;","&amp;weapon_components[[#This Row],[size]]&amp;","&amp;5,"")</f>
        <v/>
      </c>
      <c r="Z39" s="4">
        <f>_xlfn.IFNA(ROUND(VLOOKUP(weapon_components[[#This Row],[max_tier]],weapon_components[],8,FALSE)/5,0),weapon_components[[#This Row],[min_damage]])</f>
        <v>23</v>
      </c>
      <c r="AA39" s="4">
        <f>_xlfn.IFNA(ROUND(VLOOKUP(weapon_components[[#This Row],[max_tier]],weapon_components[],9,FALSE)/5,0),weapon_components[[#This Row],[max_damage]])</f>
        <v>45</v>
      </c>
    </row>
    <row r="40" spans="1:27" ht="12.5">
      <c r="A40" s="1" t="s">
        <v>153</v>
      </c>
      <c r="B40" s="1" t="s">
        <v>154</v>
      </c>
      <c r="C40" s="1" t="s">
        <v>142</v>
      </c>
      <c r="D40" s="1" t="s">
        <v>49</v>
      </c>
      <c r="E40" s="1">
        <v>3</v>
      </c>
      <c r="F40" s="1">
        <v>12.5</v>
      </c>
      <c r="G40" s="1">
        <v>-12.5</v>
      </c>
      <c r="H40" s="1">
        <v>6</v>
      </c>
      <c r="I40" s="1">
        <v>12</v>
      </c>
      <c r="J40" s="1">
        <v>3</v>
      </c>
      <c r="K40" s="1">
        <v>0</v>
      </c>
      <c r="L40" s="1">
        <v>0</v>
      </c>
      <c r="M40" s="1">
        <v>2</v>
      </c>
      <c r="N40" s="1">
        <v>20</v>
      </c>
      <c r="O40" s="1">
        <v>25</v>
      </c>
      <c r="P40" s="1">
        <v>40</v>
      </c>
      <c r="Q40" s="1">
        <v>0.9</v>
      </c>
      <c r="R40" s="1">
        <v>0.6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 t="s">
        <v>50</v>
      </c>
      <c r="Y40" s="4" t="str">
        <f>IF(weapon_components[[#This Row],[tier]]=1,weapon_components[[#This Row],[type]]&amp;","&amp;weapon_components[[#This Row],[size]]&amp;","&amp;5,"")</f>
        <v/>
      </c>
      <c r="Z40" s="4">
        <f>_xlfn.IFNA(ROUND(VLOOKUP(weapon_components[[#This Row],[max_tier]],weapon_components[],8,FALSE)/5,0),weapon_components[[#This Row],[min_damage]])</f>
        <v>6</v>
      </c>
      <c r="AA40" s="4">
        <f>_xlfn.IFNA(ROUND(VLOOKUP(weapon_components[[#This Row],[max_tier]],weapon_components[],9,FALSE)/5,0),weapon_components[[#This Row],[max_damage]])</f>
        <v>12</v>
      </c>
    </row>
    <row r="41" spans="1:27" ht="12.5">
      <c r="A41" s="1" t="s">
        <v>155</v>
      </c>
      <c r="B41" s="1" t="s">
        <v>156</v>
      </c>
      <c r="C41" s="1" t="s">
        <v>142</v>
      </c>
      <c r="D41" s="1" t="s">
        <v>53</v>
      </c>
      <c r="E41" s="1">
        <v>3</v>
      </c>
      <c r="F41" s="1">
        <v>25</v>
      </c>
      <c r="G41" s="1">
        <v>-25</v>
      </c>
      <c r="H41" s="1">
        <v>12</v>
      </c>
      <c r="I41" s="1">
        <v>26</v>
      </c>
      <c r="J41" s="1">
        <v>3</v>
      </c>
      <c r="K41" s="1">
        <v>0</v>
      </c>
      <c r="L41" s="1">
        <v>0</v>
      </c>
      <c r="M41" s="1">
        <v>2</v>
      </c>
      <c r="N41" s="1">
        <v>20</v>
      </c>
      <c r="O41" s="1">
        <v>25</v>
      </c>
      <c r="P41" s="1">
        <v>60</v>
      </c>
      <c r="Q41" s="1">
        <v>0.85</v>
      </c>
      <c r="R41" s="1">
        <v>0.3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 t="s">
        <v>50</v>
      </c>
      <c r="Y41" s="4" t="str">
        <f>IF(weapon_components[[#This Row],[tier]]=1,weapon_components[[#This Row],[type]]&amp;","&amp;weapon_components[[#This Row],[size]]&amp;","&amp;5,"")</f>
        <v/>
      </c>
      <c r="Z41" s="4">
        <f>_xlfn.IFNA(ROUND(VLOOKUP(weapon_components[[#This Row],[max_tier]],weapon_components[],8,FALSE)/5,0),weapon_components[[#This Row],[min_damage]])</f>
        <v>12</v>
      </c>
      <c r="AA41" s="4">
        <f>_xlfn.IFNA(ROUND(VLOOKUP(weapon_components[[#This Row],[max_tier]],weapon_components[],9,FALSE)/5,0),weapon_components[[#This Row],[max_damage]])</f>
        <v>26</v>
      </c>
    </row>
    <row r="42" spans="1:27" ht="12.5">
      <c r="A42" s="1" t="s">
        <v>157</v>
      </c>
      <c r="B42" s="1" t="s">
        <v>158</v>
      </c>
      <c r="C42" s="1" t="s">
        <v>142</v>
      </c>
      <c r="D42" s="1" t="s">
        <v>56</v>
      </c>
      <c r="E42" s="1">
        <v>3</v>
      </c>
      <c r="F42" s="1">
        <v>50</v>
      </c>
      <c r="G42" s="1">
        <v>-50</v>
      </c>
      <c r="H42" s="1">
        <v>27</v>
      </c>
      <c r="I42" s="1">
        <v>54</v>
      </c>
      <c r="J42" s="1">
        <v>3</v>
      </c>
      <c r="K42" s="1">
        <v>0</v>
      </c>
      <c r="L42" s="1">
        <v>0</v>
      </c>
      <c r="M42" s="1">
        <v>2</v>
      </c>
      <c r="N42" s="1">
        <v>20</v>
      </c>
      <c r="O42" s="1">
        <v>25</v>
      </c>
      <c r="P42" s="1">
        <v>80</v>
      </c>
      <c r="Q42" s="1">
        <v>0.8</v>
      </c>
      <c r="R42" s="1">
        <v>0.05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 t="s">
        <v>50</v>
      </c>
      <c r="Y42" s="4" t="str">
        <f>IF(weapon_components[[#This Row],[tier]]=1,weapon_components[[#This Row],[type]]&amp;","&amp;weapon_components[[#This Row],[size]]&amp;","&amp;5,"")</f>
        <v/>
      </c>
      <c r="Z42" s="4">
        <f>_xlfn.IFNA(ROUND(VLOOKUP(weapon_components[[#This Row],[max_tier]],weapon_components[],8,FALSE)/5,0),weapon_components[[#This Row],[min_damage]])</f>
        <v>27</v>
      </c>
      <c r="AA42" s="4">
        <f>_xlfn.IFNA(ROUND(VLOOKUP(weapon_components[[#This Row],[max_tier]],weapon_components[],9,FALSE)/5,0),weapon_components[[#This Row],[max_damage]])</f>
        <v>54</v>
      </c>
    </row>
    <row r="43" spans="1:27" ht="12.5">
      <c r="A43" s="1" t="s">
        <v>159</v>
      </c>
      <c r="B43" s="1" t="s">
        <v>160</v>
      </c>
      <c r="C43" s="1" t="s">
        <v>161</v>
      </c>
      <c r="D43" s="1" t="s">
        <v>49</v>
      </c>
      <c r="E43" s="1">
        <v>1</v>
      </c>
      <c r="F43" s="1">
        <v>2.5</v>
      </c>
      <c r="G43" s="1">
        <v>-2.5</v>
      </c>
      <c r="H43" s="1">
        <v>4</v>
      </c>
      <c r="I43" s="1">
        <v>17</v>
      </c>
      <c r="J43" s="1">
        <v>1.33</v>
      </c>
      <c r="K43" s="1">
        <v>0</v>
      </c>
      <c r="L43" s="1">
        <v>0</v>
      </c>
      <c r="M43" s="1">
        <v>2</v>
      </c>
      <c r="N43" s="1">
        <v>18</v>
      </c>
      <c r="O43" s="1">
        <v>25</v>
      </c>
      <c r="P43" s="1">
        <v>45</v>
      </c>
      <c r="Q43" s="1">
        <v>0.76</v>
      </c>
      <c r="R43" s="1">
        <v>0.6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 t="s">
        <v>50</v>
      </c>
      <c r="Y43" s="4" t="str">
        <f>IF(weapon_components[[#This Row],[tier]]=1,weapon_components[[#This Row],[type]]&amp;","&amp;weapon_components[[#This Row],[size]]&amp;","&amp;5,"")</f>
        <v>MASS_DRIVER,SMALL,5</v>
      </c>
      <c r="Z43" s="4">
        <f>_xlfn.IFNA(ROUND(VLOOKUP(weapon_components[[#This Row],[max_tier]],weapon_components[],8,FALSE)/5,0),weapon_components[[#This Row],[min_damage]])</f>
        <v>2</v>
      </c>
      <c r="AA43" s="4">
        <f>_xlfn.IFNA(ROUND(VLOOKUP(weapon_components[[#This Row],[max_tier]],weapon_components[],9,FALSE)/5,0),weapon_components[[#This Row],[max_damage]])</f>
        <v>5</v>
      </c>
    </row>
    <row r="44" spans="1:27" ht="12.5">
      <c r="A44" s="1" t="s">
        <v>162</v>
      </c>
      <c r="B44" s="1" t="s">
        <v>163</v>
      </c>
      <c r="C44" s="1" t="s">
        <v>161</v>
      </c>
      <c r="D44" s="1" t="s">
        <v>53</v>
      </c>
      <c r="E44" s="1">
        <v>1</v>
      </c>
      <c r="F44" s="1">
        <v>5</v>
      </c>
      <c r="G44" s="1">
        <v>-5</v>
      </c>
      <c r="H44" s="1">
        <v>8</v>
      </c>
      <c r="I44" s="1">
        <v>36</v>
      </c>
      <c r="J44" s="1">
        <v>1.33</v>
      </c>
      <c r="K44" s="1">
        <v>0</v>
      </c>
      <c r="L44" s="1">
        <v>0.15</v>
      </c>
      <c r="M44" s="1">
        <v>2</v>
      </c>
      <c r="N44" s="1">
        <v>18</v>
      </c>
      <c r="O44" s="1">
        <v>25</v>
      </c>
      <c r="P44" s="1">
        <v>65</v>
      </c>
      <c r="Q44" s="1">
        <v>0.72</v>
      </c>
      <c r="R44" s="1">
        <v>0.3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 t="s">
        <v>50</v>
      </c>
      <c r="Y44" s="4" t="str">
        <f>IF(weapon_components[[#This Row],[tier]]=1,weapon_components[[#This Row],[type]]&amp;","&amp;weapon_components[[#This Row],[size]]&amp;","&amp;5,"")</f>
        <v>MASS_DRIVER,MEDIUM,5</v>
      </c>
      <c r="Z44" s="4">
        <f>_xlfn.IFNA(ROUND(VLOOKUP(weapon_components[[#This Row],[max_tier]],weapon_components[],8,FALSE)/5,0),weapon_components[[#This Row],[min_damage]])</f>
        <v>3</v>
      </c>
      <c r="AA44" s="4">
        <f>_xlfn.IFNA(ROUND(VLOOKUP(weapon_components[[#This Row],[max_tier]],weapon_components[],9,FALSE)/5,0),weapon_components[[#This Row],[max_damage]])</f>
        <v>11</v>
      </c>
    </row>
    <row r="45" spans="1:27" ht="12.5">
      <c r="A45" s="1" t="s">
        <v>164</v>
      </c>
      <c r="B45" s="1" t="s">
        <v>165</v>
      </c>
      <c r="C45" s="1" t="s">
        <v>161</v>
      </c>
      <c r="D45" s="1" t="s">
        <v>56</v>
      </c>
      <c r="E45" s="1">
        <v>1</v>
      </c>
      <c r="F45" s="1">
        <v>10</v>
      </c>
      <c r="G45" s="1">
        <v>-10</v>
      </c>
      <c r="H45" s="1">
        <v>21</v>
      </c>
      <c r="I45" s="1">
        <v>74</v>
      </c>
      <c r="J45" s="1">
        <v>1.33</v>
      </c>
      <c r="K45" s="1">
        <v>0</v>
      </c>
      <c r="L45" s="1">
        <v>0.3</v>
      </c>
      <c r="M45" s="1">
        <v>2</v>
      </c>
      <c r="N45" s="1">
        <v>18</v>
      </c>
      <c r="O45" s="1">
        <v>25</v>
      </c>
      <c r="P45" s="1">
        <v>85</v>
      </c>
      <c r="Q45" s="1">
        <v>0.67</v>
      </c>
      <c r="R45" s="1">
        <v>0.05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 t="s">
        <v>50</v>
      </c>
      <c r="Y45" s="4" t="str">
        <f>IF(weapon_components[[#This Row],[tier]]=1,weapon_components[[#This Row],[type]]&amp;","&amp;weapon_components[[#This Row],[size]]&amp;","&amp;5,"")</f>
        <v>MASS_DRIVER,LARGE,5</v>
      </c>
      <c r="Z45" s="4">
        <f>_xlfn.IFNA(ROUND(VLOOKUP(weapon_components[[#This Row],[max_tier]],weapon_components[],8,FALSE)/5,0),weapon_components[[#This Row],[min_damage]])</f>
        <v>8</v>
      </c>
      <c r="AA45" s="4">
        <f>_xlfn.IFNA(ROUND(VLOOKUP(weapon_components[[#This Row],[max_tier]],weapon_components[],9,FALSE)/5,0),weapon_components[[#This Row],[max_damage]])</f>
        <v>22</v>
      </c>
    </row>
    <row r="46" spans="1:27" ht="12.5">
      <c r="A46" s="1" t="s">
        <v>166</v>
      </c>
      <c r="B46" s="1" t="s">
        <v>167</v>
      </c>
      <c r="C46" s="1" t="s">
        <v>161</v>
      </c>
      <c r="D46" s="1" t="s">
        <v>49</v>
      </c>
      <c r="E46" s="1">
        <v>2</v>
      </c>
      <c r="F46" s="1">
        <v>5</v>
      </c>
      <c r="G46" s="1">
        <v>-5</v>
      </c>
      <c r="H46" s="1">
        <v>5</v>
      </c>
      <c r="I46" s="1">
        <v>19</v>
      </c>
      <c r="J46" s="1">
        <v>1.33</v>
      </c>
      <c r="K46" s="1">
        <v>0</v>
      </c>
      <c r="L46" s="1">
        <v>0</v>
      </c>
      <c r="M46" s="1">
        <v>2</v>
      </c>
      <c r="N46" s="1">
        <v>18</v>
      </c>
      <c r="O46" s="1">
        <v>25</v>
      </c>
      <c r="P46" s="1">
        <v>45</v>
      </c>
      <c r="Q46" s="1">
        <v>0.76</v>
      </c>
      <c r="R46" s="1">
        <v>0.6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 t="s">
        <v>50</v>
      </c>
      <c r="Y46" s="4" t="str">
        <f>IF(weapon_components[[#This Row],[tier]]=1,weapon_components[[#This Row],[type]]&amp;","&amp;weapon_components[[#This Row],[size]]&amp;","&amp;5,"")</f>
        <v/>
      </c>
      <c r="Z46" s="4">
        <f>_xlfn.IFNA(ROUND(VLOOKUP(weapon_components[[#This Row],[max_tier]],weapon_components[],8,FALSE)/5,0),weapon_components[[#This Row],[min_damage]])</f>
        <v>5</v>
      </c>
      <c r="AA46" s="4">
        <f>_xlfn.IFNA(ROUND(VLOOKUP(weapon_components[[#This Row],[max_tier]],weapon_components[],9,FALSE)/5,0),weapon_components[[#This Row],[max_damage]])</f>
        <v>19</v>
      </c>
    </row>
    <row r="47" spans="1:27" ht="12.5">
      <c r="A47" s="1" t="s">
        <v>168</v>
      </c>
      <c r="B47" s="1" t="s">
        <v>169</v>
      </c>
      <c r="C47" s="1" t="s">
        <v>161</v>
      </c>
      <c r="D47" s="1" t="s">
        <v>53</v>
      </c>
      <c r="E47" s="1">
        <v>2</v>
      </c>
      <c r="F47" s="1">
        <v>10</v>
      </c>
      <c r="G47" s="1">
        <v>-10</v>
      </c>
      <c r="H47" s="1">
        <v>11</v>
      </c>
      <c r="I47" s="1">
        <v>39</v>
      </c>
      <c r="J47" s="1">
        <v>1.33</v>
      </c>
      <c r="K47" s="1">
        <v>0</v>
      </c>
      <c r="L47" s="1">
        <v>0.15</v>
      </c>
      <c r="M47" s="1">
        <v>2</v>
      </c>
      <c r="N47" s="1">
        <v>18</v>
      </c>
      <c r="O47" s="1">
        <v>25</v>
      </c>
      <c r="P47" s="1">
        <v>65</v>
      </c>
      <c r="Q47" s="1">
        <v>0.72</v>
      </c>
      <c r="R47" s="1">
        <v>0.3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 t="s">
        <v>50</v>
      </c>
      <c r="Y47" s="4" t="str">
        <f>IF(weapon_components[[#This Row],[tier]]=1,weapon_components[[#This Row],[type]]&amp;","&amp;weapon_components[[#This Row],[size]]&amp;","&amp;5,"")</f>
        <v/>
      </c>
      <c r="Z47" s="4">
        <f>_xlfn.IFNA(ROUND(VLOOKUP(weapon_components[[#This Row],[max_tier]],weapon_components[],8,FALSE)/5,0),weapon_components[[#This Row],[min_damage]])</f>
        <v>11</v>
      </c>
      <c r="AA47" s="4">
        <f>_xlfn.IFNA(ROUND(VLOOKUP(weapon_components[[#This Row],[max_tier]],weapon_components[],9,FALSE)/5,0),weapon_components[[#This Row],[max_damage]])</f>
        <v>39</v>
      </c>
    </row>
    <row r="48" spans="1:27" ht="12.5">
      <c r="A48" s="1" t="s">
        <v>170</v>
      </c>
      <c r="B48" s="1" t="s">
        <v>171</v>
      </c>
      <c r="C48" s="1" t="s">
        <v>161</v>
      </c>
      <c r="D48" s="1" t="s">
        <v>56</v>
      </c>
      <c r="E48" s="1">
        <v>2</v>
      </c>
      <c r="F48" s="1">
        <v>20</v>
      </c>
      <c r="G48" s="1">
        <v>-20</v>
      </c>
      <c r="H48" s="1">
        <v>25</v>
      </c>
      <c r="I48" s="1">
        <v>84</v>
      </c>
      <c r="J48" s="1">
        <v>1.33</v>
      </c>
      <c r="K48" s="1">
        <v>0</v>
      </c>
      <c r="L48" s="1">
        <v>0.3</v>
      </c>
      <c r="M48" s="1">
        <v>2</v>
      </c>
      <c r="N48" s="1">
        <v>18</v>
      </c>
      <c r="O48" s="1">
        <v>25</v>
      </c>
      <c r="P48" s="1">
        <v>85</v>
      </c>
      <c r="Q48" s="1">
        <v>0.67</v>
      </c>
      <c r="R48" s="1">
        <v>0.05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 t="s">
        <v>50</v>
      </c>
      <c r="Y48" s="4" t="str">
        <f>IF(weapon_components[[#This Row],[tier]]=1,weapon_components[[#This Row],[type]]&amp;","&amp;weapon_components[[#This Row],[size]]&amp;","&amp;5,"")</f>
        <v/>
      </c>
      <c r="Z48" s="4">
        <f>_xlfn.IFNA(ROUND(VLOOKUP(weapon_components[[#This Row],[max_tier]],weapon_components[],8,FALSE)/5,0),weapon_components[[#This Row],[min_damage]])</f>
        <v>25</v>
      </c>
      <c r="AA48" s="4">
        <f>_xlfn.IFNA(ROUND(VLOOKUP(weapon_components[[#This Row],[max_tier]],weapon_components[],9,FALSE)/5,0),weapon_components[[#This Row],[max_damage]])</f>
        <v>84</v>
      </c>
    </row>
    <row r="49" spans="1:27" ht="12.5">
      <c r="A49" s="1" t="s">
        <v>172</v>
      </c>
      <c r="B49" s="1" t="s">
        <v>173</v>
      </c>
      <c r="C49" s="1" t="s">
        <v>161</v>
      </c>
      <c r="D49" s="1" t="s">
        <v>49</v>
      </c>
      <c r="E49" s="1">
        <v>3</v>
      </c>
      <c r="F49" s="1">
        <v>7.5</v>
      </c>
      <c r="G49" s="1">
        <v>-7.5</v>
      </c>
      <c r="H49" s="1">
        <v>6</v>
      </c>
      <c r="I49" s="1">
        <v>21</v>
      </c>
      <c r="J49" s="1">
        <v>1.33</v>
      </c>
      <c r="K49" s="1">
        <v>0</v>
      </c>
      <c r="L49" s="1">
        <v>0</v>
      </c>
      <c r="M49" s="1">
        <v>2</v>
      </c>
      <c r="N49" s="1">
        <v>18</v>
      </c>
      <c r="O49" s="1">
        <v>25</v>
      </c>
      <c r="P49" s="1">
        <v>45</v>
      </c>
      <c r="Q49" s="1">
        <v>0.76</v>
      </c>
      <c r="R49" s="1">
        <v>0.6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 t="s">
        <v>50</v>
      </c>
      <c r="Y49" s="4" t="str">
        <f>IF(weapon_components[[#This Row],[tier]]=1,weapon_components[[#This Row],[type]]&amp;","&amp;weapon_components[[#This Row],[size]]&amp;","&amp;5,"")</f>
        <v/>
      </c>
      <c r="Z49" s="4">
        <f>_xlfn.IFNA(ROUND(VLOOKUP(weapon_components[[#This Row],[max_tier]],weapon_components[],8,FALSE)/5,0),weapon_components[[#This Row],[min_damage]])</f>
        <v>6</v>
      </c>
      <c r="AA49" s="4">
        <f>_xlfn.IFNA(ROUND(VLOOKUP(weapon_components[[#This Row],[max_tier]],weapon_components[],9,FALSE)/5,0),weapon_components[[#This Row],[max_damage]])</f>
        <v>21</v>
      </c>
    </row>
    <row r="50" spans="1:27" ht="12.5">
      <c r="A50" s="1" t="s">
        <v>174</v>
      </c>
      <c r="B50" s="1" t="s">
        <v>175</v>
      </c>
      <c r="C50" s="1" t="s">
        <v>161</v>
      </c>
      <c r="D50" s="1" t="s">
        <v>53</v>
      </c>
      <c r="E50" s="1">
        <v>3</v>
      </c>
      <c r="F50" s="1">
        <v>15</v>
      </c>
      <c r="G50" s="1">
        <v>-15</v>
      </c>
      <c r="H50" s="1">
        <v>13</v>
      </c>
      <c r="I50" s="1">
        <v>44</v>
      </c>
      <c r="J50" s="1">
        <v>1.33</v>
      </c>
      <c r="K50" s="1">
        <v>0</v>
      </c>
      <c r="L50" s="1">
        <v>0.15</v>
      </c>
      <c r="M50" s="1">
        <v>2</v>
      </c>
      <c r="N50" s="1">
        <v>18</v>
      </c>
      <c r="O50" s="1">
        <v>25</v>
      </c>
      <c r="P50" s="1">
        <v>65</v>
      </c>
      <c r="Q50" s="1">
        <v>0.72</v>
      </c>
      <c r="R50" s="1">
        <v>0.3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 t="s">
        <v>50</v>
      </c>
      <c r="Y50" s="4" t="str">
        <f>IF(weapon_components[[#This Row],[tier]]=1,weapon_components[[#This Row],[type]]&amp;","&amp;weapon_components[[#This Row],[size]]&amp;","&amp;5,"")</f>
        <v/>
      </c>
      <c r="Z50" s="4">
        <f>_xlfn.IFNA(ROUND(VLOOKUP(weapon_components[[#This Row],[max_tier]],weapon_components[],8,FALSE)/5,0),weapon_components[[#This Row],[min_damage]])</f>
        <v>13</v>
      </c>
      <c r="AA50" s="4">
        <f>_xlfn.IFNA(ROUND(VLOOKUP(weapon_components[[#This Row],[max_tier]],weapon_components[],9,FALSE)/5,0),weapon_components[[#This Row],[max_damage]])</f>
        <v>44</v>
      </c>
    </row>
    <row r="51" spans="1:27" ht="12.5">
      <c r="A51" s="1" t="s">
        <v>176</v>
      </c>
      <c r="B51" s="1" t="s">
        <v>177</v>
      </c>
      <c r="C51" s="1" t="s">
        <v>161</v>
      </c>
      <c r="D51" s="1" t="s">
        <v>56</v>
      </c>
      <c r="E51" s="1">
        <v>3</v>
      </c>
      <c r="F51" s="1">
        <v>30</v>
      </c>
      <c r="G51" s="1">
        <v>-30</v>
      </c>
      <c r="H51" s="1">
        <v>30</v>
      </c>
      <c r="I51" s="1">
        <v>92</v>
      </c>
      <c r="J51" s="1">
        <v>1.33</v>
      </c>
      <c r="K51" s="1">
        <v>0</v>
      </c>
      <c r="L51" s="1">
        <v>0.3</v>
      </c>
      <c r="M51" s="1">
        <v>2</v>
      </c>
      <c r="N51" s="1">
        <v>18</v>
      </c>
      <c r="O51" s="1">
        <v>25</v>
      </c>
      <c r="P51" s="1">
        <v>85</v>
      </c>
      <c r="Q51" s="1">
        <v>0.67</v>
      </c>
      <c r="R51" s="1">
        <v>0.05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 t="s">
        <v>50</v>
      </c>
      <c r="Y51" s="4" t="str">
        <f>IF(weapon_components[[#This Row],[tier]]=1,weapon_components[[#This Row],[type]]&amp;","&amp;weapon_components[[#This Row],[size]]&amp;","&amp;5,"")</f>
        <v/>
      </c>
      <c r="Z51" s="4">
        <f>_xlfn.IFNA(ROUND(VLOOKUP(weapon_components[[#This Row],[max_tier]],weapon_components[],8,FALSE)/5,0),weapon_components[[#This Row],[min_damage]])</f>
        <v>30</v>
      </c>
      <c r="AA51" s="4">
        <f>_xlfn.IFNA(ROUND(VLOOKUP(weapon_components[[#This Row],[max_tier]],weapon_components[],9,FALSE)/5,0),weapon_components[[#This Row],[max_damage]])</f>
        <v>92</v>
      </c>
    </row>
    <row r="52" spans="1:27" ht="12.5">
      <c r="A52" s="1" t="s">
        <v>178</v>
      </c>
      <c r="B52" s="1" t="s">
        <v>179</v>
      </c>
      <c r="C52" s="1" t="s">
        <v>161</v>
      </c>
      <c r="D52" s="1" t="s">
        <v>49</v>
      </c>
      <c r="E52" s="1">
        <v>4</v>
      </c>
      <c r="F52" s="1">
        <v>10</v>
      </c>
      <c r="G52" s="1">
        <v>-10</v>
      </c>
      <c r="H52" s="1">
        <v>7</v>
      </c>
      <c r="I52" s="1">
        <v>23</v>
      </c>
      <c r="J52" s="1">
        <v>1.33</v>
      </c>
      <c r="K52" s="1">
        <v>0</v>
      </c>
      <c r="L52" s="1">
        <v>0</v>
      </c>
      <c r="M52" s="1">
        <v>2</v>
      </c>
      <c r="N52" s="1">
        <v>18</v>
      </c>
      <c r="O52" s="1">
        <v>25</v>
      </c>
      <c r="P52" s="1">
        <v>45</v>
      </c>
      <c r="Q52" s="1">
        <v>0.76</v>
      </c>
      <c r="R52" s="1">
        <v>0.6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 t="s">
        <v>50</v>
      </c>
      <c r="Y52" s="4" t="str">
        <f>IF(weapon_components[[#This Row],[tier]]=1,weapon_components[[#This Row],[type]]&amp;","&amp;weapon_components[[#This Row],[size]]&amp;","&amp;5,"")</f>
        <v/>
      </c>
      <c r="Z52" s="4">
        <f>_xlfn.IFNA(ROUND(VLOOKUP(weapon_components[[#This Row],[max_tier]],weapon_components[],8,FALSE)/5,0),weapon_components[[#This Row],[min_damage]])</f>
        <v>7</v>
      </c>
      <c r="AA52" s="4">
        <f>_xlfn.IFNA(ROUND(VLOOKUP(weapon_components[[#This Row],[max_tier]],weapon_components[],9,FALSE)/5,0),weapon_components[[#This Row],[max_damage]])</f>
        <v>23</v>
      </c>
    </row>
    <row r="53" spans="1:27" ht="12.5">
      <c r="A53" s="1" t="s">
        <v>180</v>
      </c>
      <c r="B53" s="1" t="s">
        <v>181</v>
      </c>
      <c r="C53" s="1" t="s">
        <v>161</v>
      </c>
      <c r="D53" s="1" t="s">
        <v>53</v>
      </c>
      <c r="E53" s="1">
        <v>4</v>
      </c>
      <c r="F53" s="1">
        <v>20</v>
      </c>
      <c r="G53" s="1">
        <v>-20</v>
      </c>
      <c r="H53" s="1">
        <v>15</v>
      </c>
      <c r="I53" s="1">
        <v>49</v>
      </c>
      <c r="J53" s="1">
        <v>1.33</v>
      </c>
      <c r="K53" s="1">
        <v>0</v>
      </c>
      <c r="L53" s="1">
        <v>0.15</v>
      </c>
      <c r="M53" s="1">
        <v>2</v>
      </c>
      <c r="N53" s="1">
        <v>18</v>
      </c>
      <c r="O53" s="1">
        <v>25</v>
      </c>
      <c r="P53" s="1">
        <v>65</v>
      </c>
      <c r="Q53" s="1">
        <v>0.72</v>
      </c>
      <c r="R53" s="1">
        <v>0.3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 t="s">
        <v>50</v>
      </c>
      <c r="Y53" s="4" t="str">
        <f>IF(weapon_components[[#This Row],[tier]]=1,weapon_components[[#This Row],[type]]&amp;","&amp;weapon_components[[#This Row],[size]]&amp;","&amp;5,"")</f>
        <v/>
      </c>
      <c r="Z53" s="4">
        <f>_xlfn.IFNA(ROUND(VLOOKUP(weapon_components[[#This Row],[max_tier]],weapon_components[],8,FALSE)/5,0),weapon_components[[#This Row],[min_damage]])</f>
        <v>15</v>
      </c>
      <c r="AA53" s="4">
        <f>_xlfn.IFNA(ROUND(VLOOKUP(weapon_components[[#This Row],[max_tier]],weapon_components[],9,FALSE)/5,0),weapon_components[[#This Row],[max_damage]])</f>
        <v>49</v>
      </c>
    </row>
    <row r="54" spans="1:27" ht="12.5">
      <c r="A54" s="1" t="s">
        <v>182</v>
      </c>
      <c r="B54" s="1" t="s">
        <v>183</v>
      </c>
      <c r="C54" s="1" t="s">
        <v>161</v>
      </c>
      <c r="D54" s="1" t="s">
        <v>56</v>
      </c>
      <c r="E54" s="1">
        <v>4</v>
      </c>
      <c r="F54" s="1">
        <v>40</v>
      </c>
      <c r="G54" s="1">
        <v>-40</v>
      </c>
      <c r="H54" s="1">
        <v>36</v>
      </c>
      <c r="I54" s="1">
        <v>100</v>
      </c>
      <c r="J54" s="1">
        <v>1.33</v>
      </c>
      <c r="K54" s="1">
        <v>0</v>
      </c>
      <c r="L54" s="1">
        <v>0.3</v>
      </c>
      <c r="M54" s="1">
        <v>2</v>
      </c>
      <c r="N54" s="1">
        <v>18</v>
      </c>
      <c r="O54" s="1">
        <v>25</v>
      </c>
      <c r="P54" s="1">
        <v>85</v>
      </c>
      <c r="Q54" s="1">
        <v>0.67</v>
      </c>
      <c r="R54" s="1">
        <v>0.05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 t="s">
        <v>50</v>
      </c>
      <c r="Y54" s="4" t="str">
        <f>IF(weapon_components[[#This Row],[tier]]=1,weapon_components[[#This Row],[type]]&amp;","&amp;weapon_components[[#This Row],[size]]&amp;","&amp;5,"")</f>
        <v/>
      </c>
      <c r="Z54" s="4">
        <f>_xlfn.IFNA(ROUND(VLOOKUP(weapon_components[[#This Row],[max_tier]],weapon_components[],8,FALSE)/5,0),weapon_components[[#This Row],[min_damage]])</f>
        <v>36</v>
      </c>
      <c r="AA54" s="4">
        <f>_xlfn.IFNA(ROUND(VLOOKUP(weapon_components[[#This Row],[max_tier]],weapon_components[],9,FALSE)/5,0),weapon_components[[#This Row],[max_damage]])</f>
        <v>100</v>
      </c>
    </row>
    <row r="55" spans="1:27" ht="12.5">
      <c r="A55" s="1" t="s">
        <v>184</v>
      </c>
      <c r="B55" s="1" t="s">
        <v>185</v>
      </c>
      <c r="C55" s="1" t="s">
        <v>161</v>
      </c>
      <c r="D55" s="1" t="s">
        <v>49</v>
      </c>
      <c r="E55" s="1">
        <v>5</v>
      </c>
      <c r="F55" s="1">
        <v>12.5</v>
      </c>
      <c r="G55" s="1">
        <v>-12.5</v>
      </c>
      <c r="H55" s="1">
        <v>8</v>
      </c>
      <c r="I55" s="1">
        <v>25</v>
      </c>
      <c r="J55" s="1">
        <v>1.33</v>
      </c>
      <c r="K55" s="1">
        <v>0</v>
      </c>
      <c r="L55" s="1">
        <v>0</v>
      </c>
      <c r="M55" s="1">
        <v>2</v>
      </c>
      <c r="N55" s="1">
        <v>18</v>
      </c>
      <c r="O55" s="1">
        <v>25</v>
      </c>
      <c r="P55" s="1">
        <v>45</v>
      </c>
      <c r="Q55" s="1">
        <v>0.76</v>
      </c>
      <c r="R55" s="1">
        <v>0.6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 t="s">
        <v>50</v>
      </c>
      <c r="Y55" s="4" t="str">
        <f>IF(weapon_components[[#This Row],[tier]]=1,weapon_components[[#This Row],[type]]&amp;","&amp;weapon_components[[#This Row],[size]]&amp;","&amp;5,"")</f>
        <v/>
      </c>
      <c r="Z55" s="4">
        <f>_xlfn.IFNA(ROUND(VLOOKUP(weapon_components[[#This Row],[max_tier]],weapon_components[],8,FALSE)/5,0),weapon_components[[#This Row],[min_damage]])</f>
        <v>8</v>
      </c>
      <c r="AA55" s="4">
        <f>_xlfn.IFNA(ROUND(VLOOKUP(weapon_components[[#This Row],[max_tier]],weapon_components[],9,FALSE)/5,0),weapon_components[[#This Row],[max_damage]])</f>
        <v>25</v>
      </c>
    </row>
    <row r="56" spans="1:27" ht="12.5">
      <c r="A56" s="1" t="s">
        <v>192</v>
      </c>
      <c r="B56" s="1" t="s">
        <v>194</v>
      </c>
      <c r="C56" s="1" t="s">
        <v>161</v>
      </c>
      <c r="D56" s="1" t="s">
        <v>53</v>
      </c>
      <c r="E56" s="1">
        <v>5</v>
      </c>
      <c r="F56" s="1">
        <v>25</v>
      </c>
      <c r="G56" s="1">
        <v>-25</v>
      </c>
      <c r="H56" s="1">
        <v>17</v>
      </c>
      <c r="I56" s="1">
        <v>53</v>
      </c>
      <c r="J56" s="1">
        <v>1.33</v>
      </c>
      <c r="K56" s="1">
        <v>0</v>
      </c>
      <c r="L56" s="1">
        <v>0.15</v>
      </c>
      <c r="M56" s="1">
        <v>2</v>
      </c>
      <c r="N56" s="1">
        <v>18</v>
      </c>
      <c r="O56" s="1">
        <v>25</v>
      </c>
      <c r="P56" s="1">
        <v>65</v>
      </c>
      <c r="Q56" s="1">
        <v>0.72</v>
      </c>
      <c r="R56" s="1">
        <v>0.3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 t="s">
        <v>50</v>
      </c>
      <c r="Y56" s="4" t="str">
        <f>IF(weapon_components[[#This Row],[tier]]=1,weapon_components[[#This Row],[type]]&amp;","&amp;weapon_components[[#This Row],[size]]&amp;","&amp;5,"")</f>
        <v/>
      </c>
      <c r="Z56" s="4">
        <f>_xlfn.IFNA(ROUND(VLOOKUP(weapon_components[[#This Row],[max_tier]],weapon_components[],8,FALSE)/5,0),weapon_components[[#This Row],[min_damage]])</f>
        <v>17</v>
      </c>
      <c r="AA56" s="4">
        <f>_xlfn.IFNA(ROUND(VLOOKUP(weapon_components[[#This Row],[max_tier]],weapon_components[],9,FALSE)/5,0),weapon_components[[#This Row],[max_damage]])</f>
        <v>53</v>
      </c>
    </row>
    <row r="57" spans="1:27" ht="12.5">
      <c r="A57" s="1" t="s">
        <v>195</v>
      </c>
      <c r="B57" s="1" t="s">
        <v>196</v>
      </c>
      <c r="C57" s="1" t="s">
        <v>161</v>
      </c>
      <c r="D57" s="1" t="s">
        <v>56</v>
      </c>
      <c r="E57" s="1">
        <v>5</v>
      </c>
      <c r="F57" s="1">
        <v>50</v>
      </c>
      <c r="G57" s="1">
        <v>-50</v>
      </c>
      <c r="H57" s="1">
        <v>41</v>
      </c>
      <c r="I57" s="1">
        <v>109</v>
      </c>
      <c r="J57" s="1">
        <v>1.33</v>
      </c>
      <c r="K57" s="1">
        <v>0</v>
      </c>
      <c r="L57" s="1">
        <v>0.3</v>
      </c>
      <c r="M57" s="1">
        <v>2</v>
      </c>
      <c r="N57" s="1">
        <v>18</v>
      </c>
      <c r="O57" s="1">
        <v>25</v>
      </c>
      <c r="P57" s="1">
        <v>85</v>
      </c>
      <c r="Q57" s="1">
        <v>0.67</v>
      </c>
      <c r="R57" s="1">
        <v>0.05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 t="s">
        <v>50</v>
      </c>
      <c r="Y57" s="4" t="str">
        <f>IF(weapon_components[[#This Row],[tier]]=1,weapon_components[[#This Row],[type]]&amp;","&amp;weapon_components[[#This Row],[size]]&amp;","&amp;5,"")</f>
        <v/>
      </c>
      <c r="Z57" s="4">
        <f>_xlfn.IFNA(ROUND(VLOOKUP(weapon_components[[#This Row],[max_tier]],weapon_components[],8,FALSE)/5,0),weapon_components[[#This Row],[min_damage]])</f>
        <v>41</v>
      </c>
      <c r="AA57" s="4">
        <f>_xlfn.IFNA(ROUND(VLOOKUP(weapon_components[[#This Row],[max_tier]],weapon_components[],9,FALSE)/5,0),weapon_components[[#This Row],[max_damage]])</f>
        <v>109</v>
      </c>
    </row>
    <row r="58" spans="1:27" ht="12.5">
      <c r="A58" s="1" t="s">
        <v>197</v>
      </c>
      <c r="B58" s="1" t="s">
        <v>198</v>
      </c>
      <c r="C58" s="1" t="s">
        <v>199</v>
      </c>
      <c r="D58" s="1" t="s">
        <v>49</v>
      </c>
      <c r="E58" s="1">
        <v>1</v>
      </c>
      <c r="F58" s="1">
        <v>0</v>
      </c>
      <c r="G58" s="1">
        <v>0</v>
      </c>
      <c r="H58" s="1">
        <v>4</v>
      </c>
      <c r="I58" s="1">
        <v>17</v>
      </c>
      <c r="J58" s="1">
        <v>1.33</v>
      </c>
      <c r="K58" s="1">
        <v>0</v>
      </c>
      <c r="L58" s="1">
        <v>0</v>
      </c>
      <c r="M58" s="1">
        <v>2</v>
      </c>
      <c r="N58" s="1">
        <v>18</v>
      </c>
      <c r="O58" s="1">
        <v>25</v>
      </c>
      <c r="P58" s="1">
        <v>45</v>
      </c>
      <c r="Q58" s="1">
        <v>0.81</v>
      </c>
      <c r="R58" s="1">
        <v>0.6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 t="s">
        <v>50</v>
      </c>
      <c r="Y58" s="4" t="str">
        <f>IF(weapon_components[[#This Row],[tier]]=1,weapon_components[[#This Row],[type]]&amp;","&amp;weapon_components[[#This Row],[size]]&amp;","&amp;5,"")</f>
        <v>SPACEPORT_MASS_DRIVER,SMALL,5</v>
      </c>
      <c r="Z58" s="4">
        <f>_xlfn.IFNA(ROUND(VLOOKUP(weapon_components[[#This Row],[max_tier]],weapon_components[],8,FALSE)/5,0),weapon_components[[#This Row],[min_damage]])</f>
        <v>4</v>
      </c>
      <c r="AA58" s="4">
        <f>_xlfn.IFNA(ROUND(VLOOKUP(weapon_components[[#This Row],[max_tier]],weapon_components[],9,FALSE)/5,0),weapon_components[[#This Row],[max_damage]])</f>
        <v>17</v>
      </c>
    </row>
    <row r="59" spans="1:27" ht="12.5">
      <c r="A59" s="1" t="s">
        <v>200</v>
      </c>
      <c r="B59" s="1" t="s">
        <v>201</v>
      </c>
      <c r="C59" s="1" t="s">
        <v>199</v>
      </c>
      <c r="D59" s="1" t="s">
        <v>53</v>
      </c>
      <c r="E59" s="1">
        <v>1</v>
      </c>
      <c r="F59" s="1">
        <v>0</v>
      </c>
      <c r="G59" s="1">
        <v>0</v>
      </c>
      <c r="H59" s="1">
        <v>8</v>
      </c>
      <c r="I59" s="1">
        <v>36</v>
      </c>
      <c r="J59" s="1">
        <v>1.33</v>
      </c>
      <c r="K59" s="1">
        <v>0</v>
      </c>
      <c r="L59" s="1">
        <v>0.15</v>
      </c>
      <c r="M59" s="1">
        <v>2</v>
      </c>
      <c r="N59" s="1">
        <v>18</v>
      </c>
      <c r="O59" s="1">
        <v>25</v>
      </c>
      <c r="P59" s="1">
        <v>65</v>
      </c>
      <c r="Q59" s="1">
        <v>0.77</v>
      </c>
      <c r="R59" s="1">
        <v>0.3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 t="s">
        <v>50</v>
      </c>
      <c r="Y59" s="4" t="str">
        <f>IF(weapon_components[[#This Row],[tier]]=1,weapon_components[[#This Row],[type]]&amp;","&amp;weapon_components[[#This Row],[size]]&amp;","&amp;5,"")</f>
        <v>SPACEPORT_MASS_DRIVER,MEDIUM,5</v>
      </c>
      <c r="Z59" s="4">
        <f>_xlfn.IFNA(ROUND(VLOOKUP(weapon_components[[#This Row],[max_tier]],weapon_components[],8,FALSE)/5,0),weapon_components[[#This Row],[min_damage]])</f>
        <v>8</v>
      </c>
      <c r="AA59" s="4">
        <f>_xlfn.IFNA(ROUND(VLOOKUP(weapon_components[[#This Row],[max_tier]],weapon_components[],9,FALSE)/5,0),weapon_components[[#This Row],[max_damage]])</f>
        <v>36</v>
      </c>
    </row>
    <row r="60" spans="1:27" ht="12.5">
      <c r="A60" s="1" t="s">
        <v>202</v>
      </c>
      <c r="B60" s="1" t="s">
        <v>203</v>
      </c>
      <c r="C60" s="1" t="s">
        <v>199</v>
      </c>
      <c r="D60" s="1" t="s">
        <v>56</v>
      </c>
      <c r="E60" s="1">
        <v>1</v>
      </c>
      <c r="F60" s="1">
        <v>0</v>
      </c>
      <c r="G60" s="1">
        <v>0</v>
      </c>
      <c r="H60" s="1">
        <v>21</v>
      </c>
      <c r="I60" s="1">
        <v>74</v>
      </c>
      <c r="J60" s="1">
        <v>1.33</v>
      </c>
      <c r="K60" s="1">
        <v>0</v>
      </c>
      <c r="L60" s="1">
        <v>0.3</v>
      </c>
      <c r="M60" s="1">
        <v>2</v>
      </c>
      <c r="N60" s="1">
        <v>18</v>
      </c>
      <c r="O60" s="1">
        <v>25</v>
      </c>
      <c r="P60" s="1">
        <v>85</v>
      </c>
      <c r="Q60" s="1">
        <v>0.72</v>
      </c>
      <c r="R60" s="1">
        <v>0.05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 t="s">
        <v>50</v>
      </c>
      <c r="Y60" s="4" t="str">
        <f>IF(weapon_components[[#This Row],[tier]]=1,weapon_components[[#This Row],[type]]&amp;","&amp;weapon_components[[#This Row],[size]]&amp;","&amp;5,"")</f>
        <v>SPACEPORT_MASS_DRIVER,LARGE,5</v>
      </c>
      <c r="Z60" s="4">
        <f>_xlfn.IFNA(ROUND(VLOOKUP(weapon_components[[#This Row],[max_tier]],weapon_components[],8,FALSE)/5,0),weapon_components[[#This Row],[min_damage]])</f>
        <v>21</v>
      </c>
      <c r="AA60" s="4">
        <f>_xlfn.IFNA(ROUND(VLOOKUP(weapon_components[[#This Row],[max_tier]],weapon_components[],9,FALSE)/5,0),weapon_components[[#This Row],[max_damage]])</f>
        <v>74</v>
      </c>
    </row>
    <row r="61" spans="1:27" ht="12.5">
      <c r="A61" s="1" t="s">
        <v>204</v>
      </c>
      <c r="B61" s="1" t="s">
        <v>205</v>
      </c>
      <c r="C61" s="1" t="s">
        <v>206</v>
      </c>
      <c r="D61" s="1" t="s">
        <v>56</v>
      </c>
      <c r="E61" s="1">
        <v>1</v>
      </c>
      <c r="F61" s="1">
        <v>50</v>
      </c>
      <c r="G61" s="1">
        <v>-50</v>
      </c>
      <c r="H61" s="1">
        <v>106</v>
      </c>
      <c r="I61" s="1">
        <v>218</v>
      </c>
      <c r="J61" s="1">
        <v>1.33</v>
      </c>
      <c r="K61" s="1">
        <v>0</v>
      </c>
      <c r="L61" s="1">
        <v>0.2</v>
      </c>
      <c r="M61" s="1">
        <v>2</v>
      </c>
      <c r="N61" s="1">
        <v>18</v>
      </c>
      <c r="O61" s="1">
        <v>70</v>
      </c>
      <c r="P61" s="1">
        <v>100</v>
      </c>
      <c r="Q61" s="1">
        <v>0.7</v>
      </c>
      <c r="R61" s="1">
        <v>0.05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 t="s">
        <v>50</v>
      </c>
      <c r="Y61" s="4" t="str">
        <f>IF(weapon_components[[#This Row],[tier]]=1,weapon_components[[#This Row],[type]]&amp;","&amp;weapon_components[[#This Row],[size]]&amp;","&amp;5,"")</f>
        <v>KINETIC_ARTILLERY,LARGE,5</v>
      </c>
      <c r="Z61" s="4">
        <f>_xlfn.IFNA(ROUND(VLOOKUP(weapon_components[[#This Row],[max_tier]],weapon_components[],8,FALSE)/5,0),weapon_components[[#This Row],[min_damage]])</f>
        <v>106</v>
      </c>
      <c r="AA61" s="4">
        <f>_xlfn.IFNA(ROUND(VLOOKUP(weapon_components[[#This Row],[max_tier]],weapon_components[],9,FALSE)/5,0),weapon_components[[#This Row],[max_damage]])</f>
        <v>218</v>
      </c>
    </row>
    <row r="62" spans="1:27" ht="12.5">
      <c r="A62" s="1" t="s">
        <v>207</v>
      </c>
      <c r="B62" s="1" t="s">
        <v>208</v>
      </c>
      <c r="C62" s="1" t="s">
        <v>206</v>
      </c>
      <c r="D62" s="1" t="s">
        <v>56</v>
      </c>
      <c r="E62" s="1">
        <v>2</v>
      </c>
      <c r="F62" s="1">
        <v>60</v>
      </c>
      <c r="G62" s="1">
        <v>-60</v>
      </c>
      <c r="H62" s="1">
        <v>121</v>
      </c>
      <c r="I62" s="1">
        <v>239</v>
      </c>
      <c r="J62" s="1">
        <v>1.33</v>
      </c>
      <c r="K62" s="1">
        <v>0</v>
      </c>
      <c r="L62" s="1">
        <v>0.2</v>
      </c>
      <c r="M62" s="1">
        <v>2</v>
      </c>
      <c r="N62" s="1">
        <v>18</v>
      </c>
      <c r="O62" s="1">
        <v>70</v>
      </c>
      <c r="P62" s="1">
        <v>100</v>
      </c>
      <c r="Q62" s="1">
        <v>0.7</v>
      </c>
      <c r="R62" s="1">
        <v>0.05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 t="s">
        <v>50</v>
      </c>
      <c r="Y62" s="4" t="str">
        <f>IF(weapon_components[[#This Row],[tier]]=1,weapon_components[[#This Row],[type]]&amp;","&amp;weapon_components[[#This Row],[size]]&amp;","&amp;5,"")</f>
        <v/>
      </c>
      <c r="Z62" s="4">
        <f>_xlfn.IFNA(ROUND(VLOOKUP(weapon_components[[#This Row],[max_tier]],weapon_components[],8,FALSE)/5,0),weapon_components[[#This Row],[min_damage]])</f>
        <v>121</v>
      </c>
      <c r="AA62" s="4">
        <f>_xlfn.IFNA(ROUND(VLOOKUP(weapon_components[[#This Row],[max_tier]],weapon_components[],9,FALSE)/5,0),weapon_components[[#This Row],[max_damage]])</f>
        <v>239</v>
      </c>
    </row>
    <row r="63" spans="1:27" ht="12.5">
      <c r="A63" s="1" t="s">
        <v>209</v>
      </c>
      <c r="B63" s="1" t="s">
        <v>210</v>
      </c>
      <c r="C63" s="1" t="s">
        <v>211</v>
      </c>
      <c r="D63" s="1" t="s">
        <v>49</v>
      </c>
      <c r="E63" s="1">
        <v>1</v>
      </c>
      <c r="F63" s="1">
        <v>5</v>
      </c>
      <c r="G63" s="1">
        <v>-5</v>
      </c>
      <c r="H63" s="1">
        <v>3</v>
      </c>
      <c r="I63" s="1">
        <v>15</v>
      </c>
      <c r="J63" s="1">
        <v>1</v>
      </c>
      <c r="K63" s="1">
        <v>0</v>
      </c>
      <c r="L63" s="1">
        <v>0</v>
      </c>
      <c r="M63" s="1">
        <v>2</v>
      </c>
      <c r="N63" s="1">
        <v>15</v>
      </c>
      <c r="O63" s="1">
        <v>15</v>
      </c>
      <c r="P63" s="1">
        <v>20</v>
      </c>
      <c r="Q63" s="1">
        <v>0.82</v>
      </c>
      <c r="R63" s="1">
        <v>0.65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 t="s">
        <v>50</v>
      </c>
      <c r="Y63" s="4" t="str">
        <f>IF(weapon_components[[#This Row],[tier]]=1,weapon_components[[#This Row],[type]]&amp;","&amp;weapon_components[[#This Row],[size]]&amp;","&amp;5,"")</f>
        <v>AUTOCANNON,SMALL,5</v>
      </c>
      <c r="Z63" s="4">
        <f>_xlfn.IFNA(ROUND(VLOOKUP(weapon_components[[#This Row],[max_tier]],weapon_components[],8,FALSE)/5,0),weapon_components[[#This Row],[min_damage]])</f>
        <v>3</v>
      </c>
      <c r="AA63" s="4">
        <f>_xlfn.IFNA(ROUND(VLOOKUP(weapon_components[[#This Row],[max_tier]],weapon_components[],9,FALSE)/5,0),weapon_components[[#This Row],[max_damage]])</f>
        <v>15</v>
      </c>
    </row>
    <row r="64" spans="1:27" ht="12.5">
      <c r="A64" s="1" t="s">
        <v>212</v>
      </c>
      <c r="B64" s="1" t="s">
        <v>213</v>
      </c>
      <c r="C64" s="1" t="s">
        <v>211</v>
      </c>
      <c r="D64" s="1" t="s">
        <v>53</v>
      </c>
      <c r="E64" s="1">
        <v>1</v>
      </c>
      <c r="F64" s="1">
        <v>10</v>
      </c>
      <c r="G64" s="1">
        <v>-10</v>
      </c>
      <c r="H64" s="1">
        <v>6</v>
      </c>
      <c r="I64" s="1">
        <v>31</v>
      </c>
      <c r="J64" s="1">
        <v>1</v>
      </c>
      <c r="K64" s="1">
        <v>0</v>
      </c>
      <c r="L64" s="1">
        <v>0.1</v>
      </c>
      <c r="M64" s="1">
        <v>2</v>
      </c>
      <c r="N64" s="1">
        <v>15</v>
      </c>
      <c r="O64" s="1">
        <v>15</v>
      </c>
      <c r="P64" s="1">
        <v>40</v>
      </c>
      <c r="Q64" s="1">
        <v>0.8</v>
      </c>
      <c r="R64" s="1">
        <v>0.35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 t="s">
        <v>50</v>
      </c>
      <c r="Y64" s="4" t="str">
        <f>IF(weapon_components[[#This Row],[tier]]=1,weapon_components[[#This Row],[type]]&amp;","&amp;weapon_components[[#This Row],[size]]&amp;","&amp;5,"")</f>
        <v>AUTOCANNON,MEDIUM,5</v>
      </c>
      <c r="Z64" s="4">
        <f>_xlfn.IFNA(ROUND(VLOOKUP(weapon_components[[#This Row],[max_tier]],weapon_components[],8,FALSE)/5,0),weapon_components[[#This Row],[min_damage]])</f>
        <v>6</v>
      </c>
      <c r="AA64" s="4">
        <f>_xlfn.IFNA(ROUND(VLOOKUP(weapon_components[[#This Row],[max_tier]],weapon_components[],9,FALSE)/5,0),weapon_components[[#This Row],[max_damage]])</f>
        <v>31</v>
      </c>
    </row>
    <row r="65" spans="1:27" ht="12.5">
      <c r="A65" s="1" t="s">
        <v>214</v>
      </c>
      <c r="B65" s="1" t="s">
        <v>215</v>
      </c>
      <c r="C65" s="1" t="s">
        <v>211</v>
      </c>
      <c r="D65" s="1" t="s">
        <v>56</v>
      </c>
      <c r="E65" s="1">
        <v>1</v>
      </c>
      <c r="F65" s="1">
        <v>20</v>
      </c>
      <c r="G65" s="1">
        <v>-20</v>
      </c>
      <c r="H65" s="1">
        <v>16</v>
      </c>
      <c r="I65" s="1">
        <v>66</v>
      </c>
      <c r="J65" s="1">
        <v>1</v>
      </c>
      <c r="K65" s="1">
        <v>0</v>
      </c>
      <c r="L65" s="1">
        <v>0.2</v>
      </c>
      <c r="M65" s="1">
        <v>2</v>
      </c>
      <c r="N65" s="1">
        <v>15</v>
      </c>
      <c r="O65" s="1">
        <v>15</v>
      </c>
      <c r="P65" s="1">
        <v>60</v>
      </c>
      <c r="Q65" s="1">
        <v>0.75</v>
      </c>
      <c r="R65" s="1">
        <v>0.1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 t="s">
        <v>50</v>
      </c>
      <c r="Y65" s="4" t="str">
        <f>IF(weapon_components[[#This Row],[tier]]=1,weapon_components[[#This Row],[type]]&amp;","&amp;weapon_components[[#This Row],[size]]&amp;","&amp;5,"")</f>
        <v>AUTOCANNON,LARGE,5</v>
      </c>
      <c r="Z65" s="4">
        <f>_xlfn.IFNA(ROUND(VLOOKUP(weapon_components[[#This Row],[max_tier]],weapon_components[],8,FALSE)/5,0),weapon_components[[#This Row],[min_damage]])</f>
        <v>16</v>
      </c>
      <c r="AA65" s="4">
        <f>_xlfn.IFNA(ROUND(VLOOKUP(weapon_components[[#This Row],[max_tier]],weapon_components[],9,FALSE)/5,0),weapon_components[[#This Row],[max_damage]])</f>
        <v>66</v>
      </c>
    </row>
    <row r="66" spans="1:27" ht="12.5">
      <c r="A66" s="1" t="s">
        <v>216</v>
      </c>
      <c r="B66" s="1" t="s">
        <v>217</v>
      </c>
      <c r="C66" s="1" t="s">
        <v>211</v>
      </c>
      <c r="D66" s="1" t="s">
        <v>49</v>
      </c>
      <c r="E66" s="1">
        <v>2</v>
      </c>
      <c r="F66" s="1">
        <v>7.5</v>
      </c>
      <c r="G66" s="1">
        <v>-7.5</v>
      </c>
      <c r="H66" s="1">
        <v>4</v>
      </c>
      <c r="I66" s="1">
        <v>16</v>
      </c>
      <c r="J66" s="1">
        <v>1</v>
      </c>
      <c r="K66" s="1">
        <v>0</v>
      </c>
      <c r="L66" s="1">
        <v>0</v>
      </c>
      <c r="M66" s="1">
        <v>2</v>
      </c>
      <c r="N66" s="1">
        <v>15</v>
      </c>
      <c r="O66" s="1">
        <v>15</v>
      </c>
      <c r="P66" s="1">
        <v>20</v>
      </c>
      <c r="Q66" s="1">
        <v>0.83</v>
      </c>
      <c r="R66" s="1">
        <v>0.65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 t="s">
        <v>50</v>
      </c>
      <c r="Y66" s="4" t="str">
        <f>IF(weapon_components[[#This Row],[tier]]=1,weapon_components[[#This Row],[type]]&amp;","&amp;weapon_components[[#This Row],[size]]&amp;","&amp;5,"")</f>
        <v/>
      </c>
      <c r="Z66" s="4">
        <f>_xlfn.IFNA(ROUND(VLOOKUP(weapon_components[[#This Row],[max_tier]],weapon_components[],8,FALSE)/5,0),weapon_components[[#This Row],[min_damage]])</f>
        <v>4</v>
      </c>
      <c r="AA66" s="4">
        <f>_xlfn.IFNA(ROUND(VLOOKUP(weapon_components[[#This Row],[max_tier]],weapon_components[],9,FALSE)/5,0),weapon_components[[#This Row],[max_damage]])</f>
        <v>16</v>
      </c>
    </row>
    <row r="67" spans="1:27" ht="12.5">
      <c r="A67" s="1" t="s">
        <v>218</v>
      </c>
      <c r="B67" s="1" t="s">
        <v>219</v>
      </c>
      <c r="C67" s="1" t="s">
        <v>211</v>
      </c>
      <c r="D67" s="1" t="s">
        <v>53</v>
      </c>
      <c r="E67" s="1">
        <v>2</v>
      </c>
      <c r="F67" s="1">
        <v>15</v>
      </c>
      <c r="G67" s="1">
        <v>-15</v>
      </c>
      <c r="H67" s="1">
        <v>8</v>
      </c>
      <c r="I67" s="1">
        <v>33</v>
      </c>
      <c r="J67" s="1">
        <v>1</v>
      </c>
      <c r="K67" s="1">
        <v>0</v>
      </c>
      <c r="L67" s="1">
        <v>0.1</v>
      </c>
      <c r="M67" s="1">
        <v>2</v>
      </c>
      <c r="N67" s="1">
        <v>15</v>
      </c>
      <c r="O67" s="1">
        <v>15</v>
      </c>
      <c r="P67" s="1">
        <v>40</v>
      </c>
      <c r="Q67" s="1">
        <v>0.81</v>
      </c>
      <c r="R67" s="1">
        <v>0.35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 t="s">
        <v>50</v>
      </c>
      <c r="Y67" s="4" t="str">
        <f>IF(weapon_components[[#This Row],[tier]]=1,weapon_components[[#This Row],[type]]&amp;","&amp;weapon_components[[#This Row],[size]]&amp;","&amp;5,"")</f>
        <v/>
      </c>
      <c r="Z67" s="4">
        <f>_xlfn.IFNA(ROUND(VLOOKUP(weapon_components[[#This Row],[max_tier]],weapon_components[],8,FALSE)/5,0),weapon_components[[#This Row],[min_damage]])</f>
        <v>8</v>
      </c>
      <c r="AA67" s="4">
        <f>_xlfn.IFNA(ROUND(VLOOKUP(weapon_components[[#This Row],[max_tier]],weapon_components[],9,FALSE)/5,0),weapon_components[[#This Row],[max_damage]])</f>
        <v>33</v>
      </c>
    </row>
    <row r="68" spans="1:27" ht="12.5">
      <c r="A68" s="1" t="s">
        <v>220</v>
      </c>
      <c r="B68" s="1" t="s">
        <v>221</v>
      </c>
      <c r="C68" s="1" t="s">
        <v>211</v>
      </c>
      <c r="D68" s="1" t="s">
        <v>56</v>
      </c>
      <c r="E68" s="1">
        <v>2</v>
      </c>
      <c r="F68" s="1">
        <v>30</v>
      </c>
      <c r="G68" s="1">
        <v>-30</v>
      </c>
      <c r="H68" s="1">
        <v>21</v>
      </c>
      <c r="I68" s="1">
        <v>67</v>
      </c>
      <c r="J68" s="1">
        <v>1</v>
      </c>
      <c r="K68" s="1">
        <v>0</v>
      </c>
      <c r="L68" s="1">
        <v>0.2</v>
      </c>
      <c r="M68" s="1">
        <v>2</v>
      </c>
      <c r="N68" s="1">
        <v>15</v>
      </c>
      <c r="O68" s="1">
        <v>15</v>
      </c>
      <c r="P68" s="1">
        <v>60</v>
      </c>
      <c r="Q68" s="1">
        <v>0.76</v>
      </c>
      <c r="R68" s="1">
        <v>0.1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 t="s">
        <v>50</v>
      </c>
      <c r="Y68" s="4" t="str">
        <f>IF(weapon_components[[#This Row],[tier]]=1,weapon_components[[#This Row],[type]]&amp;","&amp;weapon_components[[#This Row],[size]]&amp;","&amp;5,"")</f>
        <v/>
      </c>
      <c r="Z68" s="4">
        <f>_xlfn.IFNA(ROUND(VLOOKUP(weapon_components[[#This Row],[max_tier]],weapon_components[],8,FALSE)/5,0),weapon_components[[#This Row],[min_damage]])</f>
        <v>21</v>
      </c>
      <c r="AA68" s="4">
        <f>_xlfn.IFNA(ROUND(VLOOKUP(weapon_components[[#This Row],[max_tier]],weapon_components[],9,FALSE)/5,0),weapon_components[[#This Row],[max_damage]])</f>
        <v>67</v>
      </c>
    </row>
    <row r="69" spans="1:27" ht="12.5">
      <c r="A69" s="1" t="s">
        <v>222</v>
      </c>
      <c r="B69" s="1" t="s">
        <v>223</v>
      </c>
      <c r="C69" s="1" t="s">
        <v>211</v>
      </c>
      <c r="D69" s="1" t="s">
        <v>49</v>
      </c>
      <c r="E69" s="1">
        <v>3</v>
      </c>
      <c r="F69" s="1">
        <v>10</v>
      </c>
      <c r="G69" s="1">
        <v>-10</v>
      </c>
      <c r="H69" s="1">
        <v>5</v>
      </c>
      <c r="I69" s="1">
        <v>17</v>
      </c>
      <c r="J69" s="1">
        <v>1</v>
      </c>
      <c r="K69" s="1">
        <v>0</v>
      </c>
      <c r="L69" s="1">
        <v>0</v>
      </c>
      <c r="M69" s="1">
        <v>2</v>
      </c>
      <c r="N69" s="1">
        <v>15</v>
      </c>
      <c r="O69" s="1">
        <v>15</v>
      </c>
      <c r="P69" s="1">
        <v>20</v>
      </c>
      <c r="Q69" s="1">
        <v>0.84</v>
      </c>
      <c r="R69" s="1">
        <v>0.65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 t="s">
        <v>50</v>
      </c>
      <c r="Y69" s="4" t="str">
        <f>IF(weapon_components[[#This Row],[tier]]=1,weapon_components[[#This Row],[type]]&amp;","&amp;weapon_components[[#This Row],[size]]&amp;","&amp;5,"")</f>
        <v/>
      </c>
      <c r="Z69" s="4">
        <f>_xlfn.IFNA(ROUND(VLOOKUP(weapon_components[[#This Row],[max_tier]],weapon_components[],8,FALSE)/5,0),weapon_components[[#This Row],[min_damage]])</f>
        <v>5</v>
      </c>
      <c r="AA69" s="4">
        <f>_xlfn.IFNA(ROUND(VLOOKUP(weapon_components[[#This Row],[max_tier]],weapon_components[],9,FALSE)/5,0),weapon_components[[#This Row],[max_damage]])</f>
        <v>17</v>
      </c>
    </row>
    <row r="70" spans="1:27" ht="12.5">
      <c r="A70" s="1" t="s">
        <v>224</v>
      </c>
      <c r="B70" s="1" t="s">
        <v>225</v>
      </c>
      <c r="C70" s="1" t="s">
        <v>211</v>
      </c>
      <c r="D70" s="1" t="s">
        <v>53</v>
      </c>
      <c r="E70" s="1">
        <v>3</v>
      </c>
      <c r="F70" s="1">
        <v>20</v>
      </c>
      <c r="G70" s="1">
        <v>-20</v>
      </c>
      <c r="H70" s="1">
        <v>10</v>
      </c>
      <c r="I70" s="1">
        <v>35</v>
      </c>
      <c r="J70" s="1">
        <v>1</v>
      </c>
      <c r="K70" s="1">
        <v>0</v>
      </c>
      <c r="L70" s="1">
        <v>0.1</v>
      </c>
      <c r="M70" s="1">
        <v>2</v>
      </c>
      <c r="N70" s="1">
        <v>15</v>
      </c>
      <c r="O70" s="1">
        <v>15</v>
      </c>
      <c r="P70" s="1">
        <v>40</v>
      </c>
      <c r="Q70" s="1">
        <v>0.82</v>
      </c>
      <c r="R70" s="1">
        <v>0.35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 t="s">
        <v>50</v>
      </c>
      <c r="Y70" s="4" t="str">
        <f>IF(weapon_components[[#This Row],[tier]]=1,weapon_components[[#This Row],[type]]&amp;","&amp;weapon_components[[#This Row],[size]]&amp;","&amp;5,"")</f>
        <v/>
      </c>
      <c r="Z70" s="4">
        <f>_xlfn.IFNA(ROUND(VLOOKUP(weapon_components[[#This Row],[max_tier]],weapon_components[],8,FALSE)/5,0),weapon_components[[#This Row],[min_damage]])</f>
        <v>10</v>
      </c>
      <c r="AA70" s="4">
        <f>_xlfn.IFNA(ROUND(VLOOKUP(weapon_components[[#This Row],[max_tier]],weapon_components[],9,FALSE)/5,0),weapon_components[[#This Row],[max_damage]])</f>
        <v>35</v>
      </c>
    </row>
    <row r="71" spans="1:27" ht="12.5">
      <c r="A71" s="1" t="s">
        <v>226</v>
      </c>
      <c r="B71" s="1" t="s">
        <v>227</v>
      </c>
      <c r="C71" s="1" t="s">
        <v>211</v>
      </c>
      <c r="D71" s="1" t="s">
        <v>56</v>
      </c>
      <c r="E71" s="1">
        <v>3</v>
      </c>
      <c r="F71" s="1">
        <v>40</v>
      </c>
      <c r="G71" s="1">
        <v>-40</v>
      </c>
      <c r="H71" s="1">
        <v>26</v>
      </c>
      <c r="I71" s="1">
        <v>70</v>
      </c>
      <c r="J71" s="1">
        <v>1</v>
      </c>
      <c r="K71" s="1">
        <v>0</v>
      </c>
      <c r="L71" s="1">
        <v>0.2</v>
      </c>
      <c r="M71" s="1">
        <v>2</v>
      </c>
      <c r="N71" s="1">
        <v>15</v>
      </c>
      <c r="O71" s="1">
        <v>15</v>
      </c>
      <c r="P71" s="1">
        <v>60</v>
      </c>
      <c r="Q71" s="1">
        <v>0.77</v>
      </c>
      <c r="R71" s="1">
        <v>0.1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 t="s">
        <v>50</v>
      </c>
      <c r="Y71" s="4" t="str">
        <f>IF(weapon_components[[#This Row],[tier]]=1,weapon_components[[#This Row],[type]]&amp;","&amp;weapon_components[[#This Row],[size]]&amp;","&amp;5,"")</f>
        <v/>
      </c>
      <c r="Z71" s="4">
        <f>_xlfn.IFNA(ROUND(VLOOKUP(weapon_components[[#This Row],[max_tier]],weapon_components[],8,FALSE)/5,0),weapon_components[[#This Row],[min_damage]])</f>
        <v>26</v>
      </c>
      <c r="AA71" s="4">
        <f>_xlfn.IFNA(ROUND(VLOOKUP(weapon_components[[#This Row],[max_tier]],weapon_components[],9,FALSE)/5,0),weapon_components[[#This Row],[max_damage]])</f>
        <v>70</v>
      </c>
    </row>
    <row r="72" spans="1:27" ht="12.5">
      <c r="A72" s="1" t="s">
        <v>228</v>
      </c>
      <c r="B72" s="1" t="s">
        <v>229</v>
      </c>
      <c r="C72" s="1" t="s">
        <v>230</v>
      </c>
      <c r="D72" s="1" t="s">
        <v>105</v>
      </c>
      <c r="E72" s="1">
        <v>1</v>
      </c>
      <c r="F72" s="1">
        <v>15</v>
      </c>
      <c r="G72" s="1">
        <v>-15</v>
      </c>
      <c r="H72" s="1">
        <v>6</v>
      </c>
      <c r="I72" s="1">
        <v>21</v>
      </c>
      <c r="J72" s="1">
        <v>1</v>
      </c>
      <c r="K72" s="1">
        <v>0</v>
      </c>
      <c r="L72" s="1">
        <v>0</v>
      </c>
      <c r="M72" s="1">
        <v>2</v>
      </c>
      <c r="N72" s="1">
        <v>18</v>
      </c>
      <c r="O72" s="1">
        <v>18</v>
      </c>
      <c r="P72" s="1">
        <v>40</v>
      </c>
      <c r="Q72" s="1">
        <v>0.75</v>
      </c>
      <c r="R72" s="1">
        <v>0.5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 t="s">
        <v>50</v>
      </c>
      <c r="Y72" s="4" t="str">
        <f>IF(weapon_components[[#This Row],[tier]]=1,weapon_components[[#This Row],[type]]&amp;","&amp;weapon_components[[#This Row],[size]]&amp;","&amp;5,"")</f>
        <v>FLAK_BATTERY,NA,5</v>
      </c>
      <c r="Z72" s="4">
        <f>_xlfn.IFNA(ROUND(VLOOKUP(weapon_components[[#This Row],[max_tier]],weapon_components[],8,FALSE)/5,0),weapon_components[[#This Row],[min_damage]])</f>
        <v>6</v>
      </c>
      <c r="AA72" s="4">
        <f>_xlfn.IFNA(ROUND(VLOOKUP(weapon_components[[#This Row],[max_tier]],weapon_components[],9,FALSE)/5,0),weapon_components[[#This Row],[max_damage]])</f>
        <v>21</v>
      </c>
    </row>
    <row r="73" spans="1:27" ht="12.5">
      <c r="A73" s="1" t="s">
        <v>231</v>
      </c>
      <c r="B73" s="1" t="s">
        <v>232</v>
      </c>
      <c r="C73" s="1" t="s">
        <v>230</v>
      </c>
      <c r="D73" s="1" t="s">
        <v>105</v>
      </c>
      <c r="E73" s="1">
        <v>2</v>
      </c>
      <c r="F73" s="1">
        <v>20</v>
      </c>
      <c r="G73" s="1">
        <v>-20</v>
      </c>
      <c r="H73" s="1">
        <v>8</v>
      </c>
      <c r="I73" s="1">
        <v>25</v>
      </c>
      <c r="J73" s="1">
        <v>1</v>
      </c>
      <c r="K73" s="1">
        <v>0</v>
      </c>
      <c r="L73" s="1">
        <v>0</v>
      </c>
      <c r="M73" s="1">
        <v>2</v>
      </c>
      <c r="N73" s="1">
        <v>18</v>
      </c>
      <c r="O73" s="1">
        <v>18</v>
      </c>
      <c r="P73" s="1">
        <v>40</v>
      </c>
      <c r="Q73" s="1">
        <v>0.75</v>
      </c>
      <c r="R73" s="1">
        <v>0.5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 t="s">
        <v>50</v>
      </c>
      <c r="Y73" s="4" t="str">
        <f>IF(weapon_components[[#This Row],[tier]]=1,weapon_components[[#This Row],[type]]&amp;","&amp;weapon_components[[#This Row],[size]]&amp;","&amp;5,"")</f>
        <v/>
      </c>
      <c r="Z73" s="4">
        <f>_xlfn.IFNA(ROUND(VLOOKUP(weapon_components[[#This Row],[max_tier]],weapon_components[],8,FALSE)/5,0),weapon_components[[#This Row],[min_damage]])</f>
        <v>8</v>
      </c>
      <c r="AA73" s="4">
        <f>_xlfn.IFNA(ROUND(VLOOKUP(weapon_components[[#This Row],[max_tier]],weapon_components[],9,FALSE)/5,0),weapon_components[[#This Row],[max_damage]])</f>
        <v>25</v>
      </c>
    </row>
    <row r="74" spans="1:27" ht="12.5">
      <c r="A74" s="1" t="s">
        <v>233</v>
      </c>
      <c r="B74" s="1" t="s">
        <v>234</v>
      </c>
      <c r="C74" s="1" t="s">
        <v>235</v>
      </c>
      <c r="D74" s="1" t="s">
        <v>56</v>
      </c>
      <c r="E74" s="1">
        <v>1</v>
      </c>
      <c r="F74" s="1">
        <v>100</v>
      </c>
      <c r="G74" s="1">
        <v>-100</v>
      </c>
      <c r="H74" s="1">
        <v>92</v>
      </c>
      <c r="I74" s="1">
        <v>300</v>
      </c>
      <c r="J74" s="1">
        <v>1.33</v>
      </c>
      <c r="K74" s="1">
        <v>0</v>
      </c>
      <c r="L74" s="1">
        <v>0.5</v>
      </c>
      <c r="M74" s="1">
        <v>2</v>
      </c>
      <c r="N74" s="1">
        <v>25</v>
      </c>
      <c r="O74" s="1">
        <v>65</v>
      </c>
      <c r="P74" s="1">
        <v>120</v>
      </c>
      <c r="Q74" s="1">
        <v>0.9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 t="s">
        <v>50</v>
      </c>
      <c r="Y74" s="4" t="str">
        <f>IF(weapon_components[[#This Row],[tier]]=1,weapon_components[[#This Row],[type]]&amp;","&amp;weapon_components[[#This Row],[size]]&amp;","&amp;5,"")</f>
        <v>MASS_ACCELERATOR,LARGE,5</v>
      </c>
      <c r="Z74" s="4">
        <f>_xlfn.IFNA(ROUND(VLOOKUP(weapon_components[[#This Row],[max_tier]],weapon_components[],8,FALSE)/5,0),weapon_components[[#This Row],[min_damage]])</f>
        <v>92</v>
      </c>
      <c r="AA74" s="4">
        <f>_xlfn.IFNA(ROUND(VLOOKUP(weapon_components[[#This Row],[max_tier]],weapon_components[],9,FALSE)/5,0),weapon_components[[#This Row],[max_damage]])</f>
        <v>300</v>
      </c>
    </row>
    <row r="75" spans="1:27" ht="12.5">
      <c r="A75" s="1" t="s">
        <v>236</v>
      </c>
      <c r="B75" s="1" t="s">
        <v>237</v>
      </c>
      <c r="C75" s="1" t="s">
        <v>235</v>
      </c>
      <c r="D75" s="1" t="s">
        <v>56</v>
      </c>
      <c r="E75" s="1">
        <v>2</v>
      </c>
      <c r="F75" s="1">
        <v>120</v>
      </c>
      <c r="G75" s="1">
        <v>-120</v>
      </c>
      <c r="H75" s="1">
        <v>121</v>
      </c>
      <c r="I75" s="1">
        <v>350</v>
      </c>
      <c r="J75" s="1">
        <v>1.33</v>
      </c>
      <c r="K75" s="1">
        <v>0</v>
      </c>
      <c r="L75" s="1">
        <v>0.5</v>
      </c>
      <c r="M75" s="1">
        <v>2</v>
      </c>
      <c r="N75" s="1">
        <v>25</v>
      </c>
      <c r="O75" s="1">
        <v>65</v>
      </c>
      <c r="P75" s="1">
        <v>120</v>
      </c>
      <c r="Q75" s="1">
        <v>0.9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 t="s">
        <v>50</v>
      </c>
      <c r="Y75" s="4" t="str">
        <f>IF(weapon_components[[#This Row],[tier]]=1,weapon_components[[#This Row],[type]]&amp;","&amp;weapon_components[[#This Row],[size]]&amp;","&amp;5,"")</f>
        <v/>
      </c>
      <c r="Z75" s="4">
        <f>_xlfn.IFNA(ROUND(VLOOKUP(weapon_components[[#This Row],[max_tier]],weapon_components[],8,FALSE)/5,0),weapon_components[[#This Row],[min_damage]])</f>
        <v>121</v>
      </c>
      <c r="AA75" s="4">
        <f>_xlfn.IFNA(ROUND(VLOOKUP(weapon_components[[#This Row],[max_tier]],weapon_components[],9,FALSE)/5,0),weapon_components[[#This Row],[max_damage]])</f>
        <v>350</v>
      </c>
    </row>
    <row r="76" spans="1:27" ht="12.5">
      <c r="A76" s="1" t="s">
        <v>238</v>
      </c>
      <c r="B76" s="1" t="s">
        <v>239</v>
      </c>
      <c r="C76" s="1" t="s">
        <v>240</v>
      </c>
      <c r="D76" s="1" t="s">
        <v>49</v>
      </c>
      <c r="E76" s="1">
        <v>1</v>
      </c>
      <c r="F76" s="1">
        <v>2.5</v>
      </c>
      <c r="G76" s="1">
        <v>-2.5</v>
      </c>
      <c r="H76" s="1">
        <v>8</v>
      </c>
      <c r="I76" s="1">
        <v>12</v>
      </c>
      <c r="J76" s="1">
        <v>1.1499999999999999</v>
      </c>
      <c r="K76" s="1">
        <v>0</v>
      </c>
      <c r="L76" s="1">
        <v>0</v>
      </c>
      <c r="M76" s="1">
        <v>2</v>
      </c>
      <c r="N76" s="1">
        <v>25</v>
      </c>
      <c r="O76" s="1">
        <v>30</v>
      </c>
      <c r="P76" s="1">
        <v>70</v>
      </c>
      <c r="Q76" s="1">
        <v>1</v>
      </c>
      <c r="R76" s="1">
        <v>0.7</v>
      </c>
      <c r="S76" s="1">
        <v>6</v>
      </c>
      <c r="T76" s="1">
        <v>0</v>
      </c>
      <c r="U76" s="1">
        <v>1</v>
      </c>
      <c r="V76" s="1">
        <v>0</v>
      </c>
      <c r="W76" s="1">
        <v>0</v>
      </c>
      <c r="X76" s="1" t="s">
        <v>50</v>
      </c>
      <c r="Y76" s="4" t="str">
        <f>IF(weapon_components[[#This Row],[tier]]=1,weapon_components[[#This Row],[type]]&amp;","&amp;weapon_components[[#This Row],[size]]&amp;","&amp;5,"")</f>
        <v>MISSILE,SMALL,5</v>
      </c>
      <c r="Z76" s="4">
        <f>_xlfn.IFNA(ROUND(VLOOKUP(weapon_components[[#This Row],[max_tier]],weapon_components[],8,FALSE)/5,0),weapon_components[[#This Row],[min_damage]])</f>
        <v>3</v>
      </c>
      <c r="AA76" s="4">
        <f>_xlfn.IFNA(ROUND(VLOOKUP(weapon_components[[#This Row],[max_tier]],weapon_components[],9,FALSE)/5,0),weapon_components[[#This Row],[max_damage]])</f>
        <v>4</v>
      </c>
    </row>
    <row r="77" spans="1:27" ht="12.5">
      <c r="A77" s="1" t="s">
        <v>241</v>
      </c>
      <c r="B77" s="1" t="s">
        <v>242</v>
      </c>
      <c r="C77" s="1" t="s">
        <v>240</v>
      </c>
      <c r="D77" s="1" t="s">
        <v>53</v>
      </c>
      <c r="E77" s="1">
        <v>1</v>
      </c>
      <c r="F77" s="1">
        <v>5</v>
      </c>
      <c r="G77" s="1">
        <v>-5</v>
      </c>
      <c r="H77" s="1">
        <v>13</v>
      </c>
      <c r="I77" s="1">
        <v>27</v>
      </c>
      <c r="J77" s="1">
        <v>1.1499999999999999</v>
      </c>
      <c r="K77" s="1">
        <v>0</v>
      </c>
      <c r="L77" s="1">
        <v>0.15</v>
      </c>
      <c r="M77" s="1">
        <v>2</v>
      </c>
      <c r="N77" s="1">
        <v>25</v>
      </c>
      <c r="O77" s="1">
        <v>30</v>
      </c>
      <c r="P77" s="1">
        <v>90</v>
      </c>
      <c r="Q77" s="1">
        <v>1</v>
      </c>
      <c r="R77" s="1">
        <v>0.7</v>
      </c>
      <c r="S77" s="1">
        <v>6</v>
      </c>
      <c r="T77" s="1">
        <v>0</v>
      </c>
      <c r="U77" s="1">
        <v>2</v>
      </c>
      <c r="V77" s="1">
        <v>0</v>
      </c>
      <c r="W77" s="1">
        <v>0</v>
      </c>
      <c r="X77" s="1" t="s">
        <v>50</v>
      </c>
      <c r="Y77" s="4" t="str">
        <f>IF(weapon_components[[#This Row],[tier]]=1,weapon_components[[#This Row],[type]]&amp;","&amp;weapon_components[[#This Row],[size]]&amp;","&amp;5,"")</f>
        <v>MISSILE,MEDIUM,5</v>
      </c>
      <c r="Z77" s="4">
        <f>_xlfn.IFNA(ROUND(VLOOKUP(weapon_components[[#This Row],[max_tier]],weapon_components[],8,FALSE)/5,0),weapon_components[[#This Row],[min_damage]])</f>
        <v>5</v>
      </c>
      <c r="AA77" s="4">
        <f>_xlfn.IFNA(ROUND(VLOOKUP(weapon_components[[#This Row],[max_tier]],weapon_components[],9,FALSE)/5,0),weapon_components[[#This Row],[max_damage]])</f>
        <v>8</v>
      </c>
    </row>
    <row r="78" spans="1:27" ht="12.5">
      <c r="A78" s="1" t="s">
        <v>243</v>
      </c>
      <c r="B78" s="1" t="s">
        <v>244</v>
      </c>
      <c r="C78" s="1" t="s">
        <v>240</v>
      </c>
      <c r="D78" s="1" t="s">
        <v>56</v>
      </c>
      <c r="E78" s="1">
        <v>1</v>
      </c>
      <c r="F78" s="1">
        <v>10</v>
      </c>
      <c r="G78" s="1">
        <v>-10</v>
      </c>
      <c r="H78" s="1">
        <v>30</v>
      </c>
      <c r="I78" s="1">
        <v>50</v>
      </c>
      <c r="J78" s="1">
        <v>1.1499999999999999</v>
      </c>
      <c r="K78" s="1">
        <v>0</v>
      </c>
      <c r="L78" s="1">
        <v>0.3</v>
      </c>
      <c r="M78" s="1">
        <v>2</v>
      </c>
      <c r="N78" s="1">
        <v>25</v>
      </c>
      <c r="O78" s="1">
        <v>30</v>
      </c>
      <c r="P78" s="1">
        <v>110</v>
      </c>
      <c r="Q78" s="1">
        <v>1</v>
      </c>
      <c r="R78" s="1">
        <v>0.7</v>
      </c>
      <c r="S78" s="1">
        <v>6</v>
      </c>
      <c r="T78" s="1">
        <v>0</v>
      </c>
      <c r="U78" s="1">
        <v>4</v>
      </c>
      <c r="V78" s="1">
        <v>0</v>
      </c>
      <c r="W78" s="1">
        <v>0</v>
      </c>
      <c r="X78" s="1" t="s">
        <v>50</v>
      </c>
      <c r="Y78" s="4" t="str">
        <f>IF(weapon_components[[#This Row],[tier]]=1,weapon_components[[#This Row],[type]]&amp;","&amp;weapon_components[[#This Row],[size]]&amp;","&amp;5,"")</f>
        <v>MISSILE,LARGE,5</v>
      </c>
      <c r="Z78" s="4">
        <f>_xlfn.IFNA(ROUND(VLOOKUP(weapon_components[[#This Row],[max_tier]],weapon_components[],8,FALSE)/5,0),weapon_components[[#This Row],[min_damage]])</f>
        <v>10</v>
      </c>
      <c r="AA78" s="4">
        <f>_xlfn.IFNA(ROUND(VLOOKUP(weapon_components[[#This Row],[max_tier]],weapon_components[],9,FALSE)/5,0),weapon_components[[#This Row],[max_damage]])</f>
        <v>17</v>
      </c>
    </row>
    <row r="79" spans="1:27" ht="12.5">
      <c r="A79" s="1" t="s">
        <v>245</v>
      </c>
      <c r="B79" s="1" t="s">
        <v>246</v>
      </c>
      <c r="C79" s="1" t="s">
        <v>240</v>
      </c>
      <c r="D79" s="1" t="s">
        <v>49</v>
      </c>
      <c r="E79" s="1">
        <v>2</v>
      </c>
      <c r="F79" s="1">
        <v>5</v>
      </c>
      <c r="G79" s="1">
        <v>-5</v>
      </c>
      <c r="H79" s="1">
        <v>9</v>
      </c>
      <c r="I79" s="1">
        <v>14</v>
      </c>
      <c r="J79" s="1">
        <v>1.1499999999999999</v>
      </c>
      <c r="K79" s="1">
        <v>0</v>
      </c>
      <c r="L79" s="1">
        <v>0</v>
      </c>
      <c r="M79" s="1">
        <v>2</v>
      </c>
      <c r="N79" s="1">
        <v>25</v>
      </c>
      <c r="O79" s="1">
        <v>30</v>
      </c>
      <c r="P79" s="1">
        <v>70</v>
      </c>
      <c r="Q79" s="1">
        <v>1</v>
      </c>
      <c r="R79" s="1">
        <v>0.7</v>
      </c>
      <c r="S79" s="1">
        <v>6</v>
      </c>
      <c r="T79" s="1">
        <v>0.1</v>
      </c>
      <c r="U79" s="1">
        <v>1</v>
      </c>
      <c r="V79" s="1">
        <v>0</v>
      </c>
      <c r="W79" s="1">
        <v>0</v>
      </c>
      <c r="X79" s="1" t="s">
        <v>50</v>
      </c>
      <c r="Y79" s="4" t="str">
        <f>IF(weapon_components[[#This Row],[tier]]=1,weapon_components[[#This Row],[type]]&amp;","&amp;weapon_components[[#This Row],[size]]&amp;","&amp;5,"")</f>
        <v/>
      </c>
      <c r="Z79" s="4">
        <f>_xlfn.IFNA(ROUND(VLOOKUP(weapon_components[[#This Row],[max_tier]],weapon_components[],8,FALSE)/5,0),weapon_components[[#This Row],[min_damage]])</f>
        <v>9</v>
      </c>
      <c r="AA79" s="4">
        <f>_xlfn.IFNA(ROUND(VLOOKUP(weapon_components[[#This Row],[max_tier]],weapon_components[],9,FALSE)/5,0),weapon_components[[#This Row],[max_damage]])</f>
        <v>14</v>
      </c>
    </row>
    <row r="80" spans="1:27" ht="12.5">
      <c r="A80" s="1" t="s">
        <v>247</v>
      </c>
      <c r="B80" s="1" t="s">
        <v>248</v>
      </c>
      <c r="C80" s="1" t="s">
        <v>240</v>
      </c>
      <c r="D80" s="1" t="s">
        <v>53</v>
      </c>
      <c r="E80" s="1">
        <v>2</v>
      </c>
      <c r="F80" s="1">
        <v>10</v>
      </c>
      <c r="G80" s="1">
        <v>-10</v>
      </c>
      <c r="H80" s="1">
        <v>16</v>
      </c>
      <c r="I80" s="1">
        <v>30</v>
      </c>
      <c r="J80" s="1">
        <v>1.1499999999999999</v>
      </c>
      <c r="K80" s="1">
        <v>0</v>
      </c>
      <c r="L80" s="1">
        <v>0.15</v>
      </c>
      <c r="M80" s="1">
        <v>2</v>
      </c>
      <c r="N80" s="1">
        <v>25</v>
      </c>
      <c r="O80" s="1">
        <v>30</v>
      </c>
      <c r="P80" s="1">
        <v>90</v>
      </c>
      <c r="Q80" s="1">
        <v>1</v>
      </c>
      <c r="R80" s="1">
        <v>0.7</v>
      </c>
      <c r="S80" s="1">
        <v>6</v>
      </c>
      <c r="T80" s="1">
        <v>0.1</v>
      </c>
      <c r="U80" s="1">
        <v>2</v>
      </c>
      <c r="V80" s="1">
        <v>0</v>
      </c>
      <c r="W80" s="1">
        <v>0</v>
      </c>
      <c r="X80" s="1" t="s">
        <v>50</v>
      </c>
      <c r="Y80" s="4" t="str">
        <f>IF(weapon_components[[#This Row],[tier]]=1,weapon_components[[#This Row],[type]]&amp;","&amp;weapon_components[[#This Row],[size]]&amp;","&amp;5,"")</f>
        <v/>
      </c>
      <c r="Z80" s="4">
        <f>_xlfn.IFNA(ROUND(VLOOKUP(weapon_components[[#This Row],[max_tier]],weapon_components[],8,FALSE)/5,0),weapon_components[[#This Row],[min_damage]])</f>
        <v>16</v>
      </c>
      <c r="AA80" s="4">
        <f>_xlfn.IFNA(ROUND(VLOOKUP(weapon_components[[#This Row],[max_tier]],weapon_components[],9,FALSE)/5,0),weapon_components[[#This Row],[max_damage]])</f>
        <v>30</v>
      </c>
    </row>
    <row r="81" spans="1:27" ht="12.5">
      <c r="A81" s="1" t="s">
        <v>249</v>
      </c>
      <c r="B81" s="1" t="s">
        <v>250</v>
      </c>
      <c r="C81" s="1" t="s">
        <v>240</v>
      </c>
      <c r="D81" s="1" t="s">
        <v>56</v>
      </c>
      <c r="E81" s="1">
        <v>2</v>
      </c>
      <c r="F81" s="1">
        <v>20</v>
      </c>
      <c r="G81" s="1">
        <v>-20</v>
      </c>
      <c r="H81" s="1">
        <v>37</v>
      </c>
      <c r="I81" s="1">
        <v>57</v>
      </c>
      <c r="J81" s="1">
        <v>1.1499999999999999</v>
      </c>
      <c r="K81" s="1">
        <v>0</v>
      </c>
      <c r="L81" s="1">
        <v>0.3</v>
      </c>
      <c r="M81" s="1">
        <v>2</v>
      </c>
      <c r="N81" s="1">
        <v>25</v>
      </c>
      <c r="O81" s="1">
        <v>30</v>
      </c>
      <c r="P81" s="1">
        <v>110</v>
      </c>
      <c r="Q81" s="1">
        <v>1</v>
      </c>
      <c r="R81" s="1">
        <v>0.7</v>
      </c>
      <c r="S81" s="1">
        <v>6</v>
      </c>
      <c r="T81" s="1">
        <v>0.1</v>
      </c>
      <c r="U81" s="1">
        <v>4</v>
      </c>
      <c r="V81" s="1">
        <v>0</v>
      </c>
      <c r="W81" s="1">
        <v>0</v>
      </c>
      <c r="X81" s="1" t="s">
        <v>50</v>
      </c>
      <c r="Y81" s="4" t="str">
        <f>IF(weapon_components[[#This Row],[tier]]=1,weapon_components[[#This Row],[type]]&amp;","&amp;weapon_components[[#This Row],[size]]&amp;","&amp;5,"")</f>
        <v/>
      </c>
      <c r="Z81" s="4">
        <f>_xlfn.IFNA(ROUND(VLOOKUP(weapon_components[[#This Row],[max_tier]],weapon_components[],8,FALSE)/5,0),weapon_components[[#This Row],[min_damage]])</f>
        <v>37</v>
      </c>
      <c r="AA81" s="4">
        <f>_xlfn.IFNA(ROUND(VLOOKUP(weapon_components[[#This Row],[max_tier]],weapon_components[],9,FALSE)/5,0),weapon_components[[#This Row],[max_damage]])</f>
        <v>57</v>
      </c>
    </row>
    <row r="82" spans="1:27" ht="12.5">
      <c r="A82" s="1" t="s">
        <v>251</v>
      </c>
      <c r="B82" s="1" t="s">
        <v>252</v>
      </c>
      <c r="C82" s="1" t="s">
        <v>240</v>
      </c>
      <c r="D82" s="1" t="s">
        <v>49</v>
      </c>
      <c r="E82" s="1">
        <v>3</v>
      </c>
      <c r="F82" s="1">
        <v>7.5</v>
      </c>
      <c r="G82" s="1">
        <v>-7.5</v>
      </c>
      <c r="H82" s="1">
        <v>11</v>
      </c>
      <c r="I82" s="1">
        <v>15</v>
      </c>
      <c r="J82" s="1">
        <v>1.1499999999999999</v>
      </c>
      <c r="K82" s="1">
        <v>0</v>
      </c>
      <c r="L82" s="1">
        <v>0</v>
      </c>
      <c r="M82" s="1">
        <v>2</v>
      </c>
      <c r="N82" s="1">
        <v>25</v>
      </c>
      <c r="O82" s="1">
        <v>30</v>
      </c>
      <c r="P82" s="1">
        <v>70</v>
      </c>
      <c r="Q82" s="1">
        <v>1</v>
      </c>
      <c r="R82" s="1">
        <v>0.7</v>
      </c>
      <c r="S82" s="1">
        <v>6</v>
      </c>
      <c r="T82" s="1">
        <v>0.2</v>
      </c>
      <c r="U82" s="1">
        <v>1</v>
      </c>
      <c r="V82" s="1">
        <v>0</v>
      </c>
      <c r="W82" s="1">
        <v>0</v>
      </c>
      <c r="X82" s="1" t="s">
        <v>50</v>
      </c>
      <c r="Y82" s="4" t="str">
        <f>IF(weapon_components[[#This Row],[tier]]=1,weapon_components[[#This Row],[type]]&amp;","&amp;weapon_components[[#This Row],[size]]&amp;","&amp;5,"")</f>
        <v/>
      </c>
      <c r="Z82" s="4">
        <f>_xlfn.IFNA(ROUND(VLOOKUP(weapon_components[[#This Row],[max_tier]],weapon_components[],8,FALSE)/5,0),weapon_components[[#This Row],[min_damage]])</f>
        <v>11</v>
      </c>
      <c r="AA82" s="4">
        <f>_xlfn.IFNA(ROUND(VLOOKUP(weapon_components[[#This Row],[max_tier]],weapon_components[],9,FALSE)/5,0),weapon_components[[#This Row],[max_damage]])</f>
        <v>15</v>
      </c>
    </row>
    <row r="83" spans="1:27" ht="12.5">
      <c r="A83" s="1" t="s">
        <v>253</v>
      </c>
      <c r="B83" s="1" t="s">
        <v>254</v>
      </c>
      <c r="C83" s="1" t="s">
        <v>240</v>
      </c>
      <c r="D83" s="1" t="s">
        <v>53</v>
      </c>
      <c r="E83" s="1">
        <v>3</v>
      </c>
      <c r="F83" s="1">
        <v>15</v>
      </c>
      <c r="G83" s="1">
        <v>-15</v>
      </c>
      <c r="H83" s="1">
        <v>19</v>
      </c>
      <c r="I83" s="1">
        <v>34</v>
      </c>
      <c r="J83" s="1">
        <v>1.1499999999999999</v>
      </c>
      <c r="K83" s="1">
        <v>0</v>
      </c>
      <c r="L83" s="1">
        <v>0.15</v>
      </c>
      <c r="M83" s="1">
        <v>2</v>
      </c>
      <c r="N83" s="1">
        <v>25</v>
      </c>
      <c r="O83" s="1">
        <v>30</v>
      </c>
      <c r="P83" s="1">
        <v>90</v>
      </c>
      <c r="Q83" s="1">
        <v>1</v>
      </c>
      <c r="R83" s="1">
        <v>0.7</v>
      </c>
      <c r="S83" s="1">
        <v>6</v>
      </c>
      <c r="T83" s="1">
        <v>0.2</v>
      </c>
      <c r="U83" s="1">
        <v>2</v>
      </c>
      <c r="V83" s="1">
        <v>0</v>
      </c>
      <c r="W83" s="1">
        <v>0</v>
      </c>
      <c r="X83" s="1" t="s">
        <v>50</v>
      </c>
      <c r="Y83" s="4" t="str">
        <f>IF(weapon_components[[#This Row],[tier]]=1,weapon_components[[#This Row],[type]]&amp;","&amp;weapon_components[[#This Row],[size]]&amp;","&amp;5,"")</f>
        <v/>
      </c>
      <c r="Z83" s="4">
        <f>_xlfn.IFNA(ROUND(VLOOKUP(weapon_components[[#This Row],[max_tier]],weapon_components[],8,FALSE)/5,0),weapon_components[[#This Row],[min_damage]])</f>
        <v>19</v>
      </c>
      <c r="AA83" s="4">
        <f>_xlfn.IFNA(ROUND(VLOOKUP(weapon_components[[#This Row],[max_tier]],weapon_components[],9,FALSE)/5,0),weapon_components[[#This Row],[max_damage]])</f>
        <v>34</v>
      </c>
    </row>
    <row r="84" spans="1:27" ht="12.5">
      <c r="A84" s="1" t="s">
        <v>255</v>
      </c>
      <c r="B84" s="1" t="s">
        <v>256</v>
      </c>
      <c r="C84" s="1" t="s">
        <v>240</v>
      </c>
      <c r="D84" s="1" t="s">
        <v>56</v>
      </c>
      <c r="E84" s="1">
        <v>3</v>
      </c>
      <c r="F84" s="1">
        <v>30</v>
      </c>
      <c r="G84" s="1">
        <v>-30</v>
      </c>
      <c r="H84" s="1">
        <v>42</v>
      </c>
      <c r="I84" s="1">
        <v>65</v>
      </c>
      <c r="J84" s="1">
        <v>1.1499999999999999</v>
      </c>
      <c r="K84" s="1">
        <v>0</v>
      </c>
      <c r="L84" s="1">
        <v>0.3</v>
      </c>
      <c r="M84" s="1">
        <v>2</v>
      </c>
      <c r="N84" s="1">
        <v>25</v>
      </c>
      <c r="O84" s="1">
        <v>30</v>
      </c>
      <c r="P84" s="1">
        <v>110</v>
      </c>
      <c r="Q84" s="1">
        <v>1</v>
      </c>
      <c r="R84" s="1">
        <v>0.7</v>
      </c>
      <c r="S84" s="1">
        <v>6</v>
      </c>
      <c r="T84" s="1">
        <v>0.2</v>
      </c>
      <c r="U84" s="1">
        <v>4</v>
      </c>
      <c r="V84" s="1">
        <v>0</v>
      </c>
      <c r="W84" s="1">
        <v>0</v>
      </c>
      <c r="X84" s="1" t="s">
        <v>50</v>
      </c>
      <c r="Y84" s="4" t="str">
        <f>IF(weapon_components[[#This Row],[tier]]=1,weapon_components[[#This Row],[type]]&amp;","&amp;weapon_components[[#This Row],[size]]&amp;","&amp;5,"")</f>
        <v/>
      </c>
      <c r="Z84" s="4">
        <f>_xlfn.IFNA(ROUND(VLOOKUP(weapon_components[[#This Row],[max_tier]],weapon_components[],8,FALSE)/5,0),weapon_components[[#This Row],[min_damage]])</f>
        <v>42</v>
      </c>
      <c r="AA84" s="4">
        <f>_xlfn.IFNA(ROUND(VLOOKUP(weapon_components[[#This Row],[max_tier]],weapon_components[],9,FALSE)/5,0),weapon_components[[#This Row],[max_damage]])</f>
        <v>65</v>
      </c>
    </row>
    <row r="85" spans="1:27" ht="12.5">
      <c r="A85" s="1" t="s">
        <v>257</v>
      </c>
      <c r="B85" s="1" t="s">
        <v>258</v>
      </c>
      <c r="C85" s="1" t="s">
        <v>240</v>
      </c>
      <c r="D85" s="1" t="s">
        <v>49</v>
      </c>
      <c r="E85" s="1">
        <v>4</v>
      </c>
      <c r="F85" s="1">
        <v>10</v>
      </c>
      <c r="G85" s="1">
        <v>-10</v>
      </c>
      <c r="H85" s="1">
        <v>12</v>
      </c>
      <c r="I85" s="1">
        <v>17</v>
      </c>
      <c r="J85" s="1">
        <v>1.1499999999999999</v>
      </c>
      <c r="K85" s="1">
        <v>0</v>
      </c>
      <c r="L85" s="1">
        <v>0</v>
      </c>
      <c r="M85" s="1">
        <v>2</v>
      </c>
      <c r="N85" s="1">
        <v>25</v>
      </c>
      <c r="O85" s="1">
        <v>30</v>
      </c>
      <c r="P85" s="1">
        <v>70</v>
      </c>
      <c r="Q85" s="1">
        <v>1</v>
      </c>
      <c r="R85" s="1">
        <v>0.7</v>
      </c>
      <c r="S85" s="1">
        <v>6</v>
      </c>
      <c r="T85" s="1">
        <v>0.3</v>
      </c>
      <c r="U85" s="1">
        <v>2</v>
      </c>
      <c r="V85" s="1">
        <v>0</v>
      </c>
      <c r="W85" s="1">
        <v>0</v>
      </c>
      <c r="X85" s="1" t="s">
        <v>50</v>
      </c>
      <c r="Y85" s="4" t="str">
        <f>IF(weapon_components[[#This Row],[tier]]=1,weapon_components[[#This Row],[type]]&amp;","&amp;weapon_components[[#This Row],[size]]&amp;","&amp;5,"")</f>
        <v/>
      </c>
      <c r="Z85" s="4">
        <f>_xlfn.IFNA(ROUND(VLOOKUP(weapon_components[[#This Row],[max_tier]],weapon_components[],8,FALSE)/5,0),weapon_components[[#This Row],[min_damage]])</f>
        <v>12</v>
      </c>
      <c r="AA85" s="4">
        <f>_xlfn.IFNA(ROUND(VLOOKUP(weapon_components[[#This Row],[max_tier]],weapon_components[],9,FALSE)/5,0),weapon_components[[#This Row],[max_damage]])</f>
        <v>17</v>
      </c>
    </row>
    <row r="86" spans="1:27" ht="12.5">
      <c r="A86" s="1" t="s">
        <v>259</v>
      </c>
      <c r="B86" s="1" t="s">
        <v>260</v>
      </c>
      <c r="C86" s="1" t="s">
        <v>240</v>
      </c>
      <c r="D86" s="1" t="s">
        <v>53</v>
      </c>
      <c r="E86" s="1">
        <v>4</v>
      </c>
      <c r="F86" s="1">
        <v>20</v>
      </c>
      <c r="G86" s="1">
        <v>-20</v>
      </c>
      <c r="H86" s="1">
        <v>21</v>
      </c>
      <c r="I86" s="1">
        <v>39</v>
      </c>
      <c r="J86" s="1">
        <v>1.1499999999999999</v>
      </c>
      <c r="K86" s="1">
        <v>0</v>
      </c>
      <c r="L86" s="1">
        <v>0.15</v>
      </c>
      <c r="M86" s="1">
        <v>2</v>
      </c>
      <c r="N86" s="1">
        <v>25</v>
      </c>
      <c r="O86" s="1">
        <v>30</v>
      </c>
      <c r="P86" s="1">
        <v>90</v>
      </c>
      <c r="Q86" s="1">
        <v>1</v>
      </c>
      <c r="R86" s="1">
        <v>0.7</v>
      </c>
      <c r="S86" s="1">
        <v>6</v>
      </c>
      <c r="T86" s="1">
        <v>0.3</v>
      </c>
      <c r="U86" s="1">
        <v>4</v>
      </c>
      <c r="V86" s="1">
        <v>0</v>
      </c>
      <c r="W86" s="1">
        <v>0</v>
      </c>
      <c r="X86" s="1" t="s">
        <v>50</v>
      </c>
      <c r="Y86" s="4" t="str">
        <f>IF(weapon_components[[#This Row],[tier]]=1,weapon_components[[#This Row],[type]]&amp;","&amp;weapon_components[[#This Row],[size]]&amp;","&amp;5,"")</f>
        <v/>
      </c>
      <c r="Z86" s="4">
        <f>_xlfn.IFNA(ROUND(VLOOKUP(weapon_components[[#This Row],[max_tier]],weapon_components[],8,FALSE)/5,0),weapon_components[[#This Row],[min_damage]])</f>
        <v>21</v>
      </c>
      <c r="AA86" s="4">
        <f>_xlfn.IFNA(ROUND(VLOOKUP(weapon_components[[#This Row],[max_tier]],weapon_components[],9,FALSE)/5,0),weapon_components[[#This Row],[max_damage]])</f>
        <v>39</v>
      </c>
    </row>
    <row r="87" spans="1:27" ht="12.5">
      <c r="A87" s="1" t="s">
        <v>261</v>
      </c>
      <c r="B87" s="1" t="s">
        <v>262</v>
      </c>
      <c r="C87" s="1" t="s">
        <v>240</v>
      </c>
      <c r="D87" s="1" t="s">
        <v>56</v>
      </c>
      <c r="E87" s="1">
        <v>4</v>
      </c>
      <c r="F87" s="1">
        <v>40</v>
      </c>
      <c r="G87" s="1">
        <v>-40</v>
      </c>
      <c r="H87" s="1">
        <v>48</v>
      </c>
      <c r="I87" s="1">
        <v>72</v>
      </c>
      <c r="J87" s="1">
        <v>1.1499999999999999</v>
      </c>
      <c r="K87" s="1">
        <v>0</v>
      </c>
      <c r="L87" s="1">
        <v>0.3</v>
      </c>
      <c r="M87" s="1">
        <v>2</v>
      </c>
      <c r="N87" s="1">
        <v>25</v>
      </c>
      <c r="O87" s="1">
        <v>30</v>
      </c>
      <c r="P87" s="1">
        <v>110</v>
      </c>
      <c r="Q87" s="1">
        <v>1</v>
      </c>
      <c r="R87" s="1">
        <v>0.7</v>
      </c>
      <c r="S87" s="1">
        <v>6</v>
      </c>
      <c r="T87" s="1">
        <v>0.3</v>
      </c>
      <c r="U87" s="1">
        <v>8</v>
      </c>
      <c r="V87" s="1">
        <v>0</v>
      </c>
      <c r="W87" s="1">
        <v>0</v>
      </c>
      <c r="X87" s="1" t="s">
        <v>50</v>
      </c>
      <c r="Y87" s="4" t="str">
        <f>IF(weapon_components[[#This Row],[tier]]=1,weapon_components[[#This Row],[type]]&amp;","&amp;weapon_components[[#This Row],[size]]&amp;","&amp;5,"")</f>
        <v/>
      </c>
      <c r="Z87" s="4">
        <f>_xlfn.IFNA(ROUND(VLOOKUP(weapon_components[[#This Row],[max_tier]],weapon_components[],8,FALSE)/5,0),weapon_components[[#This Row],[min_damage]])</f>
        <v>48</v>
      </c>
      <c r="AA87" s="4">
        <f>_xlfn.IFNA(ROUND(VLOOKUP(weapon_components[[#This Row],[max_tier]],weapon_components[],9,FALSE)/5,0),weapon_components[[#This Row],[max_damage]])</f>
        <v>72</v>
      </c>
    </row>
    <row r="88" spans="1:27" ht="12.5">
      <c r="A88" s="1" t="s">
        <v>263</v>
      </c>
      <c r="B88" s="1" t="s">
        <v>264</v>
      </c>
      <c r="C88" s="1" t="s">
        <v>240</v>
      </c>
      <c r="D88" s="1" t="s">
        <v>49</v>
      </c>
      <c r="E88" s="1">
        <v>5</v>
      </c>
      <c r="F88" s="1">
        <v>12.5</v>
      </c>
      <c r="G88" s="1">
        <v>-12.5</v>
      </c>
      <c r="H88" s="1">
        <v>14</v>
      </c>
      <c r="I88" s="1">
        <v>18</v>
      </c>
      <c r="J88" s="1">
        <v>1.1499999999999999</v>
      </c>
      <c r="K88" s="1">
        <v>0</v>
      </c>
      <c r="L88" s="1">
        <v>0</v>
      </c>
      <c r="M88" s="1">
        <v>2</v>
      </c>
      <c r="N88" s="1">
        <v>25</v>
      </c>
      <c r="O88" s="1">
        <v>30</v>
      </c>
      <c r="P88" s="1">
        <v>70</v>
      </c>
      <c r="Q88" s="1">
        <v>1</v>
      </c>
      <c r="R88" s="1">
        <v>0.7</v>
      </c>
      <c r="S88" s="1">
        <v>6</v>
      </c>
      <c r="T88" s="1">
        <v>0.4</v>
      </c>
      <c r="U88" s="1">
        <v>2</v>
      </c>
      <c r="V88" s="1">
        <v>0</v>
      </c>
      <c r="W88" s="1">
        <v>0</v>
      </c>
      <c r="X88" s="1" t="s">
        <v>50</v>
      </c>
      <c r="Y88" s="4" t="str">
        <f>IF(weapon_components[[#This Row],[tier]]=1,weapon_components[[#This Row],[type]]&amp;","&amp;weapon_components[[#This Row],[size]]&amp;","&amp;5,"")</f>
        <v/>
      </c>
      <c r="Z88" s="4">
        <f>_xlfn.IFNA(ROUND(VLOOKUP(weapon_components[[#This Row],[max_tier]],weapon_components[],8,FALSE)/5,0),weapon_components[[#This Row],[min_damage]])</f>
        <v>14</v>
      </c>
      <c r="AA88" s="4">
        <f>_xlfn.IFNA(ROUND(VLOOKUP(weapon_components[[#This Row],[max_tier]],weapon_components[],9,FALSE)/5,0),weapon_components[[#This Row],[max_damage]])</f>
        <v>18</v>
      </c>
    </row>
    <row r="89" spans="1:27" ht="12.5">
      <c r="A89" s="1" t="s">
        <v>265</v>
      </c>
      <c r="B89" s="1" t="s">
        <v>266</v>
      </c>
      <c r="C89" s="1" t="s">
        <v>240</v>
      </c>
      <c r="D89" s="1" t="s">
        <v>53</v>
      </c>
      <c r="E89" s="1">
        <v>5</v>
      </c>
      <c r="F89" s="1">
        <v>25</v>
      </c>
      <c r="G89" s="1">
        <v>-25</v>
      </c>
      <c r="H89" s="1">
        <v>25</v>
      </c>
      <c r="I89" s="1">
        <v>40</v>
      </c>
      <c r="J89" s="1">
        <v>1.1499999999999999</v>
      </c>
      <c r="K89" s="1">
        <v>0</v>
      </c>
      <c r="L89" s="1">
        <v>0.15</v>
      </c>
      <c r="M89" s="1">
        <v>2</v>
      </c>
      <c r="N89" s="1">
        <v>25</v>
      </c>
      <c r="O89" s="1">
        <v>30</v>
      </c>
      <c r="P89" s="1">
        <v>90</v>
      </c>
      <c r="Q89" s="1">
        <v>1</v>
      </c>
      <c r="R89" s="1">
        <v>0.7</v>
      </c>
      <c r="S89" s="1">
        <v>6</v>
      </c>
      <c r="T89" s="1">
        <v>0.4</v>
      </c>
      <c r="U89" s="1">
        <v>4</v>
      </c>
      <c r="V89" s="1">
        <v>0</v>
      </c>
      <c r="W89" s="1">
        <v>0</v>
      </c>
      <c r="X89" s="1" t="s">
        <v>50</v>
      </c>
      <c r="Y89" s="4" t="str">
        <f>IF(weapon_components[[#This Row],[tier]]=1,weapon_components[[#This Row],[type]]&amp;","&amp;weapon_components[[#This Row],[size]]&amp;","&amp;5,"")</f>
        <v/>
      </c>
      <c r="Z89" s="4">
        <f>_xlfn.IFNA(ROUND(VLOOKUP(weapon_components[[#This Row],[max_tier]],weapon_components[],8,FALSE)/5,0),weapon_components[[#This Row],[min_damage]])</f>
        <v>25</v>
      </c>
      <c r="AA89" s="4">
        <f>_xlfn.IFNA(ROUND(VLOOKUP(weapon_components[[#This Row],[max_tier]],weapon_components[],9,FALSE)/5,0),weapon_components[[#This Row],[max_damage]])</f>
        <v>40</v>
      </c>
    </row>
    <row r="90" spans="1:27" ht="12.5">
      <c r="A90" s="1" t="s">
        <v>267</v>
      </c>
      <c r="B90" s="1" t="s">
        <v>268</v>
      </c>
      <c r="C90" s="1" t="s">
        <v>240</v>
      </c>
      <c r="D90" s="1" t="s">
        <v>56</v>
      </c>
      <c r="E90" s="1">
        <v>5</v>
      </c>
      <c r="F90" s="1">
        <v>50</v>
      </c>
      <c r="G90" s="1">
        <v>-50</v>
      </c>
      <c r="H90" s="1">
        <v>50</v>
      </c>
      <c r="I90" s="1">
        <v>83</v>
      </c>
      <c r="J90" s="1">
        <v>1.1499999999999999</v>
      </c>
      <c r="K90" s="1">
        <v>0</v>
      </c>
      <c r="L90" s="1">
        <v>0.3</v>
      </c>
      <c r="M90" s="1">
        <v>2</v>
      </c>
      <c r="N90" s="1">
        <v>25</v>
      </c>
      <c r="O90" s="1">
        <v>30</v>
      </c>
      <c r="P90" s="1">
        <v>110</v>
      </c>
      <c r="Q90" s="1">
        <v>1</v>
      </c>
      <c r="R90" s="1">
        <v>0.7</v>
      </c>
      <c r="S90" s="1">
        <v>6</v>
      </c>
      <c r="T90" s="1">
        <v>0.4</v>
      </c>
      <c r="U90" s="1">
        <v>8</v>
      </c>
      <c r="V90" s="1">
        <v>0</v>
      </c>
      <c r="W90" s="1">
        <v>0</v>
      </c>
      <c r="X90" s="1" t="s">
        <v>50</v>
      </c>
      <c r="Y90" s="4" t="str">
        <f>IF(weapon_components[[#This Row],[tier]]=1,weapon_components[[#This Row],[type]]&amp;","&amp;weapon_components[[#This Row],[size]]&amp;","&amp;5,"")</f>
        <v/>
      </c>
      <c r="Z90" s="4">
        <f>_xlfn.IFNA(ROUND(VLOOKUP(weapon_components[[#This Row],[max_tier]],weapon_components[],8,FALSE)/5,0),weapon_components[[#This Row],[min_damage]])</f>
        <v>50</v>
      </c>
      <c r="AA90" s="4">
        <f>_xlfn.IFNA(ROUND(VLOOKUP(weapon_components[[#This Row],[max_tier]],weapon_components[],9,FALSE)/5,0),weapon_components[[#This Row],[max_damage]])</f>
        <v>83</v>
      </c>
    </row>
    <row r="91" spans="1:27" ht="12.5">
      <c r="A91" s="1" t="s">
        <v>269</v>
      </c>
      <c r="B91" s="1" t="s">
        <v>270</v>
      </c>
      <c r="C91" s="1" t="s">
        <v>271</v>
      </c>
      <c r="D91" s="1" t="s">
        <v>49</v>
      </c>
      <c r="E91" s="1">
        <v>1</v>
      </c>
      <c r="F91" s="1">
        <v>0</v>
      </c>
      <c r="G91" s="1">
        <v>0</v>
      </c>
      <c r="H91" s="1">
        <v>8</v>
      </c>
      <c r="I91" s="1">
        <v>13</v>
      </c>
      <c r="J91" s="1">
        <v>1.1000000000000001</v>
      </c>
      <c r="K91" s="1">
        <v>0</v>
      </c>
      <c r="L91" s="1">
        <v>0</v>
      </c>
      <c r="M91" s="1">
        <v>2</v>
      </c>
      <c r="N91" s="1">
        <v>25</v>
      </c>
      <c r="O91" s="1">
        <v>30</v>
      </c>
      <c r="P91" s="1">
        <v>70</v>
      </c>
      <c r="Q91" s="1">
        <v>1</v>
      </c>
      <c r="R91" s="1">
        <v>0.7</v>
      </c>
      <c r="S91" s="1">
        <v>6</v>
      </c>
      <c r="T91" s="1">
        <v>0.1</v>
      </c>
      <c r="U91" s="1">
        <v>2</v>
      </c>
      <c r="V91" s="1">
        <v>0</v>
      </c>
      <c r="W91" s="1">
        <v>0</v>
      </c>
      <c r="X91" s="1" t="s">
        <v>50</v>
      </c>
      <c r="Y91" s="4" t="str">
        <f>IF(weapon_components[[#This Row],[tier]]=1,weapon_components[[#This Row],[type]]&amp;","&amp;weapon_components[[#This Row],[size]]&amp;","&amp;5,"")</f>
        <v>SPACEPORT_MISSILE,SMALL,5</v>
      </c>
      <c r="Z91" s="4">
        <f>_xlfn.IFNA(ROUND(VLOOKUP(weapon_components[[#This Row],[max_tier]],weapon_components[],8,FALSE)/5,0),weapon_components[[#This Row],[min_damage]])</f>
        <v>8</v>
      </c>
      <c r="AA91" s="4">
        <f>_xlfn.IFNA(ROUND(VLOOKUP(weapon_components[[#This Row],[max_tier]],weapon_components[],9,FALSE)/5,0),weapon_components[[#This Row],[max_damage]])</f>
        <v>13</v>
      </c>
    </row>
    <row r="92" spans="1:27" ht="12.5">
      <c r="A92" s="1" t="s">
        <v>272</v>
      </c>
      <c r="B92" s="1" t="s">
        <v>273</v>
      </c>
      <c r="C92" s="1" t="s">
        <v>271</v>
      </c>
      <c r="D92" s="1" t="s">
        <v>53</v>
      </c>
      <c r="E92" s="1">
        <v>1</v>
      </c>
      <c r="F92" s="1">
        <v>0</v>
      </c>
      <c r="G92" s="1">
        <v>0</v>
      </c>
      <c r="H92" s="1">
        <v>13</v>
      </c>
      <c r="I92" s="1">
        <v>29</v>
      </c>
      <c r="J92" s="1">
        <v>1.1000000000000001</v>
      </c>
      <c r="K92" s="1">
        <v>0</v>
      </c>
      <c r="L92" s="1">
        <v>0.15</v>
      </c>
      <c r="M92" s="1">
        <v>2</v>
      </c>
      <c r="N92" s="1">
        <v>25</v>
      </c>
      <c r="O92" s="1">
        <v>30</v>
      </c>
      <c r="P92" s="1">
        <v>90</v>
      </c>
      <c r="Q92" s="1">
        <v>1</v>
      </c>
      <c r="R92" s="1">
        <v>0.7</v>
      </c>
      <c r="S92" s="1">
        <v>6</v>
      </c>
      <c r="T92" s="1">
        <v>0.1</v>
      </c>
      <c r="U92" s="1">
        <v>4</v>
      </c>
      <c r="V92" s="1">
        <v>0</v>
      </c>
      <c r="W92" s="1">
        <v>0</v>
      </c>
      <c r="X92" s="1" t="s">
        <v>50</v>
      </c>
      <c r="Y92" s="4" t="str">
        <f>IF(weapon_components[[#This Row],[tier]]=1,weapon_components[[#This Row],[type]]&amp;","&amp;weapon_components[[#This Row],[size]]&amp;","&amp;5,"")</f>
        <v>SPACEPORT_MISSILE,MEDIUM,5</v>
      </c>
      <c r="Z92" s="4">
        <f>_xlfn.IFNA(ROUND(VLOOKUP(weapon_components[[#This Row],[max_tier]],weapon_components[],8,FALSE)/5,0),weapon_components[[#This Row],[min_damage]])</f>
        <v>13</v>
      </c>
      <c r="AA92" s="4">
        <f>_xlfn.IFNA(ROUND(VLOOKUP(weapon_components[[#This Row],[max_tier]],weapon_components[],9,FALSE)/5,0),weapon_components[[#This Row],[max_damage]])</f>
        <v>29</v>
      </c>
    </row>
    <row r="93" spans="1:27" ht="12.5">
      <c r="A93" s="1" t="s">
        <v>274</v>
      </c>
      <c r="B93" s="1" t="s">
        <v>275</v>
      </c>
      <c r="C93" s="1" t="s">
        <v>271</v>
      </c>
      <c r="D93" s="1" t="s">
        <v>56</v>
      </c>
      <c r="E93" s="1">
        <v>1</v>
      </c>
      <c r="F93" s="1">
        <v>0</v>
      </c>
      <c r="G93" s="1">
        <v>0</v>
      </c>
      <c r="H93" s="1">
        <v>34</v>
      </c>
      <c r="I93" s="1">
        <v>50</v>
      </c>
      <c r="J93" s="1">
        <v>1.1000000000000001</v>
      </c>
      <c r="K93" s="1">
        <v>0</v>
      </c>
      <c r="L93" s="1">
        <v>0.3</v>
      </c>
      <c r="M93" s="1">
        <v>2</v>
      </c>
      <c r="N93" s="1">
        <v>25</v>
      </c>
      <c r="O93" s="1">
        <v>30</v>
      </c>
      <c r="P93" s="1">
        <v>110</v>
      </c>
      <c r="Q93" s="1">
        <v>1</v>
      </c>
      <c r="R93" s="1">
        <v>0.7</v>
      </c>
      <c r="S93" s="1">
        <v>6</v>
      </c>
      <c r="T93" s="1">
        <v>0.1</v>
      </c>
      <c r="U93" s="1">
        <v>8</v>
      </c>
      <c r="V93" s="1">
        <v>0</v>
      </c>
      <c r="W93" s="1">
        <v>0</v>
      </c>
      <c r="X93" s="1" t="s">
        <v>50</v>
      </c>
      <c r="Y93" s="4" t="str">
        <f>IF(weapon_components[[#This Row],[tier]]=1,weapon_components[[#This Row],[type]]&amp;","&amp;weapon_components[[#This Row],[size]]&amp;","&amp;5,"")</f>
        <v>SPACEPORT_MISSILE,LARGE,5</v>
      </c>
      <c r="Z93" s="4">
        <f>_xlfn.IFNA(ROUND(VLOOKUP(weapon_components[[#This Row],[max_tier]],weapon_components[],8,FALSE)/5,0),weapon_components[[#This Row],[min_damage]])</f>
        <v>34</v>
      </c>
      <c r="AA93" s="4">
        <f>_xlfn.IFNA(ROUND(VLOOKUP(weapon_components[[#This Row],[max_tier]],weapon_components[],9,FALSE)/5,0),weapon_components[[#This Row],[max_damage]])</f>
        <v>50</v>
      </c>
    </row>
    <row r="94" spans="1:27" ht="12.5">
      <c r="A94" s="1" t="s">
        <v>276</v>
      </c>
      <c r="B94" s="1" t="s">
        <v>277</v>
      </c>
      <c r="C94" s="1" t="s">
        <v>278</v>
      </c>
      <c r="D94" s="1" t="s">
        <v>105</v>
      </c>
      <c r="E94" s="1">
        <v>1</v>
      </c>
      <c r="F94" s="1">
        <v>10</v>
      </c>
      <c r="G94" s="1">
        <v>-10</v>
      </c>
      <c r="H94" s="1">
        <v>120</v>
      </c>
      <c r="I94" s="1">
        <v>215</v>
      </c>
      <c r="J94" s="1">
        <v>1</v>
      </c>
      <c r="K94" s="1">
        <v>1</v>
      </c>
      <c r="L94" s="1">
        <v>0.5</v>
      </c>
      <c r="M94" s="1">
        <v>2</v>
      </c>
      <c r="N94" s="1">
        <v>15</v>
      </c>
      <c r="O94" s="1">
        <v>200</v>
      </c>
      <c r="P94" s="1">
        <v>60</v>
      </c>
      <c r="Q94" s="1">
        <v>1</v>
      </c>
      <c r="R94" s="1">
        <v>0</v>
      </c>
      <c r="S94" s="1">
        <v>5</v>
      </c>
      <c r="T94" s="1">
        <v>0</v>
      </c>
      <c r="U94" s="1">
        <v>2</v>
      </c>
      <c r="V94" s="1">
        <v>0</v>
      </c>
      <c r="W94" s="1">
        <v>0</v>
      </c>
      <c r="X94" s="1" t="s">
        <v>50</v>
      </c>
      <c r="Y94" s="4" t="str">
        <f>IF(weapon_components[[#This Row],[tier]]=1,weapon_components[[#This Row],[type]]&amp;","&amp;weapon_components[[#This Row],[size]]&amp;","&amp;5,"")</f>
        <v>TORPEDO,NA,5</v>
      </c>
      <c r="Z94" s="4">
        <f>_xlfn.IFNA(ROUND(VLOOKUP(weapon_components[[#This Row],[max_tier]],weapon_components[],8,FALSE)/5,0),weapon_components[[#This Row],[min_damage]])</f>
        <v>120</v>
      </c>
      <c r="AA94" s="4">
        <f>_xlfn.IFNA(ROUND(VLOOKUP(weapon_components[[#This Row],[max_tier]],weapon_components[],9,FALSE)/5,0),weapon_components[[#This Row],[max_damage]])</f>
        <v>215</v>
      </c>
    </row>
    <row r="95" spans="1:27" ht="12.5">
      <c r="A95" s="1" t="s">
        <v>279</v>
      </c>
      <c r="B95" s="1" t="s">
        <v>280</v>
      </c>
      <c r="C95" s="1" t="s">
        <v>278</v>
      </c>
      <c r="D95" s="1" t="s">
        <v>105</v>
      </c>
      <c r="E95" s="1">
        <v>2</v>
      </c>
      <c r="F95" s="1">
        <v>15</v>
      </c>
      <c r="G95" s="1">
        <v>-15</v>
      </c>
      <c r="H95" s="1">
        <v>140</v>
      </c>
      <c r="I95" s="1">
        <v>280</v>
      </c>
      <c r="J95" s="1">
        <v>1</v>
      </c>
      <c r="K95" s="1">
        <v>1</v>
      </c>
      <c r="L95" s="1">
        <v>0.5</v>
      </c>
      <c r="M95" s="1">
        <v>2</v>
      </c>
      <c r="N95" s="1">
        <v>15</v>
      </c>
      <c r="O95" s="1">
        <v>200</v>
      </c>
      <c r="P95" s="1">
        <v>60</v>
      </c>
      <c r="Q95" s="1">
        <v>1</v>
      </c>
      <c r="R95" s="1">
        <v>0</v>
      </c>
      <c r="S95" s="1">
        <v>5</v>
      </c>
      <c r="T95" s="1">
        <v>0</v>
      </c>
      <c r="U95" s="1">
        <v>4</v>
      </c>
      <c r="V95" s="1">
        <v>0</v>
      </c>
      <c r="W95" s="1">
        <v>0</v>
      </c>
      <c r="X95" s="1" t="s">
        <v>50</v>
      </c>
      <c r="Y95" s="4" t="str">
        <f>IF(weapon_components[[#This Row],[tier]]=1,weapon_components[[#This Row],[type]]&amp;","&amp;weapon_components[[#This Row],[size]]&amp;","&amp;5,"")</f>
        <v/>
      </c>
      <c r="Z95" s="4">
        <f>_xlfn.IFNA(ROUND(VLOOKUP(weapon_components[[#This Row],[max_tier]],weapon_components[],8,FALSE)/5,0),weapon_components[[#This Row],[min_damage]])</f>
        <v>140</v>
      </c>
      <c r="AA95" s="4">
        <f>_xlfn.IFNA(ROUND(VLOOKUP(weapon_components[[#This Row],[max_tier]],weapon_components[],9,FALSE)/5,0),weapon_components[[#This Row],[max_damage]])</f>
        <v>280</v>
      </c>
    </row>
    <row r="96" spans="1:27" ht="12.5">
      <c r="A96" s="1" t="s">
        <v>281</v>
      </c>
      <c r="B96" s="1" t="s">
        <v>282</v>
      </c>
      <c r="C96" s="1" t="s">
        <v>278</v>
      </c>
      <c r="D96" s="1" t="s">
        <v>105</v>
      </c>
      <c r="E96" s="1">
        <v>3</v>
      </c>
      <c r="F96" s="1">
        <v>20</v>
      </c>
      <c r="G96" s="1">
        <v>-20</v>
      </c>
      <c r="H96" s="1">
        <v>180</v>
      </c>
      <c r="I96" s="1">
        <v>340</v>
      </c>
      <c r="J96" s="1">
        <v>1</v>
      </c>
      <c r="K96" s="1">
        <v>1</v>
      </c>
      <c r="L96" s="1">
        <v>0.5</v>
      </c>
      <c r="M96" s="1">
        <v>2</v>
      </c>
      <c r="N96" s="1">
        <v>15</v>
      </c>
      <c r="O96" s="1">
        <v>200</v>
      </c>
      <c r="P96" s="1">
        <v>60</v>
      </c>
      <c r="Q96" s="1">
        <v>1</v>
      </c>
      <c r="R96" s="1">
        <v>0</v>
      </c>
      <c r="S96" s="1">
        <v>5</v>
      </c>
      <c r="T96" s="1">
        <v>0</v>
      </c>
      <c r="U96" s="1">
        <v>6</v>
      </c>
      <c r="V96" s="1">
        <v>0</v>
      </c>
      <c r="W96" s="1">
        <v>0</v>
      </c>
      <c r="X96" s="1" t="s">
        <v>50</v>
      </c>
      <c r="Y96" s="4" t="str">
        <f>IF(weapon_components[[#This Row],[tier]]=1,weapon_components[[#This Row],[type]]&amp;","&amp;weapon_components[[#This Row],[size]]&amp;","&amp;5,"")</f>
        <v/>
      </c>
      <c r="Z96" s="4">
        <f>_xlfn.IFNA(ROUND(VLOOKUP(weapon_components[[#This Row],[max_tier]],weapon_components[],8,FALSE)/5,0),weapon_components[[#This Row],[min_damage]])</f>
        <v>180</v>
      </c>
      <c r="AA96" s="4">
        <f>_xlfn.IFNA(ROUND(VLOOKUP(weapon_components[[#This Row],[max_tier]],weapon_components[],9,FALSE)/5,0),weapon_components[[#This Row],[max_damage]])</f>
        <v>340</v>
      </c>
    </row>
    <row r="97" spans="1:27" ht="12.5">
      <c r="A97" s="1" t="s">
        <v>283</v>
      </c>
      <c r="B97" s="1" t="s">
        <v>284</v>
      </c>
      <c r="C97" s="1" t="s">
        <v>285</v>
      </c>
      <c r="D97" s="1" t="s">
        <v>105</v>
      </c>
      <c r="E97" s="1">
        <v>1</v>
      </c>
      <c r="F97" s="1">
        <v>40</v>
      </c>
      <c r="G97" s="1">
        <v>-40</v>
      </c>
      <c r="H97" s="1">
        <v>130</v>
      </c>
      <c r="I97" s="1">
        <v>240</v>
      </c>
      <c r="J97" s="1">
        <v>3</v>
      </c>
      <c r="K97" s="1">
        <v>0</v>
      </c>
      <c r="L97" s="1">
        <v>0</v>
      </c>
      <c r="M97" s="1">
        <v>2</v>
      </c>
      <c r="N97" s="1">
        <v>23</v>
      </c>
      <c r="O97" s="1">
        <v>200</v>
      </c>
      <c r="P97" s="1">
        <v>70</v>
      </c>
      <c r="Q97" s="1">
        <v>0.9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 t="s">
        <v>50</v>
      </c>
      <c r="Y97" s="4" t="str">
        <f>IF(weapon_components[[#This Row],[tier]]=1,weapon_components[[#This Row],[type]]&amp;","&amp;weapon_components[[#This Row],[size]]&amp;","&amp;5,"")</f>
        <v>ENERGY_TORPEDO,NA,5</v>
      </c>
      <c r="Z97" s="4">
        <f>_xlfn.IFNA(ROUND(VLOOKUP(weapon_components[[#This Row],[max_tier]],weapon_components[],8,FALSE)/5,0),weapon_components[[#This Row],[min_damage]])</f>
        <v>130</v>
      </c>
      <c r="AA97" s="4">
        <f>_xlfn.IFNA(ROUND(VLOOKUP(weapon_components[[#This Row],[max_tier]],weapon_components[],9,FALSE)/5,0),weapon_components[[#This Row],[max_damage]])</f>
        <v>240</v>
      </c>
    </row>
    <row r="98" spans="1:27" ht="12.5">
      <c r="A98" s="1" t="s">
        <v>286</v>
      </c>
      <c r="B98" s="1" t="s">
        <v>287</v>
      </c>
      <c r="C98" s="1" t="s">
        <v>285</v>
      </c>
      <c r="D98" s="1" t="s">
        <v>105</v>
      </c>
      <c r="E98" s="1">
        <v>2</v>
      </c>
      <c r="F98" s="1">
        <v>60</v>
      </c>
      <c r="G98" s="1">
        <v>-60</v>
      </c>
      <c r="H98" s="1">
        <v>180</v>
      </c>
      <c r="I98" s="1">
        <v>330</v>
      </c>
      <c r="J98" s="1">
        <v>3</v>
      </c>
      <c r="K98" s="1">
        <v>0</v>
      </c>
      <c r="L98" s="1">
        <v>0</v>
      </c>
      <c r="M98" s="1">
        <v>2</v>
      </c>
      <c r="N98" s="1">
        <v>23</v>
      </c>
      <c r="O98" s="1">
        <v>200</v>
      </c>
      <c r="P98" s="1">
        <v>70</v>
      </c>
      <c r="Q98" s="1">
        <v>0.9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 t="s">
        <v>50</v>
      </c>
      <c r="Y98" s="4" t="str">
        <f>IF(weapon_components[[#This Row],[tier]]=1,weapon_components[[#This Row],[type]]&amp;","&amp;weapon_components[[#This Row],[size]]&amp;","&amp;5,"")</f>
        <v/>
      </c>
      <c r="Z98" s="4">
        <f>_xlfn.IFNA(ROUND(VLOOKUP(weapon_components[[#This Row],[max_tier]],weapon_components[],8,FALSE)/5,0),weapon_components[[#This Row],[min_damage]])</f>
        <v>180</v>
      </c>
      <c r="AA98" s="4">
        <f>_xlfn.IFNA(ROUND(VLOOKUP(weapon_components[[#This Row],[max_tier]],weapon_components[],9,FALSE)/5,0),weapon_components[[#This Row],[max_damage]])</f>
        <v>330</v>
      </c>
    </row>
    <row r="99" spans="1:27" ht="12.5">
      <c r="A99" s="1" t="s">
        <v>288</v>
      </c>
      <c r="B99" s="1" t="s">
        <v>289</v>
      </c>
      <c r="C99" s="1" t="s">
        <v>290</v>
      </c>
      <c r="D99" s="1" t="s">
        <v>105</v>
      </c>
      <c r="E99" s="1">
        <v>1</v>
      </c>
      <c r="F99" s="1">
        <v>20</v>
      </c>
      <c r="G99" s="1">
        <v>-20</v>
      </c>
      <c r="H99" s="1">
        <v>8</v>
      </c>
      <c r="I99" s="1">
        <v>12</v>
      </c>
      <c r="J99" s="1">
        <v>1</v>
      </c>
      <c r="K99" s="1">
        <v>0</v>
      </c>
      <c r="L99" s="1">
        <v>0</v>
      </c>
      <c r="M99" s="1">
        <v>2</v>
      </c>
      <c r="N99" s="1">
        <v>8</v>
      </c>
      <c r="O99" s="1">
        <v>16</v>
      </c>
      <c r="P99" s="1">
        <v>60</v>
      </c>
      <c r="Q99" s="1">
        <v>1</v>
      </c>
      <c r="R99" s="1">
        <v>0.7</v>
      </c>
      <c r="S99" s="1">
        <v>6.5</v>
      </c>
      <c r="T99" s="1">
        <v>2</v>
      </c>
      <c r="U99" s="1">
        <v>1</v>
      </c>
      <c r="V99" s="1">
        <v>0</v>
      </c>
      <c r="W99" s="1">
        <v>0</v>
      </c>
      <c r="X99" s="1" t="s">
        <v>50</v>
      </c>
      <c r="Y99" s="4" t="str">
        <f>IF(weapon_components[[#This Row],[tier]]=1,weapon_components[[#This Row],[type]]&amp;","&amp;weapon_components[[#This Row],[size]]&amp;","&amp;5,"")</f>
        <v>SWARMER_MISSILE,NA,5</v>
      </c>
      <c r="Z99" s="4">
        <f>_xlfn.IFNA(ROUND(VLOOKUP(weapon_components[[#This Row],[max_tier]],weapon_components[],8,FALSE)/5,0),weapon_components[[#This Row],[min_damage]])</f>
        <v>8</v>
      </c>
      <c r="AA99" s="4">
        <f>_xlfn.IFNA(ROUND(VLOOKUP(weapon_components[[#This Row],[max_tier]],weapon_components[],9,FALSE)/5,0),weapon_components[[#This Row],[max_damage]])</f>
        <v>12</v>
      </c>
    </row>
    <row r="100" spans="1:27" ht="12.5">
      <c r="A100" s="1" t="s">
        <v>291</v>
      </c>
      <c r="B100" s="1" t="s">
        <v>292</v>
      </c>
      <c r="C100" s="1" t="s">
        <v>290</v>
      </c>
      <c r="D100" s="1" t="s">
        <v>105</v>
      </c>
      <c r="E100" s="1">
        <v>2</v>
      </c>
      <c r="F100" s="1">
        <v>25</v>
      </c>
      <c r="G100" s="1">
        <v>-25</v>
      </c>
      <c r="H100" s="1">
        <v>10</v>
      </c>
      <c r="I100" s="1">
        <v>15</v>
      </c>
      <c r="J100" s="1">
        <v>1</v>
      </c>
      <c r="K100" s="1">
        <v>0</v>
      </c>
      <c r="L100" s="1">
        <v>0</v>
      </c>
      <c r="M100" s="1">
        <v>2</v>
      </c>
      <c r="N100" s="1">
        <v>8</v>
      </c>
      <c r="O100" s="1">
        <v>16</v>
      </c>
      <c r="P100" s="1">
        <v>60</v>
      </c>
      <c r="Q100" s="1">
        <v>1</v>
      </c>
      <c r="R100" s="1">
        <v>0.7</v>
      </c>
      <c r="S100" s="1">
        <v>6.5</v>
      </c>
      <c r="T100" s="1">
        <v>2</v>
      </c>
      <c r="U100" s="1">
        <v>1</v>
      </c>
      <c r="V100" s="1">
        <v>0</v>
      </c>
      <c r="W100" s="1">
        <v>0</v>
      </c>
      <c r="X100" s="1" t="s">
        <v>50</v>
      </c>
      <c r="Y100" s="4" t="str">
        <f>IF(weapon_components[[#This Row],[tier]]=1,weapon_components[[#This Row],[type]]&amp;","&amp;weapon_components[[#This Row],[size]]&amp;","&amp;5,"")</f>
        <v/>
      </c>
      <c r="Z100" s="4">
        <f>_xlfn.IFNA(ROUND(VLOOKUP(weapon_components[[#This Row],[max_tier]],weapon_components[],8,FALSE)/5,0),weapon_components[[#This Row],[min_damage]])</f>
        <v>10</v>
      </c>
      <c r="AA100" s="4">
        <f>_xlfn.IFNA(ROUND(VLOOKUP(weapon_components[[#This Row],[max_tier]],weapon_components[],9,FALSE)/5,0),weapon_components[[#This Row],[max_damage]])</f>
        <v>15</v>
      </c>
    </row>
    <row r="101" spans="1:27" ht="12.5">
      <c r="A101" s="1" t="s">
        <v>293</v>
      </c>
      <c r="B101" s="1" t="s">
        <v>294</v>
      </c>
      <c r="C101" s="1" t="s">
        <v>294</v>
      </c>
      <c r="D101" s="1" t="s">
        <v>105</v>
      </c>
      <c r="E101" s="1">
        <v>1</v>
      </c>
      <c r="F101" s="1">
        <v>10</v>
      </c>
      <c r="G101" s="1">
        <v>-10</v>
      </c>
      <c r="H101" s="1">
        <v>1</v>
      </c>
      <c r="I101" s="1">
        <v>27</v>
      </c>
      <c r="J101" s="1">
        <v>0.75</v>
      </c>
      <c r="K101" s="1">
        <v>0</v>
      </c>
      <c r="L101" s="1">
        <v>0.5</v>
      </c>
      <c r="M101" s="1">
        <v>2</v>
      </c>
      <c r="N101" s="1">
        <v>25</v>
      </c>
      <c r="O101" s="1">
        <v>30</v>
      </c>
      <c r="P101" s="1">
        <v>50</v>
      </c>
      <c r="Q101" s="1">
        <v>1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 t="s">
        <v>50</v>
      </c>
      <c r="Y101" s="4" t="str">
        <f>IF(weapon_components[[#This Row],[tier]]=1,weapon_components[[#This Row],[type]]&amp;","&amp;weapon_components[[#This Row],[size]]&amp;","&amp;5,"")</f>
        <v>SPACE_CLOUD_LIGHTNING,NA,5</v>
      </c>
      <c r="Z101" s="4">
        <f>_xlfn.IFNA(ROUND(VLOOKUP(weapon_components[[#This Row],[max_tier]],weapon_components[],8,FALSE)/5,0),weapon_components[[#This Row],[min_damage]])</f>
        <v>1</v>
      </c>
      <c r="AA101" s="4">
        <f>_xlfn.IFNA(ROUND(VLOOKUP(weapon_components[[#This Row],[max_tier]],weapon_components[],9,FALSE)/5,0),weapon_components[[#This Row],[max_damage]])</f>
        <v>27</v>
      </c>
    </row>
    <row r="102" spans="1:27" ht="12.5">
      <c r="A102" s="1" t="s">
        <v>295</v>
      </c>
      <c r="B102" s="1" t="s">
        <v>296</v>
      </c>
      <c r="C102" s="1" t="s">
        <v>297</v>
      </c>
      <c r="D102" s="1" t="s">
        <v>49</v>
      </c>
      <c r="E102" s="1">
        <v>1</v>
      </c>
      <c r="F102" s="1">
        <v>2.5</v>
      </c>
      <c r="G102" s="1">
        <v>-2.5</v>
      </c>
      <c r="H102" s="1">
        <v>4</v>
      </c>
      <c r="I102" s="1">
        <v>17</v>
      </c>
      <c r="J102" s="1">
        <v>1</v>
      </c>
      <c r="K102" s="1">
        <v>0</v>
      </c>
      <c r="L102" s="1">
        <v>0.15</v>
      </c>
      <c r="M102" s="1">
        <v>2</v>
      </c>
      <c r="N102" s="1">
        <v>18</v>
      </c>
      <c r="O102" s="1">
        <v>25</v>
      </c>
      <c r="P102" s="1">
        <v>45</v>
      </c>
      <c r="Q102" s="1">
        <v>0.76</v>
      </c>
      <c r="R102" s="1">
        <v>0.6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 t="s">
        <v>50</v>
      </c>
      <c r="Y102" s="4" t="str">
        <f>IF(weapon_components[[#This Row],[tier]]=1,weapon_components[[#This Row],[type]]&amp;","&amp;weapon_components[[#This Row],[size]]&amp;","&amp;5,"")</f>
        <v>CRYSTAL_SHIP_BLUE_LIGHTNING,SMALL,5</v>
      </c>
      <c r="Z102" s="4">
        <f>_xlfn.IFNA(ROUND(VLOOKUP(weapon_components[[#This Row],[max_tier]],weapon_components[],8,FALSE)/5,0),weapon_components[[#This Row],[min_damage]])</f>
        <v>4</v>
      </c>
      <c r="AA102" s="4">
        <f>_xlfn.IFNA(ROUND(VLOOKUP(weapon_components[[#This Row],[max_tier]],weapon_components[],9,FALSE)/5,0),weapon_components[[#This Row],[max_damage]])</f>
        <v>17</v>
      </c>
    </row>
    <row r="103" spans="1:27" ht="12.5">
      <c r="A103" s="1" t="s">
        <v>298</v>
      </c>
      <c r="B103" s="1" t="s">
        <v>299</v>
      </c>
      <c r="C103" s="1" t="s">
        <v>297</v>
      </c>
      <c r="D103" s="1" t="s">
        <v>53</v>
      </c>
      <c r="E103" s="1">
        <v>1</v>
      </c>
      <c r="F103" s="1">
        <v>5</v>
      </c>
      <c r="G103" s="1">
        <v>-5</v>
      </c>
      <c r="H103" s="1">
        <v>8</v>
      </c>
      <c r="I103" s="1">
        <v>36</v>
      </c>
      <c r="J103" s="1">
        <v>1</v>
      </c>
      <c r="K103" s="1">
        <v>0</v>
      </c>
      <c r="L103" s="1">
        <v>0.3</v>
      </c>
      <c r="M103" s="1">
        <v>2</v>
      </c>
      <c r="N103" s="1">
        <v>18</v>
      </c>
      <c r="O103" s="1">
        <v>25</v>
      </c>
      <c r="P103" s="1">
        <v>65</v>
      </c>
      <c r="Q103" s="1">
        <v>0.72</v>
      </c>
      <c r="R103" s="1">
        <v>0.3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 t="s">
        <v>50</v>
      </c>
      <c r="Y103" s="4" t="str">
        <f>IF(weapon_components[[#This Row],[tier]]=1,weapon_components[[#This Row],[type]]&amp;","&amp;weapon_components[[#This Row],[size]]&amp;","&amp;5,"")</f>
        <v>CRYSTAL_SHIP_BLUE_LIGHTNING,MEDIUM,5</v>
      </c>
      <c r="Z103" s="4">
        <f>_xlfn.IFNA(ROUND(VLOOKUP(weapon_components[[#This Row],[max_tier]],weapon_components[],8,FALSE)/5,0),weapon_components[[#This Row],[min_damage]])</f>
        <v>8</v>
      </c>
      <c r="AA103" s="4">
        <f>_xlfn.IFNA(ROUND(VLOOKUP(weapon_components[[#This Row],[max_tier]],weapon_components[],9,FALSE)/5,0),weapon_components[[#This Row],[max_damage]])</f>
        <v>36</v>
      </c>
    </row>
    <row r="104" spans="1:27" ht="12.5">
      <c r="A104" s="1" t="s">
        <v>300</v>
      </c>
      <c r="B104" s="1" t="s">
        <v>301</v>
      </c>
      <c r="C104" s="1" t="s">
        <v>297</v>
      </c>
      <c r="D104" s="1" t="s">
        <v>56</v>
      </c>
      <c r="E104" s="1">
        <v>1</v>
      </c>
      <c r="F104" s="1">
        <v>10</v>
      </c>
      <c r="G104" s="1">
        <v>-10</v>
      </c>
      <c r="H104" s="1">
        <v>21</v>
      </c>
      <c r="I104" s="1">
        <v>74</v>
      </c>
      <c r="J104" s="1">
        <v>1</v>
      </c>
      <c r="K104" s="1">
        <v>0</v>
      </c>
      <c r="L104" s="1">
        <v>0.6</v>
      </c>
      <c r="M104" s="1">
        <v>2</v>
      </c>
      <c r="N104" s="1">
        <v>18</v>
      </c>
      <c r="O104" s="1">
        <v>25</v>
      </c>
      <c r="P104" s="1">
        <v>85</v>
      </c>
      <c r="Q104" s="1">
        <v>0.67</v>
      </c>
      <c r="R104" s="1">
        <v>0.05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 t="s">
        <v>50</v>
      </c>
      <c r="Y104" s="4" t="str">
        <f>IF(weapon_components[[#This Row],[tier]]=1,weapon_components[[#This Row],[type]]&amp;","&amp;weapon_components[[#This Row],[size]]&amp;","&amp;5,"")</f>
        <v>CRYSTAL_SHIP_BLUE_LIGHTNING,LARGE,5</v>
      </c>
      <c r="Z104" s="4">
        <f>_xlfn.IFNA(ROUND(VLOOKUP(weapon_components[[#This Row],[max_tier]],weapon_components[],8,FALSE)/5,0),weapon_components[[#This Row],[min_damage]])</f>
        <v>21</v>
      </c>
      <c r="AA104" s="4">
        <f>_xlfn.IFNA(ROUND(VLOOKUP(weapon_components[[#This Row],[max_tier]],weapon_components[],9,FALSE)/5,0),weapon_components[[#This Row],[max_damage]])</f>
        <v>74</v>
      </c>
    </row>
    <row r="105" spans="1:27" ht="12.5">
      <c r="A105" s="1" t="s">
        <v>302</v>
      </c>
      <c r="B105" s="1" t="s">
        <v>303</v>
      </c>
      <c r="C105" s="1" t="s">
        <v>304</v>
      </c>
      <c r="D105" s="1" t="s">
        <v>49</v>
      </c>
      <c r="E105" s="1">
        <v>1</v>
      </c>
      <c r="F105" s="1">
        <v>2.5</v>
      </c>
      <c r="G105" s="1">
        <v>-2.5</v>
      </c>
      <c r="H105" s="1">
        <v>4</v>
      </c>
      <c r="I105" s="1">
        <v>17</v>
      </c>
      <c r="J105" s="1">
        <v>1</v>
      </c>
      <c r="K105" s="1">
        <v>0</v>
      </c>
      <c r="L105" s="1">
        <v>0.15</v>
      </c>
      <c r="M105" s="1">
        <v>2</v>
      </c>
      <c r="N105" s="1">
        <v>18</v>
      </c>
      <c r="O105" s="1">
        <v>25</v>
      </c>
      <c r="P105" s="1">
        <v>45</v>
      </c>
      <c r="Q105" s="1">
        <v>0.76</v>
      </c>
      <c r="R105" s="1">
        <v>0.6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 t="s">
        <v>50</v>
      </c>
      <c r="Y105" s="4" t="str">
        <f>IF(weapon_components[[#This Row],[tier]]=1,weapon_components[[#This Row],[type]]&amp;","&amp;weapon_components[[#This Row],[size]]&amp;","&amp;5,"")</f>
        <v>CRYSTAL_SHIP_GREEN_LIGHTNING,SMALL,5</v>
      </c>
      <c r="Z105" s="4">
        <f>_xlfn.IFNA(ROUND(VLOOKUP(weapon_components[[#This Row],[max_tier]],weapon_components[],8,FALSE)/5,0),weapon_components[[#This Row],[min_damage]])</f>
        <v>4</v>
      </c>
      <c r="AA105" s="4">
        <f>_xlfn.IFNA(ROUND(VLOOKUP(weapon_components[[#This Row],[max_tier]],weapon_components[],9,FALSE)/5,0),weapon_components[[#This Row],[max_damage]])</f>
        <v>17</v>
      </c>
    </row>
    <row r="106" spans="1:27" ht="12.5">
      <c r="A106" s="1" t="s">
        <v>305</v>
      </c>
      <c r="B106" s="1" t="s">
        <v>306</v>
      </c>
      <c r="C106" s="1" t="s">
        <v>304</v>
      </c>
      <c r="D106" s="1" t="s">
        <v>53</v>
      </c>
      <c r="E106" s="1">
        <v>1</v>
      </c>
      <c r="F106" s="1">
        <v>5</v>
      </c>
      <c r="G106" s="1">
        <v>-5</v>
      </c>
      <c r="H106" s="1">
        <v>8</v>
      </c>
      <c r="I106" s="1">
        <v>36</v>
      </c>
      <c r="J106" s="1">
        <v>1</v>
      </c>
      <c r="K106" s="1">
        <v>0</v>
      </c>
      <c r="L106" s="1">
        <v>0.3</v>
      </c>
      <c r="M106" s="1">
        <v>2</v>
      </c>
      <c r="N106" s="1">
        <v>18</v>
      </c>
      <c r="O106" s="1">
        <v>25</v>
      </c>
      <c r="P106" s="1">
        <v>65</v>
      </c>
      <c r="Q106" s="1">
        <v>0.72</v>
      </c>
      <c r="R106" s="1">
        <v>0.3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 t="s">
        <v>50</v>
      </c>
      <c r="Y106" s="4" t="str">
        <f>IF(weapon_components[[#This Row],[tier]]=1,weapon_components[[#This Row],[type]]&amp;","&amp;weapon_components[[#This Row],[size]]&amp;","&amp;5,"")</f>
        <v>CRYSTAL_SHIP_GREEN_LIGHTNING,MEDIUM,5</v>
      </c>
      <c r="Z106" s="4">
        <f>_xlfn.IFNA(ROUND(VLOOKUP(weapon_components[[#This Row],[max_tier]],weapon_components[],8,FALSE)/5,0),weapon_components[[#This Row],[min_damage]])</f>
        <v>8</v>
      </c>
      <c r="AA106" s="4">
        <f>_xlfn.IFNA(ROUND(VLOOKUP(weapon_components[[#This Row],[max_tier]],weapon_components[],9,FALSE)/5,0),weapon_components[[#This Row],[max_damage]])</f>
        <v>36</v>
      </c>
    </row>
    <row r="107" spans="1:27" ht="12.5">
      <c r="A107" s="1" t="s">
        <v>307</v>
      </c>
      <c r="B107" s="1" t="s">
        <v>308</v>
      </c>
      <c r="C107" s="1" t="s">
        <v>304</v>
      </c>
      <c r="D107" s="1" t="s">
        <v>56</v>
      </c>
      <c r="E107" s="1">
        <v>1</v>
      </c>
      <c r="F107" s="1">
        <v>10</v>
      </c>
      <c r="G107" s="1">
        <v>-10</v>
      </c>
      <c r="H107" s="1">
        <v>21</v>
      </c>
      <c r="I107" s="1">
        <v>74</v>
      </c>
      <c r="J107" s="1">
        <v>1</v>
      </c>
      <c r="K107" s="1">
        <v>0</v>
      </c>
      <c r="L107" s="1">
        <v>0.6</v>
      </c>
      <c r="M107" s="1">
        <v>2</v>
      </c>
      <c r="N107" s="1">
        <v>18</v>
      </c>
      <c r="O107" s="1">
        <v>25</v>
      </c>
      <c r="P107" s="1">
        <v>85</v>
      </c>
      <c r="Q107" s="1">
        <v>0.67</v>
      </c>
      <c r="R107" s="1">
        <v>0.05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 t="s">
        <v>50</v>
      </c>
      <c r="Y107" s="4" t="str">
        <f>IF(weapon_components[[#This Row],[tier]]=1,weapon_components[[#This Row],[type]]&amp;","&amp;weapon_components[[#This Row],[size]]&amp;","&amp;5,"")</f>
        <v>CRYSTAL_SHIP_GREEN_LIGHTNING,LARGE,5</v>
      </c>
      <c r="Z107" s="4">
        <f>_xlfn.IFNA(ROUND(VLOOKUP(weapon_components[[#This Row],[max_tier]],weapon_components[],8,FALSE)/5,0),weapon_components[[#This Row],[min_damage]])</f>
        <v>21</v>
      </c>
      <c r="AA107" s="4">
        <f>_xlfn.IFNA(ROUND(VLOOKUP(weapon_components[[#This Row],[max_tier]],weapon_components[],9,FALSE)/5,0),weapon_components[[#This Row],[max_damage]])</f>
        <v>74</v>
      </c>
    </row>
    <row r="108" spans="1:27" ht="12.5">
      <c r="A108" s="1" t="s">
        <v>309</v>
      </c>
      <c r="B108" s="1" t="s">
        <v>310</v>
      </c>
      <c r="C108" s="1" t="s">
        <v>311</v>
      </c>
      <c r="D108" s="1" t="s">
        <v>49</v>
      </c>
      <c r="E108" s="1">
        <v>1</v>
      </c>
      <c r="F108" s="1">
        <v>2.5</v>
      </c>
      <c r="G108" s="1">
        <v>-2.5</v>
      </c>
      <c r="H108" s="1">
        <v>4</v>
      </c>
      <c r="I108" s="1">
        <v>17</v>
      </c>
      <c r="J108" s="1">
        <v>1</v>
      </c>
      <c r="K108" s="1">
        <v>0</v>
      </c>
      <c r="L108" s="1">
        <v>0.15</v>
      </c>
      <c r="M108" s="1">
        <v>2</v>
      </c>
      <c r="N108" s="1">
        <v>18</v>
      </c>
      <c r="O108" s="1">
        <v>25</v>
      </c>
      <c r="P108" s="1">
        <v>45</v>
      </c>
      <c r="Q108" s="1">
        <v>0.76</v>
      </c>
      <c r="R108" s="1">
        <v>0.6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 t="s">
        <v>50</v>
      </c>
      <c r="Y108" s="4" t="str">
        <f>IF(weapon_components[[#This Row],[tier]]=1,weapon_components[[#This Row],[type]]&amp;","&amp;weapon_components[[#This Row],[size]]&amp;","&amp;5,"")</f>
        <v>CRYSTAL_SHIP_YELLOW_LIGHTNING,SMALL,5</v>
      </c>
      <c r="Z108" s="4">
        <f>_xlfn.IFNA(ROUND(VLOOKUP(weapon_components[[#This Row],[max_tier]],weapon_components[],8,FALSE)/5,0),weapon_components[[#This Row],[min_damage]])</f>
        <v>4</v>
      </c>
      <c r="AA108" s="4">
        <f>_xlfn.IFNA(ROUND(VLOOKUP(weapon_components[[#This Row],[max_tier]],weapon_components[],9,FALSE)/5,0),weapon_components[[#This Row],[max_damage]])</f>
        <v>17</v>
      </c>
    </row>
    <row r="109" spans="1:27" ht="12.5">
      <c r="A109" s="1" t="s">
        <v>312</v>
      </c>
      <c r="B109" s="1" t="s">
        <v>313</v>
      </c>
      <c r="C109" s="1" t="s">
        <v>311</v>
      </c>
      <c r="D109" s="1" t="s">
        <v>53</v>
      </c>
      <c r="E109" s="1">
        <v>1</v>
      </c>
      <c r="F109" s="1">
        <v>5</v>
      </c>
      <c r="G109" s="1">
        <v>-5</v>
      </c>
      <c r="H109" s="1">
        <v>8</v>
      </c>
      <c r="I109" s="1">
        <v>36</v>
      </c>
      <c r="J109" s="1">
        <v>1</v>
      </c>
      <c r="K109" s="1">
        <v>0</v>
      </c>
      <c r="L109" s="1">
        <v>0.3</v>
      </c>
      <c r="M109" s="1">
        <v>2</v>
      </c>
      <c r="N109" s="1">
        <v>18</v>
      </c>
      <c r="O109" s="1">
        <v>25</v>
      </c>
      <c r="P109" s="1">
        <v>65</v>
      </c>
      <c r="Q109" s="1">
        <v>0.72</v>
      </c>
      <c r="R109" s="1">
        <v>0.3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 t="s">
        <v>50</v>
      </c>
      <c r="Y109" s="4" t="str">
        <f>IF(weapon_components[[#This Row],[tier]]=1,weapon_components[[#This Row],[type]]&amp;","&amp;weapon_components[[#This Row],[size]]&amp;","&amp;5,"")</f>
        <v>CRYSTAL_SHIP_YELLOW_LIGHTNING,MEDIUM,5</v>
      </c>
      <c r="Z109" s="4">
        <f>_xlfn.IFNA(ROUND(VLOOKUP(weapon_components[[#This Row],[max_tier]],weapon_components[],8,FALSE)/5,0),weapon_components[[#This Row],[min_damage]])</f>
        <v>8</v>
      </c>
      <c r="AA109" s="4">
        <f>_xlfn.IFNA(ROUND(VLOOKUP(weapon_components[[#This Row],[max_tier]],weapon_components[],9,FALSE)/5,0),weapon_components[[#This Row],[max_damage]])</f>
        <v>36</v>
      </c>
    </row>
    <row r="110" spans="1:27" ht="12.5">
      <c r="A110" s="1" t="s">
        <v>314</v>
      </c>
      <c r="B110" s="1" t="s">
        <v>315</v>
      </c>
      <c r="C110" s="1" t="s">
        <v>311</v>
      </c>
      <c r="D110" s="1" t="s">
        <v>56</v>
      </c>
      <c r="E110" s="1">
        <v>1</v>
      </c>
      <c r="F110" s="1">
        <v>10</v>
      </c>
      <c r="G110" s="1">
        <v>-10</v>
      </c>
      <c r="H110" s="1">
        <v>21</v>
      </c>
      <c r="I110" s="1">
        <v>74</v>
      </c>
      <c r="J110" s="1">
        <v>1</v>
      </c>
      <c r="K110" s="1">
        <v>0</v>
      </c>
      <c r="L110" s="1">
        <v>0.6</v>
      </c>
      <c r="M110" s="1">
        <v>2</v>
      </c>
      <c r="N110" s="1">
        <v>18</v>
      </c>
      <c r="O110" s="1">
        <v>25</v>
      </c>
      <c r="P110" s="1">
        <v>85</v>
      </c>
      <c r="Q110" s="1">
        <v>0.67</v>
      </c>
      <c r="R110" s="1">
        <v>0.05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 t="s">
        <v>50</v>
      </c>
      <c r="Y110" s="4" t="str">
        <f>IF(weapon_components[[#This Row],[tier]]=1,weapon_components[[#This Row],[type]]&amp;","&amp;weapon_components[[#This Row],[size]]&amp;","&amp;5,"")</f>
        <v>CRYSTAL_SHIP_YELLOW_LIGHTNING,LARGE,5</v>
      </c>
      <c r="Z110" s="4">
        <f>_xlfn.IFNA(ROUND(VLOOKUP(weapon_components[[#This Row],[max_tier]],weapon_components[],8,FALSE)/5,0),weapon_components[[#This Row],[min_damage]])</f>
        <v>21</v>
      </c>
      <c r="AA110" s="4">
        <f>_xlfn.IFNA(ROUND(VLOOKUP(weapon_components[[#This Row],[max_tier]],weapon_components[],9,FALSE)/5,0),weapon_components[[#This Row],[max_damage]])</f>
        <v>74</v>
      </c>
    </row>
    <row r="111" spans="1:27" ht="12.5">
      <c r="A111" s="1" t="s">
        <v>316</v>
      </c>
      <c r="B111" s="1" t="s">
        <v>317</v>
      </c>
      <c r="C111" s="1" t="s">
        <v>318</v>
      </c>
      <c r="D111" s="1" t="s">
        <v>49</v>
      </c>
      <c r="E111" s="1">
        <v>1</v>
      </c>
      <c r="F111" s="1">
        <v>2.5</v>
      </c>
      <c r="G111" s="1">
        <v>-2.5</v>
      </c>
      <c r="H111" s="1">
        <v>4</v>
      </c>
      <c r="I111" s="1">
        <v>17</v>
      </c>
      <c r="J111" s="1">
        <v>1</v>
      </c>
      <c r="K111" s="1">
        <v>0</v>
      </c>
      <c r="L111" s="1">
        <v>0.15</v>
      </c>
      <c r="M111" s="1">
        <v>2</v>
      </c>
      <c r="N111" s="1">
        <v>18</v>
      </c>
      <c r="O111" s="1">
        <v>25</v>
      </c>
      <c r="P111" s="1">
        <v>45</v>
      </c>
      <c r="Q111" s="1">
        <v>0.76</v>
      </c>
      <c r="R111" s="1">
        <v>0.6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 t="s">
        <v>50</v>
      </c>
      <c r="Y111" s="4" t="str">
        <f>IF(weapon_components[[#This Row],[tier]]=1,weapon_components[[#This Row],[type]]&amp;","&amp;weapon_components[[#This Row],[size]]&amp;","&amp;5,"")</f>
        <v>CRYSTAL_SHIP_RED_LIGHTNING,SMALL,5</v>
      </c>
      <c r="Z111" s="4">
        <f>_xlfn.IFNA(ROUND(VLOOKUP(weapon_components[[#This Row],[max_tier]],weapon_components[],8,FALSE)/5,0),weapon_components[[#This Row],[min_damage]])</f>
        <v>4</v>
      </c>
      <c r="AA111" s="4">
        <f>_xlfn.IFNA(ROUND(VLOOKUP(weapon_components[[#This Row],[max_tier]],weapon_components[],9,FALSE)/5,0),weapon_components[[#This Row],[max_damage]])</f>
        <v>17</v>
      </c>
    </row>
    <row r="112" spans="1:27" ht="12.5">
      <c r="A112" s="1" t="s">
        <v>319</v>
      </c>
      <c r="B112" s="1" t="s">
        <v>320</v>
      </c>
      <c r="C112" s="1" t="s">
        <v>318</v>
      </c>
      <c r="D112" s="1" t="s">
        <v>53</v>
      </c>
      <c r="E112" s="1">
        <v>1</v>
      </c>
      <c r="F112" s="1">
        <v>5</v>
      </c>
      <c r="G112" s="1">
        <v>-5</v>
      </c>
      <c r="H112" s="1">
        <v>8</v>
      </c>
      <c r="I112" s="1">
        <v>36</v>
      </c>
      <c r="J112" s="1">
        <v>1</v>
      </c>
      <c r="K112" s="1">
        <v>0</v>
      </c>
      <c r="L112" s="1">
        <v>0.3</v>
      </c>
      <c r="M112" s="1">
        <v>2</v>
      </c>
      <c r="N112" s="1">
        <v>18</v>
      </c>
      <c r="O112" s="1">
        <v>25</v>
      </c>
      <c r="P112" s="1">
        <v>65</v>
      </c>
      <c r="Q112" s="1">
        <v>0.72</v>
      </c>
      <c r="R112" s="1">
        <v>0.3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 t="s">
        <v>50</v>
      </c>
      <c r="Y112" s="4" t="str">
        <f>IF(weapon_components[[#This Row],[tier]]=1,weapon_components[[#This Row],[type]]&amp;","&amp;weapon_components[[#This Row],[size]]&amp;","&amp;5,"")</f>
        <v>CRYSTAL_SHIP_RED_LIGHTNING,MEDIUM,5</v>
      </c>
      <c r="Z112" s="4">
        <f>_xlfn.IFNA(ROUND(VLOOKUP(weapon_components[[#This Row],[max_tier]],weapon_components[],8,FALSE)/5,0),weapon_components[[#This Row],[min_damage]])</f>
        <v>8</v>
      </c>
      <c r="AA112" s="4">
        <f>_xlfn.IFNA(ROUND(VLOOKUP(weapon_components[[#This Row],[max_tier]],weapon_components[],9,FALSE)/5,0),weapon_components[[#This Row],[max_damage]])</f>
        <v>36</v>
      </c>
    </row>
    <row r="113" spans="1:27" ht="12.5">
      <c r="A113" s="1" t="s">
        <v>321</v>
      </c>
      <c r="B113" s="1" t="s">
        <v>322</v>
      </c>
      <c r="C113" s="1" t="s">
        <v>318</v>
      </c>
      <c r="D113" s="1" t="s">
        <v>56</v>
      </c>
      <c r="E113" s="1">
        <v>1</v>
      </c>
      <c r="F113" s="1">
        <v>10</v>
      </c>
      <c r="G113" s="1">
        <v>-10</v>
      </c>
      <c r="H113" s="1">
        <v>21</v>
      </c>
      <c r="I113" s="1">
        <v>74</v>
      </c>
      <c r="J113" s="1">
        <v>1</v>
      </c>
      <c r="K113" s="1">
        <v>0</v>
      </c>
      <c r="L113" s="1">
        <v>0.6</v>
      </c>
      <c r="M113" s="1">
        <v>2</v>
      </c>
      <c r="N113" s="1">
        <v>18</v>
      </c>
      <c r="O113" s="1">
        <v>25</v>
      </c>
      <c r="P113" s="1">
        <v>85</v>
      </c>
      <c r="Q113" s="1">
        <v>0.67</v>
      </c>
      <c r="R113" s="1">
        <v>0.05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 t="s">
        <v>50</v>
      </c>
      <c r="Y113" s="4" t="str">
        <f>IF(weapon_components[[#This Row],[tier]]=1,weapon_components[[#This Row],[type]]&amp;","&amp;weapon_components[[#This Row],[size]]&amp;","&amp;5,"")</f>
        <v>CRYSTAL_SHIP_RED_LIGHTNING,LARGE,5</v>
      </c>
      <c r="Z113" s="4">
        <f>_xlfn.IFNA(ROUND(VLOOKUP(weapon_components[[#This Row],[max_tier]],weapon_components[],8,FALSE)/5,0),weapon_components[[#This Row],[min_damage]])</f>
        <v>21</v>
      </c>
      <c r="AA113" s="4">
        <f>_xlfn.IFNA(ROUND(VLOOKUP(weapon_components[[#This Row],[max_tier]],weapon_components[],9,FALSE)/5,0),weapon_components[[#This Row],[max_damage]])</f>
        <v>74</v>
      </c>
    </row>
    <row r="114" spans="1:27" ht="12.5">
      <c r="A114" s="1" t="s">
        <v>323</v>
      </c>
      <c r="B114" s="1" t="s">
        <v>324</v>
      </c>
      <c r="C114" s="1" t="s">
        <v>325</v>
      </c>
      <c r="D114" s="1" t="s">
        <v>49</v>
      </c>
      <c r="E114" s="1">
        <v>1</v>
      </c>
      <c r="F114" s="1">
        <v>7.5</v>
      </c>
      <c r="G114" s="1">
        <v>-7.5</v>
      </c>
      <c r="H114" s="1">
        <v>6</v>
      </c>
      <c r="I114" s="1">
        <v>21</v>
      </c>
      <c r="J114" s="1">
        <v>1</v>
      </c>
      <c r="K114" s="1">
        <v>0</v>
      </c>
      <c r="L114" s="1">
        <v>0.15</v>
      </c>
      <c r="M114" s="1">
        <v>2</v>
      </c>
      <c r="N114" s="1">
        <v>18</v>
      </c>
      <c r="O114" s="1">
        <v>25</v>
      </c>
      <c r="P114" s="1">
        <v>45</v>
      </c>
      <c r="Q114" s="1">
        <v>0.76</v>
      </c>
      <c r="R114" s="1">
        <v>0.6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 t="s">
        <v>50</v>
      </c>
      <c r="Y114" s="4" t="str">
        <f>IF(weapon_components[[#This Row],[tier]]=1,weapon_components[[#This Row],[type]]&amp;","&amp;weapon_components[[#This Row],[size]]&amp;","&amp;5,"")</f>
        <v>CRYSTAL_SHIP_BLUE_ELITE_LIGHTNING,SMALL,5</v>
      </c>
      <c r="Z114" s="4">
        <f>_xlfn.IFNA(ROUND(VLOOKUP(weapon_components[[#This Row],[max_tier]],weapon_components[],8,FALSE)/5,0),weapon_components[[#This Row],[min_damage]])</f>
        <v>6</v>
      </c>
      <c r="AA114" s="4">
        <f>_xlfn.IFNA(ROUND(VLOOKUP(weapon_components[[#This Row],[max_tier]],weapon_components[],9,FALSE)/5,0),weapon_components[[#This Row],[max_damage]])</f>
        <v>21</v>
      </c>
    </row>
    <row r="115" spans="1:27" ht="12.5">
      <c r="A115" s="1" t="s">
        <v>326</v>
      </c>
      <c r="B115" s="1" t="s">
        <v>327</v>
      </c>
      <c r="C115" s="1" t="s">
        <v>325</v>
      </c>
      <c r="D115" s="1" t="s">
        <v>53</v>
      </c>
      <c r="E115" s="1">
        <v>1</v>
      </c>
      <c r="F115" s="1">
        <v>15</v>
      </c>
      <c r="G115" s="1">
        <v>-15</v>
      </c>
      <c r="H115" s="1">
        <v>13</v>
      </c>
      <c r="I115" s="1">
        <v>44</v>
      </c>
      <c r="J115" s="1">
        <v>1</v>
      </c>
      <c r="K115" s="1">
        <v>0</v>
      </c>
      <c r="L115" s="1">
        <v>0.3</v>
      </c>
      <c r="M115" s="1">
        <v>2</v>
      </c>
      <c r="N115" s="1">
        <v>18</v>
      </c>
      <c r="O115" s="1">
        <v>25</v>
      </c>
      <c r="P115" s="1">
        <v>65</v>
      </c>
      <c r="Q115" s="1">
        <v>0.72</v>
      </c>
      <c r="R115" s="1">
        <v>0.3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 t="s">
        <v>50</v>
      </c>
      <c r="Y115" s="4" t="str">
        <f>IF(weapon_components[[#This Row],[tier]]=1,weapon_components[[#This Row],[type]]&amp;","&amp;weapon_components[[#This Row],[size]]&amp;","&amp;5,"")</f>
        <v>CRYSTAL_SHIP_BLUE_ELITE_LIGHTNING,MEDIUM,5</v>
      </c>
      <c r="Z115" s="4">
        <f>_xlfn.IFNA(ROUND(VLOOKUP(weapon_components[[#This Row],[max_tier]],weapon_components[],8,FALSE)/5,0),weapon_components[[#This Row],[min_damage]])</f>
        <v>13</v>
      </c>
      <c r="AA115" s="4">
        <f>_xlfn.IFNA(ROUND(VLOOKUP(weapon_components[[#This Row],[max_tier]],weapon_components[],9,FALSE)/5,0),weapon_components[[#This Row],[max_damage]])</f>
        <v>44</v>
      </c>
    </row>
    <row r="116" spans="1:27" ht="12.5">
      <c r="A116" s="1" t="s">
        <v>328</v>
      </c>
      <c r="B116" s="1" t="s">
        <v>329</v>
      </c>
      <c r="C116" s="1" t="s">
        <v>325</v>
      </c>
      <c r="D116" s="1" t="s">
        <v>56</v>
      </c>
      <c r="E116" s="1">
        <v>1</v>
      </c>
      <c r="F116" s="1">
        <v>30</v>
      </c>
      <c r="G116" s="1">
        <v>-30</v>
      </c>
      <c r="H116" s="1">
        <v>30</v>
      </c>
      <c r="I116" s="1">
        <v>92</v>
      </c>
      <c r="J116" s="1">
        <v>1</v>
      </c>
      <c r="K116" s="1">
        <v>0</v>
      </c>
      <c r="L116" s="1">
        <v>0.6</v>
      </c>
      <c r="M116" s="1">
        <v>2</v>
      </c>
      <c r="N116" s="1">
        <v>18</v>
      </c>
      <c r="O116" s="1">
        <v>25</v>
      </c>
      <c r="P116" s="1">
        <v>85</v>
      </c>
      <c r="Q116" s="1">
        <v>0.67</v>
      </c>
      <c r="R116" s="1">
        <v>0.05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 t="s">
        <v>50</v>
      </c>
      <c r="Y116" s="4" t="str">
        <f>IF(weapon_components[[#This Row],[tier]]=1,weapon_components[[#This Row],[type]]&amp;","&amp;weapon_components[[#This Row],[size]]&amp;","&amp;5,"")</f>
        <v>CRYSTAL_SHIP_BLUE_ELITE_LIGHTNING,LARGE,5</v>
      </c>
      <c r="Z116" s="4">
        <f>_xlfn.IFNA(ROUND(VLOOKUP(weapon_components[[#This Row],[max_tier]],weapon_components[],8,FALSE)/5,0),weapon_components[[#This Row],[min_damage]])</f>
        <v>30</v>
      </c>
      <c r="AA116" s="4">
        <f>_xlfn.IFNA(ROUND(VLOOKUP(weapon_components[[#This Row],[max_tier]],weapon_components[],9,FALSE)/5,0),weapon_components[[#This Row],[max_damage]])</f>
        <v>92</v>
      </c>
    </row>
    <row r="117" spans="1:27" ht="12.5">
      <c r="A117" s="1" t="s">
        <v>330</v>
      </c>
      <c r="B117" s="1" t="s">
        <v>331</v>
      </c>
      <c r="C117" s="1" t="s">
        <v>332</v>
      </c>
      <c r="D117" s="1" t="s">
        <v>49</v>
      </c>
      <c r="E117" s="1">
        <v>1</v>
      </c>
      <c r="F117" s="1">
        <v>7.5</v>
      </c>
      <c r="G117" s="1">
        <v>-7.5</v>
      </c>
      <c r="H117" s="1">
        <v>6</v>
      </c>
      <c r="I117" s="1">
        <v>21</v>
      </c>
      <c r="J117" s="1">
        <v>1</v>
      </c>
      <c r="K117" s="1">
        <v>0</v>
      </c>
      <c r="L117" s="1">
        <v>0.15</v>
      </c>
      <c r="M117" s="1">
        <v>2</v>
      </c>
      <c r="N117" s="1">
        <v>18</v>
      </c>
      <c r="O117" s="1">
        <v>25</v>
      </c>
      <c r="P117" s="1">
        <v>45</v>
      </c>
      <c r="Q117" s="1">
        <v>0.76</v>
      </c>
      <c r="R117" s="1">
        <v>0.6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 t="s">
        <v>50</v>
      </c>
      <c r="Y117" s="4" t="str">
        <f>IF(weapon_components[[#This Row],[tier]]=1,weapon_components[[#This Row],[type]]&amp;","&amp;weapon_components[[#This Row],[size]]&amp;","&amp;5,"")</f>
        <v>CRYSTAL_SHIP_GREEN_ELITE_LIGHTNING,SMALL,5</v>
      </c>
      <c r="Z117" s="4">
        <f>_xlfn.IFNA(ROUND(VLOOKUP(weapon_components[[#This Row],[max_tier]],weapon_components[],8,FALSE)/5,0),weapon_components[[#This Row],[min_damage]])</f>
        <v>6</v>
      </c>
      <c r="AA117" s="4">
        <f>_xlfn.IFNA(ROUND(VLOOKUP(weapon_components[[#This Row],[max_tier]],weapon_components[],9,FALSE)/5,0),weapon_components[[#This Row],[max_damage]])</f>
        <v>21</v>
      </c>
    </row>
    <row r="118" spans="1:27" ht="12.5">
      <c r="A118" s="1" t="s">
        <v>333</v>
      </c>
      <c r="B118" s="1" t="s">
        <v>334</v>
      </c>
      <c r="C118" s="1" t="s">
        <v>332</v>
      </c>
      <c r="D118" s="1" t="s">
        <v>53</v>
      </c>
      <c r="E118" s="1">
        <v>1</v>
      </c>
      <c r="F118" s="1">
        <v>15</v>
      </c>
      <c r="G118" s="1">
        <v>-15</v>
      </c>
      <c r="H118" s="1">
        <v>13</v>
      </c>
      <c r="I118" s="1">
        <v>44</v>
      </c>
      <c r="J118" s="1">
        <v>1</v>
      </c>
      <c r="K118" s="1">
        <v>0</v>
      </c>
      <c r="L118" s="1">
        <v>0.3</v>
      </c>
      <c r="M118" s="1">
        <v>2</v>
      </c>
      <c r="N118" s="1">
        <v>18</v>
      </c>
      <c r="O118" s="1">
        <v>25</v>
      </c>
      <c r="P118" s="1">
        <v>65</v>
      </c>
      <c r="Q118" s="1">
        <v>0.72</v>
      </c>
      <c r="R118" s="1">
        <v>0.3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 t="s">
        <v>50</v>
      </c>
      <c r="Y118" s="4" t="str">
        <f>IF(weapon_components[[#This Row],[tier]]=1,weapon_components[[#This Row],[type]]&amp;","&amp;weapon_components[[#This Row],[size]]&amp;","&amp;5,"")</f>
        <v>CRYSTAL_SHIP_GREEN_ELITE_LIGHTNING,MEDIUM,5</v>
      </c>
      <c r="Z118" s="4">
        <f>_xlfn.IFNA(ROUND(VLOOKUP(weapon_components[[#This Row],[max_tier]],weapon_components[],8,FALSE)/5,0),weapon_components[[#This Row],[min_damage]])</f>
        <v>13</v>
      </c>
      <c r="AA118" s="4">
        <f>_xlfn.IFNA(ROUND(VLOOKUP(weapon_components[[#This Row],[max_tier]],weapon_components[],9,FALSE)/5,0),weapon_components[[#This Row],[max_damage]])</f>
        <v>44</v>
      </c>
    </row>
    <row r="119" spans="1:27" ht="12.5">
      <c r="A119" s="1" t="s">
        <v>335</v>
      </c>
      <c r="B119" s="1" t="s">
        <v>336</v>
      </c>
      <c r="C119" s="1" t="s">
        <v>332</v>
      </c>
      <c r="D119" s="1" t="s">
        <v>56</v>
      </c>
      <c r="E119" s="1">
        <v>1</v>
      </c>
      <c r="F119" s="1">
        <v>30</v>
      </c>
      <c r="G119" s="1">
        <v>-30</v>
      </c>
      <c r="H119" s="1">
        <v>30</v>
      </c>
      <c r="I119" s="1">
        <v>92</v>
      </c>
      <c r="J119" s="1">
        <v>1</v>
      </c>
      <c r="K119" s="1">
        <v>0</v>
      </c>
      <c r="L119" s="1">
        <v>0.6</v>
      </c>
      <c r="M119" s="1">
        <v>2</v>
      </c>
      <c r="N119" s="1">
        <v>18</v>
      </c>
      <c r="O119" s="1">
        <v>25</v>
      </c>
      <c r="P119" s="1">
        <v>85</v>
      </c>
      <c r="Q119" s="1">
        <v>0.67</v>
      </c>
      <c r="R119" s="1">
        <v>0.05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 t="s">
        <v>50</v>
      </c>
      <c r="Y119" s="4" t="str">
        <f>IF(weapon_components[[#This Row],[tier]]=1,weapon_components[[#This Row],[type]]&amp;","&amp;weapon_components[[#This Row],[size]]&amp;","&amp;5,"")</f>
        <v>CRYSTAL_SHIP_GREEN_ELITE_LIGHTNING,LARGE,5</v>
      </c>
      <c r="Z119" s="4">
        <f>_xlfn.IFNA(ROUND(VLOOKUP(weapon_components[[#This Row],[max_tier]],weapon_components[],8,FALSE)/5,0),weapon_components[[#This Row],[min_damage]])</f>
        <v>30</v>
      </c>
      <c r="AA119" s="4">
        <f>_xlfn.IFNA(ROUND(VLOOKUP(weapon_components[[#This Row],[max_tier]],weapon_components[],9,FALSE)/5,0),weapon_components[[#This Row],[max_damage]])</f>
        <v>92</v>
      </c>
    </row>
    <row r="120" spans="1:27" ht="12.5">
      <c r="A120" s="1" t="s">
        <v>337</v>
      </c>
      <c r="B120" s="1" t="s">
        <v>338</v>
      </c>
      <c r="C120" s="1" t="s">
        <v>339</v>
      </c>
      <c r="D120" s="1" t="s">
        <v>49</v>
      </c>
      <c r="E120" s="1">
        <v>1</v>
      </c>
      <c r="F120" s="1">
        <v>7.5</v>
      </c>
      <c r="G120" s="1">
        <v>-7.5</v>
      </c>
      <c r="H120" s="1">
        <v>6</v>
      </c>
      <c r="I120" s="1">
        <v>21</v>
      </c>
      <c r="J120" s="1">
        <v>1</v>
      </c>
      <c r="K120" s="1">
        <v>0</v>
      </c>
      <c r="L120" s="1">
        <v>0.15</v>
      </c>
      <c r="M120" s="1">
        <v>2</v>
      </c>
      <c r="N120" s="1">
        <v>18</v>
      </c>
      <c r="O120" s="1">
        <v>25</v>
      </c>
      <c r="P120" s="1">
        <v>45</v>
      </c>
      <c r="Q120" s="1">
        <v>0.76</v>
      </c>
      <c r="R120" s="1">
        <v>0.6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 t="s">
        <v>50</v>
      </c>
      <c r="Y120" s="4" t="str">
        <f>IF(weapon_components[[#This Row],[tier]]=1,weapon_components[[#This Row],[type]]&amp;","&amp;weapon_components[[#This Row],[size]]&amp;","&amp;5,"")</f>
        <v>CRYSTAL_SHIP_YELLOW_ELITE_LIGHTNING,SMALL,5</v>
      </c>
      <c r="Z120" s="4">
        <f>_xlfn.IFNA(ROUND(VLOOKUP(weapon_components[[#This Row],[max_tier]],weapon_components[],8,FALSE)/5,0),weapon_components[[#This Row],[min_damage]])</f>
        <v>6</v>
      </c>
      <c r="AA120" s="4">
        <f>_xlfn.IFNA(ROUND(VLOOKUP(weapon_components[[#This Row],[max_tier]],weapon_components[],9,FALSE)/5,0),weapon_components[[#This Row],[max_damage]])</f>
        <v>21</v>
      </c>
    </row>
    <row r="121" spans="1:27" ht="12.5">
      <c r="A121" s="1" t="s">
        <v>340</v>
      </c>
      <c r="B121" s="1" t="s">
        <v>341</v>
      </c>
      <c r="C121" s="1" t="s">
        <v>339</v>
      </c>
      <c r="D121" s="1" t="s">
        <v>53</v>
      </c>
      <c r="E121" s="1">
        <v>1</v>
      </c>
      <c r="F121" s="1">
        <v>15</v>
      </c>
      <c r="G121" s="1">
        <v>-15</v>
      </c>
      <c r="H121" s="1">
        <v>13</v>
      </c>
      <c r="I121" s="1">
        <v>44</v>
      </c>
      <c r="J121" s="1">
        <v>1</v>
      </c>
      <c r="K121" s="1">
        <v>0</v>
      </c>
      <c r="L121" s="1">
        <v>0.3</v>
      </c>
      <c r="M121" s="1">
        <v>2</v>
      </c>
      <c r="N121" s="1">
        <v>18</v>
      </c>
      <c r="O121" s="1">
        <v>25</v>
      </c>
      <c r="P121" s="1">
        <v>65</v>
      </c>
      <c r="Q121" s="1">
        <v>0.72</v>
      </c>
      <c r="R121" s="1">
        <v>0.3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 t="s">
        <v>50</v>
      </c>
      <c r="Y121" s="4" t="str">
        <f>IF(weapon_components[[#This Row],[tier]]=1,weapon_components[[#This Row],[type]]&amp;","&amp;weapon_components[[#This Row],[size]]&amp;","&amp;5,"")</f>
        <v>CRYSTAL_SHIP_YELLOW_ELITE_LIGHTNING,MEDIUM,5</v>
      </c>
      <c r="Z121" s="4">
        <f>_xlfn.IFNA(ROUND(VLOOKUP(weapon_components[[#This Row],[max_tier]],weapon_components[],8,FALSE)/5,0),weapon_components[[#This Row],[min_damage]])</f>
        <v>13</v>
      </c>
      <c r="AA121" s="4">
        <f>_xlfn.IFNA(ROUND(VLOOKUP(weapon_components[[#This Row],[max_tier]],weapon_components[],9,FALSE)/5,0),weapon_components[[#This Row],[max_damage]])</f>
        <v>44</v>
      </c>
    </row>
    <row r="122" spans="1:27" ht="12.5">
      <c r="A122" s="1" t="s">
        <v>342</v>
      </c>
      <c r="B122" s="1" t="s">
        <v>343</v>
      </c>
      <c r="C122" s="1" t="s">
        <v>339</v>
      </c>
      <c r="D122" s="1" t="s">
        <v>56</v>
      </c>
      <c r="E122" s="1">
        <v>1</v>
      </c>
      <c r="F122" s="1">
        <v>30</v>
      </c>
      <c r="G122" s="1">
        <v>-30</v>
      </c>
      <c r="H122" s="1">
        <v>30</v>
      </c>
      <c r="I122" s="1">
        <v>92</v>
      </c>
      <c r="J122" s="1">
        <v>1</v>
      </c>
      <c r="K122" s="1">
        <v>0</v>
      </c>
      <c r="L122" s="1">
        <v>0.6</v>
      </c>
      <c r="M122" s="1">
        <v>2</v>
      </c>
      <c r="N122" s="1">
        <v>18</v>
      </c>
      <c r="O122" s="1">
        <v>25</v>
      </c>
      <c r="P122" s="1">
        <v>85</v>
      </c>
      <c r="Q122" s="1">
        <v>0.67</v>
      </c>
      <c r="R122" s="1">
        <v>0.05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 t="s">
        <v>50</v>
      </c>
      <c r="Y122" s="4" t="str">
        <f>IF(weapon_components[[#This Row],[tier]]=1,weapon_components[[#This Row],[type]]&amp;","&amp;weapon_components[[#This Row],[size]]&amp;","&amp;5,"")</f>
        <v>CRYSTAL_SHIP_YELLOW_ELITE_LIGHTNING,LARGE,5</v>
      </c>
      <c r="Z122" s="4">
        <f>_xlfn.IFNA(ROUND(VLOOKUP(weapon_components[[#This Row],[max_tier]],weapon_components[],8,FALSE)/5,0),weapon_components[[#This Row],[min_damage]])</f>
        <v>30</v>
      </c>
      <c r="AA122" s="4">
        <f>_xlfn.IFNA(ROUND(VLOOKUP(weapon_components[[#This Row],[max_tier]],weapon_components[],9,FALSE)/5,0),weapon_components[[#This Row],[max_damage]])</f>
        <v>92</v>
      </c>
    </row>
    <row r="123" spans="1:27" ht="12.5">
      <c r="A123" s="1" t="s">
        <v>344</v>
      </c>
      <c r="B123" s="1" t="s">
        <v>345</v>
      </c>
      <c r="C123" s="1" t="s">
        <v>346</v>
      </c>
      <c r="D123" s="1" t="s">
        <v>49</v>
      </c>
      <c r="E123" s="1">
        <v>1</v>
      </c>
      <c r="F123" s="1">
        <v>7.5</v>
      </c>
      <c r="G123" s="1">
        <v>-7.5</v>
      </c>
      <c r="H123" s="1">
        <v>6</v>
      </c>
      <c r="I123" s="1">
        <v>21</v>
      </c>
      <c r="J123" s="1">
        <v>1</v>
      </c>
      <c r="K123" s="1">
        <v>0</v>
      </c>
      <c r="L123" s="1">
        <v>0.15</v>
      </c>
      <c r="M123" s="1">
        <v>2</v>
      </c>
      <c r="N123" s="1">
        <v>18</v>
      </c>
      <c r="O123" s="1">
        <v>25</v>
      </c>
      <c r="P123" s="1">
        <v>45</v>
      </c>
      <c r="Q123" s="1">
        <v>0.76</v>
      </c>
      <c r="R123" s="1">
        <v>0.6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 t="s">
        <v>50</v>
      </c>
      <c r="Y123" s="4" t="str">
        <f>IF(weapon_components[[#This Row],[tier]]=1,weapon_components[[#This Row],[type]]&amp;","&amp;weapon_components[[#This Row],[size]]&amp;","&amp;5,"")</f>
        <v>CRYSTAL_SHIP_RED_ELITE_LIGHTNING,SMALL,5</v>
      </c>
      <c r="Z123" s="4">
        <f>_xlfn.IFNA(ROUND(VLOOKUP(weapon_components[[#This Row],[max_tier]],weapon_components[],8,FALSE)/5,0),weapon_components[[#This Row],[min_damage]])</f>
        <v>6</v>
      </c>
      <c r="AA123" s="4">
        <f>_xlfn.IFNA(ROUND(VLOOKUP(weapon_components[[#This Row],[max_tier]],weapon_components[],9,FALSE)/5,0),weapon_components[[#This Row],[max_damage]])</f>
        <v>21</v>
      </c>
    </row>
    <row r="124" spans="1:27" ht="12.5">
      <c r="A124" s="1" t="s">
        <v>347</v>
      </c>
      <c r="B124" s="1" t="s">
        <v>348</v>
      </c>
      <c r="C124" s="1" t="s">
        <v>346</v>
      </c>
      <c r="D124" s="1" t="s">
        <v>53</v>
      </c>
      <c r="E124" s="1">
        <v>1</v>
      </c>
      <c r="F124" s="1">
        <v>15</v>
      </c>
      <c r="G124" s="1">
        <v>-15</v>
      </c>
      <c r="H124" s="1">
        <v>13</v>
      </c>
      <c r="I124" s="1">
        <v>44</v>
      </c>
      <c r="J124" s="1">
        <v>1</v>
      </c>
      <c r="K124" s="1">
        <v>0</v>
      </c>
      <c r="L124" s="1">
        <v>0.3</v>
      </c>
      <c r="M124" s="1">
        <v>2</v>
      </c>
      <c r="N124" s="1">
        <v>18</v>
      </c>
      <c r="O124" s="1">
        <v>25</v>
      </c>
      <c r="P124" s="1">
        <v>65</v>
      </c>
      <c r="Q124" s="1">
        <v>0.72</v>
      </c>
      <c r="R124" s="1">
        <v>0.3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 t="s">
        <v>50</v>
      </c>
      <c r="Y124" s="4" t="str">
        <f>IF(weapon_components[[#This Row],[tier]]=1,weapon_components[[#This Row],[type]]&amp;","&amp;weapon_components[[#This Row],[size]]&amp;","&amp;5,"")</f>
        <v>CRYSTAL_SHIP_RED_ELITE_LIGHTNING,MEDIUM,5</v>
      </c>
      <c r="Z124" s="4">
        <f>_xlfn.IFNA(ROUND(VLOOKUP(weapon_components[[#This Row],[max_tier]],weapon_components[],8,FALSE)/5,0),weapon_components[[#This Row],[min_damage]])</f>
        <v>13</v>
      </c>
      <c r="AA124" s="4">
        <f>_xlfn.IFNA(ROUND(VLOOKUP(weapon_components[[#This Row],[max_tier]],weapon_components[],9,FALSE)/5,0),weapon_components[[#This Row],[max_damage]])</f>
        <v>44</v>
      </c>
    </row>
    <row r="125" spans="1:27" ht="12.5">
      <c r="A125" s="1" t="s">
        <v>349</v>
      </c>
      <c r="B125" s="1" t="s">
        <v>350</v>
      </c>
      <c r="C125" s="1" t="s">
        <v>346</v>
      </c>
      <c r="D125" s="1" t="s">
        <v>56</v>
      </c>
      <c r="E125" s="1">
        <v>1</v>
      </c>
      <c r="F125" s="1">
        <v>30</v>
      </c>
      <c r="G125" s="1">
        <v>-30</v>
      </c>
      <c r="H125" s="1">
        <v>30</v>
      </c>
      <c r="I125" s="1">
        <v>92</v>
      </c>
      <c r="J125" s="1">
        <v>1</v>
      </c>
      <c r="K125" s="1">
        <v>0</v>
      </c>
      <c r="L125" s="1">
        <v>0.6</v>
      </c>
      <c r="M125" s="1">
        <v>2</v>
      </c>
      <c r="N125" s="1">
        <v>18</v>
      </c>
      <c r="O125" s="1">
        <v>25</v>
      </c>
      <c r="P125" s="1">
        <v>85</v>
      </c>
      <c r="Q125" s="1">
        <v>0.67</v>
      </c>
      <c r="R125" s="1">
        <v>0.05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 t="s">
        <v>50</v>
      </c>
      <c r="Y125" s="4" t="str">
        <f>IF(weapon_components[[#This Row],[tier]]=1,weapon_components[[#This Row],[type]]&amp;","&amp;weapon_components[[#This Row],[size]]&amp;","&amp;5,"")</f>
        <v>CRYSTAL_SHIP_RED_ELITE_LIGHTNING,LARGE,5</v>
      </c>
      <c r="Z125" s="4">
        <f>_xlfn.IFNA(ROUND(VLOOKUP(weapon_components[[#This Row],[max_tier]],weapon_components[],8,FALSE)/5,0),weapon_components[[#This Row],[min_damage]])</f>
        <v>30</v>
      </c>
      <c r="AA125" s="4">
        <f>_xlfn.IFNA(ROUND(VLOOKUP(weapon_components[[#This Row],[max_tier]],weapon_components[],9,FALSE)/5,0),weapon_components[[#This Row],[max_damage]])</f>
        <v>92</v>
      </c>
    </row>
    <row r="126" spans="1:27" ht="12.5">
      <c r="A126" s="1" t="s">
        <v>351</v>
      </c>
      <c r="B126" s="1" t="s">
        <v>352</v>
      </c>
      <c r="C126" s="1" t="s">
        <v>353</v>
      </c>
      <c r="D126" s="1" t="s">
        <v>53</v>
      </c>
      <c r="E126" s="1">
        <v>1</v>
      </c>
      <c r="F126" s="1">
        <v>15</v>
      </c>
      <c r="G126" s="1">
        <v>-15</v>
      </c>
      <c r="H126" s="1">
        <v>19</v>
      </c>
      <c r="I126" s="1">
        <v>29</v>
      </c>
      <c r="J126" s="1">
        <v>1</v>
      </c>
      <c r="K126" s="1">
        <v>0</v>
      </c>
      <c r="L126" s="1">
        <v>1</v>
      </c>
      <c r="M126" s="1">
        <v>2</v>
      </c>
      <c r="N126" s="1">
        <v>25</v>
      </c>
      <c r="O126" s="1">
        <v>30</v>
      </c>
      <c r="P126" s="1">
        <v>60</v>
      </c>
      <c r="Q126" s="1">
        <v>0.85</v>
      </c>
      <c r="R126" s="1">
        <v>0.3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 t="s">
        <v>50</v>
      </c>
      <c r="Y126" s="4" t="str">
        <f>IF(weapon_components[[#This Row],[tier]]=1,weapon_components[[#This Row],[type]]&amp;","&amp;weapon_components[[#This Row],[size]]&amp;","&amp;5,"")</f>
        <v>PROBE_LIGHTNING,MEDIUM,5</v>
      </c>
      <c r="Z126" s="4">
        <f>_xlfn.IFNA(ROUND(VLOOKUP(weapon_components[[#This Row],[max_tier]],weapon_components[],8,FALSE)/5,0),weapon_components[[#This Row],[min_damage]])</f>
        <v>19</v>
      </c>
      <c r="AA126" s="4">
        <f>_xlfn.IFNA(ROUND(VLOOKUP(weapon_components[[#This Row],[max_tier]],weapon_components[],9,FALSE)/5,0),weapon_components[[#This Row],[max_damage]])</f>
        <v>29</v>
      </c>
    </row>
    <row r="127" spans="1:27" ht="12.5">
      <c r="A127" s="1" t="s">
        <v>354</v>
      </c>
      <c r="B127" s="1" t="s">
        <v>355</v>
      </c>
      <c r="C127" s="1" t="s">
        <v>355</v>
      </c>
      <c r="D127" s="1" t="s">
        <v>105</v>
      </c>
      <c r="E127" s="1">
        <v>1</v>
      </c>
      <c r="F127" s="1">
        <v>5</v>
      </c>
      <c r="G127" s="1">
        <v>-5</v>
      </c>
      <c r="H127" s="1">
        <v>3</v>
      </c>
      <c r="I127" s="1">
        <v>11</v>
      </c>
      <c r="J127" s="1">
        <v>2</v>
      </c>
      <c r="K127" s="1">
        <v>0</v>
      </c>
      <c r="L127" s="1">
        <v>0</v>
      </c>
      <c r="M127" s="1">
        <v>2</v>
      </c>
      <c r="N127" s="1">
        <v>20</v>
      </c>
      <c r="O127" s="1">
        <v>25</v>
      </c>
      <c r="P127" s="1">
        <v>40</v>
      </c>
      <c r="Q127" s="1">
        <v>0.82</v>
      </c>
      <c r="R127" s="1">
        <v>0.6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 t="s">
        <v>50</v>
      </c>
      <c r="Y127" s="4" t="str">
        <f>IF(weapon_components[[#This Row],[tier]]=1,weapon_components[[#This Row],[type]]&amp;","&amp;weapon_components[[#This Row],[size]]&amp;","&amp;5,"")</f>
        <v>SPACE_WHALE_WEAPON,NA,5</v>
      </c>
      <c r="Z127" s="4">
        <f>_xlfn.IFNA(ROUND(VLOOKUP(weapon_components[[#This Row],[max_tier]],weapon_components[],8,FALSE)/5,0),weapon_components[[#This Row],[min_damage]])</f>
        <v>3</v>
      </c>
      <c r="AA127" s="4">
        <f>_xlfn.IFNA(ROUND(VLOOKUP(weapon_components[[#This Row],[max_tier]],weapon_components[],9,FALSE)/5,0),weapon_components[[#This Row],[max_damage]])</f>
        <v>11</v>
      </c>
    </row>
    <row r="128" spans="1:27" ht="12.5">
      <c r="A128" s="1" t="s">
        <v>356</v>
      </c>
      <c r="B128" s="1" t="s">
        <v>357</v>
      </c>
      <c r="C128" s="1" t="s">
        <v>358</v>
      </c>
      <c r="D128" s="1" t="s">
        <v>49</v>
      </c>
      <c r="E128" s="1">
        <v>1</v>
      </c>
      <c r="F128" s="1">
        <v>7.5</v>
      </c>
      <c r="G128" s="1">
        <v>-7.5</v>
      </c>
      <c r="H128" s="1">
        <v>9</v>
      </c>
      <c r="I128" s="1">
        <v>15</v>
      </c>
      <c r="J128" s="1">
        <v>1</v>
      </c>
      <c r="K128" s="1">
        <v>0</v>
      </c>
      <c r="L128" s="1">
        <v>0.25</v>
      </c>
      <c r="M128" s="1">
        <v>2</v>
      </c>
      <c r="N128" s="1">
        <v>25</v>
      </c>
      <c r="O128" s="1">
        <v>30</v>
      </c>
      <c r="P128" s="1">
        <v>60</v>
      </c>
      <c r="Q128" s="1">
        <v>0.75</v>
      </c>
      <c r="R128" s="1">
        <v>0.6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 t="s">
        <v>50</v>
      </c>
      <c r="Y128" s="4" t="str">
        <f>IF(weapon_components[[#This Row],[tier]]=1,weapon_components[[#This Row],[type]]&amp;","&amp;weapon_components[[#This Row],[size]]&amp;","&amp;5,"")</f>
        <v>SPACE_AMOEBA_WEAPON,SMALL,5</v>
      </c>
      <c r="Z128" s="4">
        <f>_xlfn.IFNA(ROUND(VLOOKUP(weapon_components[[#This Row],[max_tier]],weapon_components[],8,FALSE)/5,0),weapon_components[[#This Row],[min_damage]])</f>
        <v>9</v>
      </c>
      <c r="AA128" s="4">
        <f>_xlfn.IFNA(ROUND(VLOOKUP(weapon_components[[#This Row],[max_tier]],weapon_components[],9,FALSE)/5,0),weapon_components[[#This Row],[max_damage]])</f>
        <v>15</v>
      </c>
    </row>
    <row r="129" spans="1:27" ht="12.5">
      <c r="A129" s="1" t="s">
        <v>359</v>
      </c>
      <c r="B129" s="1" t="s">
        <v>358</v>
      </c>
      <c r="C129" s="1" t="s">
        <v>358</v>
      </c>
      <c r="D129" s="1" t="s">
        <v>105</v>
      </c>
      <c r="E129" s="1">
        <v>1</v>
      </c>
      <c r="F129" s="1">
        <v>15</v>
      </c>
      <c r="G129" s="1">
        <v>-15</v>
      </c>
      <c r="H129" s="1">
        <v>17</v>
      </c>
      <c r="I129" s="1">
        <v>30</v>
      </c>
      <c r="J129" s="1">
        <v>1</v>
      </c>
      <c r="K129" s="1">
        <v>0</v>
      </c>
      <c r="L129" s="1">
        <v>0.25</v>
      </c>
      <c r="M129" s="1">
        <v>2</v>
      </c>
      <c r="N129" s="1">
        <v>25</v>
      </c>
      <c r="O129" s="1">
        <v>30</v>
      </c>
      <c r="P129" s="1">
        <v>60</v>
      </c>
      <c r="Q129" s="1">
        <v>0.75</v>
      </c>
      <c r="R129" s="1">
        <v>0.3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 t="s">
        <v>50</v>
      </c>
      <c r="Y129" s="4" t="str">
        <f>IF(weapon_components[[#This Row],[tier]]=1,weapon_components[[#This Row],[type]]&amp;","&amp;weapon_components[[#This Row],[size]]&amp;","&amp;5,"")</f>
        <v>SPACE_AMOEBA_WEAPON,NA,5</v>
      </c>
      <c r="Z129" s="4">
        <f>_xlfn.IFNA(ROUND(VLOOKUP(weapon_components[[#This Row],[max_tier]],weapon_components[],8,FALSE)/5,0),weapon_components[[#This Row],[min_damage]])</f>
        <v>17</v>
      </c>
      <c r="AA129" s="4">
        <f>_xlfn.IFNA(ROUND(VLOOKUP(weapon_components[[#This Row],[max_tier]],weapon_components[],9,FALSE)/5,0),weapon_components[[#This Row],[max_damage]])</f>
        <v>30</v>
      </c>
    </row>
    <row r="130" spans="1:27" ht="12.5">
      <c r="A130" s="1" t="s">
        <v>44</v>
      </c>
      <c r="B130" s="1" t="s">
        <v>360</v>
      </c>
      <c r="C130" s="1" t="s">
        <v>48</v>
      </c>
      <c r="D130" s="1" t="s">
        <v>49</v>
      </c>
      <c r="E130" s="1">
        <v>1</v>
      </c>
      <c r="F130" s="1">
        <v>7.5</v>
      </c>
      <c r="G130" s="1">
        <v>-7.5</v>
      </c>
      <c r="H130" s="1">
        <v>8</v>
      </c>
      <c r="I130" s="1">
        <v>14</v>
      </c>
      <c r="J130" s="1">
        <v>1</v>
      </c>
      <c r="K130" s="1">
        <v>0</v>
      </c>
      <c r="L130" s="1">
        <v>1</v>
      </c>
      <c r="M130" s="1">
        <v>2</v>
      </c>
      <c r="N130" s="1">
        <v>25</v>
      </c>
      <c r="O130" s="1">
        <v>30</v>
      </c>
      <c r="P130" s="1">
        <v>40</v>
      </c>
      <c r="Q130" s="1">
        <v>0.75</v>
      </c>
      <c r="R130" s="1">
        <v>0.6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 t="s">
        <v>50</v>
      </c>
      <c r="Y130" s="4" t="str">
        <f>IF(weapon_components[[#This Row],[tier]]=1,weapon_components[[#This Row],[type]]&amp;","&amp;weapon_components[[#This Row],[size]]&amp;","&amp;5,"")</f>
        <v>LASER,SMALL,5</v>
      </c>
      <c r="Z130" s="4">
        <f>_xlfn.IFNA(ROUND(VLOOKUP(weapon_components[[#This Row],[max_tier]],weapon_components[],8,FALSE)/5,0),weapon_components[[#This Row],[min_damage]])</f>
        <v>2</v>
      </c>
      <c r="AA130" s="4">
        <f>_xlfn.IFNA(ROUND(VLOOKUP(weapon_components[[#This Row],[max_tier]],weapon_components[],9,FALSE)/5,0),weapon_components[[#This Row],[max_damage]])</f>
        <v>3</v>
      </c>
    </row>
    <row r="131" spans="1:27" ht="12.5">
      <c r="A131" s="1" t="s">
        <v>51</v>
      </c>
      <c r="B131" s="1" t="s">
        <v>361</v>
      </c>
      <c r="C131" s="1" t="s">
        <v>48</v>
      </c>
      <c r="D131" s="1" t="s">
        <v>53</v>
      </c>
      <c r="E131" s="1">
        <v>1</v>
      </c>
      <c r="F131" s="1">
        <v>15</v>
      </c>
      <c r="G131" s="1">
        <v>-15</v>
      </c>
      <c r="H131" s="1">
        <v>18</v>
      </c>
      <c r="I131" s="1">
        <v>27</v>
      </c>
      <c r="J131" s="1">
        <v>1</v>
      </c>
      <c r="K131" s="1">
        <v>0</v>
      </c>
      <c r="L131" s="1">
        <v>1</v>
      </c>
      <c r="M131" s="1">
        <v>2</v>
      </c>
      <c r="N131" s="1">
        <v>25</v>
      </c>
      <c r="O131" s="1">
        <v>30</v>
      </c>
      <c r="P131" s="1">
        <v>30</v>
      </c>
      <c r="Q131" s="1">
        <v>0.7</v>
      </c>
      <c r="R131" s="1">
        <v>0.3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 t="s">
        <v>50</v>
      </c>
      <c r="Y131" s="4" t="str">
        <f>IF(weapon_components[[#This Row],[tier]]=1,weapon_components[[#This Row],[type]]&amp;","&amp;weapon_components[[#This Row],[size]]&amp;","&amp;5,"")</f>
        <v>LASER,MEDIUM,5</v>
      </c>
      <c r="Z131" s="4">
        <f>_xlfn.IFNA(ROUND(VLOOKUP(weapon_components[[#This Row],[max_tier]],weapon_components[],8,FALSE)/5,0),weapon_components[[#This Row],[min_damage]])</f>
        <v>4</v>
      </c>
      <c r="AA131" s="4">
        <f>_xlfn.IFNA(ROUND(VLOOKUP(weapon_components[[#This Row],[max_tier]],weapon_components[],9,FALSE)/5,0),weapon_components[[#This Row],[max_damage]])</f>
        <v>7</v>
      </c>
    </row>
    <row r="132" spans="1:27" ht="12.5">
      <c r="A132" s="1" t="s">
        <v>362</v>
      </c>
      <c r="B132" s="1" t="s">
        <v>363</v>
      </c>
      <c r="C132" s="1" t="s">
        <v>364</v>
      </c>
      <c r="D132" s="1" t="s">
        <v>105</v>
      </c>
      <c r="E132" s="1">
        <v>1</v>
      </c>
      <c r="F132" s="1">
        <v>0</v>
      </c>
      <c r="G132" s="1">
        <v>0</v>
      </c>
      <c r="H132" s="1">
        <v>300</v>
      </c>
      <c r="I132" s="1">
        <v>700</v>
      </c>
      <c r="J132" s="1">
        <v>0.66</v>
      </c>
      <c r="K132" s="1">
        <v>0</v>
      </c>
      <c r="L132" s="1">
        <v>0.67</v>
      </c>
      <c r="M132" s="1">
        <v>2</v>
      </c>
      <c r="N132" s="1">
        <v>25</v>
      </c>
      <c r="O132" s="1">
        <v>30</v>
      </c>
      <c r="P132" s="1">
        <v>85</v>
      </c>
      <c r="Q132" s="1">
        <v>0.9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 t="s">
        <v>50</v>
      </c>
      <c r="Y132" s="4" t="str">
        <f>IF(weapon_components[[#This Row],[tier]]=1,weapon_components[[#This Row],[type]]&amp;","&amp;weapon_components[[#This Row],[size]]&amp;","&amp;5,"")</f>
        <v>PSIONIC_BLAST,NA,5</v>
      </c>
      <c r="Z132" s="4">
        <f>_xlfn.IFNA(ROUND(VLOOKUP(weapon_components[[#This Row],[max_tier]],weapon_components[],8,FALSE)/5,0),weapon_components[[#This Row],[min_damage]])</f>
        <v>300</v>
      </c>
      <c r="AA132" s="4">
        <f>_xlfn.IFNA(ROUND(VLOOKUP(weapon_components[[#This Row],[max_tier]],weapon_components[],9,FALSE)/5,0),weapon_components[[#This Row],[max_damage]])</f>
        <v>700</v>
      </c>
    </row>
    <row r="133" spans="1:27" ht="12.5">
      <c r="A133" s="1" t="s">
        <v>365</v>
      </c>
      <c r="B133" s="1" t="s">
        <v>366</v>
      </c>
      <c r="C133" s="1" t="s">
        <v>367</v>
      </c>
      <c r="D133" s="1" t="s">
        <v>49</v>
      </c>
      <c r="E133" s="1">
        <v>1</v>
      </c>
      <c r="F133" s="1">
        <v>15</v>
      </c>
      <c r="G133" s="1">
        <v>-15</v>
      </c>
      <c r="H133" s="1">
        <v>13</v>
      </c>
      <c r="I133" s="1">
        <v>19</v>
      </c>
      <c r="J133" s="1">
        <v>1</v>
      </c>
      <c r="K133" s="1">
        <v>0.5</v>
      </c>
      <c r="L133" s="1">
        <v>0.5</v>
      </c>
      <c r="M133" s="1">
        <v>2</v>
      </c>
      <c r="N133" s="1">
        <v>25</v>
      </c>
      <c r="O133" s="1">
        <v>25</v>
      </c>
      <c r="P133" s="1">
        <v>40</v>
      </c>
      <c r="Q133" s="1">
        <v>0.78</v>
      </c>
      <c r="R133" s="1">
        <v>0.6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 t="s">
        <v>50</v>
      </c>
      <c r="Y133" s="4" t="str">
        <f>IF(weapon_components[[#This Row],[tier]]=1,weapon_components[[#This Row],[type]]&amp;","&amp;weapon_components[[#This Row],[size]]&amp;","&amp;5,"")</f>
        <v>ED_WEAPON,SMALL,5</v>
      </c>
      <c r="Z133" s="4">
        <f>_xlfn.IFNA(ROUND(VLOOKUP(weapon_components[[#This Row],[max_tier]],weapon_components[],8,FALSE)/5,0),weapon_components[[#This Row],[min_damage]])</f>
        <v>13</v>
      </c>
      <c r="AA133" s="4">
        <f>_xlfn.IFNA(ROUND(VLOOKUP(weapon_components[[#This Row],[max_tier]],weapon_components[],9,FALSE)/5,0),weapon_components[[#This Row],[max_damage]])</f>
        <v>19</v>
      </c>
    </row>
    <row r="134" spans="1:27" ht="12.5">
      <c r="A134" s="1" t="s">
        <v>368</v>
      </c>
      <c r="B134" s="1" t="s">
        <v>369</v>
      </c>
      <c r="C134" s="1" t="s">
        <v>367</v>
      </c>
      <c r="D134" s="1" t="s">
        <v>53</v>
      </c>
      <c r="E134" s="1">
        <v>1</v>
      </c>
      <c r="F134" s="1">
        <v>30</v>
      </c>
      <c r="G134" s="1">
        <v>-30</v>
      </c>
      <c r="H134" s="1">
        <v>25</v>
      </c>
      <c r="I134" s="1">
        <v>43</v>
      </c>
      <c r="J134" s="1">
        <v>1</v>
      </c>
      <c r="K134" s="1">
        <v>0.5</v>
      </c>
      <c r="L134" s="1">
        <v>0.5</v>
      </c>
      <c r="M134" s="1">
        <v>2</v>
      </c>
      <c r="N134" s="1">
        <v>25</v>
      </c>
      <c r="O134" s="1">
        <v>25</v>
      </c>
      <c r="P134" s="1">
        <v>60</v>
      </c>
      <c r="Q134" s="1">
        <v>0.75</v>
      </c>
      <c r="R134" s="1">
        <v>0.3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 t="s">
        <v>50</v>
      </c>
      <c r="Y134" s="4" t="str">
        <f>IF(weapon_components[[#This Row],[tier]]=1,weapon_components[[#This Row],[type]]&amp;","&amp;weapon_components[[#This Row],[size]]&amp;","&amp;5,"")</f>
        <v>ED_WEAPON,MEDIUM,5</v>
      </c>
      <c r="Z134" s="4">
        <f>_xlfn.IFNA(ROUND(VLOOKUP(weapon_components[[#This Row],[max_tier]],weapon_components[],8,FALSE)/5,0),weapon_components[[#This Row],[min_damage]])</f>
        <v>25</v>
      </c>
      <c r="AA134" s="4">
        <f>_xlfn.IFNA(ROUND(VLOOKUP(weapon_components[[#This Row],[max_tier]],weapon_components[],9,FALSE)/5,0),weapon_components[[#This Row],[max_damage]])</f>
        <v>43</v>
      </c>
    </row>
    <row r="135" spans="1:27" ht="12.5">
      <c r="A135" s="1" t="s">
        <v>370</v>
      </c>
      <c r="B135" s="1" t="s">
        <v>371</v>
      </c>
      <c r="C135" s="1" t="s">
        <v>367</v>
      </c>
      <c r="D135" s="1" t="s">
        <v>56</v>
      </c>
      <c r="E135" s="1">
        <v>1</v>
      </c>
      <c r="F135" s="1">
        <v>60</v>
      </c>
      <c r="G135" s="1">
        <v>-60</v>
      </c>
      <c r="H135" s="1">
        <v>55</v>
      </c>
      <c r="I135" s="1">
        <v>100</v>
      </c>
      <c r="J135" s="1">
        <v>1</v>
      </c>
      <c r="K135" s="1">
        <v>0.5</v>
      </c>
      <c r="L135" s="1">
        <v>0.5</v>
      </c>
      <c r="M135" s="1">
        <v>2</v>
      </c>
      <c r="N135" s="1">
        <v>25</v>
      </c>
      <c r="O135" s="1">
        <v>25</v>
      </c>
      <c r="P135" s="1">
        <v>80</v>
      </c>
      <c r="Q135" s="1">
        <v>0.74</v>
      </c>
      <c r="R135" s="1">
        <v>0.05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 t="s">
        <v>50</v>
      </c>
      <c r="Y135" s="4" t="str">
        <f>IF(weapon_components[[#This Row],[tier]]=1,weapon_components[[#This Row],[type]]&amp;","&amp;weapon_components[[#This Row],[size]]&amp;","&amp;5,"")</f>
        <v>ED_WEAPON,LARGE,5</v>
      </c>
      <c r="Z135" s="4">
        <f>_xlfn.IFNA(ROUND(VLOOKUP(weapon_components[[#This Row],[max_tier]],weapon_components[],8,FALSE)/5,0),weapon_components[[#This Row],[min_damage]])</f>
        <v>55</v>
      </c>
      <c r="AA135" s="4">
        <f>_xlfn.IFNA(ROUND(VLOOKUP(weapon_components[[#This Row],[max_tier]],weapon_components[],9,FALSE)/5,0),weapon_components[[#This Row],[max_damage]])</f>
        <v>100</v>
      </c>
    </row>
    <row r="136" spans="1:27" ht="12.5">
      <c r="A136" s="1" t="s">
        <v>372</v>
      </c>
      <c r="B136" s="1" t="s">
        <v>373</v>
      </c>
      <c r="C136" s="1" t="s">
        <v>374</v>
      </c>
      <c r="D136" s="1" t="s">
        <v>49</v>
      </c>
      <c r="E136" s="1">
        <v>1</v>
      </c>
      <c r="F136" s="1">
        <v>0</v>
      </c>
      <c r="G136" s="1">
        <v>0</v>
      </c>
      <c r="H136" s="1">
        <v>14</v>
      </c>
      <c r="I136" s="1">
        <v>25</v>
      </c>
      <c r="J136" s="1">
        <v>1.1000000000000001</v>
      </c>
      <c r="K136" s="1">
        <v>0</v>
      </c>
      <c r="L136" s="1">
        <v>0</v>
      </c>
      <c r="M136" s="1">
        <v>2</v>
      </c>
      <c r="N136" s="1">
        <v>25</v>
      </c>
      <c r="O136" s="1">
        <v>40</v>
      </c>
      <c r="P136" s="1">
        <v>50</v>
      </c>
      <c r="Q136" s="1">
        <v>1</v>
      </c>
      <c r="R136" s="1">
        <v>0.8</v>
      </c>
      <c r="S136" s="1">
        <v>5</v>
      </c>
      <c r="T136" s="1">
        <v>0.45</v>
      </c>
      <c r="U136" s="1">
        <v>2</v>
      </c>
      <c r="V136" s="1">
        <v>0</v>
      </c>
      <c r="W136" s="1">
        <v>0</v>
      </c>
      <c r="X136" s="1" t="s">
        <v>50</v>
      </c>
      <c r="Y136" s="4" t="str">
        <f>IF(weapon_components[[#This Row],[tier]]=1,weapon_components[[#This Row],[type]]&amp;","&amp;weapon_components[[#This Row],[size]]&amp;","&amp;5,"")</f>
        <v>SPACEPORT_SCOURGE_MISSILE,SMALL,5</v>
      </c>
      <c r="Z136" s="4">
        <f>_xlfn.IFNA(ROUND(VLOOKUP(weapon_components[[#This Row],[max_tier]],weapon_components[],8,FALSE)/5,0),weapon_components[[#This Row],[min_damage]])</f>
        <v>14</v>
      </c>
      <c r="AA136" s="4">
        <f>_xlfn.IFNA(ROUND(VLOOKUP(weapon_components[[#This Row],[max_tier]],weapon_components[],9,FALSE)/5,0),weapon_components[[#This Row],[max_damage]])</f>
        <v>25</v>
      </c>
    </row>
    <row r="137" spans="1:27" ht="12.5">
      <c r="A137" s="1" t="s">
        <v>375</v>
      </c>
      <c r="B137" s="1" t="s">
        <v>376</v>
      </c>
      <c r="C137" s="1" t="s">
        <v>374</v>
      </c>
      <c r="D137" s="1" t="s">
        <v>53</v>
      </c>
      <c r="E137" s="1">
        <v>1</v>
      </c>
      <c r="F137" s="1">
        <v>0</v>
      </c>
      <c r="G137" s="1">
        <v>0</v>
      </c>
      <c r="H137" s="1">
        <v>25</v>
      </c>
      <c r="I137" s="1">
        <v>50</v>
      </c>
      <c r="J137" s="1">
        <v>1.1000000000000001</v>
      </c>
      <c r="K137" s="1">
        <v>0</v>
      </c>
      <c r="L137" s="1">
        <v>0.1</v>
      </c>
      <c r="M137" s="1">
        <v>2</v>
      </c>
      <c r="N137" s="1">
        <v>25</v>
      </c>
      <c r="O137" s="1">
        <v>40</v>
      </c>
      <c r="P137" s="1">
        <v>70</v>
      </c>
      <c r="Q137" s="1">
        <v>1</v>
      </c>
      <c r="R137" s="1">
        <v>0.8</v>
      </c>
      <c r="S137" s="1">
        <v>5</v>
      </c>
      <c r="T137" s="1">
        <v>0.45</v>
      </c>
      <c r="U137" s="1">
        <v>4</v>
      </c>
      <c r="V137" s="1">
        <v>0</v>
      </c>
      <c r="W137" s="1">
        <v>0</v>
      </c>
      <c r="X137" s="1" t="s">
        <v>50</v>
      </c>
      <c r="Y137" s="4" t="str">
        <f>IF(weapon_components[[#This Row],[tier]]=1,weapon_components[[#This Row],[type]]&amp;","&amp;weapon_components[[#This Row],[size]]&amp;","&amp;5,"")</f>
        <v>SPACEPORT_SCOURGE_MISSILE,MEDIUM,5</v>
      </c>
      <c r="Z137" s="4">
        <f>_xlfn.IFNA(ROUND(VLOOKUP(weapon_components[[#This Row],[max_tier]],weapon_components[],8,FALSE)/5,0),weapon_components[[#This Row],[min_damage]])</f>
        <v>25</v>
      </c>
      <c r="AA137" s="4">
        <f>_xlfn.IFNA(ROUND(VLOOKUP(weapon_components[[#This Row],[max_tier]],weapon_components[],9,FALSE)/5,0),weapon_components[[#This Row],[max_damage]])</f>
        <v>50</v>
      </c>
    </row>
    <row r="138" spans="1:27" ht="12.5">
      <c r="A138" s="1" t="s">
        <v>377</v>
      </c>
      <c r="B138" s="1" t="s">
        <v>378</v>
      </c>
      <c r="C138" s="1" t="s">
        <v>374</v>
      </c>
      <c r="D138" s="1" t="s">
        <v>56</v>
      </c>
      <c r="E138" s="1">
        <v>1</v>
      </c>
      <c r="F138" s="1">
        <v>0</v>
      </c>
      <c r="G138" s="1">
        <v>0</v>
      </c>
      <c r="H138" s="1">
        <v>52</v>
      </c>
      <c r="I138" s="1">
        <v>90</v>
      </c>
      <c r="J138" s="1">
        <v>1.1000000000000001</v>
      </c>
      <c r="K138" s="1">
        <v>0</v>
      </c>
      <c r="L138" s="1">
        <v>0.2</v>
      </c>
      <c r="M138" s="1">
        <v>2</v>
      </c>
      <c r="N138" s="1">
        <v>25</v>
      </c>
      <c r="O138" s="1">
        <v>40</v>
      </c>
      <c r="P138" s="1">
        <v>90</v>
      </c>
      <c r="Q138" s="1">
        <v>1</v>
      </c>
      <c r="R138" s="1">
        <v>0.8</v>
      </c>
      <c r="S138" s="1">
        <v>5</v>
      </c>
      <c r="T138" s="1">
        <v>0.45</v>
      </c>
      <c r="U138" s="1">
        <v>8</v>
      </c>
      <c r="V138" s="1">
        <v>0</v>
      </c>
      <c r="W138" s="1">
        <v>0</v>
      </c>
      <c r="X138" s="1" t="s">
        <v>50</v>
      </c>
      <c r="Y138" s="4" t="str">
        <f>IF(weapon_components[[#This Row],[tier]]=1,weapon_components[[#This Row],[type]]&amp;","&amp;weapon_components[[#This Row],[size]]&amp;","&amp;5,"")</f>
        <v>SPACEPORT_SCOURGE_MISSILE,LARGE,5</v>
      </c>
      <c r="Z138" s="4">
        <f>_xlfn.IFNA(ROUND(VLOOKUP(weapon_components[[#This Row],[max_tier]],weapon_components[],8,FALSE)/5,0),weapon_components[[#This Row],[min_damage]])</f>
        <v>52</v>
      </c>
      <c r="AA138" s="4">
        <f>_xlfn.IFNA(ROUND(VLOOKUP(weapon_components[[#This Row],[max_tier]],weapon_components[],9,FALSE)/5,0),weapon_components[[#This Row],[max_damage]])</f>
        <v>90</v>
      </c>
    </row>
    <row r="139" spans="1:27" ht="12.5">
      <c r="A139" s="1" t="s">
        <v>379</v>
      </c>
      <c r="B139" s="1" t="s">
        <v>380</v>
      </c>
      <c r="C139" s="1" t="s">
        <v>381</v>
      </c>
      <c r="D139" s="1" t="s">
        <v>56</v>
      </c>
      <c r="E139" s="1">
        <v>1</v>
      </c>
      <c r="F139" s="1">
        <v>50</v>
      </c>
      <c r="G139" s="1">
        <v>-50</v>
      </c>
      <c r="H139" s="1">
        <v>52</v>
      </c>
      <c r="I139" s="1">
        <v>90</v>
      </c>
      <c r="J139" s="1">
        <v>1.1000000000000001</v>
      </c>
      <c r="K139" s="1">
        <v>0</v>
      </c>
      <c r="L139" s="1">
        <v>0.2</v>
      </c>
      <c r="M139" s="1">
        <v>2</v>
      </c>
      <c r="N139" s="1">
        <v>25</v>
      </c>
      <c r="O139" s="1">
        <v>40</v>
      </c>
      <c r="P139" s="1">
        <v>90</v>
      </c>
      <c r="Q139" s="1">
        <v>1</v>
      </c>
      <c r="R139" s="1">
        <v>0.8</v>
      </c>
      <c r="S139" s="1">
        <v>5</v>
      </c>
      <c r="T139" s="1">
        <v>0.45</v>
      </c>
      <c r="U139" s="1">
        <v>8</v>
      </c>
      <c r="V139" s="1">
        <v>0</v>
      </c>
      <c r="W139" s="1">
        <v>0</v>
      </c>
      <c r="X139" s="1" t="s">
        <v>50</v>
      </c>
      <c r="Y139" s="4" t="str">
        <f>IF(weapon_components[[#This Row],[tier]]=1,weapon_components[[#This Row],[type]]&amp;","&amp;weapon_components[[#This Row],[size]]&amp;","&amp;5,"")</f>
        <v>SCOURGE_MISSILE,LARGE,5</v>
      </c>
      <c r="Z139" s="4">
        <f>_xlfn.IFNA(ROUND(VLOOKUP(weapon_components[[#This Row],[max_tier]],weapon_components[],8,FALSE)/5,0),weapon_components[[#This Row],[min_damage]])</f>
        <v>52</v>
      </c>
      <c r="AA139" s="4">
        <f>_xlfn.IFNA(ROUND(VLOOKUP(weapon_components[[#This Row],[max_tier]],weapon_components[],9,FALSE)/5,0),weapon_components[[#This Row],[max_damage]])</f>
        <v>90</v>
      </c>
    </row>
    <row r="140" spans="1:27" ht="12.5">
      <c r="A140" s="1" t="s">
        <v>382</v>
      </c>
      <c r="B140" s="1" t="s">
        <v>383</v>
      </c>
      <c r="C140" s="1" t="s">
        <v>384</v>
      </c>
      <c r="D140" s="1" t="s">
        <v>49</v>
      </c>
      <c r="E140" s="1">
        <v>1</v>
      </c>
      <c r="F140" s="1">
        <v>12.5</v>
      </c>
      <c r="G140" s="1">
        <v>-12.5</v>
      </c>
      <c r="H140" s="1">
        <v>10</v>
      </c>
      <c r="I140" s="1">
        <v>23</v>
      </c>
      <c r="J140" s="1">
        <v>1.33</v>
      </c>
      <c r="K140" s="1">
        <v>0</v>
      </c>
      <c r="L140" s="1">
        <v>0</v>
      </c>
      <c r="M140" s="1">
        <v>2</v>
      </c>
      <c r="N140" s="1">
        <v>25</v>
      </c>
      <c r="O140" s="1">
        <v>30</v>
      </c>
      <c r="P140" s="1">
        <v>60</v>
      </c>
      <c r="Q140" s="1">
        <v>0.75</v>
      </c>
      <c r="R140" s="1">
        <v>0.7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 t="s">
        <v>50</v>
      </c>
      <c r="Y140" s="4" t="str">
        <f>IF(weapon_components[[#This Row],[tier]]=1,weapon_components[[#This Row],[type]]&amp;","&amp;weapon_components[[#This Row],[size]]&amp;","&amp;5,"")</f>
        <v>SCOURGE_PROJECTILE_WEAPON,SMALL,5</v>
      </c>
      <c r="Z140" s="4">
        <f>_xlfn.IFNA(ROUND(VLOOKUP(weapon_components[[#This Row],[max_tier]],weapon_components[],8,FALSE)/5,0),weapon_components[[#This Row],[min_damage]])</f>
        <v>10</v>
      </c>
      <c r="AA140" s="4">
        <f>_xlfn.IFNA(ROUND(VLOOKUP(weapon_components[[#This Row],[max_tier]],weapon_components[],9,FALSE)/5,0),weapon_components[[#This Row],[max_damage]])</f>
        <v>23</v>
      </c>
    </row>
    <row r="141" spans="1:27" ht="12.5">
      <c r="A141" s="1" t="s">
        <v>385</v>
      </c>
      <c r="B141" s="1" t="s">
        <v>386</v>
      </c>
      <c r="C141" s="1" t="s">
        <v>384</v>
      </c>
      <c r="D141" s="1" t="s">
        <v>53</v>
      </c>
      <c r="E141" s="1">
        <v>1</v>
      </c>
      <c r="F141" s="1">
        <v>25</v>
      </c>
      <c r="G141" s="1">
        <v>-25</v>
      </c>
      <c r="H141" s="1">
        <v>20</v>
      </c>
      <c r="I141" s="1">
        <v>46</v>
      </c>
      <c r="J141" s="1">
        <v>1.33</v>
      </c>
      <c r="K141" s="1">
        <v>0</v>
      </c>
      <c r="L141" s="1">
        <v>0</v>
      </c>
      <c r="M141" s="1">
        <v>2</v>
      </c>
      <c r="N141" s="1">
        <v>25</v>
      </c>
      <c r="O141" s="1">
        <v>30</v>
      </c>
      <c r="P141" s="1">
        <v>60</v>
      </c>
      <c r="Q141" s="1">
        <v>0.75</v>
      </c>
      <c r="R141" s="1">
        <v>0.25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 t="s">
        <v>50</v>
      </c>
      <c r="Y141" s="4" t="str">
        <f>IF(weapon_components[[#This Row],[tier]]=1,weapon_components[[#This Row],[type]]&amp;","&amp;weapon_components[[#This Row],[size]]&amp;","&amp;5,"")</f>
        <v>SCOURGE_PROJECTILE_WEAPON,MEDIUM,5</v>
      </c>
      <c r="Z141" s="4">
        <f>_xlfn.IFNA(ROUND(VLOOKUP(weapon_components[[#This Row],[max_tier]],weapon_components[],8,FALSE)/5,0),weapon_components[[#This Row],[min_damage]])</f>
        <v>20</v>
      </c>
      <c r="AA141" s="4">
        <f>_xlfn.IFNA(ROUND(VLOOKUP(weapon_components[[#This Row],[max_tier]],weapon_components[],9,FALSE)/5,0),weapon_components[[#This Row],[max_damage]])</f>
        <v>46</v>
      </c>
    </row>
    <row r="142" spans="1:27" ht="12.5">
      <c r="A142" s="1" t="s">
        <v>387</v>
      </c>
      <c r="B142" s="1" t="s">
        <v>388</v>
      </c>
      <c r="C142" s="1" t="s">
        <v>389</v>
      </c>
      <c r="D142" s="1" t="s">
        <v>56</v>
      </c>
      <c r="E142" s="1">
        <v>1</v>
      </c>
      <c r="F142" s="1">
        <v>0</v>
      </c>
      <c r="G142" s="1">
        <v>0</v>
      </c>
      <c r="H142" s="1">
        <v>90</v>
      </c>
      <c r="I142" s="1">
        <v>250</v>
      </c>
      <c r="J142" s="1">
        <v>0.8</v>
      </c>
      <c r="K142" s="1">
        <v>0</v>
      </c>
      <c r="L142" s="1">
        <v>0.9</v>
      </c>
      <c r="M142" s="1">
        <v>2</v>
      </c>
      <c r="N142" s="1">
        <v>25</v>
      </c>
      <c r="O142" s="1">
        <v>100</v>
      </c>
      <c r="P142" s="1">
        <v>140</v>
      </c>
      <c r="Q142" s="1">
        <v>0.9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 t="s">
        <v>50</v>
      </c>
      <c r="Y142" s="4" t="str">
        <f>IF(weapon_components[[#This Row],[tier]]=1,weapon_components[[#This Row],[type]]&amp;","&amp;weapon_components[[#This Row],[size]]&amp;","&amp;5,"")</f>
        <v>FALLEN_EMPIRE_SPACEPORT_LANCE,LARGE,5</v>
      </c>
      <c r="Z142" s="4">
        <f>_xlfn.IFNA(ROUND(VLOOKUP(weapon_components[[#This Row],[max_tier]],weapon_components[],8,FALSE)/5,0),weapon_components[[#This Row],[min_damage]])</f>
        <v>90</v>
      </c>
      <c r="AA142" s="4">
        <f>_xlfn.IFNA(ROUND(VLOOKUP(weapon_components[[#This Row],[max_tier]],weapon_components[],9,FALSE)/5,0),weapon_components[[#This Row],[max_damage]])</f>
        <v>250</v>
      </c>
    </row>
    <row r="143" spans="1:27" ht="12.5">
      <c r="A143" s="1" t="s">
        <v>390</v>
      </c>
      <c r="B143" s="1" t="s">
        <v>391</v>
      </c>
      <c r="C143" s="1" t="s">
        <v>392</v>
      </c>
      <c r="D143" s="1" t="s">
        <v>105</v>
      </c>
      <c r="E143" s="1">
        <v>1</v>
      </c>
      <c r="F143" s="1">
        <v>5</v>
      </c>
      <c r="G143" s="1">
        <v>-5</v>
      </c>
      <c r="H143" s="1">
        <v>2</v>
      </c>
      <c r="I143" s="1">
        <v>3</v>
      </c>
      <c r="J143" s="1">
        <v>0</v>
      </c>
      <c r="K143" s="1">
        <v>0</v>
      </c>
      <c r="L143" s="1">
        <v>0</v>
      </c>
      <c r="M143" s="1">
        <v>1</v>
      </c>
      <c r="N143" s="1">
        <v>1</v>
      </c>
      <c r="O143" s="1">
        <v>19</v>
      </c>
      <c r="P143" s="1">
        <v>10</v>
      </c>
      <c r="Q143" s="1">
        <v>0.8</v>
      </c>
      <c r="R143" s="1">
        <v>0.1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 t="s">
        <v>50</v>
      </c>
      <c r="Y143" s="4" t="str">
        <f>IF(weapon_components[[#This Row],[tier]]=1,weapon_components[[#This Row],[type]]&amp;","&amp;weapon_components[[#This Row],[size]]&amp;","&amp;5,"")</f>
        <v>POINT_DEFENCE,NA,5</v>
      </c>
      <c r="Z143" s="4">
        <f>_xlfn.IFNA(ROUND(VLOOKUP(weapon_components[[#This Row],[max_tier]],weapon_components[],8,FALSE)/5,0),weapon_components[[#This Row],[min_damage]])</f>
        <v>2</v>
      </c>
      <c r="AA143" s="4">
        <f>_xlfn.IFNA(ROUND(VLOOKUP(weapon_components[[#This Row],[max_tier]],weapon_components[],9,FALSE)/5,0),weapon_components[[#This Row],[max_damage]])</f>
        <v>3</v>
      </c>
    </row>
    <row r="144" spans="1:27" ht="12.5">
      <c r="A144" s="1" t="s">
        <v>393</v>
      </c>
      <c r="B144" s="1" t="s">
        <v>394</v>
      </c>
      <c r="C144" s="1" t="s">
        <v>392</v>
      </c>
      <c r="D144" s="1" t="s">
        <v>105</v>
      </c>
      <c r="E144" s="1">
        <v>2</v>
      </c>
      <c r="F144" s="1">
        <v>7.5</v>
      </c>
      <c r="G144" s="1">
        <v>-7.5</v>
      </c>
      <c r="H144" s="1">
        <v>3</v>
      </c>
      <c r="I144" s="1">
        <v>4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19</v>
      </c>
      <c r="P144" s="1">
        <v>10</v>
      </c>
      <c r="Q144" s="1">
        <v>0.8</v>
      </c>
      <c r="R144" s="1">
        <v>0.25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 t="s">
        <v>50</v>
      </c>
      <c r="Y144" s="4" t="str">
        <f>IF(weapon_components[[#This Row],[tier]]=1,weapon_components[[#This Row],[type]]&amp;","&amp;weapon_components[[#This Row],[size]]&amp;","&amp;5,"")</f>
        <v/>
      </c>
      <c r="Z144" s="4">
        <f>_xlfn.IFNA(ROUND(VLOOKUP(weapon_components[[#This Row],[max_tier]],weapon_components[],8,FALSE)/5,0),weapon_components[[#This Row],[min_damage]])</f>
        <v>3</v>
      </c>
      <c r="AA144" s="4">
        <f>_xlfn.IFNA(ROUND(VLOOKUP(weapon_components[[#This Row],[max_tier]],weapon_components[],9,FALSE)/5,0),weapon_components[[#This Row],[max_damage]])</f>
        <v>4</v>
      </c>
    </row>
    <row r="145" spans="1:27" ht="12.5">
      <c r="A145" s="1" t="s">
        <v>395</v>
      </c>
      <c r="B145" s="1" t="s">
        <v>396</v>
      </c>
      <c r="C145" s="1" t="s">
        <v>392</v>
      </c>
      <c r="D145" s="1" t="s">
        <v>105</v>
      </c>
      <c r="E145" s="1">
        <v>3</v>
      </c>
      <c r="F145" s="1">
        <v>10</v>
      </c>
      <c r="G145" s="1">
        <v>-10</v>
      </c>
      <c r="H145" s="1">
        <v>5</v>
      </c>
      <c r="I145" s="1">
        <v>6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">
        <v>10</v>
      </c>
      <c r="Q145" s="1">
        <v>0.8</v>
      </c>
      <c r="R145" s="1">
        <v>0.35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 t="s">
        <v>50</v>
      </c>
      <c r="Y145" s="4" t="str">
        <f>IF(weapon_components[[#This Row],[tier]]=1,weapon_components[[#This Row],[type]]&amp;","&amp;weapon_components[[#This Row],[size]]&amp;","&amp;5,"")</f>
        <v/>
      </c>
      <c r="Z145" s="4">
        <f>_xlfn.IFNA(ROUND(VLOOKUP(weapon_components[[#This Row],[max_tier]],weapon_components[],8,FALSE)/5,0),weapon_components[[#This Row],[min_damage]])</f>
        <v>5</v>
      </c>
      <c r="AA145" s="4">
        <f>_xlfn.IFNA(ROUND(VLOOKUP(weapon_components[[#This Row],[max_tier]],weapon_components[],9,FALSE)/5,0),weapon_components[[#This Row],[max_damage]])</f>
        <v>6</v>
      </c>
    </row>
    <row r="146" spans="1:27" ht="12.5">
      <c r="A146" s="1" t="s">
        <v>397</v>
      </c>
      <c r="B146" s="1" t="s">
        <v>398</v>
      </c>
      <c r="C146" s="1" t="s">
        <v>398</v>
      </c>
      <c r="D146" s="1" t="s">
        <v>105</v>
      </c>
      <c r="E146" s="1">
        <v>1</v>
      </c>
      <c r="F146" s="1">
        <v>0</v>
      </c>
      <c r="G146" s="1">
        <v>0</v>
      </c>
      <c r="H146" s="1">
        <v>500</v>
      </c>
      <c r="I146" s="1">
        <v>1000</v>
      </c>
      <c r="J146" s="1">
        <v>1.5</v>
      </c>
      <c r="K146" s="1">
        <v>0</v>
      </c>
      <c r="L146" s="1">
        <v>0.75</v>
      </c>
      <c r="M146" s="1">
        <v>10</v>
      </c>
      <c r="N146" s="1">
        <v>20</v>
      </c>
      <c r="O146" s="1">
        <v>100</v>
      </c>
      <c r="P146" s="1">
        <v>120</v>
      </c>
      <c r="Q146" s="1">
        <v>0.85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 t="s">
        <v>50</v>
      </c>
      <c r="Y146" s="4" t="str">
        <f>IF(weapon_components[[#This Row],[tier]]=1,weapon_components[[#This Row],[type]]&amp;","&amp;weapon_components[[#This Row],[size]]&amp;","&amp;5,"")</f>
        <v>TECHNO_WEAPON,NA,5</v>
      </c>
      <c r="Z146" s="4">
        <f>_xlfn.IFNA(ROUND(VLOOKUP(weapon_components[[#This Row],[max_tier]],weapon_components[],8,FALSE)/5,0),weapon_components[[#This Row],[min_damage]])</f>
        <v>500</v>
      </c>
      <c r="AA146" s="4">
        <f>_xlfn.IFNA(ROUND(VLOOKUP(weapon_components[[#This Row],[max_tier]],weapon_components[],9,FALSE)/5,0),weapon_components[[#This Row],[max_damage]])</f>
        <v>1000</v>
      </c>
    </row>
    <row r="147" spans="1:27" ht="12.5">
      <c r="A147" s="1" t="s">
        <v>399</v>
      </c>
      <c r="B147" s="1" t="s">
        <v>400</v>
      </c>
      <c r="C147" s="1" t="s">
        <v>400</v>
      </c>
      <c r="D147" s="1" t="s">
        <v>105</v>
      </c>
      <c r="E147" s="1">
        <v>1</v>
      </c>
      <c r="F147" s="1">
        <v>10</v>
      </c>
      <c r="G147" s="1">
        <v>-10</v>
      </c>
      <c r="H147" s="1">
        <v>15</v>
      </c>
      <c r="I147" s="1">
        <v>20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5</v>
      </c>
      <c r="P147" s="1">
        <v>10</v>
      </c>
      <c r="Q147" s="1">
        <v>0.8</v>
      </c>
      <c r="R147" s="1">
        <v>0.5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 t="s">
        <v>50</v>
      </c>
      <c r="Y147" s="4" t="str">
        <f>IF(weapon_components[[#This Row],[tier]]=1,weapon_components[[#This Row],[type]]&amp;","&amp;weapon_components[[#This Row],[size]]&amp;","&amp;5,"")</f>
        <v>TECHNO_PD,NA,5</v>
      </c>
      <c r="Z147" s="4">
        <f>_xlfn.IFNA(ROUND(VLOOKUP(weapon_components[[#This Row],[max_tier]],weapon_components[],8,FALSE)/5,0),weapon_components[[#This Row],[min_damage]])</f>
        <v>15</v>
      </c>
      <c r="AA147" s="4">
        <f>_xlfn.IFNA(ROUND(VLOOKUP(weapon_components[[#This Row],[max_tier]],weapon_components[],9,FALSE)/5,0),weapon_components[[#This Row],[max_damage]])</f>
        <v>20</v>
      </c>
    </row>
    <row r="148" spans="1:27" ht="12.5">
      <c r="A148" s="1" t="s">
        <v>401</v>
      </c>
      <c r="B148" s="1" t="s">
        <v>402</v>
      </c>
      <c r="C148" s="1" t="s">
        <v>402</v>
      </c>
      <c r="D148" s="1" t="s">
        <v>105</v>
      </c>
      <c r="E148" s="1">
        <v>1</v>
      </c>
      <c r="F148" s="1">
        <v>7.5</v>
      </c>
      <c r="G148" s="1">
        <v>-7.5</v>
      </c>
      <c r="H148" s="1">
        <v>10</v>
      </c>
      <c r="I148" s="1">
        <v>12</v>
      </c>
      <c r="J148" s="1">
        <v>0.8</v>
      </c>
      <c r="K148" s="1">
        <v>0</v>
      </c>
      <c r="L148" s="1">
        <v>0.15</v>
      </c>
      <c r="M148" s="1">
        <v>2</v>
      </c>
      <c r="N148" s="1">
        <v>23</v>
      </c>
      <c r="O148" s="1">
        <v>25</v>
      </c>
      <c r="P148" s="1">
        <v>30</v>
      </c>
      <c r="Q148" s="1">
        <v>0.9</v>
      </c>
      <c r="R148" s="1">
        <v>0.6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 t="s">
        <v>50</v>
      </c>
      <c r="Y148" s="4" t="str">
        <f>IF(weapon_components[[#This Row],[tier]]=1,weapon_components[[#This Row],[type]]&amp;","&amp;weapon_components[[#This Row],[size]]&amp;","&amp;5,"")</f>
        <v>SMALL_EVENT_UV_LASER,NA,5</v>
      </c>
      <c r="Z148" s="4">
        <f>_xlfn.IFNA(ROUND(VLOOKUP(weapon_components[[#This Row],[max_tier]],weapon_components[],8,FALSE)/5,0),weapon_components[[#This Row],[min_damage]])</f>
        <v>10</v>
      </c>
      <c r="AA148" s="4">
        <f>_xlfn.IFNA(ROUND(VLOOKUP(weapon_components[[#This Row],[max_tier]],weapon_components[],9,FALSE)/5,0),weapon_components[[#This Row],[max_damage]])</f>
        <v>12</v>
      </c>
    </row>
    <row r="149" spans="1:27" ht="12.5">
      <c r="A149" s="1" t="s">
        <v>403</v>
      </c>
      <c r="B149" s="1" t="s">
        <v>404</v>
      </c>
      <c r="C149" s="1" t="s">
        <v>404</v>
      </c>
      <c r="D149" s="1" t="s">
        <v>105</v>
      </c>
      <c r="E149" s="1">
        <v>1</v>
      </c>
      <c r="F149" s="1">
        <v>15</v>
      </c>
      <c r="G149" s="1">
        <v>-15</v>
      </c>
      <c r="H149" s="1">
        <v>16</v>
      </c>
      <c r="I149" s="1">
        <v>26</v>
      </c>
      <c r="J149" s="1">
        <v>0.8</v>
      </c>
      <c r="K149" s="1">
        <v>0</v>
      </c>
      <c r="L149" s="1">
        <v>0.3</v>
      </c>
      <c r="M149" s="1">
        <v>2</v>
      </c>
      <c r="N149" s="1">
        <v>23</v>
      </c>
      <c r="O149" s="1">
        <v>25</v>
      </c>
      <c r="P149" s="1">
        <v>30</v>
      </c>
      <c r="Q149" s="1">
        <v>0.85</v>
      </c>
      <c r="R149" s="1">
        <v>0.3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 t="s">
        <v>50</v>
      </c>
      <c r="Y149" s="4" t="str">
        <f>IF(weapon_components[[#This Row],[tier]]=1,weapon_components[[#This Row],[type]]&amp;","&amp;weapon_components[[#This Row],[size]]&amp;","&amp;5,"")</f>
        <v>MEDIUM_EVENT_UV_LASER,NA,5</v>
      </c>
      <c r="Z149" s="4">
        <f>_xlfn.IFNA(ROUND(VLOOKUP(weapon_components[[#This Row],[max_tier]],weapon_components[],8,FALSE)/5,0),weapon_components[[#This Row],[min_damage]])</f>
        <v>16</v>
      </c>
      <c r="AA149" s="4">
        <f>_xlfn.IFNA(ROUND(VLOOKUP(weapon_components[[#This Row],[max_tier]],weapon_components[],9,FALSE)/5,0),weapon_components[[#This Row],[max_damage]])</f>
        <v>26</v>
      </c>
    </row>
    <row r="150" spans="1:27" ht="12.5">
      <c r="A150" s="1" t="s">
        <v>405</v>
      </c>
      <c r="B150" s="1" t="s">
        <v>406</v>
      </c>
      <c r="C150" s="1" t="s">
        <v>406</v>
      </c>
      <c r="D150" s="1" t="s">
        <v>105</v>
      </c>
      <c r="E150" s="1">
        <v>1</v>
      </c>
      <c r="F150" s="1">
        <v>50</v>
      </c>
      <c r="G150" s="1">
        <v>-50</v>
      </c>
      <c r="H150" s="1">
        <v>500</v>
      </c>
      <c r="I150" s="1">
        <v>750</v>
      </c>
      <c r="J150" s="1">
        <v>1</v>
      </c>
      <c r="K150" s="1">
        <v>1</v>
      </c>
      <c r="L150" s="1">
        <v>0</v>
      </c>
      <c r="M150" s="1">
        <v>20</v>
      </c>
      <c r="N150" s="1">
        <v>30</v>
      </c>
      <c r="O150" s="1">
        <v>30</v>
      </c>
      <c r="P150" s="1">
        <v>150</v>
      </c>
      <c r="Q150" s="1">
        <v>1</v>
      </c>
      <c r="R150" s="1">
        <v>0.5</v>
      </c>
      <c r="S150" s="1">
        <v>10</v>
      </c>
      <c r="T150" s="1">
        <v>1</v>
      </c>
      <c r="U150" s="1">
        <v>100</v>
      </c>
      <c r="V150" s="1">
        <v>0</v>
      </c>
      <c r="W150" s="1">
        <v>0</v>
      </c>
      <c r="X150" s="1" t="s">
        <v>50</v>
      </c>
      <c r="Y150" s="4" t="str">
        <f>IF(weapon_components[[#This Row],[tier]]=1,weapon_components[[#This Row],[type]]&amp;","&amp;weapon_components[[#This Row],[size]]&amp;","&amp;5,"")</f>
        <v>STELLARITE_MISSILE,NA,5</v>
      </c>
      <c r="Z150" s="4">
        <f>_xlfn.IFNA(ROUND(VLOOKUP(weapon_components[[#This Row],[max_tier]],weapon_components[],8,FALSE)/5,0),weapon_components[[#This Row],[min_damage]])</f>
        <v>500</v>
      </c>
      <c r="AA150" s="4">
        <f>_xlfn.IFNA(ROUND(VLOOKUP(weapon_components[[#This Row],[max_tier]],weapon_components[],9,FALSE)/5,0),weapon_components[[#This Row],[max_damage]])</f>
        <v>750</v>
      </c>
    </row>
    <row r="151" spans="1:27" ht="12.5">
      <c r="A151" s="1" t="s">
        <v>407</v>
      </c>
      <c r="B151" s="1" t="s">
        <v>408</v>
      </c>
      <c r="C151" s="1" t="s">
        <v>408</v>
      </c>
      <c r="D151" s="1" t="s">
        <v>105</v>
      </c>
      <c r="E151" s="1">
        <v>1</v>
      </c>
      <c r="F151" s="1">
        <v>50</v>
      </c>
      <c r="G151" s="1">
        <v>-50</v>
      </c>
      <c r="H151" s="1">
        <v>250</v>
      </c>
      <c r="I151" s="1">
        <v>325</v>
      </c>
      <c r="J151" s="1">
        <v>0.8</v>
      </c>
      <c r="K151" s="1">
        <v>0</v>
      </c>
      <c r="L151" s="1">
        <v>0.9</v>
      </c>
      <c r="M151" s="1">
        <v>2</v>
      </c>
      <c r="N151" s="1">
        <v>15</v>
      </c>
      <c r="O151" s="1">
        <v>10</v>
      </c>
      <c r="P151" s="1">
        <v>150</v>
      </c>
      <c r="Q151" s="1">
        <v>0.8</v>
      </c>
      <c r="R151" s="1">
        <v>0.75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 t="s">
        <v>50</v>
      </c>
      <c r="Y151" s="4" t="str">
        <f>IF(weapon_components[[#This Row],[tier]]=1,weapon_components[[#This Row],[type]]&amp;","&amp;weapon_components[[#This Row],[size]]&amp;","&amp;5,"")</f>
        <v>STELLARITE_PLASMA,NA,5</v>
      </c>
      <c r="Z151" s="4">
        <f>_xlfn.IFNA(ROUND(VLOOKUP(weapon_components[[#This Row],[max_tier]],weapon_components[],8,FALSE)/5,0),weapon_components[[#This Row],[min_damage]])</f>
        <v>250</v>
      </c>
      <c r="AA151" s="4">
        <f>_xlfn.IFNA(ROUND(VLOOKUP(weapon_components[[#This Row],[max_tier]],weapon_components[],9,FALSE)/5,0),weapon_components[[#This Row],[max_damage]])</f>
        <v>325</v>
      </c>
    </row>
    <row r="152" spans="1:27" ht="12.5">
      <c r="A152" s="1" t="s">
        <v>409</v>
      </c>
      <c r="B152" s="1" t="s">
        <v>410</v>
      </c>
      <c r="C152" s="1" t="s">
        <v>410</v>
      </c>
      <c r="D152" s="1" t="s">
        <v>105</v>
      </c>
      <c r="E152" s="1">
        <v>1</v>
      </c>
      <c r="F152" s="1">
        <v>300</v>
      </c>
      <c r="G152" s="1">
        <v>-300</v>
      </c>
      <c r="H152" s="1">
        <v>5000</v>
      </c>
      <c r="I152" s="1">
        <v>7500</v>
      </c>
      <c r="J152" s="1">
        <v>0.75</v>
      </c>
      <c r="K152" s="1">
        <v>0</v>
      </c>
      <c r="L152" s="1">
        <v>0.9</v>
      </c>
      <c r="M152" s="1">
        <v>20</v>
      </c>
      <c r="N152" s="1">
        <v>30</v>
      </c>
      <c r="O152" s="1">
        <v>150</v>
      </c>
      <c r="P152" s="1">
        <v>150</v>
      </c>
      <c r="Q152" s="1">
        <v>0.85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 t="s">
        <v>50</v>
      </c>
      <c r="Y152" s="4" t="str">
        <f>IF(weapon_components[[#This Row],[tier]]=1,weapon_components[[#This Row],[type]]&amp;","&amp;weapon_components[[#This Row],[size]]&amp;","&amp;5,"")</f>
        <v>STELLARITE_BEAM,NA,5</v>
      </c>
      <c r="Z152" s="4">
        <f>_xlfn.IFNA(ROUND(VLOOKUP(weapon_components[[#This Row],[max_tier]],weapon_components[],8,FALSE)/5,0),weapon_components[[#This Row],[min_damage]])</f>
        <v>5000</v>
      </c>
      <c r="AA152" s="4">
        <f>_xlfn.IFNA(ROUND(VLOOKUP(weapon_components[[#This Row],[max_tier]],weapon_components[],9,FALSE)/5,0),weapon_components[[#This Row],[max_damage]])</f>
        <v>7500</v>
      </c>
    </row>
    <row r="153" spans="1:27" ht="12.5">
      <c r="A153" s="1" t="s">
        <v>411</v>
      </c>
      <c r="B153" s="1" t="s">
        <v>412</v>
      </c>
      <c r="C153" s="1" t="s">
        <v>412</v>
      </c>
      <c r="D153" s="1" t="s">
        <v>105</v>
      </c>
      <c r="E153" s="1">
        <v>1</v>
      </c>
      <c r="F153" s="1">
        <v>10</v>
      </c>
      <c r="G153" s="1">
        <v>-10</v>
      </c>
      <c r="H153" s="1">
        <v>10</v>
      </c>
      <c r="I153" s="1">
        <v>12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10</v>
      </c>
      <c r="P153" s="1">
        <v>10</v>
      </c>
      <c r="Q153" s="1">
        <v>0.8</v>
      </c>
      <c r="R153" s="1">
        <v>0.5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 t="s">
        <v>50</v>
      </c>
      <c r="Y153" s="4" t="str">
        <f>IF(weapon_components[[#This Row],[tier]]=1,weapon_components[[#This Row],[type]]&amp;","&amp;weapon_components[[#This Row],[size]]&amp;","&amp;5,"")</f>
        <v>STELLARITE_LASER,NA,5</v>
      </c>
      <c r="Z153" s="4">
        <f>_xlfn.IFNA(ROUND(VLOOKUP(weapon_components[[#This Row],[max_tier]],weapon_components[],8,FALSE)/5,0),weapon_components[[#This Row],[min_damage]])</f>
        <v>10</v>
      </c>
      <c r="AA153" s="4">
        <f>_xlfn.IFNA(ROUND(VLOOKUP(weapon_components[[#This Row],[max_tier]],weapon_components[],9,FALSE)/5,0),weapon_components[[#This Row],[max_damage]])</f>
        <v>12</v>
      </c>
    </row>
    <row r="154" spans="1:27" ht="12.5">
      <c r="A154" s="1" t="s">
        <v>413</v>
      </c>
      <c r="B154" s="1" t="s">
        <v>414</v>
      </c>
      <c r="C154" s="1" t="s">
        <v>414</v>
      </c>
      <c r="D154" s="1" t="s">
        <v>105</v>
      </c>
      <c r="E154" s="1">
        <v>1</v>
      </c>
      <c r="F154" s="1">
        <v>0</v>
      </c>
      <c r="G154" s="1">
        <v>-300</v>
      </c>
      <c r="H154" s="1">
        <v>2000</v>
      </c>
      <c r="I154" s="1">
        <v>3000</v>
      </c>
      <c r="J154" s="1">
        <v>1</v>
      </c>
      <c r="K154" s="1">
        <v>0</v>
      </c>
      <c r="L154" s="1">
        <v>0.9</v>
      </c>
      <c r="M154" s="1">
        <v>10</v>
      </c>
      <c r="N154" s="1">
        <v>20</v>
      </c>
      <c r="O154" s="1">
        <v>100</v>
      </c>
      <c r="P154" s="1">
        <v>120</v>
      </c>
      <c r="Q154" s="1">
        <v>0.85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 t="s">
        <v>50</v>
      </c>
      <c r="Y154" s="4" t="str">
        <f>IF(weapon_components[[#This Row],[tier]]=1,weapon_components[[#This Row],[type]]&amp;","&amp;weapon_components[[#This Row],[size]]&amp;","&amp;5,"")</f>
        <v>DRAGON_WEAPON,NA,5</v>
      </c>
      <c r="Z154" s="4">
        <f>_xlfn.IFNA(ROUND(VLOOKUP(weapon_components[[#This Row],[max_tier]],weapon_components[],8,FALSE)/5,0),weapon_components[[#This Row],[min_damage]])</f>
        <v>2000</v>
      </c>
      <c r="AA154" s="4">
        <f>_xlfn.IFNA(ROUND(VLOOKUP(weapon_components[[#This Row],[max_tier]],weapon_components[],9,FALSE)/5,0),weapon_components[[#This Row],[max_damage]])</f>
        <v>3000</v>
      </c>
    </row>
    <row r="155" spans="1:27" ht="12.5">
      <c r="A155" s="1" t="s">
        <v>415</v>
      </c>
      <c r="B155" s="1" t="s">
        <v>416</v>
      </c>
      <c r="C155" s="1" t="s">
        <v>416</v>
      </c>
      <c r="D155" s="1" t="s">
        <v>105</v>
      </c>
      <c r="E155" s="1">
        <v>1</v>
      </c>
      <c r="F155" s="1">
        <v>0</v>
      </c>
      <c r="G155" s="1">
        <v>-50</v>
      </c>
      <c r="H155" s="1">
        <v>100</v>
      </c>
      <c r="I155" s="1">
        <v>150</v>
      </c>
      <c r="J155" s="1">
        <v>1.5</v>
      </c>
      <c r="K155" s="1">
        <v>0</v>
      </c>
      <c r="L155" s="1">
        <v>0.4</v>
      </c>
      <c r="M155" s="1">
        <v>2</v>
      </c>
      <c r="N155" s="1">
        <v>20</v>
      </c>
      <c r="O155" s="1">
        <v>10</v>
      </c>
      <c r="P155" s="1">
        <v>80</v>
      </c>
      <c r="Q155" s="1">
        <v>0.8</v>
      </c>
      <c r="R155" s="1">
        <v>0.75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 t="s">
        <v>50</v>
      </c>
      <c r="Y155" s="4" t="str">
        <f>IF(weapon_components[[#This Row],[tier]]=1,weapon_components[[#This Row],[type]]&amp;","&amp;weapon_components[[#This Row],[size]]&amp;","&amp;5,"")</f>
        <v>DRAGON_SECONDARY_WEAPON,NA,5</v>
      </c>
      <c r="Z155" s="4">
        <f>_xlfn.IFNA(ROUND(VLOOKUP(weapon_components[[#This Row],[max_tier]],weapon_components[],8,FALSE)/5,0),weapon_components[[#This Row],[min_damage]])</f>
        <v>100</v>
      </c>
      <c r="AA155" s="4">
        <f>_xlfn.IFNA(ROUND(VLOOKUP(weapon_components[[#This Row],[max_tier]],weapon_components[],9,FALSE)/5,0),weapon_components[[#This Row],[max_damage]])</f>
        <v>150</v>
      </c>
    </row>
    <row r="156" spans="1:27" ht="12.5">
      <c r="A156" s="1" t="s">
        <v>417</v>
      </c>
      <c r="B156" s="1" t="s">
        <v>418</v>
      </c>
      <c r="C156" s="1" t="s">
        <v>418</v>
      </c>
      <c r="D156" s="1" t="s">
        <v>105</v>
      </c>
      <c r="E156" s="1">
        <v>1</v>
      </c>
      <c r="F156" s="1">
        <v>10</v>
      </c>
      <c r="G156" s="1">
        <v>-10</v>
      </c>
      <c r="H156" s="1">
        <v>10</v>
      </c>
      <c r="I156" s="1">
        <v>12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10</v>
      </c>
      <c r="P156" s="1">
        <v>10</v>
      </c>
      <c r="Q156" s="1">
        <v>0.8</v>
      </c>
      <c r="R156" s="1">
        <v>0.5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 t="s">
        <v>50</v>
      </c>
      <c r="Y156" s="4" t="str">
        <f>IF(weapon_components[[#This Row],[tier]]=1,weapon_components[[#This Row],[type]]&amp;","&amp;weapon_components[[#This Row],[size]]&amp;","&amp;5,"")</f>
        <v>DRAGON_TERTIARY_WEAPON,NA,5</v>
      </c>
      <c r="Z156" s="4">
        <f>_xlfn.IFNA(ROUND(VLOOKUP(weapon_components[[#This Row],[max_tier]],weapon_components[],8,FALSE)/5,0),weapon_components[[#This Row],[min_damage]])</f>
        <v>10</v>
      </c>
      <c r="AA156" s="4">
        <f>_xlfn.IFNA(ROUND(VLOOKUP(weapon_components[[#This Row],[max_tier]],weapon_components[],9,FALSE)/5,0),weapon_components[[#This Row],[max_damage]])</f>
        <v>12</v>
      </c>
    </row>
    <row r="157" spans="1:27" ht="12.5">
      <c r="A157" s="1" t="s">
        <v>419</v>
      </c>
      <c r="B157" s="1" t="s">
        <v>420</v>
      </c>
      <c r="C157" s="1" t="s">
        <v>420</v>
      </c>
      <c r="D157" s="1" t="s">
        <v>105</v>
      </c>
      <c r="E157" s="1">
        <v>1</v>
      </c>
      <c r="F157" s="1">
        <v>300</v>
      </c>
      <c r="G157" s="1">
        <v>-300</v>
      </c>
      <c r="H157" s="1">
        <v>500</v>
      </c>
      <c r="I157" s="1">
        <v>5000</v>
      </c>
      <c r="J157" s="1">
        <v>1</v>
      </c>
      <c r="K157" s="1">
        <v>1</v>
      </c>
      <c r="L157" s="1">
        <v>1</v>
      </c>
      <c r="M157" s="1">
        <v>20</v>
      </c>
      <c r="N157" s="1">
        <v>30</v>
      </c>
      <c r="O157" s="1">
        <v>150</v>
      </c>
      <c r="P157" s="1">
        <v>250</v>
      </c>
      <c r="Q157" s="1">
        <v>0.85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 t="s">
        <v>50</v>
      </c>
      <c r="Y157" s="4" t="str">
        <f>IF(weapon_components[[#This Row],[tier]]=1,weapon_components[[#This Row],[type]]&amp;","&amp;weapon_components[[#This Row],[size]]&amp;","&amp;5,"")</f>
        <v>DIMENSIONAL_HORROR_PRIMARY_WEAPON,NA,5</v>
      </c>
      <c r="Z157" s="4">
        <f>_xlfn.IFNA(ROUND(VLOOKUP(weapon_components[[#This Row],[max_tier]],weapon_components[],8,FALSE)/5,0),weapon_components[[#This Row],[min_damage]])</f>
        <v>500</v>
      </c>
      <c r="AA157" s="4">
        <f>_xlfn.IFNA(ROUND(VLOOKUP(weapon_components[[#This Row],[max_tier]],weapon_components[],9,FALSE)/5,0),weapon_components[[#This Row],[max_damage]])</f>
        <v>5000</v>
      </c>
    </row>
    <row r="158" spans="1:27" ht="12.5">
      <c r="A158" s="1" t="s">
        <v>421</v>
      </c>
      <c r="B158" s="1" t="s">
        <v>422</v>
      </c>
      <c r="C158" s="1" t="s">
        <v>422</v>
      </c>
      <c r="D158" s="1" t="s">
        <v>105</v>
      </c>
      <c r="E158" s="1">
        <v>1</v>
      </c>
      <c r="F158" s="1">
        <v>0</v>
      </c>
      <c r="G158" s="1">
        <v>-100</v>
      </c>
      <c r="H158" s="1">
        <v>250</v>
      </c>
      <c r="I158" s="1">
        <v>1000</v>
      </c>
      <c r="J158" s="1">
        <v>1.5</v>
      </c>
      <c r="K158" s="1">
        <v>0</v>
      </c>
      <c r="L158" s="1">
        <v>0.4</v>
      </c>
      <c r="M158" s="1">
        <v>2</v>
      </c>
      <c r="N158" s="1">
        <v>20</v>
      </c>
      <c r="O158" s="1">
        <v>16</v>
      </c>
      <c r="P158" s="1">
        <v>250</v>
      </c>
      <c r="Q158" s="1">
        <v>0.8</v>
      </c>
      <c r="R158" s="1">
        <v>0.75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 t="s">
        <v>50</v>
      </c>
      <c r="Y158" s="4" t="str">
        <f>IF(weapon_components[[#This Row],[tier]]=1,weapon_components[[#This Row],[type]]&amp;","&amp;weapon_components[[#This Row],[size]]&amp;","&amp;5,"")</f>
        <v>DIMENSIONAL_HORROR_LARGE_WEAPON,NA,5</v>
      </c>
      <c r="Z158" s="4">
        <f>_xlfn.IFNA(ROUND(VLOOKUP(weapon_components[[#This Row],[max_tier]],weapon_components[],8,FALSE)/5,0),weapon_components[[#This Row],[min_damage]])</f>
        <v>250</v>
      </c>
      <c r="AA158" s="4">
        <f>_xlfn.IFNA(ROUND(VLOOKUP(weapon_components[[#This Row],[max_tier]],weapon_components[],9,FALSE)/5,0),weapon_components[[#This Row],[max_damage]])</f>
        <v>1000</v>
      </c>
    </row>
    <row r="159" spans="1:27" ht="12.5">
      <c r="A159" s="1" t="s">
        <v>423</v>
      </c>
      <c r="B159" s="1" t="s">
        <v>424</v>
      </c>
      <c r="C159" s="1" t="s">
        <v>424</v>
      </c>
      <c r="D159" s="1" t="s">
        <v>105</v>
      </c>
      <c r="E159" s="1">
        <v>1</v>
      </c>
      <c r="F159" s="1">
        <v>0</v>
      </c>
      <c r="G159" s="1">
        <v>-50</v>
      </c>
      <c r="H159" s="1">
        <v>100</v>
      </c>
      <c r="I159" s="1">
        <v>400</v>
      </c>
      <c r="J159" s="1">
        <v>1.5</v>
      </c>
      <c r="K159" s="1">
        <v>0</v>
      </c>
      <c r="L159" s="1">
        <v>0.4</v>
      </c>
      <c r="M159" s="1">
        <v>2</v>
      </c>
      <c r="N159" s="1">
        <v>18</v>
      </c>
      <c r="O159" s="1">
        <v>15</v>
      </c>
      <c r="P159" s="1">
        <v>250</v>
      </c>
      <c r="Q159" s="1">
        <v>0.8</v>
      </c>
      <c r="R159" s="1">
        <v>0.5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 t="s">
        <v>50</v>
      </c>
      <c r="Y159" s="4" t="str">
        <f>IF(weapon_components[[#This Row],[tier]]=1,weapon_components[[#This Row],[type]]&amp;","&amp;weapon_components[[#This Row],[size]]&amp;","&amp;5,"")</f>
        <v>DIMENSIONAL_HORROR_MEDIUM_WEAPON,NA,5</v>
      </c>
      <c r="Z159" s="4">
        <f>_xlfn.IFNA(ROUND(VLOOKUP(weapon_components[[#This Row],[max_tier]],weapon_components[],8,FALSE)/5,0),weapon_components[[#This Row],[min_damage]])</f>
        <v>100</v>
      </c>
      <c r="AA159" s="4">
        <f>_xlfn.IFNA(ROUND(VLOOKUP(weapon_components[[#This Row],[max_tier]],weapon_components[],9,FALSE)/5,0),weapon_components[[#This Row],[max_damage]])</f>
        <v>400</v>
      </c>
    </row>
    <row r="160" spans="1:27" ht="12.5">
      <c r="A160" s="1" t="s">
        <v>425</v>
      </c>
      <c r="B160" s="1" t="s">
        <v>426</v>
      </c>
      <c r="C160" s="1" t="s">
        <v>426</v>
      </c>
      <c r="D160" s="1" t="s">
        <v>105</v>
      </c>
      <c r="E160" s="1">
        <v>1</v>
      </c>
      <c r="F160" s="1">
        <v>0</v>
      </c>
      <c r="G160" s="1">
        <v>-25</v>
      </c>
      <c r="H160" s="1">
        <v>50</v>
      </c>
      <c r="I160" s="1">
        <v>200</v>
      </c>
      <c r="J160" s="1">
        <v>1.5</v>
      </c>
      <c r="K160" s="1">
        <v>0</v>
      </c>
      <c r="L160" s="1">
        <v>0.4</v>
      </c>
      <c r="M160" s="1">
        <v>2</v>
      </c>
      <c r="N160" s="1">
        <v>16</v>
      </c>
      <c r="O160" s="1">
        <v>14</v>
      </c>
      <c r="P160" s="1">
        <v>250</v>
      </c>
      <c r="Q160" s="1">
        <v>0.8</v>
      </c>
      <c r="R160" s="1">
        <v>0.25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 t="s">
        <v>50</v>
      </c>
      <c r="Y160" s="4" t="str">
        <f>IF(weapon_components[[#This Row],[tier]]=1,weapon_components[[#This Row],[type]]&amp;","&amp;weapon_components[[#This Row],[size]]&amp;","&amp;5,"")</f>
        <v>DIMENSIONAL_HORROR_SMALL_WEAPON,NA,5</v>
      </c>
      <c r="Z160" s="4">
        <f>_xlfn.IFNA(ROUND(VLOOKUP(weapon_components[[#This Row],[max_tier]],weapon_components[],8,FALSE)/5,0),weapon_components[[#This Row],[min_damage]])</f>
        <v>50</v>
      </c>
      <c r="AA160" s="4">
        <f>_xlfn.IFNA(ROUND(VLOOKUP(weapon_components[[#This Row],[max_tier]],weapon_components[],9,FALSE)/5,0),weapon_components[[#This Row],[max_damage]])</f>
        <v>200</v>
      </c>
    </row>
    <row r="161" spans="1:27" ht="12.5">
      <c r="A161" s="1" t="s">
        <v>427</v>
      </c>
      <c r="B161" s="1" t="s">
        <v>428</v>
      </c>
      <c r="C161" s="1" t="s">
        <v>428</v>
      </c>
      <c r="D161" s="1" t="s">
        <v>105</v>
      </c>
      <c r="E161" s="1">
        <v>1</v>
      </c>
      <c r="F161" s="1">
        <v>10</v>
      </c>
      <c r="G161" s="1">
        <v>-10</v>
      </c>
      <c r="H161" s="1">
        <v>10</v>
      </c>
      <c r="I161" s="1">
        <v>50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15</v>
      </c>
      <c r="P161" s="1">
        <v>250</v>
      </c>
      <c r="Q161" s="1">
        <v>0.8</v>
      </c>
      <c r="R161" s="1">
        <v>0.5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 t="s">
        <v>50</v>
      </c>
      <c r="Y161" s="4" t="str">
        <f>IF(weapon_components[[#This Row],[tier]]=1,weapon_components[[#This Row],[type]]&amp;","&amp;weapon_components[[#This Row],[size]]&amp;","&amp;5,"")</f>
        <v>DIMENSIONAL_HORROR_PD,NA,5</v>
      </c>
      <c r="Z161" s="4">
        <f>_xlfn.IFNA(ROUND(VLOOKUP(weapon_components[[#This Row],[max_tier]],weapon_components[],8,FALSE)/5,0),weapon_components[[#This Row],[min_damage]])</f>
        <v>10</v>
      </c>
      <c r="AA161" s="4">
        <f>_xlfn.IFNA(ROUND(VLOOKUP(weapon_components[[#This Row],[max_tier]],weapon_components[],9,FALSE)/5,0),weapon_components[[#This Row],[max_damage]])</f>
        <v>50</v>
      </c>
    </row>
    <row r="162" spans="1:27" ht="12.5">
      <c r="A162" s="1" t="s">
        <v>429</v>
      </c>
      <c r="B162" s="1" t="s">
        <v>430</v>
      </c>
      <c r="C162" s="1" t="s">
        <v>430</v>
      </c>
      <c r="D162" s="1" t="s">
        <v>105</v>
      </c>
      <c r="E162" s="1">
        <v>1</v>
      </c>
      <c r="F162" s="1">
        <v>50</v>
      </c>
      <c r="G162" s="1">
        <v>-50</v>
      </c>
      <c r="H162" s="1">
        <v>150</v>
      </c>
      <c r="I162" s="1">
        <v>250</v>
      </c>
      <c r="J162" s="1">
        <v>1</v>
      </c>
      <c r="K162" s="1">
        <v>0</v>
      </c>
      <c r="L162" s="1">
        <v>0.5</v>
      </c>
      <c r="M162" s="1">
        <v>2</v>
      </c>
      <c r="N162" s="1">
        <v>15</v>
      </c>
      <c r="O162" s="1">
        <v>10</v>
      </c>
      <c r="P162" s="1">
        <v>150</v>
      </c>
      <c r="Q162" s="1">
        <v>0.8</v>
      </c>
      <c r="R162" s="1">
        <v>0.75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 t="s">
        <v>50</v>
      </c>
      <c r="Y162" s="4" t="str">
        <f>IF(weapon_components[[#This Row],[tier]]=1,weapon_components[[#This Row],[type]]&amp;","&amp;weapon_components[[#This Row],[size]]&amp;","&amp;5,"")</f>
        <v>WRAITH_RED_LASER,NA,5</v>
      </c>
      <c r="Z162" s="4">
        <f>_xlfn.IFNA(ROUND(VLOOKUP(weapon_components[[#This Row],[max_tier]],weapon_components[],8,FALSE)/5,0),weapon_components[[#This Row],[min_damage]])</f>
        <v>150</v>
      </c>
      <c r="AA162" s="4">
        <f>_xlfn.IFNA(ROUND(VLOOKUP(weapon_components[[#This Row],[max_tier]],weapon_components[],9,FALSE)/5,0),weapon_components[[#This Row],[max_damage]])</f>
        <v>250</v>
      </c>
    </row>
    <row r="163" spans="1:27" ht="12.5">
      <c r="A163" s="1" t="s">
        <v>431</v>
      </c>
      <c r="B163" s="1" t="s">
        <v>432</v>
      </c>
      <c r="C163" s="1" t="s">
        <v>432</v>
      </c>
      <c r="D163" s="1" t="s">
        <v>105</v>
      </c>
      <c r="E163" s="1">
        <v>1</v>
      </c>
      <c r="F163" s="1">
        <v>50</v>
      </c>
      <c r="G163" s="1">
        <v>-50</v>
      </c>
      <c r="H163" s="1">
        <v>150</v>
      </c>
      <c r="I163" s="1">
        <v>250</v>
      </c>
      <c r="J163" s="1">
        <v>1</v>
      </c>
      <c r="K163" s="1">
        <v>0</v>
      </c>
      <c r="L163" s="1">
        <v>0.5</v>
      </c>
      <c r="M163" s="1">
        <v>2</v>
      </c>
      <c r="N163" s="1">
        <v>15</v>
      </c>
      <c r="O163" s="1">
        <v>10</v>
      </c>
      <c r="P163" s="1">
        <v>150</v>
      </c>
      <c r="Q163" s="1">
        <v>0.8</v>
      </c>
      <c r="R163" s="1">
        <v>0.75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 t="s">
        <v>50</v>
      </c>
      <c r="Y163" s="4" t="str">
        <f>IF(weapon_components[[#This Row],[tier]]=1,weapon_components[[#This Row],[type]]&amp;","&amp;weapon_components[[#This Row],[size]]&amp;","&amp;5,"")</f>
        <v>WRAITH_BLUE_LASER,NA,5</v>
      </c>
      <c r="Z163" s="4">
        <f>_xlfn.IFNA(ROUND(VLOOKUP(weapon_components[[#This Row],[max_tier]],weapon_components[],8,FALSE)/5,0),weapon_components[[#This Row],[min_damage]])</f>
        <v>150</v>
      </c>
      <c r="AA163" s="4">
        <f>_xlfn.IFNA(ROUND(VLOOKUP(weapon_components[[#This Row],[max_tier]],weapon_components[],9,FALSE)/5,0),weapon_components[[#This Row],[max_damage]])</f>
        <v>250</v>
      </c>
    </row>
    <row r="164" spans="1:27" ht="12.5">
      <c r="A164" s="1" t="s">
        <v>433</v>
      </c>
      <c r="B164" s="1" t="s">
        <v>434</v>
      </c>
      <c r="C164" s="1" t="s">
        <v>434</v>
      </c>
      <c r="D164" s="1" t="s">
        <v>105</v>
      </c>
      <c r="E164" s="1">
        <v>1</v>
      </c>
      <c r="F164" s="1">
        <v>50</v>
      </c>
      <c r="G164" s="1">
        <v>-50</v>
      </c>
      <c r="H164" s="1">
        <v>150</v>
      </c>
      <c r="I164" s="1">
        <v>250</v>
      </c>
      <c r="J164" s="1">
        <v>1</v>
      </c>
      <c r="K164" s="1">
        <v>0</v>
      </c>
      <c r="L164" s="1">
        <v>0.5</v>
      </c>
      <c r="M164" s="1">
        <v>2</v>
      </c>
      <c r="N164" s="1">
        <v>15</v>
      </c>
      <c r="O164" s="1">
        <v>10</v>
      </c>
      <c r="P164" s="1">
        <v>150</v>
      </c>
      <c r="Q164" s="1">
        <v>0.8</v>
      </c>
      <c r="R164" s="1">
        <v>0.75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 t="s">
        <v>50</v>
      </c>
      <c r="Y164" s="4" t="str">
        <f>IF(weapon_components[[#This Row],[tier]]=1,weapon_components[[#This Row],[type]]&amp;","&amp;weapon_components[[#This Row],[size]]&amp;","&amp;5,"")</f>
        <v>WRAITH_YELLOW_LASER,NA,5</v>
      </c>
      <c r="Z164" s="4">
        <f>_xlfn.IFNA(ROUND(VLOOKUP(weapon_components[[#This Row],[max_tier]],weapon_components[],8,FALSE)/5,0),weapon_components[[#This Row],[min_damage]])</f>
        <v>150</v>
      </c>
      <c r="AA164" s="4">
        <f>_xlfn.IFNA(ROUND(VLOOKUP(weapon_components[[#This Row],[max_tier]],weapon_components[],9,FALSE)/5,0),weapon_components[[#This Row],[max_damage]])</f>
        <v>250</v>
      </c>
    </row>
    <row r="165" spans="1:27" ht="12.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6" t="str">
        <f>IF(weapon_components[[#This Row],[tier]]=1,weapon_components[[#This Row],[type]]&amp;","&amp;weapon_components[[#This Row],[size]]&amp;","&amp;5,"")</f>
        <v/>
      </c>
      <c r="Z165" s="4">
        <f>_xlfn.IFNA(ROUND(VLOOKUP(weapon_components[[#This Row],[max_tier]],weapon_components[],8,FALSE)/5,0),weapon_components[[#This Row],[min_damage]])</f>
        <v>0</v>
      </c>
      <c r="AA165" s="4">
        <f>_xlfn.IFNA(ROUND(VLOOKUP(weapon_components[[#This Row],[max_tier]],weapon_components[],9,FALSE)/5,0),weapon_components[[#This Row],[max_damage]])</f>
        <v>0</v>
      </c>
    </row>
    <row r="166" spans="1:27" ht="12.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6" t="str">
        <f>IF(weapon_components[[#This Row],[tier]]=1,weapon_components[[#This Row],[type]]&amp;","&amp;weapon_components[[#This Row],[size]]&amp;","&amp;5,"")</f>
        <v/>
      </c>
      <c r="Z166" s="4">
        <f>_xlfn.IFNA(ROUND(VLOOKUP(weapon_components[[#This Row],[max_tier]],weapon_components[],8,FALSE)/5,0),weapon_components[[#This Row],[min_damage]])</f>
        <v>0</v>
      </c>
      <c r="AA166" s="4">
        <f>_xlfn.IFNA(ROUND(VLOOKUP(weapon_components[[#This Row],[max_tier]],weapon_components[],9,FALSE)/5,0),weapon_components[[#This Row],[max_damage]])</f>
        <v>0</v>
      </c>
    </row>
    <row r="167" spans="1:27" ht="12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7" ht="12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7" ht="12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7" ht="12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7" ht="12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7" ht="12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7" ht="12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7" ht="12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7" ht="12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7" ht="12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5"/>
    <row r="235" spans="1:24" ht="12.5"/>
    <row r="236" spans="1:24" ht="12.5"/>
    <row r="237" spans="1:24" ht="12.5"/>
    <row r="238" spans="1:24" ht="12.5"/>
    <row r="239" spans="1:24" ht="12.5"/>
    <row r="240" spans="1:24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Q16" sqref="Q16"/>
    </sheetView>
  </sheetViews>
  <sheetFormatPr defaultColWidth="14.453125" defaultRowHeight="12.5"/>
  <cols>
    <col min="1" max="1" width="48.26953125" customWidth="1"/>
    <col min="2" max="2" width="48.81640625" customWidth="1"/>
    <col min="3" max="3" width="12.453125" customWidth="1"/>
    <col min="4" max="4" width="8.453125" customWidth="1"/>
    <col min="5" max="5" width="5.36328125" customWidth="1"/>
    <col min="6" max="6" width="17.54296875" customWidth="1"/>
    <col min="7" max="7" width="36.08984375" customWidth="1"/>
    <col min="8" max="8" width="14.1796875" customWidth="1"/>
    <col min="9" max="9" width="14.54296875" customWidth="1"/>
    <col min="10" max="10" width="13.08984375" customWidth="1"/>
    <col min="11" max="11" width="12.54296875" customWidth="1"/>
    <col min="12" max="12" width="13.08984375" customWidth="1"/>
    <col min="13" max="13" width="17.54296875" customWidth="1"/>
    <col min="14" max="14" width="18.08984375" customWidth="1"/>
    <col min="15" max="15" width="12.26953125" customWidth="1"/>
    <col min="16" max="16" width="12.7265625" customWidth="1"/>
    <col min="17" max="17" width="10.81640625" customWidth="1"/>
    <col min="18" max="18" width="11.36328125" customWidth="1"/>
  </cols>
  <sheetData>
    <row r="1" spans="1:18">
      <c r="A1" s="1" t="s">
        <v>1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15</v>
      </c>
      <c r="G1" s="1" t="s">
        <v>18</v>
      </c>
      <c r="H1" s="1" t="s">
        <v>21</v>
      </c>
      <c r="I1" s="1" t="s">
        <v>23</v>
      </c>
      <c r="J1" s="1" t="s">
        <v>25</v>
      </c>
      <c r="K1" s="1" t="s">
        <v>27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37</v>
      </c>
      <c r="Q1" s="1" t="s">
        <v>39</v>
      </c>
      <c r="R1" s="1" t="s">
        <v>41</v>
      </c>
    </row>
    <row r="2" spans="1:18" ht="14">
      <c r="A2" s="1" t="s">
        <v>44</v>
      </c>
      <c r="B2" s="1" t="s">
        <v>46</v>
      </c>
      <c r="C2" s="1" t="s">
        <v>48</v>
      </c>
      <c r="D2" s="1" t="s">
        <v>49</v>
      </c>
      <c r="E2" s="1">
        <v>1</v>
      </c>
      <c r="F2" s="1"/>
      <c r="G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2">
        <f>IF(weapon_comparison[[#This Row],[tier]]=1,1,VLOOKUP(weapon_comparison[[#This Row],[newkey]],weapon_components[],6,FALSE)/VLOOKUP(weapon_comparison[[#This Row],[Previous_Tier]],weapon_components[],6,FALSE))</f>
        <v>1</v>
      </c>
      <c r="I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2">
        <f>VLOOKUP(weapon_comparison[[#This Row],[newkey]],weapon_components[],26,FALSE)</f>
        <v>2</v>
      </c>
      <c r="L2" s="1">
        <f>VLOOKUP(weapon_comparison[[#This Row],[newkey]],weapon_components[],27,FALSE)</f>
        <v>3</v>
      </c>
      <c r="M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2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2">
        <f>ROUND(IF(weapon_comparison[[#This Row],[tier]]=1,weapon_comparison[[#This Row],[Max_Factor]]*weapon_comparison[[#This Row],[Power_Factor]],weapon_comparison[[#This Row],[Power_Factor]])*weapon_comparison[[#This Row],[Max_Previous_Tier]],0)</f>
        <v>3</v>
      </c>
      <c r="Q2">
        <f>weapon_comparison[[#This Row],[Min_New]]-weapon_comparison[[#This Row],[Min_Current]]</f>
        <v>0</v>
      </c>
      <c r="R2">
        <f>weapon_comparison[[#This Row],[Max_New]]-weapon_comparison[[#This Row],[Max_Current]]</f>
        <v>0</v>
      </c>
    </row>
    <row r="3" spans="1:18" ht="14">
      <c r="A3" s="1" t="s">
        <v>51</v>
      </c>
      <c r="B3" s="1" t="s">
        <v>52</v>
      </c>
      <c r="C3" s="1" t="s">
        <v>48</v>
      </c>
      <c r="D3" s="1" t="s">
        <v>53</v>
      </c>
      <c r="E3" s="1">
        <v>1</v>
      </c>
      <c r="G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3">
        <f>IF(weapon_comparison[[#This Row],[tier]]=1,1,VLOOKUP(weapon_comparison[[#This Row],[newkey]],weapon_components[],6,FALSE)/VLOOKUP(weapon_comparison[[#This Row],[Previous_Tier]],weapon_components[],6,FALSE))</f>
        <v>1</v>
      </c>
      <c r="I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3">
        <f>VLOOKUP(weapon_comparison[[#This Row],[newkey]],weapon_components[],26,FALSE)</f>
        <v>4</v>
      </c>
      <c r="L3" s="1">
        <f>VLOOKUP(weapon_comparison[[#This Row],[newkey]],weapon_components[],27,FALSE)</f>
        <v>7</v>
      </c>
      <c r="M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3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3">
        <f>ROUND(IF(weapon_comparison[[#This Row],[tier]]=1,weapon_comparison[[#This Row],[Max_Factor]]*weapon_comparison[[#This Row],[Power_Factor]],weapon_comparison[[#This Row],[Power_Factor]])*weapon_comparison[[#This Row],[Max_Previous_Tier]],0)</f>
        <v>7</v>
      </c>
      <c r="Q3">
        <f>weapon_comparison[[#This Row],[Min_New]]-weapon_comparison[[#This Row],[Min_Current]]</f>
        <v>0</v>
      </c>
      <c r="R3">
        <f>weapon_comparison[[#This Row],[Max_New]]-weapon_comparison[[#This Row],[Max_Current]]</f>
        <v>0</v>
      </c>
    </row>
    <row r="4" spans="1:18" ht="14">
      <c r="A4" s="1" t="s">
        <v>54</v>
      </c>
      <c r="B4" s="1" t="s">
        <v>55</v>
      </c>
      <c r="C4" s="1" t="s">
        <v>48</v>
      </c>
      <c r="D4" s="1" t="s">
        <v>56</v>
      </c>
      <c r="E4" s="1">
        <v>1</v>
      </c>
      <c r="F4" s="1"/>
      <c r="G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4">
        <f>IF(weapon_comparison[[#This Row],[tier]]=1,1,VLOOKUP(weapon_comparison[[#This Row],[newkey]],weapon_components[],6,FALSE)/VLOOKUP(weapon_comparison[[#This Row],[Previous_Tier]],weapon_components[],6,FALSE))</f>
        <v>1</v>
      </c>
      <c r="I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">
        <f>VLOOKUP(weapon_comparison[[#This Row],[newkey]],weapon_components[],26,FALSE)</f>
        <v>8</v>
      </c>
      <c r="L4" s="1">
        <f>VLOOKUP(weapon_comparison[[#This Row],[newkey]],weapon_components[],27,FALSE)</f>
        <v>14</v>
      </c>
      <c r="M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</v>
      </c>
      <c r="O4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4">
        <f>ROUND(IF(weapon_comparison[[#This Row],[tier]]=1,weapon_comparison[[#This Row],[Max_Factor]]*weapon_comparison[[#This Row],[Power_Factor]],weapon_comparison[[#This Row],[Power_Factor]])*weapon_comparison[[#This Row],[Max_Previous_Tier]],0)</f>
        <v>14</v>
      </c>
      <c r="Q4">
        <f>weapon_comparison[[#This Row],[Min_New]]-weapon_comparison[[#This Row],[Min_Current]]</f>
        <v>0</v>
      </c>
      <c r="R4">
        <f>weapon_comparison[[#This Row],[Max_New]]-weapon_comparison[[#This Row],[Max_Current]]</f>
        <v>0</v>
      </c>
    </row>
    <row r="5" spans="1:18" ht="14">
      <c r="A5" s="1" t="s">
        <v>57</v>
      </c>
      <c r="B5" s="1" t="s">
        <v>58</v>
      </c>
      <c r="C5" s="1" t="s">
        <v>48</v>
      </c>
      <c r="D5" s="1" t="s">
        <v>49</v>
      </c>
      <c r="E5" s="1">
        <v>2</v>
      </c>
      <c r="G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5">
        <f>IF(weapon_comparison[[#This Row],[tier]]=1,1,VLOOKUP(weapon_comparison[[#This Row],[newkey]],weapon_components[],6,FALSE)/VLOOKUP(weapon_comparison[[#This Row],[Previous_Tier]],weapon_components[],6,FALSE))</f>
        <v>2</v>
      </c>
      <c r="I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</v>
      </c>
      <c r="J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3.6666666666666665</v>
      </c>
      <c r="K5">
        <f>VLOOKUP(weapon_comparison[[#This Row],[newkey]],weapon_components[],26,FALSE)</f>
        <v>6</v>
      </c>
      <c r="L5" s="1">
        <f>VLOOKUP(weapon_comparison[[#This Row],[newkey]],weapon_components[],27,FALSE)</f>
        <v>11</v>
      </c>
      <c r="M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5">
        <f>ROUND(IF(weapon_comparison[[#This Row],[tier]]=1,weapon_comparison[[#This Row],[Max_Factor]]*weapon_comparison[[#This Row],[Power_Factor]],weapon_comparison[[#This Row],[Power_Factor]])*weapon_comparison[[#This Row],[Max_Previous_Tier]],0)</f>
        <v>6</v>
      </c>
      <c r="Q5">
        <f>weapon_comparison[[#This Row],[Min_New]]-weapon_comparison[[#This Row],[Min_Current]]</f>
        <v>-2</v>
      </c>
      <c r="R5">
        <f>weapon_comparison[[#This Row],[Max_New]]-weapon_comparison[[#This Row],[Max_Current]]</f>
        <v>-5</v>
      </c>
    </row>
    <row r="6" spans="1:18" ht="14">
      <c r="A6" s="1" t="s">
        <v>59</v>
      </c>
      <c r="B6" s="1" t="s">
        <v>60</v>
      </c>
      <c r="C6" s="1" t="s">
        <v>48</v>
      </c>
      <c r="D6" s="1" t="s">
        <v>53</v>
      </c>
      <c r="E6" s="1">
        <v>2</v>
      </c>
      <c r="G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6">
        <f>IF(weapon_comparison[[#This Row],[tier]]=1,1,VLOOKUP(weapon_comparison[[#This Row],[newkey]],weapon_components[],6,FALSE)/VLOOKUP(weapon_comparison[[#This Row],[Previous_Tier]],weapon_components[],6,FALSE))</f>
        <v>2</v>
      </c>
      <c r="I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3.75</v>
      </c>
      <c r="J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3.1428571428571428</v>
      </c>
      <c r="K6">
        <f>VLOOKUP(weapon_comparison[[#This Row],[newkey]],weapon_components[],26,FALSE)</f>
        <v>15</v>
      </c>
      <c r="L6" s="1">
        <f>VLOOKUP(weapon_comparison[[#This Row],[newkey]],weapon_components[],27,FALSE)</f>
        <v>22</v>
      </c>
      <c r="M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6">
        <f>ROUND(IF(weapon_comparison[[#This Row],[tier]]=1,weapon_comparison[[#This Row],[Max_Factor]]*weapon_comparison[[#This Row],[Power_Factor]],weapon_comparison[[#This Row],[Power_Factor]])*weapon_comparison[[#This Row],[Max_Previous_Tier]],0)</f>
        <v>14</v>
      </c>
      <c r="Q6">
        <f>weapon_comparison[[#This Row],[Min_New]]-weapon_comparison[[#This Row],[Min_Current]]</f>
        <v>-7</v>
      </c>
      <c r="R6">
        <f>weapon_comparison[[#This Row],[Max_New]]-weapon_comparison[[#This Row],[Max_Current]]</f>
        <v>-8</v>
      </c>
    </row>
    <row r="7" spans="1:18" ht="14">
      <c r="A7" s="1" t="s">
        <v>62</v>
      </c>
      <c r="B7" s="1" t="s">
        <v>63</v>
      </c>
      <c r="C7" s="1" t="s">
        <v>48</v>
      </c>
      <c r="D7" s="1" t="s">
        <v>56</v>
      </c>
      <c r="E7" s="1">
        <v>2</v>
      </c>
      <c r="G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7">
        <f>IF(weapon_comparison[[#This Row],[tier]]=1,1,VLOOKUP(weapon_comparison[[#This Row],[newkey]],weapon_components[],6,FALSE)/VLOOKUP(weapon_comparison[[#This Row],[Previous_Tier]],weapon_components[],6,FALSE))</f>
        <v>2</v>
      </c>
      <c r="I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4</v>
      </c>
      <c r="J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3.4285714285714284</v>
      </c>
      <c r="K7">
        <f>VLOOKUP(weapon_comparison[[#This Row],[newkey]],weapon_components[],26,FALSE)</f>
        <v>32</v>
      </c>
      <c r="L7" s="1">
        <f>VLOOKUP(weapon_comparison[[#This Row],[newkey]],weapon_components[],27,FALSE)</f>
        <v>48</v>
      </c>
      <c r="M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</v>
      </c>
      <c r="O7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7">
        <f>ROUND(IF(weapon_comparison[[#This Row],[tier]]=1,weapon_comparison[[#This Row],[Max_Factor]]*weapon_comparison[[#This Row],[Power_Factor]],weapon_comparison[[#This Row],[Power_Factor]])*weapon_comparison[[#This Row],[Max_Previous_Tier]],0)</f>
        <v>28</v>
      </c>
      <c r="Q7">
        <f>weapon_comparison[[#This Row],[Min_New]]-weapon_comparison[[#This Row],[Min_Current]]</f>
        <v>-16</v>
      </c>
      <c r="R7">
        <f>weapon_comparison[[#This Row],[Max_New]]-weapon_comparison[[#This Row],[Max_Current]]</f>
        <v>-20</v>
      </c>
    </row>
    <row r="8" spans="1:18" ht="14">
      <c r="A8" s="1" t="s">
        <v>65</v>
      </c>
      <c r="B8" s="1" t="s">
        <v>66</v>
      </c>
      <c r="C8" s="1" t="s">
        <v>48</v>
      </c>
      <c r="D8" s="1" t="s">
        <v>49</v>
      </c>
      <c r="E8" s="1">
        <v>3</v>
      </c>
      <c r="F8" s="1"/>
      <c r="G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LASER,SMALL,2</v>
      </c>
      <c r="H8">
        <f>IF(weapon_comparison[[#This Row],[tier]]=1,1,VLOOKUP(weapon_comparison[[#This Row],[newkey]],weapon_components[],6,FALSE)/VLOOKUP(weapon_comparison[[#This Row],[Previous_Tier]],weapon_components[],6,FALSE))</f>
        <v>1.5</v>
      </c>
      <c r="I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1.0909090909090908</v>
      </c>
      <c r="K8">
        <f>VLOOKUP(weapon_comparison[[#This Row],[newkey]],weapon_components[],26,FALSE)</f>
        <v>8</v>
      </c>
      <c r="L8" s="1">
        <f>VLOOKUP(weapon_comparison[[#This Row],[newkey]],weapon_components[],27,FALSE)</f>
        <v>12</v>
      </c>
      <c r="M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</v>
      </c>
      <c r="O8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8">
        <f>ROUND(IF(weapon_comparison[[#This Row],[tier]]=1,weapon_comparison[[#This Row],[Max_Factor]]*weapon_comparison[[#This Row],[Power_Factor]],weapon_comparison[[#This Row],[Power_Factor]])*weapon_comparison[[#This Row],[Max_Previous_Tier]],0)</f>
        <v>9</v>
      </c>
      <c r="Q8">
        <f>weapon_comparison[[#This Row],[Min_New]]-weapon_comparison[[#This Row],[Min_Current]]</f>
        <v>-2</v>
      </c>
      <c r="R8">
        <f>weapon_comparison[[#This Row],[Max_New]]-weapon_comparison[[#This Row],[Max_Current]]</f>
        <v>-3</v>
      </c>
    </row>
    <row r="9" spans="1:18" ht="14">
      <c r="A9" s="1" t="s">
        <v>68</v>
      </c>
      <c r="B9" s="1" t="s">
        <v>69</v>
      </c>
      <c r="C9" s="1" t="s">
        <v>48</v>
      </c>
      <c r="D9" s="1" t="s">
        <v>53</v>
      </c>
      <c r="E9" s="1">
        <v>3</v>
      </c>
      <c r="G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LASER,MEDIUM,2</v>
      </c>
      <c r="H9">
        <f>IF(weapon_comparison[[#This Row],[tier]]=1,1,VLOOKUP(weapon_comparison[[#This Row],[newkey]],weapon_components[],6,FALSE)/VLOOKUP(weapon_comparison[[#This Row],[Previous_Tier]],weapon_components[],6,FALSE))</f>
        <v>1.5</v>
      </c>
      <c r="I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1.0666666666666667</v>
      </c>
      <c r="J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1.1818181818181819</v>
      </c>
      <c r="K9">
        <f>VLOOKUP(weapon_comparison[[#This Row],[newkey]],weapon_components[],26,FALSE)</f>
        <v>16</v>
      </c>
      <c r="L9" s="1">
        <f>VLOOKUP(weapon_comparison[[#This Row],[newkey]],weapon_components[],27,FALSE)</f>
        <v>26</v>
      </c>
      <c r="M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</v>
      </c>
      <c r="O9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9">
        <f>ROUND(IF(weapon_comparison[[#This Row],[tier]]=1,weapon_comparison[[#This Row],[Max_Factor]]*weapon_comparison[[#This Row],[Power_Factor]],weapon_comparison[[#This Row],[Power_Factor]])*weapon_comparison[[#This Row],[Max_Previous_Tier]],0)</f>
        <v>21</v>
      </c>
      <c r="Q9">
        <f>weapon_comparison[[#This Row],[Min_New]]-weapon_comparison[[#This Row],[Min_Current]]</f>
        <v>-4</v>
      </c>
      <c r="R9">
        <f>weapon_comparison[[#This Row],[Max_New]]-weapon_comparison[[#This Row],[Max_Current]]</f>
        <v>-5</v>
      </c>
    </row>
    <row r="10" spans="1:18" ht="14">
      <c r="A10" s="1" t="s">
        <v>71</v>
      </c>
      <c r="B10" s="1" t="s">
        <v>72</v>
      </c>
      <c r="C10" s="1" t="s">
        <v>48</v>
      </c>
      <c r="D10" s="1" t="s">
        <v>56</v>
      </c>
      <c r="E10" s="1">
        <v>3</v>
      </c>
      <c r="G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LASER,LARGE,2</v>
      </c>
      <c r="H10">
        <f>IF(weapon_comparison[[#This Row],[tier]]=1,1,VLOOKUP(weapon_comparison[[#This Row],[newkey]],weapon_components[],6,FALSE)/VLOOKUP(weapon_comparison[[#This Row],[Previous_Tier]],weapon_components[],6,FALSE))</f>
        <v>1.5</v>
      </c>
      <c r="I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1.09375</v>
      </c>
      <c r="J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10">
        <f>VLOOKUP(weapon_comparison[[#This Row],[newkey]],weapon_components[],26,FALSE)</f>
        <v>35</v>
      </c>
      <c r="L10" s="1">
        <f>VLOOKUP(weapon_comparison[[#This Row],[newkey]],weapon_components[],27,FALSE)</f>
        <v>56</v>
      </c>
      <c r="M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28</v>
      </c>
      <c r="O10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0">
        <f>ROUND(IF(weapon_comparison[[#This Row],[tier]]=1,weapon_comparison[[#This Row],[Max_Factor]]*weapon_comparison[[#This Row],[Power_Factor]],weapon_comparison[[#This Row],[Power_Factor]])*weapon_comparison[[#This Row],[Max_Previous_Tier]],0)</f>
        <v>42</v>
      </c>
      <c r="Q10">
        <f>weapon_comparison[[#This Row],[Min_New]]-weapon_comparison[[#This Row],[Min_Current]]</f>
        <v>-11</v>
      </c>
      <c r="R10">
        <f>weapon_comparison[[#This Row],[Max_New]]-weapon_comparison[[#This Row],[Max_Current]]</f>
        <v>-14</v>
      </c>
    </row>
    <row r="11" spans="1:18" ht="14">
      <c r="A11" s="1" t="s">
        <v>74</v>
      </c>
      <c r="B11" s="1" t="s">
        <v>75</v>
      </c>
      <c r="C11" s="1" t="s">
        <v>48</v>
      </c>
      <c r="D11" s="1" t="s">
        <v>49</v>
      </c>
      <c r="E11" s="1">
        <v>4</v>
      </c>
      <c r="G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1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1.0833333333333333</v>
      </c>
      <c r="K11">
        <f>VLOOKUP(weapon_comparison[[#This Row],[newkey]],weapon_components[],26,FALSE)</f>
        <v>9</v>
      </c>
      <c r="L11" s="1">
        <f>VLOOKUP(weapon_comparison[[#This Row],[newkey]],weapon_components[],27,FALSE)</f>
        <v>13</v>
      </c>
      <c r="M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</v>
      </c>
      <c r="O11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1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11">
        <f>weapon_comparison[[#This Row],[Min_New]]-weapon_comparison[[#This Row],[Min_Current]]</f>
        <v>-1</v>
      </c>
      <c r="R11">
        <f>weapon_comparison[[#This Row],[Max_New]]-weapon_comparison[[#This Row],[Max_Current]]</f>
        <v>-1</v>
      </c>
    </row>
    <row r="12" spans="1:18" ht="14">
      <c r="A12" s="1" t="s">
        <v>77</v>
      </c>
      <c r="B12" s="1" t="s">
        <v>78</v>
      </c>
      <c r="C12" s="1" t="s">
        <v>48</v>
      </c>
      <c r="D12" s="1" t="s">
        <v>53</v>
      </c>
      <c r="E12" s="1">
        <v>4</v>
      </c>
      <c r="G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2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1.1538461538461537</v>
      </c>
      <c r="K12">
        <f>VLOOKUP(weapon_comparison[[#This Row],[newkey]],weapon_components[],26,FALSE)</f>
        <v>18</v>
      </c>
      <c r="L12" s="1">
        <f>VLOOKUP(weapon_comparison[[#This Row],[newkey]],weapon_components[],27,FALSE)</f>
        <v>30</v>
      </c>
      <c r="M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</v>
      </c>
      <c r="O12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12">
        <f>ROUND(IF(weapon_comparison[[#This Row],[tier]]=1,weapon_comparison[[#This Row],[Max_Factor]]*weapon_comparison[[#This Row],[Power_Factor]],weapon_comparison[[#This Row],[Power_Factor]])*weapon_comparison[[#This Row],[Max_Previous_Tier]],0)</f>
        <v>28</v>
      </c>
      <c r="Q12">
        <f>weapon_comparison[[#This Row],[Min_New]]-weapon_comparison[[#This Row],[Min_Current]]</f>
        <v>-2</v>
      </c>
      <c r="R12">
        <f>weapon_comparison[[#This Row],[Max_New]]-weapon_comparison[[#This Row],[Max_Current]]</f>
        <v>-2</v>
      </c>
    </row>
    <row r="13" spans="1:18" ht="14">
      <c r="A13" s="1" t="s">
        <v>79</v>
      </c>
      <c r="B13" s="1" t="s">
        <v>80</v>
      </c>
      <c r="C13" s="1" t="s">
        <v>48</v>
      </c>
      <c r="D13" s="1" t="s">
        <v>56</v>
      </c>
      <c r="E13" s="1">
        <v>4</v>
      </c>
      <c r="F13" s="4"/>
      <c r="G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1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1.1142857142857143</v>
      </c>
      <c r="J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1.125</v>
      </c>
      <c r="K13">
        <f>VLOOKUP(weapon_comparison[[#This Row],[newkey]],weapon_components[],26,FALSE)</f>
        <v>39</v>
      </c>
      <c r="L13" s="1">
        <f>VLOOKUP(weapon_comparison[[#This Row],[newkey]],weapon_components[],27,FALSE)</f>
        <v>63</v>
      </c>
      <c r="M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</v>
      </c>
      <c r="O13">
        <f>ROUND(IF(weapon_comparison[[#This Row],[tier]]=1,weapon_comparison[[#This Row],[Min_Factor]]*weapon_comparison[[#This Row],[Power_Factor]],weapon_comparison[[#This Row],[Power_Factor]])*weapon_comparison[[#This Row],[Min_Previous_Tier]],0)</f>
        <v>32</v>
      </c>
      <c r="P13">
        <f>ROUND(IF(weapon_comparison[[#This Row],[tier]]=1,weapon_comparison[[#This Row],[Max_Factor]]*weapon_comparison[[#This Row],[Power_Factor]],weapon_comparison[[#This Row],[Power_Factor]])*weapon_comparison[[#This Row],[Max_Previous_Tier]],0)</f>
        <v>56</v>
      </c>
      <c r="Q13">
        <f>weapon_comparison[[#This Row],[Min_New]]-weapon_comparison[[#This Row],[Min_Current]]</f>
        <v>-7</v>
      </c>
      <c r="R13">
        <f>weapon_comparison[[#This Row],[Max_New]]-weapon_comparison[[#This Row],[Max_Current]]</f>
        <v>-7</v>
      </c>
    </row>
    <row r="14" spans="1:18" ht="14">
      <c r="A14" s="1" t="s">
        <v>81</v>
      </c>
      <c r="B14" s="1" t="s">
        <v>82</v>
      </c>
      <c r="C14" s="1" t="s">
        <v>48</v>
      </c>
      <c r="D14" s="1" t="s">
        <v>49</v>
      </c>
      <c r="E14" s="1">
        <v>5</v>
      </c>
      <c r="F14" s="4"/>
      <c r="G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LASER,SMALL,4</v>
      </c>
      <c r="H14">
        <f>IF(weapon_comparison[[#This Row],[tier]]=1,1,VLOOKUP(weapon_comparison[[#This Row],[newkey]],weapon_components[],6,FALSE)/VLOOKUP(weapon_comparison[[#This Row],[Previous_Tier]],weapon_components[],6,FALSE))</f>
        <v>1.25</v>
      </c>
      <c r="I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1.0769230769230769</v>
      </c>
      <c r="K14">
        <f>VLOOKUP(weapon_comparison[[#This Row],[newkey]],weapon_components[],26,FALSE)</f>
        <v>11</v>
      </c>
      <c r="L14" s="1">
        <f>VLOOKUP(weapon_comparison[[#This Row],[newkey]],weapon_components[],27,FALSE)</f>
        <v>14</v>
      </c>
      <c r="M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14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4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4">
        <f>weapon_comparison[[#This Row],[Min_New]]-weapon_comparison[[#This Row],[Min_Current]]</f>
        <v>-1</v>
      </c>
      <c r="R14">
        <f>weapon_comparison[[#This Row],[Max_New]]-weapon_comparison[[#This Row],[Max_Current]]</f>
        <v>1</v>
      </c>
    </row>
    <row r="15" spans="1:18" ht="14">
      <c r="A15" s="1" t="s">
        <v>83</v>
      </c>
      <c r="B15" s="1" t="s">
        <v>84</v>
      </c>
      <c r="C15" s="1" t="s">
        <v>48</v>
      </c>
      <c r="D15" s="1" t="s">
        <v>53</v>
      </c>
      <c r="E15" s="1">
        <v>5</v>
      </c>
      <c r="F15" s="4"/>
      <c r="G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LASER,MEDIUM,4</v>
      </c>
      <c r="H15">
        <f>IF(weapon_comparison[[#This Row],[tier]]=1,1,VLOOKUP(weapon_comparison[[#This Row],[newkey]],weapon_components[],6,FALSE)/VLOOKUP(weapon_comparison[[#This Row],[Previous_Tier]],weapon_components[],6,FALSE))</f>
        <v>1.25</v>
      </c>
      <c r="I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1.0555555555555556</v>
      </c>
      <c r="J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1.1000000000000001</v>
      </c>
      <c r="K15">
        <f>VLOOKUP(weapon_comparison[[#This Row],[newkey]],weapon_components[],26,FALSE)</f>
        <v>19</v>
      </c>
      <c r="L15" s="1">
        <f>VLOOKUP(weapon_comparison[[#This Row],[newkey]],weapon_components[],27,FALSE)</f>
        <v>33</v>
      </c>
      <c r="M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28</v>
      </c>
      <c r="O15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15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15">
        <f>weapon_comparison[[#This Row],[Min_New]]-weapon_comparison[[#This Row],[Min_Current]]</f>
        <v>1</v>
      </c>
      <c r="R15">
        <f>weapon_comparison[[#This Row],[Max_New]]-weapon_comparison[[#This Row],[Max_Current]]</f>
        <v>2</v>
      </c>
    </row>
    <row r="16" spans="1:18" ht="14">
      <c r="A16" s="1" t="s">
        <v>85</v>
      </c>
      <c r="B16" s="1" t="s">
        <v>86</v>
      </c>
      <c r="C16" s="1" t="s">
        <v>48</v>
      </c>
      <c r="D16" s="1" t="s">
        <v>56</v>
      </c>
      <c r="E16" s="1">
        <v>5</v>
      </c>
      <c r="F16" s="4"/>
      <c r="G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LASER,LARGE,4</v>
      </c>
      <c r="H16">
        <f>IF(weapon_comparison[[#This Row],[tier]]=1,1,VLOOKUP(weapon_comparison[[#This Row],[newkey]],weapon_components[],6,FALSE)/VLOOKUP(weapon_comparison[[#This Row],[Previous_Tier]],weapon_components[],6,FALSE))</f>
        <v>1.25</v>
      </c>
      <c r="I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1.0769230769230769</v>
      </c>
      <c r="J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1.126984126984127</v>
      </c>
      <c r="K16">
        <f>VLOOKUP(weapon_comparison[[#This Row],[newkey]],weapon_components[],26,FALSE)</f>
        <v>42</v>
      </c>
      <c r="L16" s="1">
        <f>VLOOKUP(weapon_comparison[[#This Row],[newkey]],weapon_components[],27,FALSE)</f>
        <v>71</v>
      </c>
      <c r="M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56</v>
      </c>
      <c r="O16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16">
        <f>ROUND(IF(weapon_comparison[[#This Row],[tier]]=1,weapon_comparison[[#This Row],[Max_Factor]]*weapon_comparison[[#This Row],[Power_Factor]],weapon_comparison[[#This Row],[Power_Factor]])*weapon_comparison[[#This Row],[Max_Previous_Tier]],0)</f>
        <v>70</v>
      </c>
      <c r="Q16">
        <f>weapon_comparison[[#This Row],[Min_New]]-weapon_comparison[[#This Row],[Min_Current]]</f>
        <v>-2</v>
      </c>
      <c r="R16">
        <f>weapon_comparison[[#This Row],[Max_New]]-weapon_comparison[[#This Row],[Max_Current]]</f>
        <v>-1</v>
      </c>
    </row>
    <row r="17" spans="1:18" ht="14">
      <c r="A17" s="1" t="s">
        <v>44</v>
      </c>
      <c r="B17" s="1" t="s">
        <v>88</v>
      </c>
      <c r="C17" s="1" t="s">
        <v>48</v>
      </c>
      <c r="D17" s="1" t="s">
        <v>49</v>
      </c>
      <c r="E17" s="1">
        <v>1</v>
      </c>
      <c r="F17" s="4"/>
      <c r="G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7">
        <f>IF(weapon_comparison[[#This Row],[tier]]=1,1,VLOOKUP(weapon_comparison[[#This Row],[newkey]],weapon_components[],6,FALSE)/VLOOKUP(weapon_comparison[[#This Row],[Previous_Tier]],weapon_components[],6,FALSE))</f>
        <v>1</v>
      </c>
      <c r="I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7">
        <f>VLOOKUP(weapon_comparison[[#This Row],[newkey]],weapon_components[],26,FALSE)</f>
        <v>2</v>
      </c>
      <c r="L17" s="1">
        <f>VLOOKUP(weapon_comparison[[#This Row],[newkey]],weapon_components[],27,FALSE)</f>
        <v>3</v>
      </c>
      <c r="M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17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7">
        <f>ROUND(IF(weapon_comparison[[#This Row],[tier]]=1,weapon_comparison[[#This Row],[Max_Factor]]*weapon_comparison[[#This Row],[Power_Factor]],weapon_comparison[[#This Row],[Power_Factor]])*weapon_comparison[[#This Row],[Max_Previous_Tier]],0)</f>
        <v>3</v>
      </c>
      <c r="Q17">
        <f>weapon_comparison[[#This Row],[Min_New]]-weapon_comparison[[#This Row],[Min_Current]]</f>
        <v>0</v>
      </c>
      <c r="R17">
        <f>weapon_comparison[[#This Row],[Max_New]]-weapon_comparison[[#This Row],[Max_Current]]</f>
        <v>0</v>
      </c>
    </row>
    <row r="18" spans="1:18" ht="14">
      <c r="A18" s="1" t="s">
        <v>51</v>
      </c>
      <c r="B18" s="1" t="s">
        <v>90</v>
      </c>
      <c r="C18" s="1" t="s">
        <v>48</v>
      </c>
      <c r="D18" s="1" t="s">
        <v>53</v>
      </c>
      <c r="E18" s="1">
        <v>1</v>
      </c>
      <c r="F18" s="4"/>
      <c r="G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8">
        <f>IF(weapon_comparison[[#This Row],[tier]]=1,1,VLOOKUP(weapon_comparison[[#This Row],[newkey]],weapon_components[],6,FALSE)/VLOOKUP(weapon_comparison[[#This Row],[Previous_Tier]],weapon_components[],6,FALSE))</f>
        <v>1</v>
      </c>
      <c r="I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8">
        <f>VLOOKUP(weapon_comparison[[#This Row],[newkey]],weapon_components[],26,FALSE)</f>
        <v>4</v>
      </c>
      <c r="L18" s="1">
        <f>VLOOKUP(weapon_comparison[[#This Row],[newkey]],weapon_components[],27,FALSE)</f>
        <v>7</v>
      </c>
      <c r="M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18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8">
        <f>ROUND(IF(weapon_comparison[[#This Row],[tier]]=1,weapon_comparison[[#This Row],[Max_Factor]]*weapon_comparison[[#This Row],[Power_Factor]],weapon_comparison[[#This Row],[Power_Factor]])*weapon_comparison[[#This Row],[Max_Previous_Tier]],0)</f>
        <v>7</v>
      </c>
      <c r="Q18">
        <f>weapon_comparison[[#This Row],[Min_New]]-weapon_comparison[[#This Row],[Min_Current]]</f>
        <v>0</v>
      </c>
      <c r="R18">
        <f>weapon_comparison[[#This Row],[Max_New]]-weapon_comparison[[#This Row],[Max_Current]]</f>
        <v>0</v>
      </c>
    </row>
    <row r="19" spans="1:18" ht="14">
      <c r="A19" s="1" t="s">
        <v>54</v>
      </c>
      <c r="B19" s="1" t="s">
        <v>92</v>
      </c>
      <c r="C19" s="1" t="s">
        <v>48</v>
      </c>
      <c r="D19" s="1" t="s">
        <v>56</v>
      </c>
      <c r="E19" s="1">
        <v>1</v>
      </c>
      <c r="F19" s="4"/>
      <c r="G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LASER,LARGE,1</v>
      </c>
      <c r="H19">
        <f>IF(weapon_comparison[[#This Row],[tier]]=1,1,VLOOKUP(weapon_comparison[[#This Row],[newkey]],weapon_components[],6,FALSE)/VLOOKUP(weapon_comparison[[#This Row],[Previous_Tier]],weapon_components[],6,FALSE))</f>
        <v>1</v>
      </c>
      <c r="I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9">
        <f>VLOOKUP(weapon_comparison[[#This Row],[newkey]],weapon_components[],26,FALSE)</f>
        <v>8</v>
      </c>
      <c r="L19" s="1">
        <f>VLOOKUP(weapon_comparison[[#This Row],[newkey]],weapon_components[],27,FALSE)</f>
        <v>14</v>
      </c>
      <c r="M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14</v>
      </c>
      <c r="O1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9">
        <f>ROUND(IF(weapon_comparison[[#This Row],[tier]]=1,weapon_comparison[[#This Row],[Max_Factor]]*weapon_comparison[[#This Row],[Power_Factor]],weapon_comparison[[#This Row],[Power_Factor]])*weapon_comparison[[#This Row],[Max_Previous_Tier]],0)</f>
        <v>14</v>
      </c>
      <c r="Q19">
        <f>weapon_comparison[[#This Row],[Min_New]]-weapon_comparison[[#This Row],[Min_Current]]</f>
        <v>0</v>
      </c>
      <c r="R19">
        <f>weapon_comparison[[#This Row],[Max_New]]-weapon_comparison[[#This Row],[Max_Current]]</f>
        <v>0</v>
      </c>
    </row>
    <row r="20" spans="1:18" ht="14">
      <c r="A20" s="1" t="s">
        <v>94</v>
      </c>
      <c r="B20" s="1" t="s">
        <v>96</v>
      </c>
      <c r="C20" s="1" t="s">
        <v>98</v>
      </c>
      <c r="D20" s="1" t="s">
        <v>56</v>
      </c>
      <c r="E20" s="1">
        <v>1</v>
      </c>
      <c r="F20" s="1" t="s">
        <v>85</v>
      </c>
      <c r="G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20">
        <f>IF(weapon_comparison[[#This Row],[tier]]=1,1,VLOOKUP(weapon_comparison[[#This Row],[newkey]],weapon_components[],6,FALSE)/VLOOKUP(weapon_comparison[[#This Row],[Previous_Tier]],weapon_components[],6,FALSE))</f>
        <v>1</v>
      </c>
      <c r="I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3.4285714285714284</v>
      </c>
      <c r="J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3.8450704225352115</v>
      </c>
      <c r="K20">
        <f>VLOOKUP(weapon_comparison[[#This Row],[newkey]],weapon_components[],26,FALSE)</f>
        <v>144</v>
      </c>
      <c r="L20" s="1">
        <f>VLOOKUP(weapon_comparison[[#This Row],[newkey]],weapon_components[],27,FALSE)</f>
        <v>273</v>
      </c>
      <c r="M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20">
        <f>ROUND(IF(weapon_comparison[[#This Row],[tier]]=1,weapon_comparison[[#This Row],[Min_Factor]]*weapon_comparison[[#This Row],[Power_Factor]],weapon_comparison[[#This Row],[Power_Factor]])*weapon_comparison[[#This Row],[Min_Previous_Tier]],0)</f>
        <v>137</v>
      </c>
      <c r="P20">
        <f>ROUND(IF(weapon_comparison[[#This Row],[tier]]=1,weapon_comparison[[#This Row],[Max_Factor]]*weapon_comparison[[#This Row],[Power_Factor]],weapon_comparison[[#This Row],[Power_Factor]])*weapon_comparison[[#This Row],[Max_Previous_Tier]],0)</f>
        <v>269</v>
      </c>
      <c r="Q20">
        <f>weapon_comparison[[#This Row],[Min_New]]-weapon_comparison[[#This Row],[Min_Current]]</f>
        <v>-7</v>
      </c>
      <c r="R20">
        <f>weapon_comparison[[#This Row],[Max_New]]-weapon_comparison[[#This Row],[Max_Current]]</f>
        <v>-4</v>
      </c>
    </row>
    <row r="21" spans="1:18" ht="14">
      <c r="A21" s="1" t="s">
        <v>100</v>
      </c>
      <c r="B21" s="1" t="s">
        <v>101</v>
      </c>
      <c r="C21" s="1" t="s">
        <v>98</v>
      </c>
      <c r="D21" s="1" t="s">
        <v>56</v>
      </c>
      <c r="E21" s="1">
        <v>2</v>
      </c>
      <c r="F21" s="4"/>
      <c r="G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ENERGY_LANCE,LARGE,1</v>
      </c>
      <c r="H21">
        <f>IF(weapon_comparison[[#This Row],[tier]]=1,1,VLOOKUP(weapon_comparison[[#This Row],[newkey]],weapon_components[],6,FALSE)/VLOOKUP(weapon_comparison[[#This Row],[Previous_Tier]],weapon_components[],6,FALSE))</f>
        <v>1.2</v>
      </c>
      <c r="I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1.1736111111111112</v>
      </c>
      <c r="J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1.2124542124542124</v>
      </c>
      <c r="K21">
        <f>VLOOKUP(weapon_comparison[[#This Row],[newkey]],weapon_components[],26,FALSE)</f>
        <v>169</v>
      </c>
      <c r="L21" s="1">
        <f>VLOOKUP(weapon_comparison[[#This Row],[newkey]],weapon_components[],27,FALSE)</f>
        <v>331</v>
      </c>
      <c r="M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137</v>
      </c>
      <c r="N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269</v>
      </c>
      <c r="O21">
        <f>ROUND(IF(weapon_comparison[[#This Row],[tier]]=1,weapon_comparison[[#This Row],[Min_Factor]]*weapon_comparison[[#This Row],[Power_Factor]],weapon_comparison[[#This Row],[Power_Factor]])*weapon_comparison[[#This Row],[Min_Previous_Tier]],0)</f>
        <v>164</v>
      </c>
      <c r="P21">
        <f>ROUND(IF(weapon_comparison[[#This Row],[tier]]=1,weapon_comparison[[#This Row],[Max_Factor]]*weapon_comparison[[#This Row],[Power_Factor]],weapon_comparison[[#This Row],[Power_Factor]])*weapon_comparison[[#This Row],[Max_Previous_Tier]],0)</f>
        <v>323</v>
      </c>
      <c r="Q21">
        <f>weapon_comparison[[#This Row],[Min_New]]-weapon_comparison[[#This Row],[Min_Current]]</f>
        <v>-5</v>
      </c>
      <c r="R21">
        <f>weapon_comparison[[#This Row],[Max_New]]-weapon_comparison[[#This Row],[Max_Current]]</f>
        <v>-8</v>
      </c>
    </row>
    <row r="22" spans="1:18" ht="14">
      <c r="A22" s="1" t="s">
        <v>103</v>
      </c>
      <c r="B22" s="1" t="s">
        <v>104</v>
      </c>
      <c r="C22" s="1" t="s">
        <v>104</v>
      </c>
      <c r="D22" s="1" t="s">
        <v>105</v>
      </c>
      <c r="E22" s="1">
        <v>1</v>
      </c>
      <c r="F22" s="1" t="s">
        <v>100</v>
      </c>
      <c r="G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22">
        <f>IF(weapon_comparison[[#This Row],[tier]]=1,1,VLOOKUP(weapon_comparison[[#This Row],[newkey]],weapon_components[],6,FALSE)/VLOOKUP(weapon_comparison[[#This Row],[Previous_Tier]],weapon_components[],6,FALSE))</f>
        <v>1</v>
      </c>
      <c r="I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23.668639053254438</v>
      </c>
      <c r="J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18.126888217522659</v>
      </c>
      <c r="K22">
        <f>VLOOKUP(weapon_comparison[[#This Row],[newkey]],weapon_components[],26,FALSE)</f>
        <v>4000</v>
      </c>
      <c r="L22" s="1">
        <f>VLOOKUP(weapon_comparison[[#This Row],[newkey]],weapon_components[],27,FALSE)</f>
        <v>6000</v>
      </c>
      <c r="M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22">
        <f>ROUND(IF(weapon_comparison[[#This Row],[tier]]=1,weapon_comparison[[#This Row],[Min_Factor]]*weapon_comparison[[#This Row],[Power_Factor]],weapon_comparison[[#This Row],[Power_Factor]])*weapon_comparison[[#This Row],[Min_Previous_Tier]],0)</f>
        <v>3882</v>
      </c>
      <c r="P22">
        <f>ROUND(IF(weapon_comparison[[#This Row],[tier]]=1,weapon_comparison[[#This Row],[Max_Factor]]*weapon_comparison[[#This Row],[Power_Factor]],weapon_comparison[[#This Row],[Power_Factor]])*weapon_comparison[[#This Row],[Max_Previous_Tier]],0)</f>
        <v>5855</v>
      </c>
      <c r="Q22">
        <f>weapon_comparison[[#This Row],[Min_New]]-weapon_comparison[[#This Row],[Min_Current]]</f>
        <v>-118</v>
      </c>
      <c r="R22">
        <f>weapon_comparison[[#This Row],[Max_New]]-weapon_comparison[[#This Row],[Max_Current]]</f>
        <v>-145</v>
      </c>
    </row>
    <row r="23" spans="1:18" ht="14">
      <c r="A23" s="1" t="s">
        <v>107</v>
      </c>
      <c r="B23" s="1" t="s">
        <v>108</v>
      </c>
      <c r="C23" s="1" t="s">
        <v>109</v>
      </c>
      <c r="D23" s="1" t="s">
        <v>49</v>
      </c>
      <c r="E23" s="1">
        <v>1</v>
      </c>
      <c r="F23" s="1" t="s">
        <v>65</v>
      </c>
      <c r="G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23">
        <f>IF(weapon_comparison[[#This Row],[tier]]=1,1,VLOOKUP(weapon_comparison[[#This Row],[newkey]],weapon_components[],6,FALSE)/VLOOKUP(weapon_comparison[[#This Row],[Previous_Tier]],weapon_components[],6,FALSE))</f>
        <v>1</v>
      </c>
      <c r="I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23">
        <f>VLOOKUP(weapon_comparison[[#This Row],[newkey]],weapon_components[],26,FALSE)</f>
        <v>8</v>
      </c>
      <c r="L23" s="1">
        <f>VLOOKUP(weapon_comparison[[#This Row],[newkey]],weapon_components[],27,FALSE)</f>
        <v>14</v>
      </c>
      <c r="M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</v>
      </c>
      <c r="O23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23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23">
        <f>weapon_comparison[[#This Row],[Min_New]]-weapon_comparison[[#This Row],[Min_Current]]</f>
        <v>-2</v>
      </c>
      <c r="R23">
        <f>weapon_comparison[[#This Row],[Max_New]]-weapon_comparison[[#This Row],[Max_Current]]</f>
        <v>-3</v>
      </c>
    </row>
    <row r="24" spans="1:18" ht="14">
      <c r="A24" s="1" t="s">
        <v>112</v>
      </c>
      <c r="B24" s="1" t="s">
        <v>114</v>
      </c>
      <c r="C24" s="1" t="s">
        <v>109</v>
      </c>
      <c r="D24" s="1" t="s">
        <v>53</v>
      </c>
      <c r="E24" s="1">
        <v>1</v>
      </c>
      <c r="F24" s="1" t="s">
        <v>68</v>
      </c>
      <c r="G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24">
        <f>IF(weapon_comparison[[#This Row],[tier]]=1,1,VLOOKUP(weapon_comparison[[#This Row],[newkey]],weapon_components[],6,FALSE)/VLOOKUP(weapon_comparison[[#This Row],[Previous_Tier]],weapon_components[],6,FALSE))</f>
        <v>1</v>
      </c>
      <c r="I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1.0384615384615385</v>
      </c>
      <c r="K24">
        <f>VLOOKUP(weapon_comparison[[#This Row],[newkey]],weapon_components[],26,FALSE)</f>
        <v>18</v>
      </c>
      <c r="L24" s="1">
        <f>VLOOKUP(weapon_comparison[[#This Row],[newkey]],weapon_components[],27,FALSE)</f>
        <v>27</v>
      </c>
      <c r="M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</v>
      </c>
      <c r="O24">
        <f>ROUND(IF(weapon_comparison[[#This Row],[tier]]=1,weapon_comparison[[#This Row],[Min_Factor]]*weapon_comparison[[#This Row],[Power_Factor]],weapon_comparison[[#This Row],[Power_Factor]])*weapon_comparison[[#This Row],[Min_Previous_Tier]],0)</f>
        <v>14</v>
      </c>
      <c r="P24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24">
        <f>weapon_comparison[[#This Row],[Min_New]]-weapon_comparison[[#This Row],[Min_Current]]</f>
        <v>-4</v>
      </c>
      <c r="R24">
        <f>weapon_comparison[[#This Row],[Max_New]]-weapon_comparison[[#This Row],[Max_Current]]</f>
        <v>-5</v>
      </c>
    </row>
    <row r="25" spans="1:18" ht="14">
      <c r="A25" s="1" t="s">
        <v>115</v>
      </c>
      <c r="B25" s="1" t="s">
        <v>117</v>
      </c>
      <c r="C25" s="1" t="s">
        <v>109</v>
      </c>
      <c r="D25" s="1" t="s">
        <v>56</v>
      </c>
      <c r="E25" s="1">
        <v>1</v>
      </c>
      <c r="F25" s="1" t="s">
        <v>71</v>
      </c>
      <c r="G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25">
        <f>IF(weapon_comparison[[#This Row],[tier]]=1,1,VLOOKUP(weapon_comparison[[#This Row],[newkey]],weapon_components[],6,FALSE)/VLOOKUP(weapon_comparison[[#This Row],[Previous_Tier]],weapon_components[],6,FALSE))</f>
        <v>1</v>
      </c>
      <c r="I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1.0892857142857142</v>
      </c>
      <c r="K25">
        <f>VLOOKUP(weapon_comparison[[#This Row],[newkey]],weapon_components[],26,FALSE)</f>
        <v>35</v>
      </c>
      <c r="L25" s="1">
        <f>VLOOKUP(weapon_comparison[[#This Row],[newkey]],weapon_components[],27,FALSE)</f>
        <v>61</v>
      </c>
      <c r="M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</v>
      </c>
      <c r="O25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25">
        <f>ROUND(IF(weapon_comparison[[#This Row],[tier]]=1,weapon_comparison[[#This Row],[Max_Factor]]*weapon_comparison[[#This Row],[Power_Factor]],weapon_comparison[[#This Row],[Power_Factor]])*weapon_comparison[[#This Row],[Max_Previous_Tier]],0)</f>
        <v>46</v>
      </c>
      <c r="Q25">
        <f>weapon_comparison[[#This Row],[Min_New]]-weapon_comparison[[#This Row],[Min_Current]]</f>
        <v>-11</v>
      </c>
      <c r="R25">
        <f>weapon_comparison[[#This Row],[Max_New]]-weapon_comparison[[#This Row],[Max_Current]]</f>
        <v>-15</v>
      </c>
    </row>
    <row r="26" spans="1:18" ht="14">
      <c r="A26" s="1" t="s">
        <v>119</v>
      </c>
      <c r="B26" s="1" t="s">
        <v>120</v>
      </c>
      <c r="C26" s="1" t="s">
        <v>109</v>
      </c>
      <c r="D26" s="1" t="s">
        <v>49</v>
      </c>
      <c r="E26" s="1">
        <v>2</v>
      </c>
      <c r="F26" s="4"/>
      <c r="G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PLASMA,SMALL,1</v>
      </c>
      <c r="H2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1.125</v>
      </c>
      <c r="J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1.2142857142857142</v>
      </c>
      <c r="K26">
        <f>VLOOKUP(weapon_comparison[[#This Row],[newkey]],weapon_components[],26,FALSE)</f>
        <v>9</v>
      </c>
      <c r="L26" s="1">
        <f>VLOOKUP(weapon_comparison[[#This Row],[newkey]],weapon_components[],27,FALSE)</f>
        <v>17</v>
      </c>
      <c r="M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2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26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26">
        <f>weapon_comparison[[#This Row],[Min_New]]-weapon_comparison[[#This Row],[Min_Current]]</f>
        <v>-1</v>
      </c>
      <c r="R26">
        <f>weapon_comparison[[#This Row],[Max_New]]-weapon_comparison[[#This Row],[Max_Current]]</f>
        <v>-2</v>
      </c>
    </row>
    <row r="27" spans="1:18" ht="14">
      <c r="A27" s="1" t="s">
        <v>123</v>
      </c>
      <c r="B27" s="1" t="s">
        <v>124</v>
      </c>
      <c r="C27" s="1" t="s">
        <v>109</v>
      </c>
      <c r="D27" s="1" t="s">
        <v>53</v>
      </c>
      <c r="E27" s="1">
        <v>2</v>
      </c>
      <c r="F27" s="4"/>
      <c r="G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PLASMA,MEDIUM,1</v>
      </c>
      <c r="H2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1.1481481481481481</v>
      </c>
      <c r="K27">
        <f>VLOOKUP(weapon_comparison[[#This Row],[newkey]],weapon_components[],26,FALSE)</f>
        <v>22</v>
      </c>
      <c r="L27" s="1">
        <f>VLOOKUP(weapon_comparison[[#This Row],[newkey]],weapon_components[],27,FALSE)</f>
        <v>31</v>
      </c>
      <c r="M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14</v>
      </c>
      <c r="N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</v>
      </c>
      <c r="O27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27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27">
        <f>weapon_comparison[[#This Row],[Min_New]]-weapon_comparison[[#This Row],[Min_Current]]</f>
        <v>-3</v>
      </c>
      <c r="R27">
        <f>weapon_comparison[[#This Row],[Max_New]]-weapon_comparison[[#This Row],[Max_Current]]</f>
        <v>-2</v>
      </c>
    </row>
    <row r="28" spans="1:18" ht="14">
      <c r="A28" s="1" t="s">
        <v>126</v>
      </c>
      <c r="B28" s="1" t="s">
        <v>127</v>
      </c>
      <c r="C28" s="1" t="s">
        <v>109</v>
      </c>
      <c r="D28" s="1" t="s">
        <v>56</v>
      </c>
      <c r="E28" s="1">
        <v>2</v>
      </c>
      <c r="F28" s="4"/>
      <c r="G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PLASMA,LARGE,1</v>
      </c>
      <c r="H28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1.2857142857142858</v>
      </c>
      <c r="J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1.1311475409836065</v>
      </c>
      <c r="K28">
        <f>VLOOKUP(weapon_comparison[[#This Row],[newkey]],weapon_components[],26,FALSE)</f>
        <v>45</v>
      </c>
      <c r="L28" s="1">
        <f>VLOOKUP(weapon_comparison[[#This Row],[newkey]],weapon_components[],27,FALSE)</f>
        <v>69</v>
      </c>
      <c r="M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46</v>
      </c>
      <c r="O28">
        <f>ROUND(IF(weapon_comparison[[#This Row],[tier]]=1,weapon_comparison[[#This Row],[Min_Factor]]*weapon_comparison[[#This Row],[Power_Factor]],weapon_comparison[[#This Row],[Power_Factor]])*weapon_comparison[[#This Row],[Min_Previous_Tier]],0)</f>
        <v>32</v>
      </c>
      <c r="P28">
        <f>ROUND(IF(weapon_comparison[[#This Row],[tier]]=1,weapon_comparison[[#This Row],[Max_Factor]]*weapon_comparison[[#This Row],[Power_Factor]],weapon_comparison[[#This Row],[Power_Factor]])*weapon_comparison[[#This Row],[Max_Previous_Tier]],0)</f>
        <v>61</v>
      </c>
      <c r="Q28">
        <f>weapon_comparison[[#This Row],[Min_New]]-weapon_comparison[[#This Row],[Min_Current]]</f>
        <v>-13</v>
      </c>
      <c r="R28">
        <f>weapon_comparison[[#This Row],[Max_New]]-weapon_comparison[[#This Row],[Max_Current]]</f>
        <v>-8</v>
      </c>
    </row>
    <row r="29" spans="1:18" ht="14">
      <c r="A29" s="1" t="s">
        <v>129</v>
      </c>
      <c r="B29" s="1" t="s">
        <v>130</v>
      </c>
      <c r="C29" s="1" t="s">
        <v>109</v>
      </c>
      <c r="D29" s="1" t="s">
        <v>49</v>
      </c>
      <c r="E29" s="1">
        <v>3</v>
      </c>
      <c r="F29" s="4"/>
      <c r="G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PLASMA,SMALL,2</v>
      </c>
      <c r="H29">
        <f>IF(weapon_comparison[[#This Row],[tier]]=1,1,VLOOKUP(weapon_comparison[[#This Row],[newkey]],weapon_components[],6,FALSE)/VLOOKUP(weapon_comparison[[#This Row],[Previous_Tier]],weapon_components[],6,FALSE))</f>
        <v>1.25</v>
      </c>
      <c r="I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1.1176470588235294</v>
      </c>
      <c r="K29">
        <f>VLOOKUP(weapon_comparison[[#This Row],[newkey]],weapon_components[],26,FALSE)</f>
        <v>11</v>
      </c>
      <c r="L29" s="1">
        <f>VLOOKUP(weapon_comparison[[#This Row],[newkey]],weapon_components[],27,FALSE)</f>
        <v>19</v>
      </c>
      <c r="M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29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29">
        <f>ROUND(IF(weapon_comparison[[#This Row],[tier]]=1,weapon_comparison[[#This Row],[Max_Factor]]*weapon_comparison[[#This Row],[Power_Factor]],weapon_comparison[[#This Row],[Power_Factor]])*weapon_comparison[[#This Row],[Max_Previous_Tier]],0)</f>
        <v>19</v>
      </c>
      <c r="Q29">
        <f>weapon_comparison[[#This Row],[Min_New]]-weapon_comparison[[#This Row],[Min_Current]]</f>
        <v>-1</v>
      </c>
      <c r="R29">
        <f>weapon_comparison[[#This Row],[Max_New]]-weapon_comparison[[#This Row],[Max_Current]]</f>
        <v>0</v>
      </c>
    </row>
    <row r="30" spans="1:18" ht="14">
      <c r="A30" s="1" t="s">
        <v>131</v>
      </c>
      <c r="B30" s="1" t="s">
        <v>132</v>
      </c>
      <c r="C30" s="1" t="s">
        <v>109</v>
      </c>
      <c r="D30" s="1" t="s">
        <v>53</v>
      </c>
      <c r="E30" s="1">
        <v>3</v>
      </c>
      <c r="F30" s="4"/>
      <c r="G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PLASMA,MEDIUM,2</v>
      </c>
      <c r="H30">
        <f>IF(weapon_comparison[[#This Row],[tier]]=1,1,VLOOKUP(weapon_comparison[[#This Row],[newkey]],weapon_components[],6,FALSE)/VLOOKUP(weapon_comparison[[#This Row],[Previous_Tier]],weapon_components[],6,FALSE))</f>
        <v>1.25</v>
      </c>
      <c r="I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1.0909090909090908</v>
      </c>
      <c r="J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1.2258064516129032</v>
      </c>
      <c r="K30">
        <f>VLOOKUP(weapon_comparison[[#This Row],[newkey]],weapon_components[],26,FALSE)</f>
        <v>24</v>
      </c>
      <c r="L30" s="1">
        <f>VLOOKUP(weapon_comparison[[#This Row],[newkey]],weapon_components[],27,FALSE)</f>
        <v>38</v>
      </c>
      <c r="M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19</v>
      </c>
      <c r="N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30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30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30">
        <f>weapon_comparison[[#This Row],[Min_New]]-weapon_comparison[[#This Row],[Min_Current]]</f>
        <v>0</v>
      </c>
      <c r="R30">
        <f>weapon_comparison[[#This Row],[Max_New]]-weapon_comparison[[#This Row],[Max_Current]]</f>
        <v>-2</v>
      </c>
    </row>
    <row r="31" spans="1:18" ht="14">
      <c r="A31" s="1" t="s">
        <v>133</v>
      </c>
      <c r="B31" s="1" t="s">
        <v>134</v>
      </c>
      <c r="C31" s="1" t="s">
        <v>109</v>
      </c>
      <c r="D31" s="1" t="s">
        <v>56</v>
      </c>
      <c r="E31" s="1">
        <v>3</v>
      </c>
      <c r="F31" s="4"/>
      <c r="G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PLASMA,LARGE,2</v>
      </c>
      <c r="H31">
        <f>IF(weapon_comparison[[#This Row],[tier]]=1,1,VLOOKUP(weapon_comparison[[#This Row],[newkey]],weapon_components[],6,FALSE)/VLOOKUP(weapon_comparison[[#This Row],[Previous_Tier]],weapon_components[],6,FALSE))</f>
        <v>1.25</v>
      </c>
      <c r="I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1.0666666666666667</v>
      </c>
      <c r="J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1.2028985507246377</v>
      </c>
      <c r="K31">
        <f>VLOOKUP(weapon_comparison[[#This Row],[newkey]],weapon_components[],26,FALSE)</f>
        <v>48</v>
      </c>
      <c r="L31" s="1">
        <f>VLOOKUP(weapon_comparison[[#This Row],[newkey]],weapon_components[],27,FALSE)</f>
        <v>83</v>
      </c>
      <c r="M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61</v>
      </c>
      <c r="O31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31">
        <f>ROUND(IF(weapon_comparison[[#This Row],[tier]]=1,weapon_comparison[[#This Row],[Max_Factor]]*weapon_comparison[[#This Row],[Power_Factor]],weapon_comparison[[#This Row],[Power_Factor]])*weapon_comparison[[#This Row],[Max_Previous_Tier]],0)</f>
        <v>76</v>
      </c>
      <c r="Q31">
        <f>weapon_comparison[[#This Row],[Min_New]]-weapon_comparison[[#This Row],[Min_Current]]</f>
        <v>-8</v>
      </c>
      <c r="R31">
        <f>weapon_comparison[[#This Row],[Max_New]]-weapon_comparison[[#This Row],[Max_Current]]</f>
        <v>-7</v>
      </c>
    </row>
    <row r="32" spans="1:18" ht="14">
      <c r="A32" s="1" t="s">
        <v>135</v>
      </c>
      <c r="B32" s="1" t="s">
        <v>136</v>
      </c>
      <c r="C32" s="1" t="s">
        <v>137</v>
      </c>
      <c r="D32" s="1" t="s">
        <v>56</v>
      </c>
      <c r="E32" s="1">
        <v>1</v>
      </c>
      <c r="F32" s="1" t="s">
        <v>85</v>
      </c>
      <c r="G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32">
        <f>IF(weapon_comparison[[#This Row],[tier]]=1,1,VLOOKUP(weapon_comparison[[#This Row],[newkey]],weapon_components[],6,FALSE)/VLOOKUP(weapon_comparison[[#This Row],[Previous_Tier]],weapon_components[],6,FALSE))</f>
        <v>1</v>
      </c>
      <c r="I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2.3809523809523808E-2</v>
      </c>
      <c r="J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2.591549295774648</v>
      </c>
      <c r="K32">
        <f>VLOOKUP(weapon_comparison[[#This Row],[newkey]],weapon_components[],26,FALSE)</f>
        <v>1</v>
      </c>
      <c r="L32" s="1">
        <f>VLOOKUP(weapon_comparison[[#This Row],[newkey]],weapon_components[],27,FALSE)</f>
        <v>184</v>
      </c>
      <c r="M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32">
        <f>ROUND(IF(weapon_comparison[[#This Row],[tier]]=1,weapon_comparison[[#This Row],[Min_Factor]]*weapon_comparison[[#This Row],[Power_Factor]],weapon_comparison[[#This Row],[Power_Factor]])*weapon_comparison[[#This Row],[Min_Previous_Tier]],0)</f>
        <v>1</v>
      </c>
      <c r="P32">
        <f>ROUND(IF(weapon_comparison[[#This Row],[tier]]=1,weapon_comparison[[#This Row],[Max_Factor]]*weapon_comparison[[#This Row],[Power_Factor]],weapon_comparison[[#This Row],[Power_Factor]])*weapon_comparison[[#This Row],[Max_Previous_Tier]],0)</f>
        <v>181</v>
      </c>
      <c r="Q32">
        <f>weapon_comparison[[#This Row],[Min_New]]-weapon_comparison[[#This Row],[Min_Current]]</f>
        <v>0</v>
      </c>
      <c r="R32">
        <f>weapon_comparison[[#This Row],[Max_New]]-weapon_comparison[[#This Row],[Max_Current]]</f>
        <v>-3</v>
      </c>
    </row>
    <row r="33" spans="1:18" ht="14">
      <c r="A33" s="1" t="s">
        <v>138</v>
      </c>
      <c r="B33" s="1" t="s">
        <v>139</v>
      </c>
      <c r="C33" s="1" t="s">
        <v>137</v>
      </c>
      <c r="D33" s="1" t="s">
        <v>56</v>
      </c>
      <c r="E33" s="1">
        <v>2</v>
      </c>
      <c r="F33" s="4"/>
      <c r="G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ARC_EMITTER,LARGE,1</v>
      </c>
      <c r="H33">
        <f>IF(weapon_comparison[[#This Row],[tier]]=1,1,VLOOKUP(weapon_comparison[[#This Row],[newkey]],weapon_components[],6,FALSE)/VLOOKUP(weapon_comparison[[#This Row],[Previous_Tier]],weapon_components[],6,FALSE))</f>
        <v>1.2</v>
      </c>
      <c r="I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1.201086956521739</v>
      </c>
      <c r="K33">
        <f>VLOOKUP(weapon_comparison[[#This Row],[newkey]],weapon_components[],26,FALSE)</f>
        <v>1</v>
      </c>
      <c r="L33" s="1">
        <f>VLOOKUP(weapon_comparison[[#This Row],[newkey]],weapon_components[],27,FALSE)</f>
        <v>221</v>
      </c>
      <c r="M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</v>
      </c>
      <c r="N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181</v>
      </c>
      <c r="O33">
        <f>ROUND(IF(weapon_comparison[[#This Row],[tier]]=1,weapon_comparison[[#This Row],[Min_Factor]]*weapon_comparison[[#This Row],[Power_Factor]],weapon_comparison[[#This Row],[Power_Factor]])*weapon_comparison[[#This Row],[Min_Previous_Tier]],0)</f>
        <v>1</v>
      </c>
      <c r="P33">
        <f>ROUND(IF(weapon_comparison[[#This Row],[tier]]=1,weapon_comparison[[#This Row],[Max_Factor]]*weapon_comparison[[#This Row],[Power_Factor]],weapon_comparison[[#This Row],[Power_Factor]])*weapon_comparison[[#This Row],[Max_Previous_Tier]],0)</f>
        <v>217</v>
      </c>
      <c r="Q33">
        <f>weapon_comparison[[#This Row],[Min_New]]-weapon_comparison[[#This Row],[Min_Current]]</f>
        <v>0</v>
      </c>
      <c r="R33">
        <f>weapon_comparison[[#This Row],[Max_New]]-weapon_comparison[[#This Row],[Max_Current]]</f>
        <v>-4</v>
      </c>
    </row>
    <row r="34" spans="1:18" ht="14">
      <c r="A34" s="1" t="s">
        <v>140</v>
      </c>
      <c r="B34" s="1" t="s">
        <v>141</v>
      </c>
      <c r="C34" s="1" t="s">
        <v>142</v>
      </c>
      <c r="D34" s="1" t="s">
        <v>49</v>
      </c>
      <c r="E34" s="1">
        <v>1</v>
      </c>
      <c r="F34" s="1" t="s">
        <v>65</v>
      </c>
      <c r="G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34">
        <f>IF(weapon_comparison[[#This Row],[tier]]=1,1,VLOOKUP(weapon_comparison[[#This Row],[newkey]],weapon_components[],6,FALSE)/VLOOKUP(weapon_comparison[[#This Row],[Previous_Tier]],weapon_components[],6,FALSE))</f>
        <v>1</v>
      </c>
      <c r="I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0.66666666666666663</v>
      </c>
      <c r="K34">
        <f>VLOOKUP(weapon_comparison[[#This Row],[newkey]],weapon_components[],26,FALSE)</f>
        <v>4</v>
      </c>
      <c r="L34" s="1">
        <f>VLOOKUP(weapon_comparison[[#This Row],[newkey]],weapon_components[],27,FALSE)</f>
        <v>8</v>
      </c>
      <c r="M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</v>
      </c>
      <c r="O34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34">
        <f>ROUND(IF(weapon_comparison[[#This Row],[tier]]=1,weapon_comparison[[#This Row],[Max_Factor]]*weapon_comparison[[#This Row],[Power_Factor]],weapon_comparison[[#This Row],[Power_Factor]])*weapon_comparison[[#This Row],[Max_Previous_Tier]],0)</f>
        <v>6</v>
      </c>
      <c r="Q34">
        <f>weapon_comparison[[#This Row],[Min_New]]-weapon_comparison[[#This Row],[Min_Current]]</f>
        <v>-1</v>
      </c>
      <c r="R34">
        <f>weapon_comparison[[#This Row],[Max_New]]-weapon_comparison[[#This Row],[Max_Current]]</f>
        <v>-2</v>
      </c>
    </row>
    <row r="35" spans="1:18" ht="14">
      <c r="A35" s="1" t="s">
        <v>143</v>
      </c>
      <c r="B35" s="1" t="s">
        <v>144</v>
      </c>
      <c r="C35" s="1" t="s">
        <v>142</v>
      </c>
      <c r="D35" s="1" t="s">
        <v>53</v>
      </c>
      <c r="E35" s="1">
        <v>1</v>
      </c>
      <c r="F35" s="1" t="s">
        <v>68</v>
      </c>
      <c r="G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35">
        <f>IF(weapon_comparison[[#This Row],[tier]]=1,1,VLOOKUP(weapon_comparison[[#This Row],[newkey]],weapon_components[],6,FALSE)/VLOOKUP(weapon_comparison[[#This Row],[Previous_Tier]],weapon_components[],6,FALSE))</f>
        <v>1</v>
      </c>
      <c r="I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0.69230769230769229</v>
      </c>
      <c r="K35">
        <f>VLOOKUP(weapon_comparison[[#This Row],[newkey]],weapon_components[],26,FALSE)</f>
        <v>8</v>
      </c>
      <c r="L35" s="1">
        <f>VLOOKUP(weapon_comparison[[#This Row],[newkey]],weapon_components[],27,FALSE)</f>
        <v>18</v>
      </c>
      <c r="M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</v>
      </c>
      <c r="O35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35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35">
        <f>weapon_comparison[[#This Row],[Min_New]]-weapon_comparison[[#This Row],[Min_Current]]</f>
        <v>-2</v>
      </c>
      <c r="R35">
        <f>weapon_comparison[[#This Row],[Max_New]]-weapon_comparison[[#This Row],[Max_Current]]</f>
        <v>-3</v>
      </c>
    </row>
    <row r="36" spans="1:18" ht="14">
      <c r="A36" s="1" t="s">
        <v>145</v>
      </c>
      <c r="B36" s="1" t="s">
        <v>146</v>
      </c>
      <c r="C36" s="1" t="s">
        <v>142</v>
      </c>
      <c r="D36" s="1" t="s">
        <v>56</v>
      </c>
      <c r="E36" s="1">
        <v>1</v>
      </c>
      <c r="F36" s="1" t="s">
        <v>71</v>
      </c>
      <c r="G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LASER,LARGE,3</v>
      </c>
      <c r="H36">
        <f>IF(weapon_comparison[[#This Row],[tier]]=1,1,VLOOKUP(weapon_comparison[[#This Row],[newkey]],weapon_components[],6,FALSE)/VLOOKUP(weapon_comparison[[#This Row],[Previous_Tier]],weapon_components[],6,FALSE))</f>
        <v>1</v>
      </c>
      <c r="I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0.54285714285714282</v>
      </c>
      <c r="J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0.625</v>
      </c>
      <c r="K36">
        <f>VLOOKUP(weapon_comparison[[#This Row],[newkey]],weapon_components[],26,FALSE)</f>
        <v>19</v>
      </c>
      <c r="L36" s="1">
        <f>VLOOKUP(weapon_comparison[[#This Row],[newkey]],weapon_components[],27,FALSE)</f>
        <v>35</v>
      </c>
      <c r="M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42</v>
      </c>
      <c r="O36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36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36">
        <f>weapon_comparison[[#This Row],[Min_New]]-weapon_comparison[[#This Row],[Min_Current]]</f>
        <v>-6</v>
      </c>
      <c r="R36">
        <f>weapon_comparison[[#This Row],[Max_New]]-weapon_comparison[[#This Row],[Max_Current]]</f>
        <v>-9</v>
      </c>
    </row>
    <row r="37" spans="1:18" ht="14">
      <c r="A37" s="1" t="s">
        <v>147</v>
      </c>
      <c r="B37" s="1" t="s">
        <v>148</v>
      </c>
      <c r="C37" s="1" t="s">
        <v>142</v>
      </c>
      <c r="D37" s="1" t="s">
        <v>49</v>
      </c>
      <c r="E37" s="1">
        <v>2</v>
      </c>
      <c r="F37" s="4"/>
      <c r="G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DISRUPTOR,SMALL,1</v>
      </c>
      <c r="H3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37">
        <f>VLOOKUP(weapon_comparison[[#This Row],[newkey]],weapon_components[],26,FALSE)</f>
        <v>5</v>
      </c>
      <c r="L37" s="1">
        <f>VLOOKUP(weapon_comparison[[#This Row],[newkey]],weapon_components[],27,FALSE)</f>
        <v>10</v>
      </c>
      <c r="M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</v>
      </c>
      <c r="O37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37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37">
        <f>weapon_comparison[[#This Row],[Min_New]]-weapon_comparison[[#This Row],[Min_Current]]</f>
        <v>-1</v>
      </c>
      <c r="R37">
        <f>weapon_comparison[[#This Row],[Max_New]]-weapon_comparison[[#This Row],[Max_Current]]</f>
        <v>-2</v>
      </c>
    </row>
    <row r="38" spans="1:18" ht="14">
      <c r="A38" s="1" t="s">
        <v>149</v>
      </c>
      <c r="B38" s="1" t="s">
        <v>150</v>
      </c>
      <c r="C38" s="1" t="s">
        <v>142</v>
      </c>
      <c r="D38" s="1" t="s">
        <v>53</v>
      </c>
      <c r="E38" s="1">
        <v>2</v>
      </c>
      <c r="F38" s="4"/>
      <c r="G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DISRUPTOR,MEDIUM,1</v>
      </c>
      <c r="H38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1.2222222222222223</v>
      </c>
      <c r="K38">
        <f>VLOOKUP(weapon_comparison[[#This Row],[newkey]],weapon_components[],26,FALSE)</f>
        <v>10</v>
      </c>
      <c r="L38" s="1">
        <f>VLOOKUP(weapon_comparison[[#This Row],[newkey]],weapon_components[],27,FALSE)</f>
        <v>22</v>
      </c>
      <c r="M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38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38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38">
        <f>weapon_comparison[[#This Row],[Min_New]]-weapon_comparison[[#This Row],[Min_Current]]</f>
        <v>-2</v>
      </c>
      <c r="R38">
        <f>weapon_comparison[[#This Row],[Max_New]]-weapon_comparison[[#This Row],[Max_Current]]</f>
        <v>-2</v>
      </c>
    </row>
    <row r="39" spans="1:18" ht="14">
      <c r="A39" s="1" t="s">
        <v>151</v>
      </c>
      <c r="B39" s="1" t="s">
        <v>152</v>
      </c>
      <c r="C39" s="1" t="s">
        <v>142</v>
      </c>
      <c r="D39" s="1" t="s">
        <v>56</v>
      </c>
      <c r="E39" s="1">
        <v>2</v>
      </c>
      <c r="F39" s="4"/>
      <c r="G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DISRUPTOR,LARGE,1</v>
      </c>
      <c r="H39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1.2105263157894737</v>
      </c>
      <c r="J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1.2857142857142858</v>
      </c>
      <c r="K39">
        <f>VLOOKUP(weapon_comparison[[#This Row],[newkey]],weapon_components[],26,FALSE)</f>
        <v>23</v>
      </c>
      <c r="L39" s="1">
        <f>VLOOKUP(weapon_comparison[[#This Row],[newkey]],weapon_components[],27,FALSE)</f>
        <v>45</v>
      </c>
      <c r="M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</v>
      </c>
      <c r="O39">
        <f>ROUND(IF(weapon_comparison[[#This Row],[tier]]=1,weapon_comparison[[#This Row],[Min_Factor]]*weapon_comparison[[#This Row],[Power_Factor]],weapon_comparison[[#This Row],[Power_Factor]])*weapon_comparison[[#This Row],[Min_Previous_Tier]],0)</f>
        <v>17</v>
      </c>
      <c r="P39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39">
        <f>weapon_comparison[[#This Row],[Min_New]]-weapon_comparison[[#This Row],[Min_Current]]</f>
        <v>-6</v>
      </c>
      <c r="R39">
        <f>weapon_comparison[[#This Row],[Max_New]]-weapon_comparison[[#This Row],[Max_Current]]</f>
        <v>-10</v>
      </c>
    </row>
    <row r="40" spans="1:18" ht="14">
      <c r="A40" s="1" t="s">
        <v>153</v>
      </c>
      <c r="B40" s="1" t="s">
        <v>154</v>
      </c>
      <c r="C40" s="1" t="s">
        <v>142</v>
      </c>
      <c r="D40" s="1" t="s">
        <v>49</v>
      </c>
      <c r="E40" s="1">
        <v>3</v>
      </c>
      <c r="F40" s="4"/>
      <c r="G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DISRUPTOR,SMALL,2</v>
      </c>
      <c r="H40">
        <f>IF(weapon_comparison[[#This Row],[tier]]=1,1,VLOOKUP(weapon_comparison[[#This Row],[newkey]],weapon_components[],6,FALSE)/VLOOKUP(weapon_comparison[[#This Row],[Previous_Tier]],weapon_components[],6,FALSE))</f>
        <v>1.25</v>
      </c>
      <c r="I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</v>
      </c>
      <c r="K40">
        <f>VLOOKUP(weapon_comparison[[#This Row],[newkey]],weapon_components[],26,FALSE)</f>
        <v>6</v>
      </c>
      <c r="L40" s="1">
        <f>VLOOKUP(weapon_comparison[[#This Row],[newkey]],weapon_components[],27,FALSE)</f>
        <v>12</v>
      </c>
      <c r="M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40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40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40">
        <f>weapon_comparison[[#This Row],[Min_New]]-weapon_comparison[[#This Row],[Min_Current]]</f>
        <v>-1</v>
      </c>
      <c r="R40">
        <f>weapon_comparison[[#This Row],[Max_New]]-weapon_comparison[[#This Row],[Max_Current]]</f>
        <v>-2</v>
      </c>
    </row>
    <row r="41" spans="1:18" ht="14">
      <c r="A41" s="1" t="s">
        <v>155</v>
      </c>
      <c r="B41" s="1" t="s">
        <v>156</v>
      </c>
      <c r="C41" s="1" t="s">
        <v>142</v>
      </c>
      <c r="D41" s="1" t="s">
        <v>53</v>
      </c>
      <c r="E41" s="1">
        <v>3</v>
      </c>
      <c r="F41" s="4"/>
      <c r="G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DISRUPTOR,MEDIUM,2</v>
      </c>
      <c r="H41">
        <f>IF(weapon_comparison[[#This Row],[tier]]=1,1,VLOOKUP(weapon_comparison[[#This Row],[newkey]],weapon_components[],6,FALSE)/VLOOKUP(weapon_comparison[[#This Row],[Previous_Tier]],weapon_components[],6,FALSE))</f>
        <v>1.25</v>
      </c>
      <c r="I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1.1818181818181819</v>
      </c>
      <c r="K41">
        <f>VLOOKUP(weapon_comparison[[#This Row],[newkey]],weapon_components[],26,FALSE)</f>
        <v>12</v>
      </c>
      <c r="L41" s="1">
        <f>VLOOKUP(weapon_comparison[[#This Row],[newkey]],weapon_components[],27,FALSE)</f>
        <v>26</v>
      </c>
      <c r="M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41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41">
        <f>ROUND(IF(weapon_comparison[[#This Row],[tier]]=1,weapon_comparison[[#This Row],[Max_Factor]]*weapon_comparison[[#This Row],[Power_Factor]],weapon_comparison[[#This Row],[Power_Factor]])*weapon_comparison[[#This Row],[Max_Previous_Tier]],0)</f>
        <v>25</v>
      </c>
      <c r="Q41">
        <f>weapon_comparison[[#This Row],[Min_New]]-weapon_comparison[[#This Row],[Min_Current]]</f>
        <v>-2</v>
      </c>
      <c r="R41">
        <f>weapon_comparison[[#This Row],[Max_New]]-weapon_comparison[[#This Row],[Max_Current]]</f>
        <v>-1</v>
      </c>
    </row>
    <row r="42" spans="1:18" ht="14">
      <c r="A42" s="1" t="s">
        <v>157</v>
      </c>
      <c r="B42" s="1" t="s">
        <v>158</v>
      </c>
      <c r="C42" s="1" t="s">
        <v>142</v>
      </c>
      <c r="D42" s="1" t="s">
        <v>56</v>
      </c>
      <c r="E42" s="1">
        <v>3</v>
      </c>
      <c r="G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DISRUPTOR,LARGE,2</v>
      </c>
      <c r="H42">
        <f>IF(weapon_comparison[[#This Row],[tier]]=1,1,VLOOKUP(weapon_comparison[[#This Row],[newkey]],weapon_components[],6,FALSE)/VLOOKUP(weapon_comparison[[#This Row],[Previous_Tier]],weapon_components[],6,FALSE))</f>
        <v>1.25</v>
      </c>
      <c r="I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1.173913043478261</v>
      </c>
      <c r="J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</v>
      </c>
      <c r="K42">
        <f>VLOOKUP(weapon_comparison[[#This Row],[newkey]],weapon_components[],26,FALSE)</f>
        <v>27</v>
      </c>
      <c r="L42" s="1">
        <f>VLOOKUP(weapon_comparison[[#This Row],[newkey]],weapon_components[],27,FALSE)</f>
        <v>54</v>
      </c>
      <c r="M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17</v>
      </c>
      <c r="N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42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42">
        <f>ROUND(IF(weapon_comparison[[#This Row],[tier]]=1,weapon_comparison[[#This Row],[Max_Factor]]*weapon_comparison[[#This Row],[Power_Factor]],weapon_comparison[[#This Row],[Power_Factor]])*weapon_comparison[[#This Row],[Max_Previous_Tier]],0)</f>
        <v>44</v>
      </c>
      <c r="Q42">
        <f>weapon_comparison[[#This Row],[Min_New]]-weapon_comparison[[#This Row],[Min_Current]]</f>
        <v>-6</v>
      </c>
      <c r="R42">
        <f>weapon_comparison[[#This Row],[Max_New]]-weapon_comparison[[#This Row],[Max_Current]]</f>
        <v>-10</v>
      </c>
    </row>
    <row r="43" spans="1:18" ht="14">
      <c r="A43" s="1" t="s">
        <v>159</v>
      </c>
      <c r="B43" s="1" t="s">
        <v>160</v>
      </c>
      <c r="C43" s="1" t="s">
        <v>161</v>
      </c>
      <c r="D43" s="1" t="s">
        <v>49</v>
      </c>
      <c r="E43" s="1">
        <v>1</v>
      </c>
      <c r="G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3">
        <f>IF(weapon_comparison[[#This Row],[tier]]=1,1,VLOOKUP(weapon_comparison[[#This Row],[newkey]],weapon_components[],6,FALSE)/VLOOKUP(weapon_comparison[[#This Row],[Previous_Tier]],weapon_components[],6,FALSE))</f>
        <v>1</v>
      </c>
      <c r="I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3">
        <f>VLOOKUP(weapon_comparison[[#This Row],[newkey]],weapon_components[],26,FALSE)</f>
        <v>2</v>
      </c>
      <c r="L43" s="1">
        <f>VLOOKUP(weapon_comparison[[#This Row],[newkey]],weapon_components[],27,FALSE)</f>
        <v>5</v>
      </c>
      <c r="M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</v>
      </c>
      <c r="O43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43">
        <f>ROUND(IF(weapon_comparison[[#This Row],[tier]]=1,weapon_comparison[[#This Row],[Max_Factor]]*weapon_comparison[[#This Row],[Power_Factor]],weapon_comparison[[#This Row],[Power_Factor]])*weapon_comparison[[#This Row],[Max_Previous_Tier]],0)</f>
        <v>5</v>
      </c>
      <c r="Q43">
        <f>weapon_comparison[[#This Row],[Min_New]]-weapon_comparison[[#This Row],[Min_Current]]</f>
        <v>0</v>
      </c>
      <c r="R43">
        <f>weapon_comparison[[#This Row],[Max_New]]-weapon_comparison[[#This Row],[Max_Current]]</f>
        <v>0</v>
      </c>
    </row>
    <row r="44" spans="1:18" ht="14">
      <c r="A44" s="1" t="s">
        <v>162</v>
      </c>
      <c r="B44" s="1" t="s">
        <v>163</v>
      </c>
      <c r="C44" s="1" t="s">
        <v>161</v>
      </c>
      <c r="D44" s="1" t="s">
        <v>53</v>
      </c>
      <c r="E44" s="1">
        <v>1</v>
      </c>
      <c r="G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4">
        <f>IF(weapon_comparison[[#This Row],[tier]]=1,1,VLOOKUP(weapon_comparison[[#This Row],[newkey]],weapon_components[],6,FALSE)/VLOOKUP(weapon_comparison[[#This Row],[Previous_Tier]],weapon_components[],6,FALSE))</f>
        <v>1</v>
      </c>
      <c r="I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4">
        <f>VLOOKUP(weapon_comparison[[#This Row],[newkey]],weapon_components[],26,FALSE)</f>
        <v>3</v>
      </c>
      <c r="L44" s="1">
        <f>VLOOKUP(weapon_comparison[[#This Row],[newkey]],weapon_components[],27,FALSE)</f>
        <v>11</v>
      </c>
      <c r="M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44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44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44">
        <f>weapon_comparison[[#This Row],[Min_New]]-weapon_comparison[[#This Row],[Min_Current]]</f>
        <v>0</v>
      </c>
      <c r="R44">
        <f>weapon_comparison[[#This Row],[Max_New]]-weapon_comparison[[#This Row],[Max_Current]]</f>
        <v>0</v>
      </c>
    </row>
    <row r="45" spans="1:18" ht="14">
      <c r="A45" s="1" t="s">
        <v>164</v>
      </c>
      <c r="B45" s="1" t="s">
        <v>165</v>
      </c>
      <c r="C45" s="1" t="s">
        <v>161</v>
      </c>
      <c r="D45" s="1" t="s">
        <v>56</v>
      </c>
      <c r="E45" s="1">
        <v>1</v>
      </c>
      <c r="G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5">
        <f>IF(weapon_comparison[[#This Row],[tier]]=1,1,VLOOKUP(weapon_comparison[[#This Row],[newkey]],weapon_components[],6,FALSE)/VLOOKUP(weapon_comparison[[#This Row],[Previous_Tier]],weapon_components[],6,FALSE))</f>
        <v>1</v>
      </c>
      <c r="I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45">
        <f>VLOOKUP(weapon_comparison[[#This Row],[newkey]],weapon_components[],26,FALSE)</f>
        <v>8</v>
      </c>
      <c r="L45" s="1">
        <f>VLOOKUP(weapon_comparison[[#This Row],[newkey]],weapon_components[],27,FALSE)</f>
        <v>22</v>
      </c>
      <c r="M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</v>
      </c>
      <c r="O45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45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45">
        <f>weapon_comparison[[#This Row],[Min_New]]-weapon_comparison[[#This Row],[Min_Current]]</f>
        <v>0</v>
      </c>
      <c r="R45">
        <f>weapon_comparison[[#This Row],[Max_New]]-weapon_comparison[[#This Row],[Max_Current]]</f>
        <v>0</v>
      </c>
    </row>
    <row r="46" spans="1:18" ht="14">
      <c r="A46" s="1" t="s">
        <v>166</v>
      </c>
      <c r="B46" s="1" t="s">
        <v>167</v>
      </c>
      <c r="C46" s="1" t="s">
        <v>161</v>
      </c>
      <c r="D46" s="1" t="s">
        <v>49</v>
      </c>
      <c r="E46" s="1">
        <v>2</v>
      </c>
      <c r="G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MASS_DRIVER,SMALL,1</v>
      </c>
      <c r="H46">
        <f>IF(weapon_comparison[[#This Row],[tier]]=1,1,VLOOKUP(weapon_comparison[[#This Row],[newkey]],weapon_components[],6,FALSE)/VLOOKUP(weapon_comparison[[#This Row],[Previous_Tier]],weapon_components[],6,FALSE))</f>
        <v>2</v>
      </c>
      <c r="I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2.5</v>
      </c>
      <c r="J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3.8</v>
      </c>
      <c r="K46">
        <f>VLOOKUP(weapon_comparison[[#This Row],[newkey]],weapon_components[],26,FALSE)</f>
        <v>5</v>
      </c>
      <c r="L46" s="1">
        <f>VLOOKUP(weapon_comparison[[#This Row],[newkey]],weapon_components[],27,FALSE)</f>
        <v>19</v>
      </c>
      <c r="M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</v>
      </c>
      <c r="O46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46">
        <f>ROUND(IF(weapon_comparison[[#This Row],[tier]]=1,weapon_comparison[[#This Row],[Max_Factor]]*weapon_comparison[[#This Row],[Power_Factor]],weapon_comparison[[#This Row],[Power_Factor]])*weapon_comparison[[#This Row],[Max_Previous_Tier]],0)</f>
        <v>10</v>
      </c>
      <c r="Q46">
        <f>weapon_comparison[[#This Row],[Min_New]]-weapon_comparison[[#This Row],[Min_Current]]</f>
        <v>-1</v>
      </c>
      <c r="R46">
        <f>weapon_comparison[[#This Row],[Max_New]]-weapon_comparison[[#This Row],[Max_Current]]</f>
        <v>-9</v>
      </c>
    </row>
    <row r="47" spans="1:18" ht="14">
      <c r="A47" s="1" t="s">
        <v>168</v>
      </c>
      <c r="B47" s="1" t="s">
        <v>169</v>
      </c>
      <c r="C47" s="1" t="s">
        <v>161</v>
      </c>
      <c r="D47" s="1" t="s">
        <v>53</v>
      </c>
      <c r="E47" s="1">
        <v>2</v>
      </c>
      <c r="G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MASS_DRIVER,MEDIUM,1</v>
      </c>
      <c r="H47">
        <f>IF(weapon_comparison[[#This Row],[tier]]=1,1,VLOOKUP(weapon_comparison[[#This Row],[newkey]],weapon_components[],6,FALSE)/VLOOKUP(weapon_comparison[[#This Row],[Previous_Tier]],weapon_components[],6,FALSE))</f>
        <v>2</v>
      </c>
      <c r="I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3.6666666666666665</v>
      </c>
      <c r="J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3.5454545454545454</v>
      </c>
      <c r="K47">
        <f>VLOOKUP(weapon_comparison[[#This Row],[newkey]],weapon_components[],26,FALSE)</f>
        <v>11</v>
      </c>
      <c r="L47" s="1">
        <f>VLOOKUP(weapon_comparison[[#This Row],[newkey]],weapon_components[],27,FALSE)</f>
        <v>39</v>
      </c>
      <c r="M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47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47">
        <f>ROUND(IF(weapon_comparison[[#This Row],[tier]]=1,weapon_comparison[[#This Row],[Max_Factor]]*weapon_comparison[[#This Row],[Power_Factor]],weapon_comparison[[#This Row],[Power_Factor]])*weapon_comparison[[#This Row],[Max_Previous_Tier]],0)</f>
        <v>22</v>
      </c>
      <c r="Q47">
        <f>weapon_comparison[[#This Row],[Min_New]]-weapon_comparison[[#This Row],[Min_Current]]</f>
        <v>-5</v>
      </c>
      <c r="R47">
        <f>weapon_comparison[[#This Row],[Max_New]]-weapon_comparison[[#This Row],[Max_Current]]</f>
        <v>-17</v>
      </c>
    </row>
    <row r="48" spans="1:18" ht="14">
      <c r="A48" s="1" t="s">
        <v>170</v>
      </c>
      <c r="B48" s="1" t="s">
        <v>171</v>
      </c>
      <c r="C48" s="1" t="s">
        <v>161</v>
      </c>
      <c r="D48" s="1" t="s">
        <v>56</v>
      </c>
      <c r="E48" s="1">
        <v>2</v>
      </c>
      <c r="G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MASS_DRIVER,LARGE,1</v>
      </c>
      <c r="H48">
        <f>IF(weapon_comparison[[#This Row],[tier]]=1,1,VLOOKUP(weapon_comparison[[#This Row],[newkey]],weapon_components[],6,FALSE)/VLOOKUP(weapon_comparison[[#This Row],[Previous_Tier]],weapon_components[],6,FALSE))</f>
        <v>2</v>
      </c>
      <c r="I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3.125</v>
      </c>
      <c r="J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3.8181818181818183</v>
      </c>
      <c r="K48">
        <f>VLOOKUP(weapon_comparison[[#This Row],[newkey]],weapon_components[],26,FALSE)</f>
        <v>25</v>
      </c>
      <c r="L48" s="1">
        <f>VLOOKUP(weapon_comparison[[#This Row],[newkey]],weapon_components[],27,FALSE)</f>
        <v>84</v>
      </c>
      <c r="M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</v>
      </c>
      <c r="O48">
        <f>ROUND(IF(weapon_comparison[[#This Row],[tier]]=1,weapon_comparison[[#This Row],[Min_Factor]]*weapon_comparison[[#This Row],[Power_Factor]],weapon_comparison[[#This Row],[Power_Factor]])*weapon_comparison[[#This Row],[Min_Previous_Tier]],0)</f>
        <v>16</v>
      </c>
      <c r="P48">
        <f>ROUND(IF(weapon_comparison[[#This Row],[tier]]=1,weapon_comparison[[#This Row],[Max_Factor]]*weapon_comparison[[#This Row],[Power_Factor]],weapon_comparison[[#This Row],[Power_Factor]])*weapon_comparison[[#This Row],[Max_Previous_Tier]],0)</f>
        <v>44</v>
      </c>
      <c r="Q48">
        <f>weapon_comparison[[#This Row],[Min_New]]-weapon_comparison[[#This Row],[Min_Current]]</f>
        <v>-9</v>
      </c>
      <c r="R48">
        <f>weapon_comparison[[#This Row],[Max_New]]-weapon_comparison[[#This Row],[Max_Current]]</f>
        <v>-40</v>
      </c>
    </row>
    <row r="49" spans="1:18" ht="14">
      <c r="A49" s="1" t="s">
        <v>172</v>
      </c>
      <c r="B49" s="1" t="s">
        <v>173</v>
      </c>
      <c r="C49" s="1" t="s">
        <v>161</v>
      </c>
      <c r="D49" s="1" t="s">
        <v>49</v>
      </c>
      <c r="E49" s="1">
        <v>3</v>
      </c>
      <c r="G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MASS_DRIVER,SMALL,2</v>
      </c>
      <c r="H49">
        <f>IF(weapon_comparison[[#This Row],[tier]]=1,1,VLOOKUP(weapon_comparison[[#This Row],[newkey]],weapon_components[],6,FALSE)/VLOOKUP(weapon_comparison[[#This Row],[Previous_Tier]],weapon_components[],6,FALSE))</f>
        <v>1.5</v>
      </c>
      <c r="I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1.1052631578947369</v>
      </c>
      <c r="K49">
        <f>VLOOKUP(weapon_comparison[[#This Row],[newkey]],weapon_components[],26,FALSE)</f>
        <v>6</v>
      </c>
      <c r="L49" s="1">
        <f>VLOOKUP(weapon_comparison[[#This Row],[newkey]],weapon_components[],27,FALSE)</f>
        <v>21</v>
      </c>
      <c r="M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10</v>
      </c>
      <c r="O49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49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49">
        <f>weapon_comparison[[#This Row],[Min_New]]-weapon_comparison[[#This Row],[Min_Current]]</f>
        <v>0</v>
      </c>
      <c r="R49">
        <f>weapon_comparison[[#This Row],[Max_New]]-weapon_comparison[[#This Row],[Max_Current]]</f>
        <v>-6</v>
      </c>
    </row>
    <row r="50" spans="1:18" ht="14">
      <c r="A50" s="1" t="s">
        <v>174</v>
      </c>
      <c r="B50" s="1" t="s">
        <v>175</v>
      </c>
      <c r="C50" s="1" t="s">
        <v>161</v>
      </c>
      <c r="D50" s="1" t="s">
        <v>53</v>
      </c>
      <c r="E50" s="1">
        <v>3</v>
      </c>
      <c r="G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MASS_DRIVER,MEDIUM,2</v>
      </c>
      <c r="H50">
        <f>IF(weapon_comparison[[#This Row],[tier]]=1,1,VLOOKUP(weapon_comparison[[#This Row],[newkey]],weapon_components[],6,FALSE)/VLOOKUP(weapon_comparison[[#This Row],[Previous_Tier]],weapon_components[],6,FALSE))</f>
        <v>1.5</v>
      </c>
      <c r="I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1.1818181818181819</v>
      </c>
      <c r="J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1.1282051282051282</v>
      </c>
      <c r="K50">
        <f>VLOOKUP(weapon_comparison[[#This Row],[newkey]],weapon_components[],26,FALSE)</f>
        <v>13</v>
      </c>
      <c r="L50" s="1">
        <f>VLOOKUP(weapon_comparison[[#This Row],[newkey]],weapon_components[],27,FALSE)</f>
        <v>44</v>
      </c>
      <c r="M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22</v>
      </c>
      <c r="O50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50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50">
        <f>weapon_comparison[[#This Row],[Min_New]]-weapon_comparison[[#This Row],[Min_Current]]</f>
        <v>-4</v>
      </c>
      <c r="R50">
        <f>weapon_comparison[[#This Row],[Max_New]]-weapon_comparison[[#This Row],[Max_Current]]</f>
        <v>-11</v>
      </c>
    </row>
    <row r="51" spans="1:18" ht="14">
      <c r="A51" s="1" t="s">
        <v>176</v>
      </c>
      <c r="B51" s="1" t="s">
        <v>177</v>
      </c>
      <c r="C51" s="1" t="s">
        <v>161</v>
      </c>
      <c r="D51" s="1" t="s">
        <v>56</v>
      </c>
      <c r="E51" s="1">
        <v>3</v>
      </c>
      <c r="F51" s="4"/>
      <c r="G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MASS_DRIVER,LARGE,2</v>
      </c>
      <c r="H51">
        <f>IF(weapon_comparison[[#This Row],[tier]]=1,1,VLOOKUP(weapon_comparison[[#This Row],[newkey]],weapon_components[],6,FALSE)/VLOOKUP(weapon_comparison[[#This Row],[Previous_Tier]],weapon_components[],6,FALSE))</f>
        <v>1.5</v>
      </c>
      <c r="I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1.0952380952380953</v>
      </c>
      <c r="K51">
        <f>VLOOKUP(weapon_comparison[[#This Row],[newkey]],weapon_components[],26,FALSE)</f>
        <v>30</v>
      </c>
      <c r="L51" s="1">
        <f>VLOOKUP(weapon_comparison[[#This Row],[newkey]],weapon_components[],27,FALSE)</f>
        <v>92</v>
      </c>
      <c r="M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</v>
      </c>
      <c r="N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44</v>
      </c>
      <c r="O51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51">
        <f>ROUND(IF(weapon_comparison[[#This Row],[tier]]=1,weapon_comparison[[#This Row],[Max_Factor]]*weapon_comparison[[#This Row],[Power_Factor]],weapon_comparison[[#This Row],[Power_Factor]])*weapon_comparison[[#This Row],[Max_Previous_Tier]],0)</f>
        <v>66</v>
      </c>
      <c r="Q51">
        <f>weapon_comparison[[#This Row],[Min_New]]-weapon_comparison[[#This Row],[Min_Current]]</f>
        <v>-6</v>
      </c>
      <c r="R51">
        <f>weapon_comparison[[#This Row],[Max_New]]-weapon_comparison[[#This Row],[Max_Current]]</f>
        <v>-26</v>
      </c>
    </row>
    <row r="52" spans="1:18" ht="14">
      <c r="A52" s="1" t="s">
        <v>178</v>
      </c>
      <c r="B52" s="1" t="s">
        <v>179</v>
      </c>
      <c r="C52" s="1" t="s">
        <v>161</v>
      </c>
      <c r="D52" s="1" t="s">
        <v>49</v>
      </c>
      <c r="E52" s="1">
        <v>4</v>
      </c>
      <c r="F52" s="4"/>
      <c r="G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52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1.0952380952380953</v>
      </c>
      <c r="K52">
        <f>VLOOKUP(weapon_comparison[[#This Row],[newkey]],weapon_components[],26,FALSE)</f>
        <v>7</v>
      </c>
      <c r="L52" s="1">
        <f>VLOOKUP(weapon_comparison[[#This Row],[newkey]],weapon_components[],27,FALSE)</f>
        <v>23</v>
      </c>
      <c r="M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52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52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52">
        <f>weapon_comparison[[#This Row],[Min_New]]-weapon_comparison[[#This Row],[Min_Current]]</f>
        <v>1</v>
      </c>
      <c r="R52">
        <f>weapon_comparison[[#This Row],[Max_New]]-weapon_comparison[[#This Row],[Max_Current]]</f>
        <v>-3</v>
      </c>
    </row>
    <row r="53" spans="1:18" ht="14">
      <c r="A53" s="1" t="s">
        <v>180</v>
      </c>
      <c r="B53" s="1" t="s">
        <v>181</v>
      </c>
      <c r="C53" s="1" t="s">
        <v>161</v>
      </c>
      <c r="D53" s="1" t="s">
        <v>53</v>
      </c>
      <c r="E53" s="1">
        <v>4</v>
      </c>
      <c r="F53" s="4"/>
      <c r="G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5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1.1538461538461537</v>
      </c>
      <c r="J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1.1136363636363635</v>
      </c>
      <c r="K53">
        <f>VLOOKUP(weapon_comparison[[#This Row],[newkey]],weapon_components[],26,FALSE)</f>
        <v>15</v>
      </c>
      <c r="L53" s="1">
        <f>VLOOKUP(weapon_comparison[[#This Row],[newkey]],weapon_components[],27,FALSE)</f>
        <v>49</v>
      </c>
      <c r="M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53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53">
        <f>ROUND(IF(weapon_comparison[[#This Row],[tier]]=1,weapon_comparison[[#This Row],[Max_Factor]]*weapon_comparison[[#This Row],[Power_Factor]],weapon_comparison[[#This Row],[Power_Factor]])*weapon_comparison[[#This Row],[Max_Previous_Tier]],0)</f>
        <v>44</v>
      </c>
      <c r="Q53">
        <f>weapon_comparison[[#This Row],[Min_New]]-weapon_comparison[[#This Row],[Min_Current]]</f>
        <v>-3</v>
      </c>
      <c r="R53">
        <f>weapon_comparison[[#This Row],[Max_New]]-weapon_comparison[[#This Row],[Max_Current]]</f>
        <v>-5</v>
      </c>
    </row>
    <row r="54" spans="1:18" ht="14">
      <c r="A54" s="1" t="s">
        <v>182</v>
      </c>
      <c r="B54" s="1" t="s">
        <v>183</v>
      </c>
      <c r="C54" s="1" t="s">
        <v>161</v>
      </c>
      <c r="D54" s="1" t="s">
        <v>56</v>
      </c>
      <c r="E54" s="1">
        <v>4</v>
      </c>
      <c r="F54" s="4"/>
      <c r="G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54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</v>
      </c>
      <c r="J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1.0869565217391304</v>
      </c>
      <c r="K54">
        <f>VLOOKUP(weapon_comparison[[#This Row],[newkey]],weapon_components[],26,FALSE)</f>
        <v>36</v>
      </c>
      <c r="L54" s="1">
        <f>VLOOKUP(weapon_comparison[[#This Row],[newkey]],weapon_components[],27,FALSE)</f>
        <v>100</v>
      </c>
      <c r="M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54">
        <f>ROUND(IF(weapon_comparison[[#This Row],[tier]]=1,weapon_comparison[[#This Row],[Min_Factor]]*weapon_comparison[[#This Row],[Power_Factor]],weapon_comparison[[#This Row],[Power_Factor]])*weapon_comparison[[#This Row],[Min_Previous_Tier]],0)</f>
        <v>32</v>
      </c>
      <c r="P54">
        <f>ROUND(IF(weapon_comparison[[#This Row],[tier]]=1,weapon_comparison[[#This Row],[Max_Factor]]*weapon_comparison[[#This Row],[Power_Factor]],weapon_comparison[[#This Row],[Power_Factor]])*weapon_comparison[[#This Row],[Max_Previous_Tier]],0)</f>
        <v>88</v>
      </c>
      <c r="Q54">
        <f>weapon_comparison[[#This Row],[Min_New]]-weapon_comparison[[#This Row],[Min_Current]]</f>
        <v>-4</v>
      </c>
      <c r="R54">
        <f>weapon_comparison[[#This Row],[Max_New]]-weapon_comparison[[#This Row],[Max_Current]]</f>
        <v>-12</v>
      </c>
    </row>
    <row r="55" spans="1:18" ht="14">
      <c r="A55" s="1" t="s">
        <v>184</v>
      </c>
      <c r="B55" s="1" t="s">
        <v>185</v>
      </c>
      <c r="C55" s="1" t="s">
        <v>161</v>
      </c>
      <c r="D55" s="1" t="s">
        <v>49</v>
      </c>
      <c r="E55" s="1">
        <v>5</v>
      </c>
      <c r="F55" s="4"/>
      <c r="G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55">
        <f>IF(weapon_comparison[[#This Row],[tier]]=1,1,VLOOKUP(weapon_comparison[[#This Row],[newkey]],weapon_components[],6,FALSE)/VLOOKUP(weapon_comparison[[#This Row],[Previous_Tier]],weapon_components[],6,FALSE))</f>
        <v>1.25</v>
      </c>
      <c r="I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1.1428571428571428</v>
      </c>
      <c r="J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1.0869565217391304</v>
      </c>
      <c r="K55">
        <f>VLOOKUP(weapon_comparison[[#This Row],[newkey]],weapon_components[],26,FALSE)</f>
        <v>8</v>
      </c>
      <c r="L55" s="1">
        <f>VLOOKUP(weapon_comparison[[#This Row],[newkey]],weapon_components[],27,FALSE)</f>
        <v>25</v>
      </c>
      <c r="M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55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55">
        <f>ROUND(IF(weapon_comparison[[#This Row],[tier]]=1,weapon_comparison[[#This Row],[Max_Factor]]*weapon_comparison[[#This Row],[Power_Factor]],weapon_comparison[[#This Row],[Power_Factor]])*weapon_comparison[[#This Row],[Max_Previous_Tier]],0)</f>
        <v>25</v>
      </c>
      <c r="Q55">
        <f>weapon_comparison[[#This Row],[Min_New]]-weapon_comparison[[#This Row],[Min_Current]]</f>
        <v>2</v>
      </c>
      <c r="R55">
        <f>weapon_comparison[[#This Row],[Max_New]]-weapon_comparison[[#This Row],[Max_Current]]</f>
        <v>0</v>
      </c>
    </row>
    <row r="56" spans="1:18" ht="14">
      <c r="A56" s="1" t="s">
        <v>192</v>
      </c>
      <c r="B56" s="1" t="s">
        <v>194</v>
      </c>
      <c r="C56" s="1" t="s">
        <v>161</v>
      </c>
      <c r="D56" s="1" t="s">
        <v>53</v>
      </c>
      <c r="E56" s="1">
        <v>5</v>
      </c>
      <c r="F56" s="4"/>
      <c r="G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MASS_DRIVER,MEDIUM,4</v>
      </c>
      <c r="H56">
        <f>IF(weapon_comparison[[#This Row],[tier]]=1,1,VLOOKUP(weapon_comparison[[#This Row],[newkey]],weapon_components[],6,FALSE)/VLOOKUP(weapon_comparison[[#This Row],[Previous_Tier]],weapon_components[],6,FALSE))</f>
        <v>1.25</v>
      </c>
      <c r="I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1.1333333333333333</v>
      </c>
      <c r="J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1.0816326530612246</v>
      </c>
      <c r="K56">
        <f>VLOOKUP(weapon_comparison[[#This Row],[newkey]],weapon_components[],26,FALSE)</f>
        <v>17</v>
      </c>
      <c r="L56" s="1">
        <f>VLOOKUP(weapon_comparison[[#This Row],[newkey]],weapon_components[],27,FALSE)</f>
        <v>53</v>
      </c>
      <c r="M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44</v>
      </c>
      <c r="O56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56">
        <f>ROUND(IF(weapon_comparison[[#This Row],[tier]]=1,weapon_comparison[[#This Row],[Max_Factor]]*weapon_comparison[[#This Row],[Power_Factor]],weapon_comparison[[#This Row],[Power_Factor]])*weapon_comparison[[#This Row],[Max_Previous_Tier]],0)</f>
        <v>55</v>
      </c>
      <c r="Q56">
        <f>weapon_comparison[[#This Row],[Min_New]]-weapon_comparison[[#This Row],[Min_Current]]</f>
        <v>-2</v>
      </c>
      <c r="R56">
        <f>weapon_comparison[[#This Row],[Max_New]]-weapon_comparison[[#This Row],[Max_Current]]</f>
        <v>2</v>
      </c>
    </row>
    <row r="57" spans="1:18" ht="14">
      <c r="A57" s="1" t="s">
        <v>195</v>
      </c>
      <c r="B57" s="1" t="s">
        <v>196</v>
      </c>
      <c r="C57" s="1" t="s">
        <v>161</v>
      </c>
      <c r="D57" s="1" t="s">
        <v>56</v>
      </c>
      <c r="E57" s="1">
        <v>5</v>
      </c>
      <c r="F57" s="1"/>
      <c r="G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57">
        <f>IF(weapon_comparison[[#This Row],[tier]]=1,1,VLOOKUP(weapon_comparison[[#This Row],[newkey]],weapon_components[],6,FALSE)/VLOOKUP(weapon_comparison[[#This Row],[Previous_Tier]],weapon_components[],6,FALSE))</f>
        <v>1.25</v>
      </c>
      <c r="I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1.1388888888888888</v>
      </c>
      <c r="J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1.0900000000000001</v>
      </c>
      <c r="K57">
        <f>VLOOKUP(weapon_comparison[[#This Row],[newkey]],weapon_components[],26,FALSE)</f>
        <v>41</v>
      </c>
      <c r="L57" s="1">
        <f>VLOOKUP(weapon_comparison[[#This Row],[newkey]],weapon_components[],27,FALSE)</f>
        <v>109</v>
      </c>
      <c r="M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88</v>
      </c>
      <c r="O57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57">
        <f>ROUND(IF(weapon_comparison[[#This Row],[tier]]=1,weapon_comparison[[#This Row],[Max_Factor]]*weapon_comparison[[#This Row],[Power_Factor]],weapon_comparison[[#This Row],[Power_Factor]])*weapon_comparison[[#This Row],[Max_Previous_Tier]],0)</f>
        <v>110</v>
      </c>
      <c r="Q57">
        <f>weapon_comparison[[#This Row],[Min_New]]-weapon_comparison[[#This Row],[Min_Current]]</f>
        <v>-1</v>
      </c>
      <c r="R57">
        <f>weapon_comparison[[#This Row],[Max_New]]-weapon_comparison[[#This Row],[Max_Current]]</f>
        <v>1</v>
      </c>
    </row>
    <row r="58" spans="1:18" ht="14">
      <c r="A58" s="1" t="s">
        <v>197</v>
      </c>
      <c r="B58" s="1" t="s">
        <v>198</v>
      </c>
      <c r="C58" s="1" t="s">
        <v>199</v>
      </c>
      <c r="D58" s="1" t="s">
        <v>49</v>
      </c>
      <c r="E58" s="1">
        <v>1</v>
      </c>
      <c r="F58" s="1"/>
      <c r="G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SPACEPORT_MASS_DRIVER,SMALL,1</v>
      </c>
      <c r="H58">
        <f>IF(weapon_comparison[[#This Row],[tier]]=1,1,VLOOKUP(weapon_comparison[[#This Row],[newkey]],weapon_components[],6,FALSE)/VLOOKUP(weapon_comparison[[#This Row],[Previous_Tier]],weapon_components[],6,FALSE))</f>
        <v>1</v>
      </c>
      <c r="I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58">
        <f>VLOOKUP(weapon_comparison[[#This Row],[newkey]],weapon_components[],26,FALSE)</f>
        <v>4</v>
      </c>
      <c r="L58" s="1">
        <f>VLOOKUP(weapon_comparison[[#This Row],[newkey]],weapon_components[],27,FALSE)</f>
        <v>17</v>
      </c>
      <c r="M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58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58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58">
        <f>weapon_comparison[[#This Row],[Min_New]]-weapon_comparison[[#This Row],[Min_Current]]</f>
        <v>0</v>
      </c>
      <c r="R58">
        <f>weapon_comparison[[#This Row],[Max_New]]-weapon_comparison[[#This Row],[Max_Current]]</f>
        <v>0</v>
      </c>
    </row>
    <row r="59" spans="1:18" ht="14">
      <c r="A59" s="1" t="s">
        <v>200</v>
      </c>
      <c r="B59" s="1" t="s">
        <v>201</v>
      </c>
      <c r="C59" s="1" t="s">
        <v>199</v>
      </c>
      <c r="D59" s="1" t="s">
        <v>53</v>
      </c>
      <c r="E59" s="1">
        <v>1</v>
      </c>
      <c r="F59" s="4"/>
      <c r="G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SPACEPORT_MASS_DRIVER,MEDIUM,1</v>
      </c>
      <c r="H59">
        <f>IF(weapon_comparison[[#This Row],[tier]]=1,1,VLOOKUP(weapon_comparison[[#This Row],[newkey]],weapon_components[],6,FALSE)/VLOOKUP(weapon_comparison[[#This Row],[Previous_Tier]],weapon_components[],6,FALSE))</f>
        <v>1</v>
      </c>
      <c r="I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59">
        <f>VLOOKUP(weapon_comparison[[#This Row],[newkey]],weapon_components[],26,FALSE)</f>
        <v>8</v>
      </c>
      <c r="L59" s="1">
        <f>VLOOKUP(weapon_comparison[[#This Row],[newkey]],weapon_components[],27,FALSE)</f>
        <v>36</v>
      </c>
      <c r="M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5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59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59">
        <f>weapon_comparison[[#This Row],[Min_New]]-weapon_comparison[[#This Row],[Min_Current]]</f>
        <v>0</v>
      </c>
      <c r="R59">
        <f>weapon_comparison[[#This Row],[Max_New]]-weapon_comparison[[#This Row],[Max_Current]]</f>
        <v>0</v>
      </c>
    </row>
    <row r="60" spans="1:18" ht="14">
      <c r="A60" s="1" t="s">
        <v>202</v>
      </c>
      <c r="B60" s="1" t="s">
        <v>203</v>
      </c>
      <c r="C60" s="1" t="s">
        <v>199</v>
      </c>
      <c r="D60" s="1" t="s">
        <v>56</v>
      </c>
      <c r="E60" s="1">
        <v>1</v>
      </c>
      <c r="F60" s="4"/>
      <c r="G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SPACEPORT_MASS_DRIVER,LARGE,1</v>
      </c>
      <c r="H60">
        <f>IF(weapon_comparison[[#This Row],[tier]]=1,1,VLOOKUP(weapon_comparison[[#This Row],[newkey]],weapon_components[],6,FALSE)/VLOOKUP(weapon_comparison[[#This Row],[Previous_Tier]],weapon_components[],6,FALSE))</f>
        <v>1</v>
      </c>
      <c r="I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60">
        <f>VLOOKUP(weapon_comparison[[#This Row],[newkey]],weapon_components[],26,FALSE)</f>
        <v>21</v>
      </c>
      <c r="L60" s="1">
        <f>VLOOKUP(weapon_comparison[[#This Row],[newkey]],weapon_components[],27,FALSE)</f>
        <v>74</v>
      </c>
      <c r="M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60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60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60">
        <f>weapon_comparison[[#This Row],[Min_New]]-weapon_comparison[[#This Row],[Min_Current]]</f>
        <v>0</v>
      </c>
      <c r="R60">
        <f>weapon_comparison[[#This Row],[Max_New]]-weapon_comparison[[#This Row],[Max_Current]]</f>
        <v>0</v>
      </c>
    </row>
    <row r="61" spans="1:18" ht="14">
      <c r="A61" s="1" t="s">
        <v>204</v>
      </c>
      <c r="B61" s="1" t="s">
        <v>205</v>
      </c>
      <c r="C61" s="1" t="s">
        <v>206</v>
      </c>
      <c r="D61" s="1" t="s">
        <v>56</v>
      </c>
      <c r="E61" s="1">
        <v>1</v>
      </c>
      <c r="F61" s="1" t="s">
        <v>182</v>
      </c>
      <c r="G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MASS_DRIVER,LARGE,4</v>
      </c>
      <c r="H61">
        <f>IF(weapon_comparison[[#This Row],[tier]]=1,1,VLOOKUP(weapon_comparison[[#This Row],[newkey]],weapon_components[],6,FALSE)/VLOOKUP(weapon_comparison[[#This Row],[Previous_Tier]],weapon_components[],6,FALSE))</f>
        <v>1</v>
      </c>
      <c r="I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2.9444444444444446</v>
      </c>
      <c r="J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2.1800000000000002</v>
      </c>
      <c r="K61">
        <f>VLOOKUP(weapon_comparison[[#This Row],[newkey]],weapon_components[],26,FALSE)</f>
        <v>106</v>
      </c>
      <c r="L61" s="1">
        <f>VLOOKUP(weapon_comparison[[#This Row],[newkey]],weapon_components[],27,FALSE)</f>
        <v>218</v>
      </c>
      <c r="M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32</v>
      </c>
      <c r="N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88</v>
      </c>
      <c r="O61">
        <f>ROUND(IF(weapon_comparison[[#This Row],[tier]]=1,weapon_comparison[[#This Row],[Min_Factor]]*weapon_comparison[[#This Row],[Power_Factor]],weapon_comparison[[#This Row],[Power_Factor]])*weapon_comparison[[#This Row],[Min_Previous_Tier]],0)</f>
        <v>94</v>
      </c>
      <c r="P61">
        <f>ROUND(IF(weapon_comparison[[#This Row],[tier]]=1,weapon_comparison[[#This Row],[Max_Factor]]*weapon_comparison[[#This Row],[Power_Factor]],weapon_comparison[[#This Row],[Power_Factor]])*weapon_comparison[[#This Row],[Max_Previous_Tier]],0)</f>
        <v>192</v>
      </c>
      <c r="Q61">
        <f>weapon_comparison[[#This Row],[Min_New]]-weapon_comparison[[#This Row],[Min_Current]]</f>
        <v>-12</v>
      </c>
      <c r="R61">
        <f>weapon_comparison[[#This Row],[Max_New]]-weapon_comparison[[#This Row],[Max_Current]]</f>
        <v>-26</v>
      </c>
    </row>
    <row r="62" spans="1:18" ht="14">
      <c r="A62" s="1" t="s">
        <v>207</v>
      </c>
      <c r="B62" s="1" t="s">
        <v>208</v>
      </c>
      <c r="C62" s="1" t="s">
        <v>206</v>
      </c>
      <c r="D62" s="1" t="s">
        <v>56</v>
      </c>
      <c r="E62" s="1">
        <v>2</v>
      </c>
      <c r="G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62">
        <f>IF(weapon_comparison[[#This Row],[tier]]=1,1,VLOOKUP(weapon_comparison[[#This Row],[newkey]],weapon_components[],6,FALSE)/VLOOKUP(weapon_comparison[[#This Row],[Previous_Tier]],weapon_components[],6,FALSE))</f>
        <v>1.2</v>
      </c>
      <c r="I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1.1415094339622642</v>
      </c>
      <c r="J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1.0963302752293578</v>
      </c>
      <c r="K62">
        <f>VLOOKUP(weapon_comparison[[#This Row],[newkey]],weapon_components[],26,FALSE)</f>
        <v>121</v>
      </c>
      <c r="L62" s="1">
        <f>VLOOKUP(weapon_comparison[[#This Row],[newkey]],weapon_components[],27,FALSE)</f>
        <v>239</v>
      </c>
      <c r="M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94</v>
      </c>
      <c r="N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192</v>
      </c>
      <c r="O62">
        <f>ROUND(IF(weapon_comparison[[#This Row],[tier]]=1,weapon_comparison[[#This Row],[Min_Factor]]*weapon_comparison[[#This Row],[Power_Factor]],weapon_comparison[[#This Row],[Power_Factor]])*weapon_comparison[[#This Row],[Min_Previous_Tier]],0)</f>
        <v>113</v>
      </c>
      <c r="P62">
        <f>ROUND(IF(weapon_comparison[[#This Row],[tier]]=1,weapon_comparison[[#This Row],[Max_Factor]]*weapon_comparison[[#This Row],[Power_Factor]],weapon_comparison[[#This Row],[Power_Factor]])*weapon_comparison[[#This Row],[Max_Previous_Tier]],0)</f>
        <v>230</v>
      </c>
      <c r="Q62">
        <f>weapon_comparison[[#This Row],[Min_New]]-weapon_comparison[[#This Row],[Min_Current]]</f>
        <v>-8</v>
      </c>
      <c r="R62">
        <f>weapon_comparison[[#This Row],[Max_New]]-weapon_comparison[[#This Row],[Max_Current]]</f>
        <v>-9</v>
      </c>
    </row>
    <row r="63" spans="1:18" ht="14">
      <c r="A63" s="1" t="s">
        <v>209</v>
      </c>
      <c r="B63" s="1" t="s">
        <v>210</v>
      </c>
      <c r="C63" s="1" t="s">
        <v>211</v>
      </c>
      <c r="D63" s="1" t="s">
        <v>49</v>
      </c>
      <c r="E63" s="1">
        <v>1</v>
      </c>
      <c r="F63" s="1" t="s">
        <v>172</v>
      </c>
      <c r="G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63">
        <f>IF(weapon_comparison[[#This Row],[tier]]=1,1,VLOOKUP(weapon_comparison[[#This Row],[newkey]],weapon_components[],6,FALSE)/VLOOKUP(weapon_comparison[[#This Row],[Previous_Tier]],weapon_components[],6,FALSE))</f>
        <v>1</v>
      </c>
      <c r="I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</v>
      </c>
      <c r="J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0.7142857142857143</v>
      </c>
      <c r="K63">
        <f>VLOOKUP(weapon_comparison[[#This Row],[newkey]],weapon_components[],26,FALSE)</f>
        <v>3</v>
      </c>
      <c r="L63" s="1">
        <f>VLOOKUP(weapon_comparison[[#This Row],[newkey]],weapon_components[],27,FALSE)</f>
        <v>15</v>
      </c>
      <c r="M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63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63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63">
        <f>weapon_comparison[[#This Row],[Min_New]]-weapon_comparison[[#This Row],[Min_Current]]</f>
        <v>0</v>
      </c>
      <c r="R63">
        <f>weapon_comparison[[#This Row],[Max_New]]-weapon_comparison[[#This Row],[Max_Current]]</f>
        <v>-4</v>
      </c>
    </row>
    <row r="64" spans="1:18" ht="14">
      <c r="A64" s="1" t="s">
        <v>212</v>
      </c>
      <c r="B64" s="1" t="s">
        <v>213</v>
      </c>
      <c r="C64" s="1" t="s">
        <v>211</v>
      </c>
      <c r="D64" s="1" t="s">
        <v>53</v>
      </c>
      <c r="E64" s="1">
        <v>1</v>
      </c>
      <c r="F64" s="1" t="s">
        <v>174</v>
      </c>
      <c r="G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64">
        <f>IF(weapon_comparison[[#This Row],[tier]]=1,1,VLOOKUP(weapon_comparison[[#This Row],[newkey]],weapon_components[],6,FALSE)/VLOOKUP(weapon_comparison[[#This Row],[Previous_Tier]],weapon_components[],6,FALSE))</f>
        <v>1</v>
      </c>
      <c r="I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0.46153846153846156</v>
      </c>
      <c r="J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0.70454545454545459</v>
      </c>
      <c r="K64">
        <f>VLOOKUP(weapon_comparison[[#This Row],[newkey]],weapon_components[],26,FALSE)</f>
        <v>6</v>
      </c>
      <c r="L64" s="1">
        <f>VLOOKUP(weapon_comparison[[#This Row],[newkey]],weapon_components[],27,FALSE)</f>
        <v>31</v>
      </c>
      <c r="M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64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64">
        <f>ROUND(IF(weapon_comparison[[#This Row],[tier]]=1,weapon_comparison[[#This Row],[Max_Factor]]*weapon_comparison[[#This Row],[Power_Factor]],weapon_comparison[[#This Row],[Power_Factor]])*weapon_comparison[[#This Row],[Max_Previous_Tier]],0)</f>
        <v>23</v>
      </c>
      <c r="Q64">
        <f>weapon_comparison[[#This Row],[Min_New]]-weapon_comparison[[#This Row],[Min_Current]]</f>
        <v>-2</v>
      </c>
      <c r="R64">
        <f>weapon_comparison[[#This Row],[Max_New]]-weapon_comparison[[#This Row],[Max_Current]]</f>
        <v>-8</v>
      </c>
    </row>
    <row r="65" spans="1:18" ht="14">
      <c r="A65" s="1" t="s">
        <v>214</v>
      </c>
      <c r="B65" s="1" t="s">
        <v>215</v>
      </c>
      <c r="C65" s="1" t="s">
        <v>211</v>
      </c>
      <c r="D65" s="1" t="s">
        <v>56</v>
      </c>
      <c r="E65" s="1">
        <v>1</v>
      </c>
      <c r="F65" s="1" t="s">
        <v>176</v>
      </c>
      <c r="G6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65">
        <f>IF(weapon_comparison[[#This Row],[tier]]=1,1,VLOOKUP(weapon_comparison[[#This Row],[newkey]],weapon_components[],6,FALSE)/VLOOKUP(weapon_comparison[[#This Row],[Previous_Tier]],weapon_components[],6,FALSE))</f>
        <v>1</v>
      </c>
      <c r="I6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0.53333333333333333</v>
      </c>
      <c r="J6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0.71739130434782605</v>
      </c>
      <c r="K65">
        <f>VLOOKUP(weapon_comparison[[#This Row],[newkey]],weapon_components[],26,FALSE)</f>
        <v>16</v>
      </c>
      <c r="L65" s="1">
        <f>VLOOKUP(weapon_comparison[[#This Row],[newkey]],weapon_components[],27,FALSE)</f>
        <v>66</v>
      </c>
      <c r="M6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6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65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65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65">
        <f>weapon_comparison[[#This Row],[Min_New]]-weapon_comparison[[#This Row],[Min_Current]]</f>
        <v>-3</v>
      </c>
      <c r="R65">
        <f>weapon_comparison[[#This Row],[Max_New]]-weapon_comparison[[#This Row],[Max_Current]]</f>
        <v>-19</v>
      </c>
    </row>
    <row r="66" spans="1:18" ht="14">
      <c r="A66" s="1" t="s">
        <v>216</v>
      </c>
      <c r="B66" s="1" t="s">
        <v>217</v>
      </c>
      <c r="C66" s="1" t="s">
        <v>211</v>
      </c>
      <c r="D66" s="1" t="s">
        <v>49</v>
      </c>
      <c r="E66" s="1">
        <v>2</v>
      </c>
      <c r="G6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AUTOCANNON,SMALL,1</v>
      </c>
      <c r="H66">
        <f>IF(weapon_comparison[[#This Row],[tier]]=1,1,VLOOKUP(weapon_comparison[[#This Row],[newkey]],weapon_components[],6,FALSE)/VLOOKUP(weapon_comparison[[#This Row],[Previous_Tier]],weapon_components[],6,FALSE))</f>
        <v>1.5</v>
      </c>
      <c r="I6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6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1.0666666666666667</v>
      </c>
      <c r="K66">
        <f>VLOOKUP(weapon_comparison[[#This Row],[newkey]],weapon_components[],26,FALSE)</f>
        <v>4</v>
      </c>
      <c r="L66" s="1">
        <f>VLOOKUP(weapon_comparison[[#This Row],[newkey]],weapon_components[],27,FALSE)</f>
        <v>16</v>
      </c>
      <c r="M6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6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66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66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66">
        <f>weapon_comparison[[#This Row],[Min_New]]-weapon_comparison[[#This Row],[Min_Current]]</f>
        <v>1</v>
      </c>
      <c r="R66">
        <f>weapon_comparison[[#This Row],[Max_New]]-weapon_comparison[[#This Row],[Max_Current]]</f>
        <v>1</v>
      </c>
    </row>
    <row r="67" spans="1:18" ht="14">
      <c r="A67" s="1" t="s">
        <v>218</v>
      </c>
      <c r="B67" s="1" t="s">
        <v>219</v>
      </c>
      <c r="C67" s="1" t="s">
        <v>211</v>
      </c>
      <c r="D67" s="1" t="s">
        <v>53</v>
      </c>
      <c r="E67" s="1">
        <v>2</v>
      </c>
      <c r="F67" s="1"/>
      <c r="G6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AUTOCANNON,MEDIUM,1</v>
      </c>
      <c r="H67">
        <f>IF(weapon_comparison[[#This Row],[tier]]=1,1,VLOOKUP(weapon_comparison[[#This Row],[newkey]],weapon_components[],6,FALSE)/VLOOKUP(weapon_comparison[[#This Row],[Previous_Tier]],weapon_components[],6,FALSE))</f>
        <v>1.5</v>
      </c>
      <c r="I6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6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1.064516129032258</v>
      </c>
      <c r="K67">
        <f>VLOOKUP(weapon_comparison[[#This Row],[newkey]],weapon_components[],26,FALSE)</f>
        <v>8</v>
      </c>
      <c r="L67" s="1">
        <f>VLOOKUP(weapon_comparison[[#This Row],[newkey]],weapon_components[],27,FALSE)</f>
        <v>33</v>
      </c>
      <c r="M6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6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23</v>
      </c>
      <c r="O67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67">
        <f>ROUND(IF(weapon_comparison[[#This Row],[tier]]=1,weapon_comparison[[#This Row],[Max_Factor]]*weapon_comparison[[#This Row],[Power_Factor]],weapon_comparison[[#This Row],[Power_Factor]])*weapon_comparison[[#This Row],[Max_Previous_Tier]],0)</f>
        <v>35</v>
      </c>
      <c r="Q67">
        <f>weapon_comparison[[#This Row],[Min_New]]-weapon_comparison[[#This Row],[Min_Current]]</f>
        <v>-2</v>
      </c>
      <c r="R67">
        <f>weapon_comparison[[#This Row],[Max_New]]-weapon_comparison[[#This Row],[Max_Current]]</f>
        <v>2</v>
      </c>
    </row>
    <row r="68" spans="1:18" ht="14">
      <c r="A68" s="1" t="s">
        <v>220</v>
      </c>
      <c r="B68" s="1" t="s">
        <v>221</v>
      </c>
      <c r="C68" s="1" t="s">
        <v>211</v>
      </c>
      <c r="D68" s="1" t="s">
        <v>56</v>
      </c>
      <c r="E68" s="1">
        <v>2</v>
      </c>
      <c r="G6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AUTOCANNON,LARGE,1</v>
      </c>
      <c r="H68">
        <f>IF(weapon_comparison[[#This Row],[tier]]=1,1,VLOOKUP(weapon_comparison[[#This Row],[newkey]],weapon_components[],6,FALSE)/VLOOKUP(weapon_comparison[[#This Row],[Previous_Tier]],weapon_components[],6,FALSE))</f>
        <v>1.5</v>
      </c>
      <c r="I6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1.3125</v>
      </c>
      <c r="J6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1.0151515151515151</v>
      </c>
      <c r="K68">
        <f>VLOOKUP(weapon_comparison[[#This Row],[newkey]],weapon_components[],26,FALSE)</f>
        <v>21</v>
      </c>
      <c r="L68" s="1">
        <f>VLOOKUP(weapon_comparison[[#This Row],[newkey]],weapon_components[],27,FALSE)</f>
        <v>67</v>
      </c>
      <c r="M6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6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47</v>
      </c>
      <c r="O68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68">
        <f>ROUND(IF(weapon_comparison[[#This Row],[tier]]=1,weapon_comparison[[#This Row],[Max_Factor]]*weapon_comparison[[#This Row],[Power_Factor]],weapon_comparison[[#This Row],[Power_Factor]])*weapon_comparison[[#This Row],[Max_Previous_Tier]],0)</f>
        <v>71</v>
      </c>
      <c r="Q68">
        <f>weapon_comparison[[#This Row],[Min_New]]-weapon_comparison[[#This Row],[Min_Current]]</f>
        <v>-1</v>
      </c>
      <c r="R68">
        <f>weapon_comparison[[#This Row],[Max_New]]-weapon_comparison[[#This Row],[Max_Current]]</f>
        <v>4</v>
      </c>
    </row>
    <row r="69" spans="1:18" ht="14">
      <c r="A69" s="1" t="s">
        <v>222</v>
      </c>
      <c r="B69" s="1" t="s">
        <v>223</v>
      </c>
      <c r="C69" s="1" t="s">
        <v>211</v>
      </c>
      <c r="D69" s="1" t="s">
        <v>49</v>
      </c>
      <c r="E69" s="1">
        <v>3</v>
      </c>
      <c r="G6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AUTOCANNON,SMALL,2</v>
      </c>
      <c r="H69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6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6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1.0625</v>
      </c>
      <c r="K69">
        <f>VLOOKUP(weapon_comparison[[#This Row],[newkey]],weapon_components[],26,FALSE)</f>
        <v>5</v>
      </c>
      <c r="L69" s="1">
        <f>VLOOKUP(weapon_comparison[[#This Row],[newkey]],weapon_components[],27,FALSE)</f>
        <v>17</v>
      </c>
      <c r="M6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6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69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69">
        <f>ROUND(IF(weapon_comparison[[#This Row],[tier]]=1,weapon_comparison[[#This Row],[Max_Factor]]*weapon_comparison[[#This Row],[Power_Factor]],weapon_comparison[[#This Row],[Power_Factor]])*weapon_comparison[[#This Row],[Max_Previous_Tier]],0)</f>
        <v>23</v>
      </c>
      <c r="Q69">
        <f>weapon_comparison[[#This Row],[Min_New]]-weapon_comparison[[#This Row],[Min_Current]]</f>
        <v>2</v>
      </c>
      <c r="R69">
        <f>weapon_comparison[[#This Row],[Max_New]]-weapon_comparison[[#This Row],[Max_Current]]</f>
        <v>6</v>
      </c>
    </row>
    <row r="70" spans="1:18" ht="14">
      <c r="A70" s="1" t="s">
        <v>224</v>
      </c>
      <c r="B70" s="1" t="s">
        <v>225</v>
      </c>
      <c r="C70" s="1" t="s">
        <v>211</v>
      </c>
      <c r="D70" s="1" t="s">
        <v>53</v>
      </c>
      <c r="E70" s="1">
        <v>3</v>
      </c>
      <c r="G7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AUTOCANNON,MEDIUM,2</v>
      </c>
      <c r="H70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7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1.0606060606060606</v>
      </c>
      <c r="K70">
        <f>VLOOKUP(weapon_comparison[[#This Row],[newkey]],weapon_components[],26,FALSE)</f>
        <v>10</v>
      </c>
      <c r="L70" s="1">
        <f>VLOOKUP(weapon_comparison[[#This Row],[newkey]],weapon_components[],27,FALSE)</f>
        <v>35</v>
      </c>
      <c r="M7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7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70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70">
        <f>ROUND(IF(weapon_comparison[[#This Row],[tier]]=1,weapon_comparison[[#This Row],[Max_Factor]]*weapon_comparison[[#This Row],[Power_Factor]],weapon_comparison[[#This Row],[Power_Factor]])*weapon_comparison[[#This Row],[Max_Previous_Tier]],0)</f>
        <v>47</v>
      </c>
      <c r="Q70">
        <f>weapon_comparison[[#This Row],[Min_New]]-weapon_comparison[[#This Row],[Min_Current]]</f>
        <v>-2</v>
      </c>
      <c r="R70">
        <f>weapon_comparison[[#This Row],[Max_New]]-weapon_comparison[[#This Row],[Max_Current]]</f>
        <v>12</v>
      </c>
    </row>
    <row r="71" spans="1:18" ht="14">
      <c r="A71" s="1" t="s">
        <v>226</v>
      </c>
      <c r="B71" s="1" t="s">
        <v>227</v>
      </c>
      <c r="C71" s="1" t="s">
        <v>211</v>
      </c>
      <c r="D71" s="1" t="s">
        <v>56</v>
      </c>
      <c r="E71" s="1">
        <v>3</v>
      </c>
      <c r="G7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AUTOCANNON,LARGE,2</v>
      </c>
      <c r="H71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1.2380952380952381</v>
      </c>
      <c r="J7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1.044776119402985</v>
      </c>
      <c r="K71">
        <f>VLOOKUP(weapon_comparison[[#This Row],[newkey]],weapon_components[],26,FALSE)</f>
        <v>26</v>
      </c>
      <c r="L71" s="1">
        <f>VLOOKUP(weapon_comparison[[#This Row],[newkey]],weapon_components[],27,FALSE)</f>
        <v>70</v>
      </c>
      <c r="M7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7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71</v>
      </c>
      <c r="O71">
        <f>ROUND(IF(weapon_comparison[[#This Row],[tier]]=1,weapon_comparison[[#This Row],[Min_Factor]]*weapon_comparison[[#This Row],[Power_Factor]],weapon_comparison[[#This Row],[Power_Factor]])*weapon_comparison[[#This Row],[Min_Previous_Tier]],0)</f>
        <v>27</v>
      </c>
      <c r="P71">
        <f>ROUND(IF(weapon_comparison[[#This Row],[tier]]=1,weapon_comparison[[#This Row],[Max_Factor]]*weapon_comparison[[#This Row],[Power_Factor]],weapon_comparison[[#This Row],[Power_Factor]])*weapon_comparison[[#This Row],[Max_Previous_Tier]],0)</f>
        <v>95</v>
      </c>
      <c r="Q71">
        <f>weapon_comparison[[#This Row],[Min_New]]-weapon_comparison[[#This Row],[Min_Current]]</f>
        <v>1</v>
      </c>
      <c r="R71">
        <f>weapon_comparison[[#This Row],[Max_New]]-weapon_comparison[[#This Row],[Max_Current]]</f>
        <v>25</v>
      </c>
    </row>
    <row r="72" spans="1:18" ht="14">
      <c r="A72" s="1" t="s">
        <v>228</v>
      </c>
      <c r="B72" s="1" t="s">
        <v>229</v>
      </c>
      <c r="C72" s="1" t="s">
        <v>230</v>
      </c>
      <c r="D72" s="1" t="s">
        <v>105</v>
      </c>
      <c r="E72" s="1">
        <v>1</v>
      </c>
      <c r="F72" s="1" t="s">
        <v>178</v>
      </c>
      <c r="G7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MASS_DRIVER,SMALL,4</v>
      </c>
      <c r="H72">
        <f>IF(weapon_comparison[[#This Row],[tier]]=1,1,VLOOKUP(weapon_comparison[[#This Row],[newkey]],weapon_components[],6,FALSE)/VLOOKUP(weapon_comparison[[#This Row],[Previous_Tier]],weapon_components[],6,FALSE))</f>
        <v>1</v>
      </c>
      <c r="I7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0.8571428571428571</v>
      </c>
      <c r="J7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0.91304347826086951</v>
      </c>
      <c r="K72">
        <f>VLOOKUP(weapon_comparison[[#This Row],[newkey]],weapon_components[],26,FALSE)</f>
        <v>6</v>
      </c>
      <c r="L72" s="1">
        <f>VLOOKUP(weapon_comparison[[#This Row],[newkey]],weapon_components[],27,FALSE)</f>
        <v>21</v>
      </c>
      <c r="M7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7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72">
        <f>ROUND(IF(weapon_comparison[[#This Row],[tier]]=1,weapon_comparison[[#This Row],[Min_Factor]]*weapon_comparison[[#This Row],[Power_Factor]],weapon_comparison[[#This Row],[Power_Factor]])*weapon_comparison[[#This Row],[Min_Previous_Tier]],0)</f>
        <v>7</v>
      </c>
      <c r="P72">
        <f>ROUND(IF(weapon_comparison[[#This Row],[tier]]=1,weapon_comparison[[#This Row],[Max_Factor]]*weapon_comparison[[#This Row],[Power_Factor]],weapon_comparison[[#This Row],[Power_Factor]])*weapon_comparison[[#This Row],[Max_Previous_Tier]],0)</f>
        <v>18</v>
      </c>
      <c r="Q72">
        <f>weapon_comparison[[#This Row],[Min_New]]-weapon_comparison[[#This Row],[Min_Current]]</f>
        <v>1</v>
      </c>
      <c r="R72">
        <f>weapon_comparison[[#This Row],[Max_New]]-weapon_comparison[[#This Row],[Max_Current]]</f>
        <v>-3</v>
      </c>
    </row>
    <row r="73" spans="1:18" ht="14">
      <c r="A73" s="1" t="s">
        <v>231</v>
      </c>
      <c r="B73" s="1" t="s">
        <v>232</v>
      </c>
      <c r="C73" s="1" t="s">
        <v>230</v>
      </c>
      <c r="D73" s="1" t="s">
        <v>105</v>
      </c>
      <c r="E73" s="1">
        <v>2</v>
      </c>
      <c r="G7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FLAK_BATTERY,NA,1</v>
      </c>
      <c r="H73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7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1.3333333333333333</v>
      </c>
      <c r="J7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1.1904761904761905</v>
      </c>
      <c r="K73">
        <f>VLOOKUP(weapon_comparison[[#This Row],[newkey]],weapon_components[],26,FALSE)</f>
        <v>8</v>
      </c>
      <c r="L73" s="1">
        <f>VLOOKUP(weapon_comparison[[#This Row],[newkey]],weapon_components[],27,FALSE)</f>
        <v>25</v>
      </c>
      <c r="M7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7</v>
      </c>
      <c r="N7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</v>
      </c>
      <c r="O73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73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73">
        <f>weapon_comparison[[#This Row],[Min_New]]-weapon_comparison[[#This Row],[Min_Current]]</f>
        <v>1</v>
      </c>
      <c r="R73">
        <f>weapon_comparison[[#This Row],[Max_New]]-weapon_comparison[[#This Row],[Max_Current]]</f>
        <v>-1</v>
      </c>
    </row>
    <row r="74" spans="1:18" ht="14">
      <c r="A74" s="1" t="s">
        <v>233</v>
      </c>
      <c r="B74" s="1" t="s">
        <v>234</v>
      </c>
      <c r="C74" s="1" t="s">
        <v>235</v>
      </c>
      <c r="D74" s="1" t="s">
        <v>56</v>
      </c>
      <c r="E74" s="1">
        <v>1</v>
      </c>
      <c r="F74" s="1" t="s">
        <v>204</v>
      </c>
      <c r="G7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KINETIC_ARTILLERY,LARGE,1</v>
      </c>
      <c r="H74">
        <f>IF(weapon_comparison[[#This Row],[tier]]=1,1,VLOOKUP(weapon_comparison[[#This Row],[newkey]],weapon_components[],6,FALSE)/VLOOKUP(weapon_comparison[[#This Row],[Previous_Tier]],weapon_components[],6,FALSE))</f>
        <v>1</v>
      </c>
      <c r="I7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0.86792452830188682</v>
      </c>
      <c r="J7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1.3761467889908257</v>
      </c>
      <c r="K74">
        <f>VLOOKUP(weapon_comparison[[#This Row],[newkey]],weapon_components[],26,FALSE)</f>
        <v>92</v>
      </c>
      <c r="L74" s="1">
        <f>VLOOKUP(weapon_comparison[[#This Row],[newkey]],weapon_components[],27,FALSE)</f>
        <v>300</v>
      </c>
      <c r="M7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94</v>
      </c>
      <c r="N7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192</v>
      </c>
      <c r="O74">
        <f>ROUND(IF(weapon_comparison[[#This Row],[tier]]=1,weapon_comparison[[#This Row],[Min_Factor]]*weapon_comparison[[#This Row],[Power_Factor]],weapon_comparison[[#This Row],[Power_Factor]])*weapon_comparison[[#This Row],[Min_Previous_Tier]],0)</f>
        <v>82</v>
      </c>
      <c r="P74">
        <f>ROUND(IF(weapon_comparison[[#This Row],[tier]]=1,weapon_comparison[[#This Row],[Max_Factor]]*weapon_comparison[[#This Row],[Power_Factor]],weapon_comparison[[#This Row],[Power_Factor]])*weapon_comparison[[#This Row],[Max_Previous_Tier]],0)</f>
        <v>264</v>
      </c>
      <c r="Q74">
        <f>weapon_comparison[[#This Row],[Min_New]]-weapon_comparison[[#This Row],[Min_Current]]</f>
        <v>-10</v>
      </c>
      <c r="R74">
        <f>weapon_comparison[[#This Row],[Max_New]]-weapon_comparison[[#This Row],[Max_Current]]</f>
        <v>-36</v>
      </c>
    </row>
    <row r="75" spans="1:18" ht="14">
      <c r="A75" s="1" t="s">
        <v>236</v>
      </c>
      <c r="B75" s="1" t="s">
        <v>237</v>
      </c>
      <c r="C75" s="1" t="s">
        <v>235</v>
      </c>
      <c r="D75" s="1" t="s">
        <v>56</v>
      </c>
      <c r="E75" s="1">
        <v>2</v>
      </c>
      <c r="G7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MASS_ACCELERATOR,LARGE,1</v>
      </c>
      <c r="H75">
        <f>IF(weapon_comparison[[#This Row],[tier]]=1,1,VLOOKUP(weapon_comparison[[#This Row],[newkey]],weapon_components[],6,FALSE)/VLOOKUP(weapon_comparison[[#This Row],[Previous_Tier]],weapon_components[],6,FALSE))</f>
        <v>1.2</v>
      </c>
      <c r="I7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1.3152173913043479</v>
      </c>
      <c r="J7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1.1666666666666667</v>
      </c>
      <c r="K75">
        <f>VLOOKUP(weapon_comparison[[#This Row],[newkey]],weapon_components[],26,FALSE)</f>
        <v>121</v>
      </c>
      <c r="L75" s="1">
        <f>VLOOKUP(weapon_comparison[[#This Row],[newkey]],weapon_components[],27,FALSE)</f>
        <v>350</v>
      </c>
      <c r="M7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82</v>
      </c>
      <c r="N7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264</v>
      </c>
      <c r="O75">
        <f>ROUND(IF(weapon_comparison[[#This Row],[tier]]=1,weapon_comparison[[#This Row],[Min_Factor]]*weapon_comparison[[#This Row],[Power_Factor]],weapon_comparison[[#This Row],[Power_Factor]])*weapon_comparison[[#This Row],[Min_Previous_Tier]],0)</f>
        <v>98</v>
      </c>
      <c r="P75">
        <f>ROUND(IF(weapon_comparison[[#This Row],[tier]]=1,weapon_comparison[[#This Row],[Max_Factor]]*weapon_comparison[[#This Row],[Power_Factor]],weapon_comparison[[#This Row],[Power_Factor]])*weapon_comparison[[#This Row],[Max_Previous_Tier]],0)</f>
        <v>317</v>
      </c>
      <c r="Q75">
        <f>weapon_comparison[[#This Row],[Min_New]]-weapon_comparison[[#This Row],[Min_Current]]</f>
        <v>-23</v>
      </c>
      <c r="R75">
        <f>weapon_comparison[[#This Row],[Max_New]]-weapon_comparison[[#This Row],[Max_Current]]</f>
        <v>-33</v>
      </c>
    </row>
    <row r="76" spans="1:18" ht="14">
      <c r="A76" s="1" t="s">
        <v>238</v>
      </c>
      <c r="B76" s="1" t="s">
        <v>239</v>
      </c>
      <c r="C76" s="1" t="s">
        <v>240</v>
      </c>
      <c r="D76" s="1" t="s">
        <v>49</v>
      </c>
      <c r="E76" s="1">
        <v>1</v>
      </c>
      <c r="G7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6">
        <f>IF(weapon_comparison[[#This Row],[tier]]=1,1,VLOOKUP(weapon_comparison[[#This Row],[newkey]],weapon_components[],6,FALSE)/VLOOKUP(weapon_comparison[[#This Row],[Previous_Tier]],weapon_components[],6,FALSE))</f>
        <v>1</v>
      </c>
      <c r="I7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6">
        <f>VLOOKUP(weapon_comparison[[#This Row],[newkey]],weapon_components[],26,FALSE)</f>
        <v>3</v>
      </c>
      <c r="L76" s="1">
        <f>VLOOKUP(weapon_comparison[[#This Row],[newkey]],weapon_components[],27,FALSE)</f>
        <v>4</v>
      </c>
      <c r="M7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7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76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76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76">
        <f>weapon_comparison[[#This Row],[Min_New]]-weapon_comparison[[#This Row],[Min_Current]]</f>
        <v>0</v>
      </c>
      <c r="R76">
        <f>weapon_comparison[[#This Row],[Max_New]]-weapon_comparison[[#This Row],[Max_Current]]</f>
        <v>0</v>
      </c>
    </row>
    <row r="77" spans="1:18" ht="14">
      <c r="A77" s="1" t="s">
        <v>241</v>
      </c>
      <c r="B77" s="1" t="s">
        <v>242</v>
      </c>
      <c r="C77" s="1" t="s">
        <v>240</v>
      </c>
      <c r="D77" s="1" t="s">
        <v>53</v>
      </c>
      <c r="E77" s="1">
        <v>1</v>
      </c>
      <c r="G7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77">
        <f>IF(weapon_comparison[[#This Row],[tier]]=1,1,VLOOKUP(weapon_comparison[[#This Row],[newkey]],weapon_components[],6,FALSE)/VLOOKUP(weapon_comparison[[#This Row],[Previous_Tier]],weapon_components[],6,FALSE))</f>
        <v>1</v>
      </c>
      <c r="I7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7">
        <f>VLOOKUP(weapon_comparison[[#This Row],[newkey]],weapon_components[],26,FALSE)</f>
        <v>5</v>
      </c>
      <c r="L77" s="1">
        <f>VLOOKUP(weapon_comparison[[#This Row],[newkey]],weapon_components[],27,FALSE)</f>
        <v>8</v>
      </c>
      <c r="M7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7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77">
        <f>ROUND(IF(weapon_comparison[[#This Row],[tier]]=1,weapon_comparison[[#This Row],[Min_Factor]]*weapon_comparison[[#This Row],[Power_Factor]],weapon_comparison[[#This Row],[Power_Factor]])*weapon_comparison[[#This Row],[Min_Previous_Tier]],0)</f>
        <v>5</v>
      </c>
      <c r="P77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77">
        <f>weapon_comparison[[#This Row],[Min_New]]-weapon_comparison[[#This Row],[Min_Current]]</f>
        <v>0</v>
      </c>
      <c r="R77">
        <f>weapon_comparison[[#This Row],[Max_New]]-weapon_comparison[[#This Row],[Max_Current]]</f>
        <v>0</v>
      </c>
    </row>
    <row r="78" spans="1:18" ht="14">
      <c r="A78" s="1" t="s">
        <v>243</v>
      </c>
      <c r="B78" s="1" t="s">
        <v>244</v>
      </c>
      <c r="C78" s="1" t="s">
        <v>240</v>
      </c>
      <c r="D78" s="1" t="s">
        <v>56</v>
      </c>
      <c r="E78" s="1">
        <v>1</v>
      </c>
      <c r="G7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78">
        <f>IF(weapon_comparison[[#This Row],[tier]]=1,1,VLOOKUP(weapon_comparison[[#This Row],[newkey]],weapon_components[],6,FALSE)/VLOOKUP(weapon_comparison[[#This Row],[Previous_Tier]],weapon_components[],6,FALSE))</f>
        <v>1</v>
      </c>
      <c r="I7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7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78">
        <f>VLOOKUP(weapon_comparison[[#This Row],[newkey]],weapon_components[],26,FALSE)</f>
        <v>10</v>
      </c>
      <c r="L78" s="1">
        <f>VLOOKUP(weapon_comparison[[#This Row],[newkey]],weapon_components[],27,FALSE)</f>
        <v>17</v>
      </c>
      <c r="M7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7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78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78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78">
        <f>weapon_comparison[[#This Row],[Min_New]]-weapon_comparison[[#This Row],[Min_Current]]</f>
        <v>0</v>
      </c>
      <c r="R78">
        <f>weapon_comparison[[#This Row],[Max_New]]-weapon_comparison[[#This Row],[Max_Current]]</f>
        <v>0</v>
      </c>
    </row>
    <row r="79" spans="1:18" ht="14">
      <c r="A79" s="1" t="s">
        <v>245</v>
      </c>
      <c r="B79" s="1" t="s">
        <v>246</v>
      </c>
      <c r="C79" s="1" t="s">
        <v>240</v>
      </c>
      <c r="D79" s="1" t="s">
        <v>49</v>
      </c>
      <c r="E79" s="1">
        <v>2</v>
      </c>
      <c r="G7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MISSILE,SMALL,1</v>
      </c>
      <c r="H79">
        <f>IF(weapon_comparison[[#This Row],[tier]]=1,1,VLOOKUP(weapon_comparison[[#This Row],[newkey]],weapon_components[],6,FALSE)/VLOOKUP(weapon_comparison[[#This Row],[Previous_Tier]],weapon_components[],6,FALSE))</f>
        <v>2</v>
      </c>
      <c r="I7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</v>
      </c>
      <c r="J7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</v>
      </c>
      <c r="K79">
        <f>VLOOKUP(weapon_comparison[[#This Row],[newkey]],weapon_components[],26,FALSE)</f>
        <v>9</v>
      </c>
      <c r="L79" s="1">
        <f>VLOOKUP(weapon_comparison[[#This Row],[newkey]],weapon_components[],27,FALSE)</f>
        <v>14</v>
      </c>
      <c r="M7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7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79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79">
        <f>ROUND(IF(weapon_comparison[[#This Row],[tier]]=1,weapon_comparison[[#This Row],[Max_Factor]]*weapon_comparison[[#This Row],[Power_Factor]],weapon_comparison[[#This Row],[Power_Factor]])*weapon_comparison[[#This Row],[Max_Previous_Tier]],0)</f>
        <v>8</v>
      </c>
      <c r="Q79">
        <f>weapon_comparison[[#This Row],[Min_New]]-weapon_comparison[[#This Row],[Min_Current]]</f>
        <v>-3</v>
      </c>
      <c r="R79">
        <f>weapon_comparison[[#This Row],[Max_New]]-weapon_comparison[[#This Row],[Max_Current]]</f>
        <v>-6</v>
      </c>
    </row>
    <row r="80" spans="1:18" ht="14">
      <c r="A80" s="1" t="s">
        <v>247</v>
      </c>
      <c r="B80" s="1" t="s">
        <v>248</v>
      </c>
      <c r="C80" s="1" t="s">
        <v>240</v>
      </c>
      <c r="D80" s="1" t="s">
        <v>53</v>
      </c>
      <c r="E80" s="1">
        <v>2</v>
      </c>
      <c r="F80" s="1"/>
      <c r="G8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MISSILE,MEDIUM,1</v>
      </c>
      <c r="H80">
        <f>IF(weapon_comparison[[#This Row],[tier]]=1,1,VLOOKUP(weapon_comparison[[#This Row],[newkey]],weapon_components[],6,FALSE)/VLOOKUP(weapon_comparison[[#This Row],[Previous_Tier]],weapon_components[],6,FALSE))</f>
        <v>2</v>
      </c>
      <c r="I8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3.2</v>
      </c>
      <c r="J8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3.75</v>
      </c>
      <c r="K80">
        <f>VLOOKUP(weapon_comparison[[#This Row],[newkey]],weapon_components[],26,FALSE)</f>
        <v>16</v>
      </c>
      <c r="L80" s="1">
        <f>VLOOKUP(weapon_comparison[[#This Row],[newkey]],weapon_components[],27,FALSE)</f>
        <v>30</v>
      </c>
      <c r="M8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</v>
      </c>
      <c r="N8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80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80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80">
        <f>weapon_comparison[[#This Row],[Min_New]]-weapon_comparison[[#This Row],[Min_Current]]</f>
        <v>-6</v>
      </c>
      <c r="R80">
        <f>weapon_comparison[[#This Row],[Max_New]]-weapon_comparison[[#This Row],[Max_Current]]</f>
        <v>-14</v>
      </c>
    </row>
    <row r="81" spans="1:18" ht="14">
      <c r="A81" s="1" t="s">
        <v>249</v>
      </c>
      <c r="B81" s="1" t="s">
        <v>250</v>
      </c>
      <c r="C81" s="1" t="s">
        <v>240</v>
      </c>
      <c r="D81" s="1" t="s">
        <v>56</v>
      </c>
      <c r="E81" s="1">
        <v>2</v>
      </c>
      <c r="F81" s="4"/>
      <c r="G8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MISSILE,LARGE,1</v>
      </c>
      <c r="H81">
        <f>IF(weapon_comparison[[#This Row],[tier]]=1,1,VLOOKUP(weapon_comparison[[#This Row],[newkey]],weapon_components[],6,FALSE)/VLOOKUP(weapon_comparison[[#This Row],[Previous_Tier]],weapon_components[],6,FALSE))</f>
        <v>2</v>
      </c>
      <c r="I8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3.7</v>
      </c>
      <c r="J8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3.3529411764705883</v>
      </c>
      <c r="K81">
        <f>VLOOKUP(weapon_comparison[[#This Row],[newkey]],weapon_components[],26,FALSE)</f>
        <v>37</v>
      </c>
      <c r="L81" s="1">
        <f>VLOOKUP(weapon_comparison[[#This Row],[newkey]],weapon_components[],27,FALSE)</f>
        <v>57</v>
      </c>
      <c r="M8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8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81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81">
        <f>ROUND(IF(weapon_comparison[[#This Row],[tier]]=1,weapon_comparison[[#This Row],[Max_Factor]]*weapon_comparison[[#This Row],[Power_Factor]],weapon_comparison[[#This Row],[Power_Factor]])*weapon_comparison[[#This Row],[Max_Previous_Tier]],0)</f>
        <v>34</v>
      </c>
      <c r="Q81">
        <f>weapon_comparison[[#This Row],[Min_New]]-weapon_comparison[[#This Row],[Min_Current]]</f>
        <v>-17</v>
      </c>
      <c r="R81">
        <f>weapon_comparison[[#This Row],[Max_New]]-weapon_comparison[[#This Row],[Max_Current]]</f>
        <v>-23</v>
      </c>
    </row>
    <row r="82" spans="1:18" ht="14">
      <c r="A82" s="1" t="s">
        <v>251</v>
      </c>
      <c r="B82" s="1" t="s">
        <v>252</v>
      </c>
      <c r="C82" s="1" t="s">
        <v>240</v>
      </c>
      <c r="D82" s="1" t="s">
        <v>49</v>
      </c>
      <c r="E82" s="1">
        <v>3</v>
      </c>
      <c r="G8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MISSILE,SMALL,2</v>
      </c>
      <c r="H82">
        <f>IF(weapon_comparison[[#This Row],[tier]]=1,1,VLOOKUP(weapon_comparison[[#This Row],[newkey]],weapon_components[],6,FALSE)/VLOOKUP(weapon_comparison[[#This Row],[Previous_Tier]],weapon_components[],6,FALSE))</f>
        <v>1.5</v>
      </c>
      <c r="I8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1.2222222222222223</v>
      </c>
      <c r="J8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1.0714285714285714</v>
      </c>
      <c r="K82">
        <f>VLOOKUP(weapon_comparison[[#This Row],[newkey]],weapon_components[],26,FALSE)</f>
        <v>11</v>
      </c>
      <c r="L82" s="1">
        <f>VLOOKUP(weapon_comparison[[#This Row],[newkey]],weapon_components[],27,FALSE)</f>
        <v>15</v>
      </c>
      <c r="M8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8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</v>
      </c>
      <c r="O82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82">
        <f>ROUND(IF(weapon_comparison[[#This Row],[tier]]=1,weapon_comparison[[#This Row],[Max_Factor]]*weapon_comparison[[#This Row],[Power_Factor]],weapon_comparison[[#This Row],[Power_Factor]])*weapon_comparison[[#This Row],[Max_Previous_Tier]],0)</f>
        <v>12</v>
      </c>
      <c r="Q82">
        <f>weapon_comparison[[#This Row],[Min_New]]-weapon_comparison[[#This Row],[Min_Current]]</f>
        <v>-2</v>
      </c>
      <c r="R82">
        <f>weapon_comparison[[#This Row],[Max_New]]-weapon_comparison[[#This Row],[Max_Current]]</f>
        <v>-3</v>
      </c>
    </row>
    <row r="83" spans="1:18" ht="14">
      <c r="A83" s="1" t="s">
        <v>253</v>
      </c>
      <c r="B83" s="1" t="s">
        <v>254</v>
      </c>
      <c r="C83" s="1" t="s">
        <v>240</v>
      </c>
      <c r="D83" s="1" t="s">
        <v>53</v>
      </c>
      <c r="E83" s="1">
        <v>3</v>
      </c>
      <c r="G8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MISSILE,MEDIUM,2</v>
      </c>
      <c r="H83">
        <f>IF(weapon_comparison[[#This Row],[tier]]=1,1,VLOOKUP(weapon_comparison[[#This Row],[newkey]],weapon_components[],6,FALSE)/VLOOKUP(weapon_comparison[[#This Row],[Previous_Tier]],weapon_components[],6,FALSE))</f>
        <v>1.5</v>
      </c>
      <c r="I8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1.1875</v>
      </c>
      <c r="J8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1.1333333333333333</v>
      </c>
      <c r="K83">
        <f>VLOOKUP(weapon_comparison[[#This Row],[newkey]],weapon_components[],26,FALSE)</f>
        <v>19</v>
      </c>
      <c r="L83" s="1">
        <f>VLOOKUP(weapon_comparison[[#This Row],[newkey]],weapon_components[],27,FALSE)</f>
        <v>34</v>
      </c>
      <c r="M8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8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83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83">
        <f>ROUND(IF(weapon_comparison[[#This Row],[tier]]=1,weapon_comparison[[#This Row],[Max_Factor]]*weapon_comparison[[#This Row],[Power_Factor]],weapon_comparison[[#This Row],[Power_Factor]])*weapon_comparison[[#This Row],[Max_Previous_Tier]],0)</f>
        <v>24</v>
      </c>
      <c r="Q83">
        <f>weapon_comparison[[#This Row],[Min_New]]-weapon_comparison[[#This Row],[Min_Current]]</f>
        <v>-4</v>
      </c>
      <c r="R83">
        <f>weapon_comparison[[#This Row],[Max_New]]-weapon_comparison[[#This Row],[Max_Current]]</f>
        <v>-10</v>
      </c>
    </row>
    <row r="84" spans="1:18" ht="14">
      <c r="A84" s="1" t="s">
        <v>255</v>
      </c>
      <c r="B84" s="1" t="s">
        <v>256</v>
      </c>
      <c r="C84" s="1" t="s">
        <v>240</v>
      </c>
      <c r="D84" s="1" t="s">
        <v>56</v>
      </c>
      <c r="E84" s="1">
        <v>3</v>
      </c>
      <c r="G8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MISSILE,LARGE,2</v>
      </c>
      <c r="H84">
        <f>IF(weapon_comparison[[#This Row],[tier]]=1,1,VLOOKUP(weapon_comparison[[#This Row],[newkey]],weapon_components[],6,FALSE)/VLOOKUP(weapon_comparison[[#This Row],[Previous_Tier]],weapon_components[],6,FALSE))</f>
        <v>1.5</v>
      </c>
      <c r="I8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1.1351351351351351</v>
      </c>
      <c r="J8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1.1403508771929824</v>
      </c>
      <c r="K84">
        <f>VLOOKUP(weapon_comparison[[#This Row],[newkey]],weapon_components[],26,FALSE)</f>
        <v>42</v>
      </c>
      <c r="L84" s="1">
        <f>VLOOKUP(weapon_comparison[[#This Row],[newkey]],weapon_components[],27,FALSE)</f>
        <v>65</v>
      </c>
      <c r="M8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8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34</v>
      </c>
      <c r="O84">
        <f>ROUND(IF(weapon_comparison[[#This Row],[tier]]=1,weapon_comparison[[#This Row],[Min_Factor]]*weapon_comparison[[#This Row],[Power_Factor]],weapon_comparison[[#This Row],[Power_Factor]])*weapon_comparison[[#This Row],[Min_Previous_Tier]],0)</f>
        <v>30</v>
      </c>
      <c r="P84">
        <f>ROUND(IF(weapon_comparison[[#This Row],[tier]]=1,weapon_comparison[[#This Row],[Max_Factor]]*weapon_comparison[[#This Row],[Power_Factor]],weapon_comparison[[#This Row],[Power_Factor]])*weapon_comparison[[#This Row],[Max_Previous_Tier]],0)</f>
        <v>51</v>
      </c>
      <c r="Q84">
        <f>weapon_comparison[[#This Row],[Min_New]]-weapon_comparison[[#This Row],[Min_Current]]</f>
        <v>-12</v>
      </c>
      <c r="R84">
        <f>weapon_comparison[[#This Row],[Max_New]]-weapon_comparison[[#This Row],[Max_Current]]</f>
        <v>-14</v>
      </c>
    </row>
    <row r="85" spans="1:18" ht="14">
      <c r="A85" s="1" t="s">
        <v>257</v>
      </c>
      <c r="B85" s="1" t="s">
        <v>258</v>
      </c>
      <c r="C85" s="1" t="s">
        <v>240</v>
      </c>
      <c r="D85" s="1" t="s">
        <v>49</v>
      </c>
      <c r="E85" s="1">
        <v>4</v>
      </c>
      <c r="G8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MISSILE,SMALL,3</v>
      </c>
      <c r="H85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1.0909090909090908</v>
      </c>
      <c r="J8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1.1333333333333333</v>
      </c>
      <c r="K85">
        <f>VLOOKUP(weapon_comparison[[#This Row],[newkey]],weapon_components[],26,FALSE)</f>
        <v>12</v>
      </c>
      <c r="L85" s="1">
        <f>VLOOKUP(weapon_comparison[[#This Row],[newkey]],weapon_components[],27,FALSE)</f>
        <v>17</v>
      </c>
      <c r="M8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8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12</v>
      </c>
      <c r="O85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85">
        <f>ROUND(IF(weapon_comparison[[#This Row],[tier]]=1,weapon_comparison[[#This Row],[Max_Factor]]*weapon_comparison[[#This Row],[Power_Factor]],weapon_comparison[[#This Row],[Power_Factor]])*weapon_comparison[[#This Row],[Max_Previous_Tier]],0)</f>
        <v>16</v>
      </c>
      <c r="Q85">
        <f>weapon_comparison[[#This Row],[Min_New]]-weapon_comparison[[#This Row],[Min_Current]]</f>
        <v>0</v>
      </c>
      <c r="R85">
        <f>weapon_comparison[[#This Row],[Max_New]]-weapon_comparison[[#This Row],[Max_Current]]</f>
        <v>-1</v>
      </c>
    </row>
    <row r="86" spans="1:18" ht="14">
      <c r="A86" s="1" t="s">
        <v>259</v>
      </c>
      <c r="B86" s="1" t="s">
        <v>260</v>
      </c>
      <c r="C86" s="1" t="s">
        <v>240</v>
      </c>
      <c r="D86" s="1" t="s">
        <v>53</v>
      </c>
      <c r="E86" s="1">
        <v>4</v>
      </c>
      <c r="G8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MISSILE,MEDIUM,3</v>
      </c>
      <c r="H8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1.1052631578947369</v>
      </c>
      <c r="J8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1.1470588235294117</v>
      </c>
      <c r="K86">
        <f>VLOOKUP(weapon_comparison[[#This Row],[newkey]],weapon_components[],26,FALSE)</f>
        <v>21</v>
      </c>
      <c r="L86" s="1">
        <f>VLOOKUP(weapon_comparison[[#This Row],[newkey]],weapon_components[],27,FALSE)</f>
        <v>39</v>
      </c>
      <c r="M8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8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24</v>
      </c>
      <c r="O86">
        <f>ROUND(IF(weapon_comparison[[#This Row],[tier]]=1,weapon_comparison[[#This Row],[Min_Factor]]*weapon_comparison[[#This Row],[Power_Factor]],weapon_comparison[[#This Row],[Power_Factor]])*weapon_comparison[[#This Row],[Min_Previous_Tier]],0)</f>
        <v>20</v>
      </c>
      <c r="P86">
        <f>ROUND(IF(weapon_comparison[[#This Row],[tier]]=1,weapon_comparison[[#This Row],[Max_Factor]]*weapon_comparison[[#This Row],[Power_Factor]],weapon_comparison[[#This Row],[Power_Factor]])*weapon_comparison[[#This Row],[Max_Previous_Tier]],0)</f>
        <v>32</v>
      </c>
      <c r="Q86">
        <f>weapon_comparison[[#This Row],[Min_New]]-weapon_comparison[[#This Row],[Min_Current]]</f>
        <v>-1</v>
      </c>
      <c r="R86">
        <f>weapon_comparison[[#This Row],[Max_New]]-weapon_comparison[[#This Row],[Max_Current]]</f>
        <v>-7</v>
      </c>
    </row>
    <row r="87" spans="1:18" ht="14">
      <c r="A87" s="1" t="s">
        <v>261</v>
      </c>
      <c r="B87" s="1" t="s">
        <v>262</v>
      </c>
      <c r="C87" s="1" t="s">
        <v>240</v>
      </c>
      <c r="D87" s="1" t="s">
        <v>56</v>
      </c>
      <c r="E87" s="1">
        <v>4</v>
      </c>
      <c r="G8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87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8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1.1428571428571428</v>
      </c>
      <c r="J8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1.1076923076923078</v>
      </c>
      <c r="K87">
        <f>VLOOKUP(weapon_comparison[[#This Row],[newkey]],weapon_components[],26,FALSE)</f>
        <v>48</v>
      </c>
      <c r="L87" s="1">
        <f>VLOOKUP(weapon_comparison[[#This Row],[newkey]],weapon_components[],27,FALSE)</f>
        <v>72</v>
      </c>
      <c r="M8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8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87">
        <f>ROUND(IF(weapon_comparison[[#This Row],[tier]]=1,weapon_comparison[[#This Row],[Min_Factor]]*weapon_comparison[[#This Row],[Power_Factor]],weapon_comparison[[#This Row],[Power_Factor]])*weapon_comparison[[#This Row],[Min_Previous_Tier]],0)</f>
        <v>40</v>
      </c>
      <c r="P87">
        <f>ROUND(IF(weapon_comparison[[#This Row],[tier]]=1,weapon_comparison[[#This Row],[Max_Factor]]*weapon_comparison[[#This Row],[Power_Factor]],weapon_comparison[[#This Row],[Power_Factor]])*weapon_comparison[[#This Row],[Max_Previous_Tier]],0)</f>
        <v>68</v>
      </c>
      <c r="Q87">
        <f>weapon_comparison[[#This Row],[Min_New]]-weapon_comparison[[#This Row],[Min_Current]]</f>
        <v>-8</v>
      </c>
      <c r="R87">
        <f>weapon_comparison[[#This Row],[Max_New]]-weapon_comparison[[#This Row],[Max_Current]]</f>
        <v>-4</v>
      </c>
    </row>
    <row r="88" spans="1:18" ht="14">
      <c r="A88" s="1" t="s">
        <v>263</v>
      </c>
      <c r="B88" s="1" t="s">
        <v>264</v>
      </c>
      <c r="C88" s="1" t="s">
        <v>240</v>
      </c>
      <c r="D88" s="1" t="s">
        <v>49</v>
      </c>
      <c r="E88" s="1">
        <v>5</v>
      </c>
      <c r="G8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88">
        <f>IF(weapon_comparison[[#This Row],[tier]]=1,1,VLOOKUP(weapon_comparison[[#This Row],[newkey]],weapon_components[],6,FALSE)/VLOOKUP(weapon_comparison[[#This Row],[Previous_Tier]],weapon_components[],6,FALSE))</f>
        <v>1.25</v>
      </c>
      <c r="I8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8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1.0588235294117647</v>
      </c>
      <c r="K88">
        <f>VLOOKUP(weapon_comparison[[#This Row],[newkey]],weapon_components[],26,FALSE)</f>
        <v>14</v>
      </c>
      <c r="L88" s="1">
        <f>VLOOKUP(weapon_comparison[[#This Row],[newkey]],weapon_components[],27,FALSE)</f>
        <v>18</v>
      </c>
      <c r="M8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8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88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88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88">
        <f>weapon_comparison[[#This Row],[Min_New]]-weapon_comparison[[#This Row],[Min_Current]]</f>
        <v>1</v>
      </c>
      <c r="R88">
        <f>weapon_comparison[[#This Row],[Max_New]]-weapon_comparison[[#This Row],[Max_Current]]</f>
        <v>2</v>
      </c>
    </row>
    <row r="89" spans="1:18" ht="14">
      <c r="A89" s="1" t="s">
        <v>265</v>
      </c>
      <c r="B89" s="1" t="s">
        <v>266</v>
      </c>
      <c r="C89" s="1" t="s">
        <v>240</v>
      </c>
      <c r="D89" s="1" t="s">
        <v>53</v>
      </c>
      <c r="E89" s="1">
        <v>5</v>
      </c>
      <c r="G8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MISSILE,MEDIUM,4</v>
      </c>
      <c r="H89">
        <f>IF(weapon_comparison[[#This Row],[tier]]=1,1,VLOOKUP(weapon_comparison[[#This Row],[newkey]],weapon_components[],6,FALSE)/VLOOKUP(weapon_comparison[[#This Row],[Previous_Tier]],weapon_components[],6,FALSE))</f>
        <v>1.25</v>
      </c>
      <c r="I8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1.1904761904761905</v>
      </c>
      <c r="J8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1.0256410256410255</v>
      </c>
      <c r="K89">
        <f>VLOOKUP(weapon_comparison[[#This Row],[newkey]],weapon_components[],26,FALSE)</f>
        <v>25</v>
      </c>
      <c r="L89" s="1">
        <f>VLOOKUP(weapon_comparison[[#This Row],[newkey]],weapon_components[],27,FALSE)</f>
        <v>40</v>
      </c>
      <c r="M8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8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</v>
      </c>
      <c r="O89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89">
        <f>ROUND(IF(weapon_comparison[[#This Row],[tier]]=1,weapon_comparison[[#This Row],[Max_Factor]]*weapon_comparison[[#This Row],[Power_Factor]],weapon_comparison[[#This Row],[Power_Factor]])*weapon_comparison[[#This Row],[Max_Previous_Tier]],0)</f>
        <v>40</v>
      </c>
      <c r="Q89">
        <f>weapon_comparison[[#This Row],[Min_New]]-weapon_comparison[[#This Row],[Min_Current]]</f>
        <v>0</v>
      </c>
      <c r="R89">
        <f>weapon_comparison[[#This Row],[Max_New]]-weapon_comparison[[#This Row],[Max_Current]]</f>
        <v>0</v>
      </c>
    </row>
    <row r="90" spans="1:18" ht="14">
      <c r="A90" s="1" t="s">
        <v>267</v>
      </c>
      <c r="B90" s="1" t="s">
        <v>268</v>
      </c>
      <c r="C90" s="1" t="s">
        <v>240</v>
      </c>
      <c r="D90" s="1" t="s">
        <v>56</v>
      </c>
      <c r="E90" s="1">
        <v>5</v>
      </c>
      <c r="G9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MISSILE,LARGE,4</v>
      </c>
      <c r="H90">
        <f>IF(weapon_comparison[[#This Row],[tier]]=1,1,VLOOKUP(weapon_comparison[[#This Row],[newkey]],weapon_components[],6,FALSE)/VLOOKUP(weapon_comparison[[#This Row],[Previous_Tier]],weapon_components[],6,FALSE))</f>
        <v>1.25</v>
      </c>
      <c r="I9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1.0416666666666667</v>
      </c>
      <c r="J9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1.1527777777777777</v>
      </c>
      <c r="K90">
        <f>VLOOKUP(weapon_comparison[[#This Row],[newkey]],weapon_components[],26,FALSE)</f>
        <v>50</v>
      </c>
      <c r="L90" s="1">
        <f>VLOOKUP(weapon_comparison[[#This Row],[newkey]],weapon_components[],27,FALSE)</f>
        <v>83</v>
      </c>
      <c r="M9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9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68</v>
      </c>
      <c r="O90">
        <f>ROUND(IF(weapon_comparison[[#This Row],[tier]]=1,weapon_comparison[[#This Row],[Min_Factor]]*weapon_comparison[[#This Row],[Power_Factor]],weapon_comparison[[#This Row],[Power_Factor]])*weapon_comparison[[#This Row],[Min_Previous_Tier]],0)</f>
        <v>50</v>
      </c>
      <c r="P90">
        <f>ROUND(IF(weapon_comparison[[#This Row],[tier]]=1,weapon_comparison[[#This Row],[Max_Factor]]*weapon_comparison[[#This Row],[Power_Factor]],weapon_comparison[[#This Row],[Power_Factor]])*weapon_comparison[[#This Row],[Max_Previous_Tier]],0)</f>
        <v>85</v>
      </c>
      <c r="Q90">
        <f>weapon_comparison[[#This Row],[Min_New]]-weapon_comparison[[#This Row],[Min_Current]]</f>
        <v>0</v>
      </c>
      <c r="R90">
        <f>weapon_comparison[[#This Row],[Max_New]]-weapon_comparison[[#This Row],[Max_Current]]</f>
        <v>2</v>
      </c>
    </row>
    <row r="91" spans="1:18" ht="14">
      <c r="A91" s="1" t="s">
        <v>269</v>
      </c>
      <c r="B91" s="1" t="s">
        <v>270</v>
      </c>
      <c r="C91" s="1" t="s">
        <v>271</v>
      </c>
      <c r="D91" s="1" t="s">
        <v>49</v>
      </c>
      <c r="E91" s="1">
        <v>1</v>
      </c>
      <c r="F91" s="1"/>
      <c r="G9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SPACEPORT_MISSILE,SMALL,1</v>
      </c>
      <c r="H91">
        <f>IF(weapon_comparison[[#This Row],[tier]]=1,1,VLOOKUP(weapon_comparison[[#This Row],[newkey]],weapon_components[],6,FALSE)/VLOOKUP(weapon_comparison[[#This Row],[Previous_Tier]],weapon_components[],6,FALSE))</f>
        <v>1</v>
      </c>
      <c r="I9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1">
        <f>VLOOKUP(weapon_comparison[[#This Row],[newkey]],weapon_components[],26,FALSE)</f>
        <v>8</v>
      </c>
      <c r="L91" s="1">
        <f>VLOOKUP(weapon_comparison[[#This Row],[newkey]],weapon_components[],27,FALSE)</f>
        <v>13</v>
      </c>
      <c r="M9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9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13</v>
      </c>
      <c r="O91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91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91">
        <f>weapon_comparison[[#This Row],[Min_New]]-weapon_comparison[[#This Row],[Min_Current]]</f>
        <v>0</v>
      </c>
      <c r="R91">
        <f>weapon_comparison[[#This Row],[Max_New]]-weapon_comparison[[#This Row],[Max_Current]]</f>
        <v>0</v>
      </c>
    </row>
    <row r="92" spans="1:18" ht="14">
      <c r="A92" s="1" t="s">
        <v>272</v>
      </c>
      <c r="B92" s="1" t="s">
        <v>273</v>
      </c>
      <c r="C92" s="1" t="s">
        <v>271</v>
      </c>
      <c r="D92" s="1" t="s">
        <v>53</v>
      </c>
      <c r="E92" s="1">
        <v>1</v>
      </c>
      <c r="G9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SPACEPORT_MISSILE,MEDIUM,1</v>
      </c>
      <c r="H92">
        <f>IF(weapon_comparison[[#This Row],[tier]]=1,1,VLOOKUP(weapon_comparison[[#This Row],[newkey]],weapon_components[],6,FALSE)/VLOOKUP(weapon_comparison[[#This Row],[Previous_Tier]],weapon_components[],6,FALSE))</f>
        <v>1</v>
      </c>
      <c r="I9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2">
        <f>VLOOKUP(weapon_comparison[[#This Row],[newkey]],weapon_components[],26,FALSE)</f>
        <v>13</v>
      </c>
      <c r="L92" s="1">
        <f>VLOOKUP(weapon_comparison[[#This Row],[newkey]],weapon_components[],27,FALSE)</f>
        <v>29</v>
      </c>
      <c r="M9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13</v>
      </c>
      <c r="N9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92">
        <f>ROUND(IF(weapon_comparison[[#This Row],[tier]]=1,weapon_comparison[[#This Row],[Min_Factor]]*weapon_comparison[[#This Row],[Power_Factor]],weapon_comparison[[#This Row],[Power_Factor]])*weapon_comparison[[#This Row],[Min_Previous_Tier]],0)</f>
        <v>13</v>
      </c>
      <c r="P92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92">
        <f>weapon_comparison[[#This Row],[Min_New]]-weapon_comparison[[#This Row],[Min_Current]]</f>
        <v>0</v>
      </c>
      <c r="R92">
        <f>weapon_comparison[[#This Row],[Max_New]]-weapon_comparison[[#This Row],[Max_Current]]</f>
        <v>0</v>
      </c>
    </row>
    <row r="93" spans="1:18" ht="14">
      <c r="A93" s="1" t="s">
        <v>274</v>
      </c>
      <c r="B93" s="1" t="s">
        <v>275</v>
      </c>
      <c r="C93" s="1" t="s">
        <v>271</v>
      </c>
      <c r="D93" s="1" t="s">
        <v>56</v>
      </c>
      <c r="E93" s="1">
        <v>1</v>
      </c>
      <c r="G9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SPACEPORT_MISSILE,LARGE,1</v>
      </c>
      <c r="H93">
        <f>IF(weapon_comparison[[#This Row],[tier]]=1,1,VLOOKUP(weapon_comparison[[#This Row],[newkey]],weapon_components[],6,FALSE)/VLOOKUP(weapon_comparison[[#This Row],[Previous_Tier]],weapon_components[],6,FALSE))</f>
        <v>1</v>
      </c>
      <c r="I9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9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93">
        <f>VLOOKUP(weapon_comparison[[#This Row],[newkey]],weapon_components[],26,FALSE)</f>
        <v>34</v>
      </c>
      <c r="L93" s="1">
        <f>VLOOKUP(weapon_comparison[[#This Row],[newkey]],weapon_components[],27,FALSE)</f>
        <v>50</v>
      </c>
      <c r="M9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34</v>
      </c>
      <c r="N9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50</v>
      </c>
      <c r="O93">
        <f>ROUND(IF(weapon_comparison[[#This Row],[tier]]=1,weapon_comparison[[#This Row],[Min_Factor]]*weapon_comparison[[#This Row],[Power_Factor]],weapon_comparison[[#This Row],[Power_Factor]])*weapon_comparison[[#This Row],[Min_Previous_Tier]],0)</f>
        <v>34</v>
      </c>
      <c r="P93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93">
        <f>weapon_comparison[[#This Row],[Min_New]]-weapon_comparison[[#This Row],[Min_Current]]</f>
        <v>0</v>
      </c>
      <c r="R93">
        <f>weapon_comparison[[#This Row],[Max_New]]-weapon_comparison[[#This Row],[Max_Current]]</f>
        <v>0</v>
      </c>
    </row>
    <row r="94" spans="1:18" ht="14">
      <c r="A94" s="1" t="s">
        <v>276</v>
      </c>
      <c r="B94" s="1" t="s">
        <v>277</v>
      </c>
      <c r="C94" s="1" t="s">
        <v>278</v>
      </c>
      <c r="D94" s="1" t="s">
        <v>105</v>
      </c>
      <c r="E94" s="1">
        <v>1</v>
      </c>
      <c r="F94" s="1" t="s">
        <v>255</v>
      </c>
      <c r="G9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4">
        <f>IF(weapon_comparison[[#This Row],[tier]]=1,1,VLOOKUP(weapon_comparison[[#This Row],[newkey]],weapon_components[],6,FALSE)/VLOOKUP(weapon_comparison[[#This Row],[Previous_Tier]],weapon_components[],6,FALSE))</f>
        <v>1</v>
      </c>
      <c r="I9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2.8571428571428572</v>
      </c>
      <c r="J9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3.3076923076923075</v>
      </c>
      <c r="K94">
        <f>VLOOKUP(weapon_comparison[[#This Row],[newkey]],weapon_components[],26,FALSE)</f>
        <v>120</v>
      </c>
      <c r="L94" s="1">
        <f>VLOOKUP(weapon_comparison[[#This Row],[newkey]],weapon_components[],27,FALSE)</f>
        <v>215</v>
      </c>
      <c r="M9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9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94">
        <f>ROUND(IF(weapon_comparison[[#This Row],[tier]]=1,weapon_comparison[[#This Row],[Min_Factor]]*weapon_comparison[[#This Row],[Power_Factor]],weapon_comparison[[#This Row],[Power_Factor]])*weapon_comparison[[#This Row],[Min_Previous_Tier]],0)</f>
        <v>86</v>
      </c>
      <c r="P94">
        <f>ROUND(IF(weapon_comparison[[#This Row],[tier]]=1,weapon_comparison[[#This Row],[Max_Factor]]*weapon_comparison[[#This Row],[Power_Factor]],weapon_comparison[[#This Row],[Power_Factor]])*weapon_comparison[[#This Row],[Max_Previous_Tier]],0)</f>
        <v>169</v>
      </c>
      <c r="Q94">
        <f>weapon_comparison[[#This Row],[Min_New]]-weapon_comparison[[#This Row],[Min_Current]]</f>
        <v>-34</v>
      </c>
      <c r="R94">
        <f>weapon_comparison[[#This Row],[Max_New]]-weapon_comparison[[#This Row],[Max_Current]]</f>
        <v>-46</v>
      </c>
    </row>
    <row r="95" spans="1:18" ht="14">
      <c r="A95" s="1" t="s">
        <v>279</v>
      </c>
      <c r="B95" s="1" t="s">
        <v>280</v>
      </c>
      <c r="C95" s="1" t="s">
        <v>278</v>
      </c>
      <c r="D95" s="1" t="s">
        <v>105</v>
      </c>
      <c r="E95" s="1">
        <v>2</v>
      </c>
      <c r="G9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TORPEDO,NA,1</v>
      </c>
      <c r="H95">
        <f>IF(weapon_comparison[[#This Row],[tier]]=1,1,VLOOKUP(weapon_comparison[[#This Row],[newkey]],weapon_components[],6,FALSE)/VLOOKUP(weapon_comparison[[#This Row],[Previous_Tier]],weapon_components[],6,FALSE))</f>
        <v>1.5</v>
      </c>
      <c r="I9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1.1666666666666667</v>
      </c>
      <c r="J9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1.3023255813953489</v>
      </c>
      <c r="K95">
        <f>VLOOKUP(weapon_comparison[[#This Row],[newkey]],weapon_components[],26,FALSE)</f>
        <v>140</v>
      </c>
      <c r="L95" s="1">
        <f>VLOOKUP(weapon_comparison[[#This Row],[newkey]],weapon_components[],27,FALSE)</f>
        <v>280</v>
      </c>
      <c r="M9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86</v>
      </c>
      <c r="N9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169</v>
      </c>
      <c r="O95">
        <f>ROUND(IF(weapon_comparison[[#This Row],[tier]]=1,weapon_comparison[[#This Row],[Min_Factor]]*weapon_comparison[[#This Row],[Power_Factor]],weapon_comparison[[#This Row],[Power_Factor]])*weapon_comparison[[#This Row],[Min_Previous_Tier]],0)</f>
        <v>129</v>
      </c>
      <c r="P95">
        <f>ROUND(IF(weapon_comparison[[#This Row],[tier]]=1,weapon_comparison[[#This Row],[Max_Factor]]*weapon_comparison[[#This Row],[Power_Factor]],weapon_comparison[[#This Row],[Power_Factor]])*weapon_comparison[[#This Row],[Max_Previous_Tier]],0)</f>
        <v>254</v>
      </c>
      <c r="Q95">
        <f>weapon_comparison[[#This Row],[Min_New]]-weapon_comparison[[#This Row],[Min_Current]]</f>
        <v>-11</v>
      </c>
      <c r="R95">
        <f>weapon_comparison[[#This Row],[Max_New]]-weapon_comparison[[#This Row],[Max_Current]]</f>
        <v>-26</v>
      </c>
    </row>
    <row r="96" spans="1:18" ht="14">
      <c r="A96" s="1" t="s">
        <v>281</v>
      </c>
      <c r="B96" s="1" t="s">
        <v>282</v>
      </c>
      <c r="C96" s="1" t="s">
        <v>278</v>
      </c>
      <c r="D96" s="1" t="s">
        <v>105</v>
      </c>
      <c r="E96" s="1">
        <v>3</v>
      </c>
      <c r="G9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TORPEDO,NA,2</v>
      </c>
      <c r="H96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9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1.2857142857142858</v>
      </c>
      <c r="J9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1.2142857142857142</v>
      </c>
      <c r="K96">
        <f>VLOOKUP(weapon_comparison[[#This Row],[newkey]],weapon_components[],26,FALSE)</f>
        <v>180</v>
      </c>
      <c r="L96" s="1">
        <f>VLOOKUP(weapon_comparison[[#This Row],[newkey]],weapon_components[],27,FALSE)</f>
        <v>340</v>
      </c>
      <c r="M9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129</v>
      </c>
      <c r="N9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254</v>
      </c>
      <c r="O96">
        <f>ROUND(IF(weapon_comparison[[#This Row],[tier]]=1,weapon_comparison[[#This Row],[Min_Factor]]*weapon_comparison[[#This Row],[Power_Factor]],weapon_comparison[[#This Row],[Power_Factor]])*weapon_comparison[[#This Row],[Min_Previous_Tier]],0)</f>
        <v>172</v>
      </c>
      <c r="P96">
        <f>ROUND(IF(weapon_comparison[[#This Row],[tier]]=1,weapon_comparison[[#This Row],[Max_Factor]]*weapon_comparison[[#This Row],[Power_Factor]],weapon_comparison[[#This Row],[Power_Factor]])*weapon_comparison[[#This Row],[Max_Previous_Tier]],0)</f>
        <v>339</v>
      </c>
      <c r="Q96">
        <f>weapon_comparison[[#This Row],[Min_New]]-weapon_comparison[[#This Row],[Min_Current]]</f>
        <v>-8</v>
      </c>
      <c r="R96">
        <f>weapon_comparison[[#This Row],[Max_New]]-weapon_comparison[[#This Row],[Max_Current]]</f>
        <v>-1</v>
      </c>
    </row>
    <row r="97" spans="1:18" ht="14">
      <c r="A97" s="1" t="s">
        <v>283</v>
      </c>
      <c r="B97" s="1" t="s">
        <v>284</v>
      </c>
      <c r="C97" s="1" t="s">
        <v>285</v>
      </c>
      <c r="D97" s="1" t="s">
        <v>105</v>
      </c>
      <c r="E97" s="1">
        <v>1</v>
      </c>
      <c r="F97" s="1" t="s">
        <v>255</v>
      </c>
      <c r="G9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MISSILE,LARGE,3</v>
      </c>
      <c r="H97">
        <f>IF(weapon_comparison[[#This Row],[tier]]=1,1,VLOOKUP(weapon_comparison[[#This Row],[newkey]],weapon_components[],6,FALSE)/VLOOKUP(weapon_comparison[[#This Row],[Previous_Tier]],weapon_components[],6,FALSE))</f>
        <v>1</v>
      </c>
      <c r="I9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3.0952380952380953</v>
      </c>
      <c r="J9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3.6923076923076925</v>
      </c>
      <c r="K97">
        <f>VLOOKUP(weapon_comparison[[#This Row],[newkey]],weapon_components[],26,FALSE)</f>
        <v>130</v>
      </c>
      <c r="L97" s="1">
        <f>VLOOKUP(weapon_comparison[[#This Row],[newkey]],weapon_components[],27,FALSE)</f>
        <v>240</v>
      </c>
      <c r="M9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30</v>
      </c>
      <c r="N9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51</v>
      </c>
      <c r="O97">
        <f>ROUND(IF(weapon_comparison[[#This Row],[tier]]=1,weapon_comparison[[#This Row],[Min_Factor]]*weapon_comparison[[#This Row],[Power_Factor]],weapon_comparison[[#This Row],[Power_Factor]])*weapon_comparison[[#This Row],[Min_Previous_Tier]],0)</f>
        <v>93</v>
      </c>
      <c r="P97">
        <f>ROUND(IF(weapon_comparison[[#This Row],[tier]]=1,weapon_comparison[[#This Row],[Max_Factor]]*weapon_comparison[[#This Row],[Power_Factor]],weapon_comparison[[#This Row],[Power_Factor]])*weapon_comparison[[#This Row],[Max_Previous_Tier]],0)</f>
        <v>188</v>
      </c>
      <c r="Q97">
        <f>weapon_comparison[[#This Row],[Min_New]]-weapon_comparison[[#This Row],[Min_Current]]</f>
        <v>-37</v>
      </c>
      <c r="R97">
        <f>weapon_comparison[[#This Row],[Max_New]]-weapon_comparison[[#This Row],[Max_Current]]</f>
        <v>-52</v>
      </c>
    </row>
    <row r="98" spans="1:18" ht="14">
      <c r="A98" s="1" t="s">
        <v>286</v>
      </c>
      <c r="B98" s="1" t="s">
        <v>287</v>
      </c>
      <c r="C98" s="1" t="s">
        <v>285</v>
      </c>
      <c r="D98" s="1" t="s">
        <v>105</v>
      </c>
      <c r="E98" s="1">
        <v>2</v>
      </c>
      <c r="G9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ENERGY_TORPEDO,NA,1</v>
      </c>
      <c r="H98">
        <f>IF(weapon_comparison[[#This Row],[tier]]=1,1,VLOOKUP(weapon_comparison[[#This Row],[newkey]],weapon_components[],6,FALSE)/VLOOKUP(weapon_comparison[[#This Row],[Previous_Tier]],weapon_components[],6,FALSE))</f>
        <v>1.5</v>
      </c>
      <c r="I9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1.3846153846153846</v>
      </c>
      <c r="J9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1.375</v>
      </c>
      <c r="K98">
        <f>VLOOKUP(weapon_comparison[[#This Row],[newkey]],weapon_components[],26,FALSE)</f>
        <v>180</v>
      </c>
      <c r="L98" s="1">
        <f>VLOOKUP(weapon_comparison[[#This Row],[newkey]],weapon_components[],27,FALSE)</f>
        <v>330</v>
      </c>
      <c r="M9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93</v>
      </c>
      <c r="N9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188</v>
      </c>
      <c r="O98">
        <f>ROUND(IF(weapon_comparison[[#This Row],[tier]]=1,weapon_comparison[[#This Row],[Min_Factor]]*weapon_comparison[[#This Row],[Power_Factor]],weapon_comparison[[#This Row],[Power_Factor]])*weapon_comparison[[#This Row],[Min_Previous_Tier]],0)</f>
        <v>140</v>
      </c>
      <c r="P98">
        <f>ROUND(IF(weapon_comparison[[#This Row],[tier]]=1,weapon_comparison[[#This Row],[Max_Factor]]*weapon_comparison[[#This Row],[Power_Factor]],weapon_comparison[[#This Row],[Power_Factor]])*weapon_comparison[[#This Row],[Max_Previous_Tier]],0)</f>
        <v>282</v>
      </c>
      <c r="Q98">
        <f>weapon_comparison[[#This Row],[Min_New]]-weapon_comparison[[#This Row],[Min_Current]]</f>
        <v>-40</v>
      </c>
      <c r="R98">
        <f>weapon_comparison[[#This Row],[Max_New]]-weapon_comparison[[#This Row],[Max_Current]]</f>
        <v>-48</v>
      </c>
    </row>
    <row r="99" spans="1:18" ht="14">
      <c r="A99" s="1" t="s">
        <v>288</v>
      </c>
      <c r="B99" s="1" t="s">
        <v>289</v>
      </c>
      <c r="C99" s="1" t="s">
        <v>290</v>
      </c>
      <c r="D99" s="1" t="s">
        <v>105</v>
      </c>
      <c r="E99" s="1">
        <v>1</v>
      </c>
      <c r="F99" s="1" t="s">
        <v>257</v>
      </c>
      <c r="G9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MISSILE,SMALL,4</v>
      </c>
      <c r="H99">
        <f>IF(weapon_comparison[[#This Row],[tier]]=1,1,VLOOKUP(weapon_comparison[[#This Row],[newkey]],weapon_components[],6,FALSE)/VLOOKUP(weapon_comparison[[#This Row],[Previous_Tier]],weapon_components[],6,FALSE))</f>
        <v>1</v>
      </c>
      <c r="I9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0.66666666666666663</v>
      </c>
      <c r="J9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0.70588235294117652</v>
      </c>
      <c r="K99">
        <f>VLOOKUP(weapon_comparison[[#This Row],[newkey]],weapon_components[],26,FALSE)</f>
        <v>8</v>
      </c>
      <c r="L99" s="1">
        <f>VLOOKUP(weapon_comparison[[#This Row],[newkey]],weapon_components[],27,FALSE)</f>
        <v>12</v>
      </c>
      <c r="M9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9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16</v>
      </c>
      <c r="O9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99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99">
        <f>weapon_comparison[[#This Row],[Min_New]]-weapon_comparison[[#This Row],[Min_Current]]</f>
        <v>0</v>
      </c>
      <c r="R99">
        <f>weapon_comparison[[#This Row],[Max_New]]-weapon_comparison[[#This Row],[Max_Current]]</f>
        <v>-1</v>
      </c>
    </row>
    <row r="100" spans="1:18" ht="14">
      <c r="A100" s="1" t="s">
        <v>291</v>
      </c>
      <c r="B100" s="1" t="s">
        <v>292</v>
      </c>
      <c r="C100" s="1" t="s">
        <v>290</v>
      </c>
      <c r="D100" s="1" t="s">
        <v>105</v>
      </c>
      <c r="E100" s="1">
        <v>2</v>
      </c>
      <c r="G10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SWARMER_MISSILE,NA,1</v>
      </c>
      <c r="H100">
        <f>IF(weapon_comparison[[#This Row],[tier]]=1,1,VLOOKUP(weapon_comparison[[#This Row],[newkey]],weapon_components[],6,FALSE)/VLOOKUP(weapon_comparison[[#This Row],[Previous_Tier]],weapon_components[],6,FALSE))</f>
        <v>1.25</v>
      </c>
      <c r="I10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10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100">
        <f>VLOOKUP(weapon_comparison[[#This Row],[newkey]],weapon_components[],26,FALSE)</f>
        <v>10</v>
      </c>
      <c r="L100" s="1">
        <f>VLOOKUP(weapon_comparison[[#This Row],[newkey]],weapon_components[],27,FALSE)</f>
        <v>15</v>
      </c>
      <c r="M10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100">
        <f>ROUND(IF(weapon_comparison[[#This Row],[tier]]=1,weapon_comparison[[#This Row],[Min_Factor]]*weapon_comparison[[#This Row],[Power_Factor]],weapon_comparison[[#This Row],[Power_Factor]])*weapon_comparison[[#This Row],[Min_Previous_Tier]],0)</f>
        <v>10</v>
      </c>
      <c r="P100">
        <f>ROUND(IF(weapon_comparison[[#This Row],[tier]]=1,weapon_comparison[[#This Row],[Max_Factor]]*weapon_comparison[[#This Row],[Power_Factor]],weapon_comparison[[#This Row],[Power_Factor]])*weapon_comparison[[#This Row],[Max_Previous_Tier]],0)</f>
        <v>14</v>
      </c>
      <c r="Q100">
        <f>weapon_comparison[[#This Row],[Min_New]]-weapon_comparison[[#This Row],[Min_Current]]</f>
        <v>0</v>
      </c>
      <c r="R100">
        <f>weapon_comparison[[#This Row],[Max_New]]-weapon_comparison[[#This Row],[Max_Current]]</f>
        <v>-1</v>
      </c>
    </row>
    <row r="101" spans="1:18" ht="14">
      <c r="A101" s="1" t="s">
        <v>293</v>
      </c>
      <c r="B101" s="1" t="s">
        <v>294</v>
      </c>
      <c r="C101" s="1" t="s">
        <v>294</v>
      </c>
      <c r="D101" s="1" t="s">
        <v>105</v>
      </c>
      <c r="E101" s="1">
        <v>1</v>
      </c>
      <c r="G10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SPACE_CLOUD_LIGHTNING,NA,1</v>
      </c>
      <c r="H101">
        <f>IF(weapon_comparison[[#This Row],[tier]]=1,1,VLOOKUP(weapon_comparison[[#This Row],[newkey]],weapon_components[],6,FALSE)/VLOOKUP(weapon_comparison[[#This Row],[Previous_Tier]],weapon_components[],6,FALSE))</f>
        <v>1</v>
      </c>
      <c r="I10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1">
        <f>VLOOKUP(weapon_comparison[[#This Row],[newkey]],weapon_components[],26,FALSE)</f>
        <v>1</v>
      </c>
      <c r="L101" s="1">
        <f>VLOOKUP(weapon_comparison[[#This Row],[newkey]],weapon_components[],27,FALSE)</f>
        <v>27</v>
      </c>
      <c r="M10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</v>
      </c>
      <c r="N10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27</v>
      </c>
      <c r="O101">
        <f>ROUND(IF(weapon_comparison[[#This Row],[tier]]=1,weapon_comparison[[#This Row],[Min_Factor]]*weapon_comparison[[#This Row],[Power_Factor]],weapon_comparison[[#This Row],[Power_Factor]])*weapon_comparison[[#This Row],[Min_Previous_Tier]],0)</f>
        <v>1</v>
      </c>
      <c r="P101">
        <f>ROUND(IF(weapon_comparison[[#This Row],[tier]]=1,weapon_comparison[[#This Row],[Max_Factor]]*weapon_comparison[[#This Row],[Power_Factor]],weapon_comparison[[#This Row],[Power_Factor]])*weapon_comparison[[#This Row],[Max_Previous_Tier]],0)</f>
        <v>27</v>
      </c>
      <c r="Q101">
        <f>weapon_comparison[[#This Row],[Min_New]]-weapon_comparison[[#This Row],[Min_Current]]</f>
        <v>0</v>
      </c>
      <c r="R101">
        <f>weapon_comparison[[#This Row],[Max_New]]-weapon_comparison[[#This Row],[Max_Current]]</f>
        <v>0</v>
      </c>
    </row>
    <row r="102" spans="1:18" ht="14">
      <c r="A102" s="1" t="s">
        <v>295</v>
      </c>
      <c r="B102" s="1" t="s">
        <v>296</v>
      </c>
      <c r="C102" s="1" t="s">
        <v>297</v>
      </c>
      <c r="D102" s="1" t="s">
        <v>49</v>
      </c>
      <c r="E102" s="1">
        <v>1</v>
      </c>
      <c r="G10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CRYSTAL_SHIP_BLUE_LIGHTNING,SMALL,1</v>
      </c>
      <c r="H102">
        <f>IF(weapon_comparison[[#This Row],[tier]]=1,1,VLOOKUP(weapon_comparison[[#This Row],[newkey]],weapon_components[],6,FALSE)/VLOOKUP(weapon_comparison[[#This Row],[Previous_Tier]],weapon_components[],6,FALSE))</f>
        <v>1</v>
      </c>
      <c r="I10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2">
        <f>VLOOKUP(weapon_comparison[[#This Row],[newkey]],weapon_components[],26,FALSE)</f>
        <v>4</v>
      </c>
      <c r="L102" s="1">
        <f>VLOOKUP(weapon_comparison[[#This Row],[newkey]],weapon_components[],27,FALSE)</f>
        <v>17</v>
      </c>
      <c r="M10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2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2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2">
        <f>weapon_comparison[[#This Row],[Min_New]]-weapon_comparison[[#This Row],[Min_Current]]</f>
        <v>0</v>
      </c>
      <c r="R102">
        <f>weapon_comparison[[#This Row],[Max_New]]-weapon_comparison[[#This Row],[Max_Current]]</f>
        <v>0</v>
      </c>
    </row>
    <row r="103" spans="1:18" ht="14">
      <c r="A103" s="1" t="s">
        <v>298</v>
      </c>
      <c r="B103" s="1" t="s">
        <v>299</v>
      </c>
      <c r="C103" s="1" t="s">
        <v>297</v>
      </c>
      <c r="D103" s="1" t="s">
        <v>53</v>
      </c>
      <c r="E103" s="1">
        <v>1</v>
      </c>
      <c r="F103" s="4"/>
      <c r="G10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CRYSTAL_SHIP_BLUE_LIGHTNING,MEDIUM,1</v>
      </c>
      <c r="H103">
        <f>IF(weapon_comparison[[#This Row],[tier]]=1,1,VLOOKUP(weapon_comparison[[#This Row],[newkey]],weapon_components[],6,FALSE)/VLOOKUP(weapon_comparison[[#This Row],[Previous_Tier]],weapon_components[],6,FALSE))</f>
        <v>1</v>
      </c>
      <c r="I10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3">
        <f>VLOOKUP(weapon_comparison[[#This Row],[newkey]],weapon_components[],26,FALSE)</f>
        <v>8</v>
      </c>
      <c r="L103" s="1">
        <f>VLOOKUP(weapon_comparison[[#This Row],[newkey]],weapon_components[],27,FALSE)</f>
        <v>36</v>
      </c>
      <c r="M10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3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3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3">
        <f>weapon_comparison[[#This Row],[Min_New]]-weapon_comparison[[#This Row],[Min_Current]]</f>
        <v>0</v>
      </c>
      <c r="R103">
        <f>weapon_comparison[[#This Row],[Max_New]]-weapon_comparison[[#This Row],[Max_Current]]</f>
        <v>0</v>
      </c>
    </row>
    <row r="104" spans="1:18" ht="14">
      <c r="A104" s="1" t="s">
        <v>300</v>
      </c>
      <c r="B104" s="1" t="s">
        <v>301</v>
      </c>
      <c r="C104" s="1" t="s">
        <v>297</v>
      </c>
      <c r="D104" s="1" t="s">
        <v>56</v>
      </c>
      <c r="E104" s="1">
        <v>1</v>
      </c>
      <c r="G10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CRYSTAL_SHIP_BLUE_LIGHTNING,LARGE,1</v>
      </c>
      <c r="H104">
        <f>IF(weapon_comparison[[#This Row],[tier]]=1,1,VLOOKUP(weapon_comparison[[#This Row],[newkey]],weapon_components[],6,FALSE)/VLOOKUP(weapon_comparison[[#This Row],[Previous_Tier]],weapon_components[],6,FALSE))</f>
        <v>1</v>
      </c>
      <c r="I10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4">
        <f>VLOOKUP(weapon_comparison[[#This Row],[newkey]],weapon_components[],26,FALSE)</f>
        <v>21</v>
      </c>
      <c r="L104" s="1">
        <f>VLOOKUP(weapon_comparison[[#This Row],[newkey]],weapon_components[],27,FALSE)</f>
        <v>74</v>
      </c>
      <c r="M10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4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04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04">
        <f>weapon_comparison[[#This Row],[Min_New]]-weapon_comparison[[#This Row],[Min_Current]]</f>
        <v>0</v>
      </c>
      <c r="R104">
        <f>weapon_comparison[[#This Row],[Max_New]]-weapon_comparison[[#This Row],[Max_Current]]</f>
        <v>0</v>
      </c>
    </row>
    <row r="105" spans="1:18" ht="14">
      <c r="A105" s="1" t="s">
        <v>302</v>
      </c>
      <c r="B105" s="1" t="s">
        <v>303</v>
      </c>
      <c r="C105" s="1" t="s">
        <v>304</v>
      </c>
      <c r="D105" s="1" t="s">
        <v>49</v>
      </c>
      <c r="E105" s="1">
        <v>1</v>
      </c>
      <c r="G10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CRYSTAL_SHIP_GREEN_LIGHTNING,SMALL,1</v>
      </c>
      <c r="H105">
        <f>IF(weapon_comparison[[#This Row],[tier]]=1,1,VLOOKUP(weapon_comparison[[#This Row],[newkey]],weapon_components[],6,FALSE)/VLOOKUP(weapon_comparison[[#This Row],[Previous_Tier]],weapon_components[],6,FALSE))</f>
        <v>1</v>
      </c>
      <c r="I10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5">
        <f>VLOOKUP(weapon_comparison[[#This Row],[newkey]],weapon_components[],26,FALSE)</f>
        <v>4</v>
      </c>
      <c r="L105" s="1">
        <f>VLOOKUP(weapon_comparison[[#This Row],[newkey]],weapon_components[],27,FALSE)</f>
        <v>17</v>
      </c>
      <c r="M10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5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5">
        <f>weapon_comparison[[#This Row],[Min_New]]-weapon_comparison[[#This Row],[Min_Current]]</f>
        <v>0</v>
      </c>
      <c r="R105">
        <f>weapon_comparison[[#This Row],[Max_New]]-weapon_comparison[[#This Row],[Max_Current]]</f>
        <v>0</v>
      </c>
    </row>
    <row r="106" spans="1:18" ht="14">
      <c r="A106" s="1" t="s">
        <v>305</v>
      </c>
      <c r="B106" s="1" t="s">
        <v>306</v>
      </c>
      <c r="C106" s="1" t="s">
        <v>304</v>
      </c>
      <c r="D106" s="1" t="s">
        <v>53</v>
      </c>
      <c r="E106" s="1">
        <v>1</v>
      </c>
      <c r="F106" s="1"/>
      <c r="G10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CRYSTAL_SHIP_GREEN_LIGHTNING,MEDIUM,1</v>
      </c>
      <c r="H106">
        <f>IF(weapon_comparison[[#This Row],[tier]]=1,1,VLOOKUP(weapon_comparison[[#This Row],[newkey]],weapon_components[],6,FALSE)/VLOOKUP(weapon_comparison[[#This Row],[Previous_Tier]],weapon_components[],6,FALSE))</f>
        <v>1</v>
      </c>
      <c r="I10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6">
        <f>VLOOKUP(weapon_comparison[[#This Row],[newkey]],weapon_components[],26,FALSE)</f>
        <v>8</v>
      </c>
      <c r="L106" s="1">
        <f>VLOOKUP(weapon_comparison[[#This Row],[newkey]],weapon_components[],27,FALSE)</f>
        <v>36</v>
      </c>
      <c r="M10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6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6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6">
        <f>weapon_comparison[[#This Row],[Min_New]]-weapon_comparison[[#This Row],[Min_Current]]</f>
        <v>0</v>
      </c>
      <c r="R106">
        <f>weapon_comparison[[#This Row],[Max_New]]-weapon_comparison[[#This Row],[Max_Current]]</f>
        <v>0</v>
      </c>
    </row>
    <row r="107" spans="1:18" ht="14">
      <c r="A107" s="1" t="s">
        <v>307</v>
      </c>
      <c r="B107" s="1" t="s">
        <v>308</v>
      </c>
      <c r="C107" s="1" t="s">
        <v>304</v>
      </c>
      <c r="D107" s="1" t="s">
        <v>56</v>
      </c>
      <c r="E107" s="1">
        <v>1</v>
      </c>
      <c r="F107" s="1"/>
      <c r="G10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CRYSTAL_SHIP_GREEN_LIGHTNING,LARGE,1</v>
      </c>
      <c r="H107">
        <f>IF(weapon_comparison[[#This Row],[tier]]=1,1,VLOOKUP(weapon_comparison[[#This Row],[newkey]],weapon_components[],6,FALSE)/VLOOKUP(weapon_comparison[[#This Row],[Previous_Tier]],weapon_components[],6,FALSE))</f>
        <v>1</v>
      </c>
      <c r="I10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7">
        <f>VLOOKUP(weapon_comparison[[#This Row],[newkey]],weapon_components[],26,FALSE)</f>
        <v>21</v>
      </c>
      <c r="L107" s="1">
        <f>VLOOKUP(weapon_comparison[[#This Row],[newkey]],weapon_components[],27,FALSE)</f>
        <v>74</v>
      </c>
      <c r="M10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0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07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07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07">
        <f>weapon_comparison[[#This Row],[Min_New]]-weapon_comparison[[#This Row],[Min_Current]]</f>
        <v>0</v>
      </c>
      <c r="R107">
        <f>weapon_comparison[[#This Row],[Max_New]]-weapon_comparison[[#This Row],[Max_Current]]</f>
        <v>0</v>
      </c>
    </row>
    <row r="108" spans="1:18" ht="14">
      <c r="A108" s="1" t="s">
        <v>309</v>
      </c>
      <c r="B108" s="1" t="s">
        <v>310</v>
      </c>
      <c r="C108" s="1" t="s">
        <v>311</v>
      </c>
      <c r="D108" s="1" t="s">
        <v>49</v>
      </c>
      <c r="E108" s="1">
        <v>1</v>
      </c>
      <c r="G10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CRYSTAL_SHIP_YELLOW_LIGHTNING,SMALL,1</v>
      </c>
      <c r="H108">
        <f>IF(weapon_comparison[[#This Row],[tier]]=1,1,VLOOKUP(weapon_comparison[[#This Row],[newkey]],weapon_components[],6,FALSE)/VLOOKUP(weapon_comparison[[#This Row],[Previous_Tier]],weapon_components[],6,FALSE))</f>
        <v>1</v>
      </c>
      <c r="I10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8">
        <f>VLOOKUP(weapon_comparison[[#This Row],[newkey]],weapon_components[],26,FALSE)</f>
        <v>4</v>
      </c>
      <c r="L108" s="1">
        <f>VLOOKUP(weapon_comparison[[#This Row],[newkey]],weapon_components[],27,FALSE)</f>
        <v>17</v>
      </c>
      <c r="M10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0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08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08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08">
        <f>weapon_comparison[[#This Row],[Min_New]]-weapon_comparison[[#This Row],[Min_Current]]</f>
        <v>0</v>
      </c>
      <c r="R108">
        <f>weapon_comparison[[#This Row],[Max_New]]-weapon_comparison[[#This Row],[Max_Current]]</f>
        <v>0</v>
      </c>
    </row>
    <row r="109" spans="1:18" ht="14">
      <c r="A109" s="1" t="s">
        <v>312</v>
      </c>
      <c r="B109" s="1" t="s">
        <v>313</v>
      </c>
      <c r="C109" s="1" t="s">
        <v>311</v>
      </c>
      <c r="D109" s="1" t="s">
        <v>53</v>
      </c>
      <c r="E109" s="1">
        <v>1</v>
      </c>
      <c r="G10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CRYSTAL_SHIP_YELLOW_LIGHTNING,MEDIUM,1</v>
      </c>
      <c r="H109">
        <f>IF(weapon_comparison[[#This Row],[tier]]=1,1,VLOOKUP(weapon_comparison[[#This Row],[newkey]],weapon_components[],6,FALSE)/VLOOKUP(weapon_comparison[[#This Row],[Previous_Tier]],weapon_components[],6,FALSE))</f>
        <v>1</v>
      </c>
      <c r="I10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0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09">
        <f>VLOOKUP(weapon_comparison[[#This Row],[newkey]],weapon_components[],26,FALSE)</f>
        <v>8</v>
      </c>
      <c r="L109" s="1">
        <f>VLOOKUP(weapon_comparison[[#This Row],[newkey]],weapon_components[],27,FALSE)</f>
        <v>36</v>
      </c>
      <c r="M10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0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09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09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09">
        <f>weapon_comparison[[#This Row],[Min_New]]-weapon_comparison[[#This Row],[Min_Current]]</f>
        <v>0</v>
      </c>
      <c r="R109">
        <f>weapon_comparison[[#This Row],[Max_New]]-weapon_comparison[[#This Row],[Max_Current]]</f>
        <v>0</v>
      </c>
    </row>
    <row r="110" spans="1:18" ht="14">
      <c r="A110" s="1" t="s">
        <v>314</v>
      </c>
      <c r="B110" s="1" t="s">
        <v>315</v>
      </c>
      <c r="C110" s="1" t="s">
        <v>311</v>
      </c>
      <c r="D110" s="1" t="s">
        <v>56</v>
      </c>
      <c r="E110" s="1">
        <v>1</v>
      </c>
      <c r="G11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CRYSTAL_SHIP_YELLOW_LIGHTNING,LARGE,1</v>
      </c>
      <c r="H110">
        <f>IF(weapon_comparison[[#This Row],[tier]]=1,1,VLOOKUP(weapon_comparison[[#This Row],[newkey]],weapon_components[],6,FALSE)/VLOOKUP(weapon_comparison[[#This Row],[Previous_Tier]],weapon_components[],6,FALSE))</f>
        <v>1</v>
      </c>
      <c r="I11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0">
        <f>VLOOKUP(weapon_comparison[[#This Row],[newkey]],weapon_components[],26,FALSE)</f>
        <v>21</v>
      </c>
      <c r="L110" s="1">
        <f>VLOOKUP(weapon_comparison[[#This Row],[newkey]],weapon_components[],27,FALSE)</f>
        <v>74</v>
      </c>
      <c r="M11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0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10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10">
        <f>weapon_comparison[[#This Row],[Min_New]]-weapon_comparison[[#This Row],[Min_Current]]</f>
        <v>0</v>
      </c>
      <c r="R110">
        <f>weapon_comparison[[#This Row],[Max_New]]-weapon_comparison[[#This Row],[Max_Current]]</f>
        <v>0</v>
      </c>
    </row>
    <row r="111" spans="1:18" ht="14">
      <c r="A111" s="1" t="s">
        <v>316</v>
      </c>
      <c r="B111" s="1" t="s">
        <v>317</v>
      </c>
      <c r="C111" s="1" t="s">
        <v>318</v>
      </c>
      <c r="D111" s="1" t="s">
        <v>49</v>
      </c>
      <c r="E111" s="1">
        <v>1</v>
      </c>
      <c r="G11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CRYSTAL_SHIP_RED_LIGHTNING,SMALL,1</v>
      </c>
      <c r="H111">
        <f>IF(weapon_comparison[[#This Row],[tier]]=1,1,VLOOKUP(weapon_comparison[[#This Row],[newkey]],weapon_components[],6,FALSE)/VLOOKUP(weapon_comparison[[#This Row],[Previous_Tier]],weapon_components[],6,FALSE))</f>
        <v>1</v>
      </c>
      <c r="I11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1">
        <f>VLOOKUP(weapon_comparison[[#This Row],[newkey]],weapon_components[],26,FALSE)</f>
        <v>4</v>
      </c>
      <c r="L111" s="1">
        <f>VLOOKUP(weapon_comparison[[#This Row],[newkey]],weapon_components[],27,FALSE)</f>
        <v>17</v>
      </c>
      <c r="M11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1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17</v>
      </c>
      <c r="O111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11">
        <f>ROUND(IF(weapon_comparison[[#This Row],[tier]]=1,weapon_comparison[[#This Row],[Max_Factor]]*weapon_comparison[[#This Row],[Power_Factor]],weapon_comparison[[#This Row],[Power_Factor]])*weapon_comparison[[#This Row],[Max_Previous_Tier]],0)</f>
        <v>17</v>
      </c>
      <c r="Q111">
        <f>weapon_comparison[[#This Row],[Min_New]]-weapon_comparison[[#This Row],[Min_Current]]</f>
        <v>0</v>
      </c>
      <c r="R111">
        <f>weapon_comparison[[#This Row],[Max_New]]-weapon_comparison[[#This Row],[Max_Current]]</f>
        <v>0</v>
      </c>
    </row>
    <row r="112" spans="1:18" ht="14">
      <c r="A112" s="1" t="s">
        <v>319</v>
      </c>
      <c r="B112" s="1" t="s">
        <v>320</v>
      </c>
      <c r="C112" s="1" t="s">
        <v>318</v>
      </c>
      <c r="D112" s="1" t="s">
        <v>53</v>
      </c>
      <c r="E112" s="1">
        <v>1</v>
      </c>
      <c r="G11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CRYSTAL_SHIP_RED_LIGHTNING,MEDIUM,1</v>
      </c>
      <c r="H112">
        <f>IF(weapon_comparison[[#This Row],[tier]]=1,1,VLOOKUP(weapon_comparison[[#This Row],[newkey]],weapon_components[],6,FALSE)/VLOOKUP(weapon_comparison[[#This Row],[Previous_Tier]],weapon_components[],6,FALSE))</f>
        <v>1</v>
      </c>
      <c r="I11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2">
        <f>VLOOKUP(weapon_comparison[[#This Row],[newkey]],weapon_components[],26,FALSE)</f>
        <v>8</v>
      </c>
      <c r="L112" s="1">
        <f>VLOOKUP(weapon_comparison[[#This Row],[newkey]],weapon_components[],27,FALSE)</f>
        <v>36</v>
      </c>
      <c r="M11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8</v>
      </c>
      <c r="N11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36</v>
      </c>
      <c r="O112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12">
        <f>ROUND(IF(weapon_comparison[[#This Row],[tier]]=1,weapon_comparison[[#This Row],[Max_Factor]]*weapon_comparison[[#This Row],[Power_Factor]],weapon_comparison[[#This Row],[Power_Factor]])*weapon_comparison[[#This Row],[Max_Previous_Tier]],0)</f>
        <v>36</v>
      </c>
      <c r="Q112">
        <f>weapon_comparison[[#This Row],[Min_New]]-weapon_comparison[[#This Row],[Min_Current]]</f>
        <v>0</v>
      </c>
      <c r="R112">
        <f>weapon_comparison[[#This Row],[Max_New]]-weapon_comparison[[#This Row],[Max_Current]]</f>
        <v>0</v>
      </c>
    </row>
    <row r="113" spans="1:18" ht="14">
      <c r="A113" s="1" t="s">
        <v>321</v>
      </c>
      <c r="B113" s="1" t="s">
        <v>322</v>
      </c>
      <c r="C113" s="1" t="s">
        <v>318</v>
      </c>
      <c r="D113" s="1" t="s">
        <v>56</v>
      </c>
      <c r="E113" s="1">
        <v>1</v>
      </c>
      <c r="F113" s="1"/>
      <c r="G11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CRYSTAL_SHIP_RED_LIGHTNING,LARGE,1</v>
      </c>
      <c r="H113">
        <f>IF(weapon_comparison[[#This Row],[tier]]=1,1,VLOOKUP(weapon_comparison[[#This Row],[newkey]],weapon_components[],6,FALSE)/VLOOKUP(weapon_comparison[[#This Row],[Previous_Tier]],weapon_components[],6,FALSE))</f>
        <v>1</v>
      </c>
      <c r="I11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3">
        <f>VLOOKUP(weapon_comparison[[#This Row],[newkey]],weapon_components[],26,FALSE)</f>
        <v>21</v>
      </c>
      <c r="L113" s="1">
        <f>VLOOKUP(weapon_comparison[[#This Row],[newkey]],weapon_components[],27,FALSE)</f>
        <v>74</v>
      </c>
      <c r="M11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21</v>
      </c>
      <c r="N11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74</v>
      </c>
      <c r="O113">
        <f>ROUND(IF(weapon_comparison[[#This Row],[tier]]=1,weapon_comparison[[#This Row],[Min_Factor]]*weapon_comparison[[#This Row],[Power_Factor]],weapon_comparison[[#This Row],[Power_Factor]])*weapon_comparison[[#This Row],[Min_Previous_Tier]],0)</f>
        <v>21</v>
      </c>
      <c r="P113">
        <f>ROUND(IF(weapon_comparison[[#This Row],[tier]]=1,weapon_comparison[[#This Row],[Max_Factor]]*weapon_comparison[[#This Row],[Power_Factor]],weapon_comparison[[#This Row],[Power_Factor]])*weapon_comparison[[#This Row],[Max_Previous_Tier]],0)</f>
        <v>74</v>
      </c>
      <c r="Q113">
        <f>weapon_comparison[[#This Row],[Min_New]]-weapon_comparison[[#This Row],[Min_Current]]</f>
        <v>0</v>
      </c>
      <c r="R113">
        <f>weapon_comparison[[#This Row],[Max_New]]-weapon_comparison[[#This Row],[Max_Current]]</f>
        <v>0</v>
      </c>
    </row>
    <row r="114" spans="1:18" ht="14">
      <c r="A114" s="1" t="s">
        <v>323</v>
      </c>
      <c r="B114" s="1" t="s">
        <v>324</v>
      </c>
      <c r="C114" s="1" t="s">
        <v>325</v>
      </c>
      <c r="D114" s="1" t="s">
        <v>49</v>
      </c>
      <c r="E114" s="1">
        <v>1</v>
      </c>
      <c r="F114" s="1" t="s">
        <v>172</v>
      </c>
      <c r="G11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4">
        <f>IF(weapon_comparison[[#This Row],[tier]]=1,1,VLOOKUP(weapon_comparison[[#This Row],[newkey]],weapon_components[],6,FALSE)/VLOOKUP(weapon_comparison[[#This Row],[Previous_Tier]],weapon_components[],6,FALSE))</f>
        <v>1</v>
      </c>
      <c r="I11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4">
        <f>VLOOKUP(weapon_comparison[[#This Row],[newkey]],weapon_components[],26,FALSE)</f>
        <v>6</v>
      </c>
      <c r="L114" s="1">
        <f>VLOOKUP(weapon_comparison[[#This Row],[newkey]],weapon_components[],27,FALSE)</f>
        <v>21</v>
      </c>
      <c r="M11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14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114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14">
        <f>weapon_comparison[[#This Row],[Min_New]]-weapon_comparison[[#This Row],[Min_Current]]</f>
        <v>0</v>
      </c>
      <c r="R114">
        <f>weapon_comparison[[#This Row],[Max_New]]-weapon_comparison[[#This Row],[Max_Current]]</f>
        <v>-6</v>
      </c>
    </row>
    <row r="115" spans="1:18" ht="14">
      <c r="A115" s="1" t="s">
        <v>326</v>
      </c>
      <c r="B115" s="1" t="s">
        <v>327</v>
      </c>
      <c r="C115" s="1" t="s">
        <v>325</v>
      </c>
      <c r="D115" s="1" t="s">
        <v>53</v>
      </c>
      <c r="E115" s="1">
        <v>1</v>
      </c>
      <c r="F115" s="1" t="s">
        <v>174</v>
      </c>
      <c r="G11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5">
        <f>IF(weapon_comparison[[#This Row],[tier]]=1,1,VLOOKUP(weapon_comparison[[#This Row],[newkey]],weapon_components[],6,FALSE)/VLOOKUP(weapon_comparison[[#This Row],[Previous_Tier]],weapon_components[],6,FALSE))</f>
        <v>1</v>
      </c>
      <c r="I11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5">
        <f>VLOOKUP(weapon_comparison[[#This Row],[newkey]],weapon_components[],26,FALSE)</f>
        <v>13</v>
      </c>
      <c r="L115" s="1">
        <f>VLOOKUP(weapon_comparison[[#This Row],[newkey]],weapon_components[],27,FALSE)</f>
        <v>44</v>
      </c>
      <c r="M11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1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115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15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115">
        <f>weapon_comparison[[#This Row],[Min_New]]-weapon_comparison[[#This Row],[Min_Current]]</f>
        <v>-4</v>
      </c>
      <c r="R115">
        <f>weapon_comparison[[#This Row],[Max_New]]-weapon_comparison[[#This Row],[Max_Current]]</f>
        <v>-11</v>
      </c>
    </row>
    <row r="116" spans="1:18" ht="14">
      <c r="A116" s="1" t="s">
        <v>328</v>
      </c>
      <c r="B116" s="1" t="s">
        <v>329</v>
      </c>
      <c r="C116" s="1" t="s">
        <v>325</v>
      </c>
      <c r="D116" s="1" t="s">
        <v>56</v>
      </c>
      <c r="E116" s="1">
        <v>1</v>
      </c>
      <c r="F116" s="1" t="s">
        <v>176</v>
      </c>
      <c r="G11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6">
        <f>IF(weapon_comparison[[#This Row],[tier]]=1,1,VLOOKUP(weapon_comparison[[#This Row],[newkey]],weapon_components[],6,FALSE)/VLOOKUP(weapon_comparison[[#This Row],[Previous_Tier]],weapon_components[],6,FALSE))</f>
        <v>1</v>
      </c>
      <c r="I11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6">
        <f>VLOOKUP(weapon_comparison[[#This Row],[newkey]],weapon_components[],26,FALSE)</f>
        <v>30</v>
      </c>
      <c r="L116" s="1">
        <f>VLOOKUP(weapon_comparison[[#This Row],[newkey]],weapon_components[],27,FALSE)</f>
        <v>92</v>
      </c>
      <c r="M11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1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116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16">
        <f>ROUND(IF(weapon_comparison[[#This Row],[tier]]=1,weapon_comparison[[#This Row],[Max_Factor]]*weapon_comparison[[#This Row],[Power_Factor]],weapon_comparison[[#This Row],[Power_Factor]])*weapon_comparison[[#This Row],[Max_Previous_Tier]],0)</f>
        <v>66</v>
      </c>
      <c r="Q116">
        <f>weapon_comparison[[#This Row],[Min_New]]-weapon_comparison[[#This Row],[Min_Current]]</f>
        <v>-6</v>
      </c>
      <c r="R116">
        <f>weapon_comparison[[#This Row],[Max_New]]-weapon_comparison[[#This Row],[Max_Current]]</f>
        <v>-26</v>
      </c>
    </row>
    <row r="117" spans="1:18" ht="14">
      <c r="A117" s="1" t="s">
        <v>330</v>
      </c>
      <c r="B117" s="1" t="s">
        <v>331</v>
      </c>
      <c r="C117" s="1" t="s">
        <v>332</v>
      </c>
      <c r="D117" s="1" t="s">
        <v>49</v>
      </c>
      <c r="E117" s="1">
        <v>1</v>
      </c>
      <c r="F117" s="1" t="s">
        <v>172</v>
      </c>
      <c r="G11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17">
        <f>IF(weapon_comparison[[#This Row],[tier]]=1,1,VLOOKUP(weapon_comparison[[#This Row],[newkey]],weapon_components[],6,FALSE)/VLOOKUP(weapon_comparison[[#This Row],[Previous_Tier]],weapon_components[],6,FALSE))</f>
        <v>1</v>
      </c>
      <c r="I11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7">
        <f>VLOOKUP(weapon_comparison[[#This Row],[newkey]],weapon_components[],26,FALSE)</f>
        <v>6</v>
      </c>
      <c r="L117" s="1">
        <f>VLOOKUP(weapon_comparison[[#This Row],[newkey]],weapon_components[],27,FALSE)</f>
        <v>21</v>
      </c>
      <c r="M11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1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17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117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17">
        <f>weapon_comparison[[#This Row],[Min_New]]-weapon_comparison[[#This Row],[Min_Current]]</f>
        <v>0</v>
      </c>
      <c r="R117">
        <f>weapon_comparison[[#This Row],[Max_New]]-weapon_comparison[[#This Row],[Max_Current]]</f>
        <v>-6</v>
      </c>
    </row>
    <row r="118" spans="1:18" ht="14">
      <c r="A118" s="1" t="s">
        <v>333</v>
      </c>
      <c r="B118" s="1" t="s">
        <v>334</v>
      </c>
      <c r="C118" s="1" t="s">
        <v>332</v>
      </c>
      <c r="D118" s="1" t="s">
        <v>53</v>
      </c>
      <c r="E118" s="1">
        <v>1</v>
      </c>
      <c r="F118" s="1" t="s">
        <v>174</v>
      </c>
      <c r="G11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18">
        <f>IF(weapon_comparison[[#This Row],[tier]]=1,1,VLOOKUP(weapon_comparison[[#This Row],[newkey]],weapon_components[],6,FALSE)/VLOOKUP(weapon_comparison[[#This Row],[Previous_Tier]],weapon_components[],6,FALSE))</f>
        <v>1</v>
      </c>
      <c r="I11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8">
        <f>VLOOKUP(weapon_comparison[[#This Row],[newkey]],weapon_components[],26,FALSE)</f>
        <v>13</v>
      </c>
      <c r="L118" s="1">
        <f>VLOOKUP(weapon_comparison[[#This Row],[newkey]],weapon_components[],27,FALSE)</f>
        <v>44</v>
      </c>
      <c r="M11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1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118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18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118">
        <f>weapon_comparison[[#This Row],[Min_New]]-weapon_comparison[[#This Row],[Min_Current]]</f>
        <v>-4</v>
      </c>
      <c r="R118">
        <f>weapon_comparison[[#This Row],[Max_New]]-weapon_comparison[[#This Row],[Max_Current]]</f>
        <v>-11</v>
      </c>
    </row>
    <row r="119" spans="1:18" ht="14">
      <c r="A119" s="1" t="s">
        <v>335</v>
      </c>
      <c r="B119" s="1" t="s">
        <v>336</v>
      </c>
      <c r="C119" s="1" t="s">
        <v>332</v>
      </c>
      <c r="D119" s="1" t="s">
        <v>56</v>
      </c>
      <c r="E119" s="1">
        <v>1</v>
      </c>
      <c r="F119" s="1" t="s">
        <v>176</v>
      </c>
      <c r="G11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19">
        <f>IF(weapon_comparison[[#This Row],[tier]]=1,1,VLOOKUP(weapon_comparison[[#This Row],[newkey]],weapon_components[],6,FALSE)/VLOOKUP(weapon_comparison[[#This Row],[Previous_Tier]],weapon_components[],6,FALSE))</f>
        <v>1</v>
      </c>
      <c r="I11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1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19">
        <f>VLOOKUP(weapon_comparison[[#This Row],[newkey]],weapon_components[],26,FALSE)</f>
        <v>30</v>
      </c>
      <c r="L119" s="1">
        <f>VLOOKUP(weapon_comparison[[#This Row],[newkey]],weapon_components[],27,FALSE)</f>
        <v>92</v>
      </c>
      <c r="M11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1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119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19">
        <f>ROUND(IF(weapon_comparison[[#This Row],[tier]]=1,weapon_comparison[[#This Row],[Max_Factor]]*weapon_comparison[[#This Row],[Power_Factor]],weapon_comparison[[#This Row],[Power_Factor]])*weapon_comparison[[#This Row],[Max_Previous_Tier]],0)</f>
        <v>66</v>
      </c>
      <c r="Q119">
        <f>weapon_comparison[[#This Row],[Min_New]]-weapon_comparison[[#This Row],[Min_Current]]</f>
        <v>-6</v>
      </c>
      <c r="R119">
        <f>weapon_comparison[[#This Row],[Max_New]]-weapon_comparison[[#This Row],[Max_Current]]</f>
        <v>-26</v>
      </c>
    </row>
    <row r="120" spans="1:18" ht="14">
      <c r="A120" s="1" t="s">
        <v>337</v>
      </c>
      <c r="B120" s="1" t="s">
        <v>338</v>
      </c>
      <c r="C120" s="1" t="s">
        <v>339</v>
      </c>
      <c r="D120" s="1" t="s">
        <v>49</v>
      </c>
      <c r="E120" s="1">
        <v>1</v>
      </c>
      <c r="F120" s="1" t="s">
        <v>172</v>
      </c>
      <c r="G12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0">
        <f>IF(weapon_comparison[[#This Row],[tier]]=1,1,VLOOKUP(weapon_comparison[[#This Row],[newkey]],weapon_components[],6,FALSE)/VLOOKUP(weapon_comparison[[#This Row],[Previous_Tier]],weapon_components[],6,FALSE))</f>
        <v>1</v>
      </c>
      <c r="I12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0">
        <f>VLOOKUP(weapon_comparison[[#This Row],[newkey]],weapon_components[],26,FALSE)</f>
        <v>6</v>
      </c>
      <c r="L120" s="1">
        <f>VLOOKUP(weapon_comparison[[#This Row],[newkey]],weapon_components[],27,FALSE)</f>
        <v>21</v>
      </c>
      <c r="M12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2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20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120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20">
        <f>weapon_comparison[[#This Row],[Min_New]]-weapon_comparison[[#This Row],[Min_Current]]</f>
        <v>0</v>
      </c>
      <c r="R120">
        <f>weapon_comparison[[#This Row],[Max_New]]-weapon_comparison[[#This Row],[Max_Current]]</f>
        <v>-6</v>
      </c>
    </row>
    <row r="121" spans="1:18" ht="14">
      <c r="A121" s="1" t="s">
        <v>340</v>
      </c>
      <c r="B121" s="1" t="s">
        <v>341</v>
      </c>
      <c r="C121" s="1" t="s">
        <v>339</v>
      </c>
      <c r="D121" s="1" t="s">
        <v>53</v>
      </c>
      <c r="E121" s="1">
        <v>1</v>
      </c>
      <c r="F121" s="1" t="s">
        <v>174</v>
      </c>
      <c r="G12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1">
        <f>IF(weapon_comparison[[#This Row],[tier]]=1,1,VLOOKUP(weapon_comparison[[#This Row],[newkey]],weapon_components[],6,FALSE)/VLOOKUP(weapon_comparison[[#This Row],[Previous_Tier]],weapon_components[],6,FALSE))</f>
        <v>1</v>
      </c>
      <c r="I12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1">
        <f>VLOOKUP(weapon_comparison[[#This Row],[newkey]],weapon_components[],26,FALSE)</f>
        <v>13</v>
      </c>
      <c r="L121" s="1">
        <f>VLOOKUP(weapon_comparison[[#This Row],[newkey]],weapon_components[],27,FALSE)</f>
        <v>44</v>
      </c>
      <c r="M12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2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121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21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121">
        <f>weapon_comparison[[#This Row],[Min_New]]-weapon_comparison[[#This Row],[Min_Current]]</f>
        <v>-4</v>
      </c>
      <c r="R121">
        <f>weapon_comparison[[#This Row],[Max_New]]-weapon_comparison[[#This Row],[Max_Current]]</f>
        <v>-11</v>
      </c>
    </row>
    <row r="122" spans="1:18" ht="14">
      <c r="A122" s="1" t="s">
        <v>342</v>
      </c>
      <c r="B122" s="1" t="s">
        <v>343</v>
      </c>
      <c r="C122" s="1" t="s">
        <v>339</v>
      </c>
      <c r="D122" s="1" t="s">
        <v>56</v>
      </c>
      <c r="E122" s="1">
        <v>1</v>
      </c>
      <c r="F122" s="1" t="s">
        <v>176</v>
      </c>
      <c r="G12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2">
        <f>IF(weapon_comparison[[#This Row],[tier]]=1,1,VLOOKUP(weapon_comparison[[#This Row],[newkey]],weapon_components[],6,FALSE)/VLOOKUP(weapon_comparison[[#This Row],[Previous_Tier]],weapon_components[],6,FALSE))</f>
        <v>1</v>
      </c>
      <c r="I12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2">
        <f>VLOOKUP(weapon_comparison[[#This Row],[newkey]],weapon_components[],26,FALSE)</f>
        <v>30</v>
      </c>
      <c r="L122" s="1">
        <f>VLOOKUP(weapon_comparison[[#This Row],[newkey]],weapon_components[],27,FALSE)</f>
        <v>92</v>
      </c>
      <c r="M12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2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122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22">
        <f>ROUND(IF(weapon_comparison[[#This Row],[tier]]=1,weapon_comparison[[#This Row],[Max_Factor]]*weapon_comparison[[#This Row],[Power_Factor]],weapon_comparison[[#This Row],[Power_Factor]])*weapon_comparison[[#This Row],[Max_Previous_Tier]],0)</f>
        <v>66</v>
      </c>
      <c r="Q122">
        <f>weapon_comparison[[#This Row],[Min_New]]-weapon_comparison[[#This Row],[Min_Current]]</f>
        <v>-6</v>
      </c>
      <c r="R122">
        <f>weapon_comparison[[#This Row],[Max_New]]-weapon_comparison[[#This Row],[Max_Current]]</f>
        <v>-26</v>
      </c>
    </row>
    <row r="123" spans="1:18" ht="14">
      <c r="A123" s="1" t="s">
        <v>344</v>
      </c>
      <c r="B123" s="1" t="s">
        <v>345</v>
      </c>
      <c r="C123" s="1" t="s">
        <v>346</v>
      </c>
      <c r="D123" s="1" t="s">
        <v>49</v>
      </c>
      <c r="E123" s="1">
        <v>1</v>
      </c>
      <c r="F123" s="1" t="s">
        <v>172</v>
      </c>
      <c r="G12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MASS_DRIVER,SMALL,3</v>
      </c>
      <c r="H123">
        <f>IF(weapon_comparison[[#This Row],[tier]]=1,1,VLOOKUP(weapon_comparison[[#This Row],[newkey]],weapon_components[],6,FALSE)/VLOOKUP(weapon_comparison[[#This Row],[Previous_Tier]],weapon_components[],6,FALSE))</f>
        <v>1</v>
      </c>
      <c r="I12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3">
        <f>VLOOKUP(weapon_comparison[[#This Row],[newkey]],weapon_components[],26,FALSE)</f>
        <v>6</v>
      </c>
      <c r="L123" s="1">
        <f>VLOOKUP(weapon_comparison[[#This Row],[newkey]],weapon_components[],27,FALSE)</f>
        <v>21</v>
      </c>
      <c r="M12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2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23">
        <f>ROUND(IF(weapon_comparison[[#This Row],[tier]]=1,weapon_comparison[[#This Row],[Min_Factor]]*weapon_comparison[[#This Row],[Power_Factor]],weapon_comparison[[#This Row],[Power_Factor]])*weapon_comparison[[#This Row],[Min_Previous_Tier]],0)</f>
        <v>6</v>
      </c>
      <c r="P123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23">
        <f>weapon_comparison[[#This Row],[Min_New]]-weapon_comparison[[#This Row],[Min_Current]]</f>
        <v>0</v>
      </c>
      <c r="R123">
        <f>weapon_comparison[[#This Row],[Max_New]]-weapon_comparison[[#This Row],[Max_Current]]</f>
        <v>-6</v>
      </c>
    </row>
    <row r="124" spans="1:18" ht="14">
      <c r="A124" s="1" t="s">
        <v>347</v>
      </c>
      <c r="B124" s="1" t="s">
        <v>348</v>
      </c>
      <c r="C124" s="1" t="s">
        <v>346</v>
      </c>
      <c r="D124" s="1" t="s">
        <v>53</v>
      </c>
      <c r="E124" s="1">
        <v>1</v>
      </c>
      <c r="F124" s="1" t="s">
        <v>174</v>
      </c>
      <c r="G12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MASS_DRIVER,MEDIUM,3</v>
      </c>
      <c r="H124">
        <f>IF(weapon_comparison[[#This Row],[tier]]=1,1,VLOOKUP(weapon_comparison[[#This Row],[newkey]],weapon_components[],6,FALSE)/VLOOKUP(weapon_comparison[[#This Row],[Previous_Tier]],weapon_components[],6,FALSE))</f>
        <v>1</v>
      </c>
      <c r="I12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4">
        <f>VLOOKUP(weapon_comparison[[#This Row],[newkey]],weapon_components[],26,FALSE)</f>
        <v>13</v>
      </c>
      <c r="L124" s="1">
        <f>VLOOKUP(weapon_comparison[[#This Row],[newkey]],weapon_components[],27,FALSE)</f>
        <v>44</v>
      </c>
      <c r="M12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2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33</v>
      </c>
      <c r="O124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24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124">
        <f>weapon_comparison[[#This Row],[Min_New]]-weapon_comparison[[#This Row],[Min_Current]]</f>
        <v>-4</v>
      </c>
      <c r="R124">
        <f>weapon_comparison[[#This Row],[Max_New]]-weapon_comparison[[#This Row],[Max_Current]]</f>
        <v>-11</v>
      </c>
    </row>
    <row r="125" spans="1:18" ht="14">
      <c r="A125" s="1" t="s">
        <v>349</v>
      </c>
      <c r="B125" s="1" t="s">
        <v>350</v>
      </c>
      <c r="C125" s="1" t="s">
        <v>346</v>
      </c>
      <c r="D125" s="1" t="s">
        <v>56</v>
      </c>
      <c r="E125" s="1">
        <v>1</v>
      </c>
      <c r="F125" s="1" t="s">
        <v>176</v>
      </c>
      <c r="G12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MASS_DRIVER,LARGE,3</v>
      </c>
      <c r="H125">
        <f>IF(weapon_comparison[[#This Row],[tier]]=1,1,VLOOKUP(weapon_comparison[[#This Row],[newkey]],weapon_components[],6,FALSE)/VLOOKUP(weapon_comparison[[#This Row],[Previous_Tier]],weapon_components[],6,FALSE))</f>
        <v>1</v>
      </c>
      <c r="I12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5">
        <f>VLOOKUP(weapon_comparison[[#This Row],[newkey]],weapon_components[],26,FALSE)</f>
        <v>30</v>
      </c>
      <c r="L125" s="1">
        <f>VLOOKUP(weapon_comparison[[#This Row],[newkey]],weapon_components[],27,FALSE)</f>
        <v>92</v>
      </c>
      <c r="M12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24</v>
      </c>
      <c r="N12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66</v>
      </c>
      <c r="O125">
        <f>ROUND(IF(weapon_comparison[[#This Row],[tier]]=1,weapon_comparison[[#This Row],[Min_Factor]]*weapon_comparison[[#This Row],[Power_Factor]],weapon_comparison[[#This Row],[Power_Factor]])*weapon_comparison[[#This Row],[Min_Previous_Tier]],0)</f>
        <v>24</v>
      </c>
      <c r="P125">
        <f>ROUND(IF(weapon_comparison[[#This Row],[tier]]=1,weapon_comparison[[#This Row],[Max_Factor]]*weapon_comparison[[#This Row],[Power_Factor]],weapon_comparison[[#This Row],[Power_Factor]])*weapon_comparison[[#This Row],[Max_Previous_Tier]],0)</f>
        <v>66</v>
      </c>
      <c r="Q125">
        <f>weapon_comparison[[#This Row],[Min_New]]-weapon_comparison[[#This Row],[Min_Current]]</f>
        <v>-6</v>
      </c>
      <c r="R125">
        <f>weapon_comparison[[#This Row],[Max_New]]-weapon_comparison[[#This Row],[Max_Current]]</f>
        <v>-26</v>
      </c>
    </row>
    <row r="126" spans="1:18" ht="14">
      <c r="A126" s="1" t="s">
        <v>351</v>
      </c>
      <c r="B126" s="1" t="s">
        <v>352</v>
      </c>
      <c r="C126" s="1" t="s">
        <v>353</v>
      </c>
      <c r="D126" s="1" t="s">
        <v>53</v>
      </c>
      <c r="E126" s="1">
        <v>1</v>
      </c>
      <c r="G12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PROBE_LIGHTNING,MEDIUM,1</v>
      </c>
      <c r="H126">
        <f>IF(weapon_comparison[[#This Row],[tier]]=1,1,VLOOKUP(weapon_comparison[[#This Row],[newkey]],weapon_components[],6,FALSE)/VLOOKUP(weapon_comparison[[#This Row],[Previous_Tier]],weapon_components[],6,FALSE))</f>
        <v>1</v>
      </c>
      <c r="I12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6">
        <f>VLOOKUP(weapon_comparison[[#This Row],[newkey]],weapon_components[],26,FALSE)</f>
        <v>19</v>
      </c>
      <c r="L126" s="1">
        <f>VLOOKUP(weapon_comparison[[#This Row],[newkey]],weapon_components[],27,FALSE)</f>
        <v>29</v>
      </c>
      <c r="M12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19</v>
      </c>
      <c r="N12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29</v>
      </c>
      <c r="O126">
        <f>ROUND(IF(weapon_comparison[[#This Row],[tier]]=1,weapon_comparison[[#This Row],[Min_Factor]]*weapon_comparison[[#This Row],[Power_Factor]],weapon_comparison[[#This Row],[Power_Factor]])*weapon_comparison[[#This Row],[Min_Previous_Tier]],0)</f>
        <v>19</v>
      </c>
      <c r="P126">
        <f>ROUND(IF(weapon_comparison[[#This Row],[tier]]=1,weapon_comparison[[#This Row],[Max_Factor]]*weapon_comparison[[#This Row],[Power_Factor]],weapon_comparison[[#This Row],[Power_Factor]])*weapon_comparison[[#This Row],[Max_Previous_Tier]],0)</f>
        <v>29</v>
      </c>
      <c r="Q126">
        <f>weapon_comparison[[#This Row],[Min_New]]-weapon_comparison[[#This Row],[Min_Current]]</f>
        <v>0</v>
      </c>
      <c r="R126">
        <f>weapon_comparison[[#This Row],[Max_New]]-weapon_comparison[[#This Row],[Max_Current]]</f>
        <v>0</v>
      </c>
    </row>
    <row r="127" spans="1:18" ht="14">
      <c r="A127" s="1" t="s">
        <v>354</v>
      </c>
      <c r="B127" s="1" t="s">
        <v>355</v>
      </c>
      <c r="C127" s="1" t="s">
        <v>355</v>
      </c>
      <c r="D127" s="1" t="s">
        <v>105</v>
      </c>
      <c r="E127" s="1">
        <v>1</v>
      </c>
      <c r="G12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SPACE_WHALE_WEAPON,NA,1</v>
      </c>
      <c r="H127">
        <f>IF(weapon_comparison[[#This Row],[tier]]=1,1,VLOOKUP(weapon_comparison[[#This Row],[newkey]],weapon_components[],6,FALSE)/VLOOKUP(weapon_comparison[[#This Row],[Previous_Tier]],weapon_components[],6,FALSE))</f>
        <v>1</v>
      </c>
      <c r="I12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7">
        <f>VLOOKUP(weapon_comparison[[#This Row],[newkey]],weapon_components[],26,FALSE)</f>
        <v>3</v>
      </c>
      <c r="L127" s="1">
        <f>VLOOKUP(weapon_comparison[[#This Row],[newkey]],weapon_components[],27,FALSE)</f>
        <v>11</v>
      </c>
      <c r="M12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12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11</v>
      </c>
      <c r="O127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127">
        <f>ROUND(IF(weapon_comparison[[#This Row],[tier]]=1,weapon_comparison[[#This Row],[Max_Factor]]*weapon_comparison[[#This Row],[Power_Factor]],weapon_comparison[[#This Row],[Power_Factor]])*weapon_comparison[[#This Row],[Max_Previous_Tier]],0)</f>
        <v>11</v>
      </c>
      <c r="Q127">
        <f>weapon_comparison[[#This Row],[Min_New]]-weapon_comparison[[#This Row],[Min_Current]]</f>
        <v>0</v>
      </c>
      <c r="R127">
        <f>weapon_comparison[[#This Row],[Max_New]]-weapon_comparison[[#This Row],[Max_Current]]</f>
        <v>0</v>
      </c>
    </row>
    <row r="128" spans="1:18" ht="14">
      <c r="A128" s="1" t="s">
        <v>356</v>
      </c>
      <c r="B128" s="1" t="s">
        <v>357</v>
      </c>
      <c r="C128" s="1" t="s">
        <v>358</v>
      </c>
      <c r="D128" s="1" t="s">
        <v>49</v>
      </c>
      <c r="E128" s="1">
        <v>1</v>
      </c>
      <c r="F128" s="4"/>
      <c r="G12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SPACE_AMOEBA_WEAPON,SMALL,1</v>
      </c>
      <c r="H128">
        <f>IF(weapon_comparison[[#This Row],[tier]]=1,1,VLOOKUP(weapon_comparison[[#This Row],[newkey]],weapon_components[],6,FALSE)/VLOOKUP(weapon_comparison[[#This Row],[Previous_Tier]],weapon_components[],6,FALSE))</f>
        <v>1</v>
      </c>
      <c r="I12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8">
        <f>VLOOKUP(weapon_comparison[[#This Row],[newkey]],weapon_components[],26,FALSE)</f>
        <v>9</v>
      </c>
      <c r="L128" s="1">
        <f>VLOOKUP(weapon_comparison[[#This Row],[newkey]],weapon_components[],27,FALSE)</f>
        <v>15</v>
      </c>
      <c r="M12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9</v>
      </c>
      <c r="N12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28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28">
        <f>ROUND(IF(weapon_comparison[[#This Row],[tier]]=1,weapon_comparison[[#This Row],[Max_Factor]]*weapon_comparison[[#This Row],[Power_Factor]],weapon_comparison[[#This Row],[Power_Factor]])*weapon_comparison[[#This Row],[Max_Previous_Tier]],0)</f>
        <v>15</v>
      </c>
      <c r="Q128">
        <f>weapon_comparison[[#This Row],[Min_New]]-weapon_comparison[[#This Row],[Min_Current]]</f>
        <v>0</v>
      </c>
      <c r="R128">
        <f>weapon_comparison[[#This Row],[Max_New]]-weapon_comparison[[#This Row],[Max_Current]]</f>
        <v>0</v>
      </c>
    </row>
    <row r="129" spans="1:18" ht="14">
      <c r="A129" s="1" t="s">
        <v>359</v>
      </c>
      <c r="B129" s="1" t="s">
        <v>358</v>
      </c>
      <c r="C129" s="1" t="s">
        <v>358</v>
      </c>
      <c r="D129" s="1" t="s">
        <v>105</v>
      </c>
      <c r="E129" s="1">
        <v>1</v>
      </c>
      <c r="F129" s="4"/>
      <c r="G12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SPACE_AMOEBA_WEAPON,NA,1</v>
      </c>
      <c r="H129">
        <f>IF(weapon_comparison[[#This Row],[tier]]=1,1,VLOOKUP(weapon_comparison[[#This Row],[newkey]],weapon_components[],6,FALSE)/VLOOKUP(weapon_comparison[[#This Row],[Previous_Tier]],weapon_components[],6,FALSE))</f>
        <v>1</v>
      </c>
      <c r="I12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2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29">
        <f>VLOOKUP(weapon_comparison[[#This Row],[newkey]],weapon_components[],26,FALSE)</f>
        <v>17</v>
      </c>
      <c r="L129" s="1">
        <f>VLOOKUP(weapon_comparison[[#This Row],[newkey]],weapon_components[],27,FALSE)</f>
        <v>30</v>
      </c>
      <c r="M12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17</v>
      </c>
      <c r="N12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30</v>
      </c>
      <c r="O129">
        <f>ROUND(IF(weapon_comparison[[#This Row],[tier]]=1,weapon_comparison[[#This Row],[Min_Factor]]*weapon_comparison[[#This Row],[Power_Factor]],weapon_comparison[[#This Row],[Power_Factor]])*weapon_comparison[[#This Row],[Min_Previous_Tier]],0)</f>
        <v>17</v>
      </c>
      <c r="P129">
        <f>ROUND(IF(weapon_comparison[[#This Row],[tier]]=1,weapon_comparison[[#This Row],[Max_Factor]]*weapon_comparison[[#This Row],[Power_Factor]],weapon_comparison[[#This Row],[Power_Factor]])*weapon_comparison[[#This Row],[Max_Previous_Tier]],0)</f>
        <v>30</v>
      </c>
      <c r="Q129">
        <f>weapon_comparison[[#This Row],[Min_New]]-weapon_comparison[[#This Row],[Min_Current]]</f>
        <v>0</v>
      </c>
      <c r="R129">
        <f>weapon_comparison[[#This Row],[Max_New]]-weapon_comparison[[#This Row],[Max_Current]]</f>
        <v>0</v>
      </c>
    </row>
    <row r="130" spans="1:18" ht="14">
      <c r="A130" s="1" t="s">
        <v>44</v>
      </c>
      <c r="B130" s="1" t="s">
        <v>360</v>
      </c>
      <c r="C130" s="1" t="s">
        <v>48</v>
      </c>
      <c r="D130" s="1" t="s">
        <v>49</v>
      </c>
      <c r="E130" s="1">
        <v>1</v>
      </c>
      <c r="F130" s="4"/>
      <c r="G13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LASER,SMALL,1</v>
      </c>
      <c r="H130">
        <f>IF(weapon_comparison[[#This Row],[tier]]=1,1,VLOOKUP(weapon_comparison[[#This Row],[newkey]],weapon_components[],6,FALSE)/VLOOKUP(weapon_comparison[[#This Row],[Previous_Tier]],weapon_components[],6,FALSE))</f>
        <v>1</v>
      </c>
      <c r="I13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30">
        <f>VLOOKUP(weapon_comparison[[#This Row],[newkey]],weapon_components[],26,FALSE)</f>
        <v>2</v>
      </c>
      <c r="L130" s="1">
        <f>VLOOKUP(weapon_comparison[[#This Row],[newkey]],weapon_components[],27,FALSE)</f>
        <v>3</v>
      </c>
      <c r="M13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3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130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30">
        <f>ROUND(IF(weapon_comparison[[#This Row],[tier]]=1,weapon_comparison[[#This Row],[Max_Factor]]*weapon_comparison[[#This Row],[Power_Factor]],weapon_comparison[[#This Row],[Power_Factor]])*weapon_comparison[[#This Row],[Max_Previous_Tier]],0)</f>
        <v>3</v>
      </c>
      <c r="Q130">
        <f>weapon_comparison[[#This Row],[Min_New]]-weapon_comparison[[#This Row],[Min_Current]]</f>
        <v>0</v>
      </c>
      <c r="R130">
        <f>weapon_comparison[[#This Row],[Max_New]]-weapon_comparison[[#This Row],[Max_Current]]</f>
        <v>0</v>
      </c>
    </row>
    <row r="131" spans="1:18" ht="14">
      <c r="A131" s="1" t="s">
        <v>51</v>
      </c>
      <c r="B131" s="1" t="s">
        <v>361</v>
      </c>
      <c r="C131" s="1" t="s">
        <v>48</v>
      </c>
      <c r="D131" s="1" t="s">
        <v>53</v>
      </c>
      <c r="E131" s="1">
        <v>1</v>
      </c>
      <c r="F131" s="4"/>
      <c r="G13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LASER,MEDIUM,1</v>
      </c>
      <c r="H131">
        <f>IF(weapon_comparison[[#This Row],[tier]]=1,1,VLOOKUP(weapon_comparison[[#This Row],[newkey]],weapon_components[],6,FALSE)/VLOOKUP(weapon_comparison[[#This Row],[Previous_Tier]],weapon_components[],6,FALSE))</f>
        <v>1</v>
      </c>
      <c r="I13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31">
        <f>VLOOKUP(weapon_comparison[[#This Row],[newkey]],weapon_components[],26,FALSE)</f>
        <v>4</v>
      </c>
      <c r="L131" s="1">
        <f>VLOOKUP(weapon_comparison[[#This Row],[newkey]],weapon_components[],27,FALSE)</f>
        <v>7</v>
      </c>
      <c r="M13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3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</v>
      </c>
      <c r="O131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31">
        <f>ROUND(IF(weapon_comparison[[#This Row],[tier]]=1,weapon_comparison[[#This Row],[Max_Factor]]*weapon_comparison[[#This Row],[Power_Factor]],weapon_comparison[[#This Row],[Power_Factor]])*weapon_comparison[[#This Row],[Max_Previous_Tier]],0)</f>
        <v>7</v>
      </c>
      <c r="Q131">
        <f>weapon_comparison[[#This Row],[Min_New]]-weapon_comparison[[#This Row],[Min_Current]]</f>
        <v>0</v>
      </c>
      <c r="R131">
        <f>weapon_comparison[[#This Row],[Max_New]]-weapon_comparison[[#This Row],[Max_Current]]</f>
        <v>0</v>
      </c>
    </row>
    <row r="132" spans="1:18" ht="14">
      <c r="A132" s="1" t="s">
        <v>362</v>
      </c>
      <c r="B132" s="1" t="s">
        <v>363</v>
      </c>
      <c r="C132" s="1" t="s">
        <v>364</v>
      </c>
      <c r="D132" s="1" t="s">
        <v>105</v>
      </c>
      <c r="E132" s="1">
        <v>1</v>
      </c>
      <c r="F132" s="1" t="s">
        <v>85</v>
      </c>
      <c r="G13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2">
        <f>IF(weapon_comparison[[#This Row],[tier]]=1,1,VLOOKUP(weapon_comparison[[#This Row],[newkey]],weapon_components[],6,FALSE)/VLOOKUP(weapon_comparison[[#This Row],[Previous_Tier]],weapon_components[],6,FALSE))</f>
        <v>1</v>
      </c>
      <c r="I13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7.1428571428571432</v>
      </c>
      <c r="J13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9.8591549295774641</v>
      </c>
      <c r="K132">
        <f>VLOOKUP(weapon_comparison[[#This Row],[newkey]],weapon_components[],26,FALSE)</f>
        <v>300</v>
      </c>
      <c r="L132" s="1">
        <f>VLOOKUP(weapon_comparison[[#This Row],[newkey]],weapon_components[],27,FALSE)</f>
        <v>700</v>
      </c>
      <c r="M13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3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32">
        <f>ROUND(IF(weapon_comparison[[#This Row],[tier]]=1,weapon_comparison[[#This Row],[Min_Factor]]*weapon_comparison[[#This Row],[Power_Factor]],weapon_comparison[[#This Row],[Power_Factor]])*weapon_comparison[[#This Row],[Min_Previous_Tier]],0)</f>
        <v>286</v>
      </c>
      <c r="P132">
        <f>ROUND(IF(weapon_comparison[[#This Row],[tier]]=1,weapon_comparison[[#This Row],[Max_Factor]]*weapon_comparison[[#This Row],[Power_Factor]],weapon_comparison[[#This Row],[Power_Factor]])*weapon_comparison[[#This Row],[Max_Previous_Tier]],0)</f>
        <v>690</v>
      </c>
      <c r="Q132">
        <f>weapon_comparison[[#This Row],[Min_New]]-weapon_comparison[[#This Row],[Min_Current]]</f>
        <v>-14</v>
      </c>
      <c r="R132">
        <f>weapon_comparison[[#This Row],[Max_New]]-weapon_comparison[[#This Row],[Max_Current]]</f>
        <v>-10</v>
      </c>
    </row>
    <row r="133" spans="1:18" ht="14">
      <c r="A133" s="1" t="s">
        <v>365</v>
      </c>
      <c r="B133" s="1" t="s">
        <v>366</v>
      </c>
      <c r="C133" s="1" t="s">
        <v>367</v>
      </c>
      <c r="D133" s="1" t="s">
        <v>49</v>
      </c>
      <c r="E133" s="1">
        <v>1</v>
      </c>
      <c r="F133" s="1" t="s">
        <v>81</v>
      </c>
      <c r="G13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33">
        <f>IF(weapon_comparison[[#This Row],[tier]]=1,1,VLOOKUP(weapon_comparison[[#This Row],[newkey]],weapon_components[],6,FALSE)/VLOOKUP(weapon_comparison[[#This Row],[Previous_Tier]],weapon_components[],6,FALSE))</f>
        <v>1</v>
      </c>
      <c r="I13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1.1818181818181819</v>
      </c>
      <c r="J13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1.3571428571428572</v>
      </c>
      <c r="K133">
        <f>VLOOKUP(weapon_comparison[[#This Row],[newkey]],weapon_components[],26,FALSE)</f>
        <v>13</v>
      </c>
      <c r="L133" s="1">
        <f>VLOOKUP(weapon_comparison[[#This Row],[newkey]],weapon_components[],27,FALSE)</f>
        <v>19</v>
      </c>
      <c r="M13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3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33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33">
        <f>ROUND(IF(weapon_comparison[[#This Row],[tier]]=1,weapon_comparison[[#This Row],[Max_Factor]]*weapon_comparison[[#This Row],[Power_Factor]],weapon_comparison[[#This Row],[Power_Factor]])*weapon_comparison[[#This Row],[Max_Previous_Tier]],0)</f>
        <v>20</v>
      </c>
      <c r="Q133">
        <f>weapon_comparison[[#This Row],[Min_New]]-weapon_comparison[[#This Row],[Min_Current]]</f>
        <v>-1</v>
      </c>
      <c r="R133">
        <f>weapon_comparison[[#This Row],[Max_New]]-weapon_comparison[[#This Row],[Max_Current]]</f>
        <v>1</v>
      </c>
    </row>
    <row r="134" spans="1:18" ht="14">
      <c r="A134" s="1" t="s">
        <v>368</v>
      </c>
      <c r="B134" s="1" t="s">
        <v>369</v>
      </c>
      <c r="C134" s="1" t="s">
        <v>367</v>
      </c>
      <c r="D134" s="1" t="s">
        <v>53</v>
      </c>
      <c r="E134" s="1">
        <v>1</v>
      </c>
      <c r="F134" s="1" t="s">
        <v>83</v>
      </c>
      <c r="G13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34">
        <f>IF(weapon_comparison[[#This Row],[tier]]=1,1,VLOOKUP(weapon_comparison[[#This Row],[newkey]],weapon_components[],6,FALSE)/VLOOKUP(weapon_comparison[[#This Row],[Previous_Tier]],weapon_components[],6,FALSE))</f>
        <v>1</v>
      </c>
      <c r="I13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1.3157894736842106</v>
      </c>
      <c r="J13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1.303030303030303</v>
      </c>
      <c r="K134">
        <f>VLOOKUP(weapon_comparison[[#This Row],[newkey]],weapon_components[],26,FALSE)</f>
        <v>25</v>
      </c>
      <c r="L134" s="1">
        <f>VLOOKUP(weapon_comparison[[#This Row],[newkey]],weapon_components[],27,FALSE)</f>
        <v>43</v>
      </c>
      <c r="M13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3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134">
        <f>ROUND(IF(weapon_comparison[[#This Row],[tier]]=1,weapon_comparison[[#This Row],[Min_Factor]]*weapon_comparison[[#This Row],[Power_Factor]],weapon_comparison[[#This Row],[Power_Factor]])*weapon_comparison[[#This Row],[Min_Previous_Tier]],0)</f>
        <v>26</v>
      </c>
      <c r="P134">
        <f>ROUND(IF(weapon_comparison[[#This Row],[tier]]=1,weapon_comparison[[#This Row],[Max_Factor]]*weapon_comparison[[#This Row],[Power_Factor]],weapon_comparison[[#This Row],[Power_Factor]])*weapon_comparison[[#This Row],[Max_Previous_Tier]],0)</f>
        <v>46</v>
      </c>
      <c r="Q134">
        <f>weapon_comparison[[#This Row],[Min_New]]-weapon_comparison[[#This Row],[Min_Current]]</f>
        <v>1</v>
      </c>
      <c r="R134">
        <f>weapon_comparison[[#This Row],[Max_New]]-weapon_comparison[[#This Row],[Max_Current]]</f>
        <v>3</v>
      </c>
    </row>
    <row r="135" spans="1:18" ht="14">
      <c r="A135" s="1" t="s">
        <v>370</v>
      </c>
      <c r="B135" s="1" t="s">
        <v>371</v>
      </c>
      <c r="C135" s="1" t="s">
        <v>367</v>
      </c>
      <c r="D135" s="1" t="s">
        <v>56</v>
      </c>
      <c r="E135" s="1">
        <v>1</v>
      </c>
      <c r="F135" s="1" t="s">
        <v>85</v>
      </c>
      <c r="G13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35">
        <f>IF(weapon_comparison[[#This Row],[tier]]=1,1,VLOOKUP(weapon_comparison[[#This Row],[newkey]],weapon_components[],6,FALSE)/VLOOKUP(weapon_comparison[[#This Row],[Previous_Tier]],weapon_components[],6,FALSE))</f>
        <v>1</v>
      </c>
      <c r="I13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1.3095238095238095</v>
      </c>
      <c r="J13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1.408450704225352</v>
      </c>
      <c r="K135">
        <f>VLOOKUP(weapon_comparison[[#This Row],[newkey]],weapon_components[],26,FALSE)</f>
        <v>55</v>
      </c>
      <c r="L135" s="1">
        <f>VLOOKUP(weapon_comparison[[#This Row],[newkey]],weapon_components[],27,FALSE)</f>
        <v>100</v>
      </c>
      <c r="M13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3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35">
        <f>ROUND(IF(weapon_comparison[[#This Row],[tier]]=1,weapon_comparison[[#This Row],[Min_Factor]]*weapon_comparison[[#This Row],[Power_Factor]],weapon_comparison[[#This Row],[Power_Factor]])*weapon_comparison[[#This Row],[Min_Previous_Tier]],0)</f>
        <v>52</v>
      </c>
      <c r="P135">
        <f>ROUND(IF(weapon_comparison[[#This Row],[tier]]=1,weapon_comparison[[#This Row],[Max_Factor]]*weapon_comparison[[#This Row],[Power_Factor]],weapon_comparison[[#This Row],[Power_Factor]])*weapon_comparison[[#This Row],[Max_Previous_Tier]],0)</f>
        <v>99</v>
      </c>
      <c r="Q135">
        <f>weapon_comparison[[#This Row],[Min_New]]-weapon_comparison[[#This Row],[Min_Current]]</f>
        <v>-3</v>
      </c>
      <c r="R135">
        <f>weapon_comparison[[#This Row],[Max_New]]-weapon_comparison[[#This Row],[Max_Current]]</f>
        <v>-1</v>
      </c>
    </row>
    <row r="136" spans="1:18" ht="14">
      <c r="A136" s="1" t="s">
        <v>372</v>
      </c>
      <c r="B136" s="1" t="s">
        <v>373</v>
      </c>
      <c r="C136" s="1" t="s">
        <v>374</v>
      </c>
      <c r="D136" s="1" t="s">
        <v>49</v>
      </c>
      <c r="E136" s="1">
        <v>1</v>
      </c>
      <c r="F136" s="1" t="s">
        <v>263</v>
      </c>
      <c r="G13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36">
        <f>IF(weapon_comparison[[#This Row],[tier]]=1,1,VLOOKUP(weapon_comparison[[#This Row],[newkey]],weapon_components[],6,FALSE)/VLOOKUP(weapon_comparison[[#This Row],[Previous_Tier]],weapon_components[],6,FALSE))</f>
        <v>1</v>
      </c>
      <c r="I13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1.3888888888888888</v>
      </c>
      <c r="K136">
        <f>VLOOKUP(weapon_comparison[[#This Row],[newkey]],weapon_components[],26,FALSE)</f>
        <v>14</v>
      </c>
      <c r="L136" s="1">
        <f>VLOOKUP(weapon_comparison[[#This Row],[newkey]],weapon_components[],27,FALSE)</f>
        <v>25</v>
      </c>
      <c r="M13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3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136">
        <f>ROUND(IF(weapon_comparison[[#This Row],[tier]]=1,weapon_comparison[[#This Row],[Min_Factor]]*weapon_comparison[[#This Row],[Power_Factor]],weapon_comparison[[#This Row],[Power_Factor]])*weapon_comparison[[#This Row],[Min_Previous_Tier]],0)</f>
        <v>15</v>
      </c>
      <c r="P136">
        <f>ROUND(IF(weapon_comparison[[#This Row],[tier]]=1,weapon_comparison[[#This Row],[Max_Factor]]*weapon_comparison[[#This Row],[Power_Factor]],weapon_comparison[[#This Row],[Power_Factor]])*weapon_comparison[[#This Row],[Max_Previous_Tier]],0)</f>
        <v>28</v>
      </c>
      <c r="Q136">
        <f>weapon_comparison[[#This Row],[Min_New]]-weapon_comparison[[#This Row],[Min_Current]]</f>
        <v>1</v>
      </c>
      <c r="R136">
        <f>weapon_comparison[[#This Row],[Max_New]]-weapon_comparison[[#This Row],[Max_Current]]</f>
        <v>3</v>
      </c>
    </row>
    <row r="137" spans="1:18" ht="14">
      <c r="A137" s="1" t="s">
        <v>375</v>
      </c>
      <c r="B137" s="1" t="s">
        <v>376</v>
      </c>
      <c r="C137" s="1" t="s">
        <v>374</v>
      </c>
      <c r="D137" s="1" t="s">
        <v>53</v>
      </c>
      <c r="E137" s="1">
        <v>1</v>
      </c>
      <c r="F137" s="1" t="s">
        <v>265</v>
      </c>
      <c r="G13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MISSILE,MEDIUM,5</v>
      </c>
      <c r="H137">
        <f>IF(weapon_comparison[[#This Row],[tier]]=1,1,VLOOKUP(weapon_comparison[[#This Row],[newkey]],weapon_components[],6,FALSE)/VLOOKUP(weapon_comparison[[#This Row],[Previous_Tier]],weapon_components[],6,FALSE))</f>
        <v>1</v>
      </c>
      <c r="I13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3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1.25</v>
      </c>
      <c r="K137">
        <f>VLOOKUP(weapon_comparison[[#This Row],[newkey]],weapon_components[],26,FALSE)</f>
        <v>25</v>
      </c>
      <c r="L137" s="1">
        <f>VLOOKUP(weapon_comparison[[#This Row],[newkey]],weapon_components[],27,FALSE)</f>
        <v>50</v>
      </c>
      <c r="M13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25</v>
      </c>
      <c r="N13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40</v>
      </c>
      <c r="O137">
        <f>ROUND(IF(weapon_comparison[[#This Row],[tier]]=1,weapon_comparison[[#This Row],[Min_Factor]]*weapon_comparison[[#This Row],[Power_Factor]],weapon_comparison[[#This Row],[Power_Factor]])*weapon_comparison[[#This Row],[Min_Previous_Tier]],0)</f>
        <v>25</v>
      </c>
      <c r="P137">
        <f>ROUND(IF(weapon_comparison[[#This Row],[tier]]=1,weapon_comparison[[#This Row],[Max_Factor]]*weapon_comparison[[#This Row],[Power_Factor]],weapon_comparison[[#This Row],[Power_Factor]])*weapon_comparison[[#This Row],[Max_Previous_Tier]],0)</f>
        <v>50</v>
      </c>
      <c r="Q137">
        <f>weapon_comparison[[#This Row],[Min_New]]-weapon_comparison[[#This Row],[Min_Current]]</f>
        <v>0</v>
      </c>
      <c r="R137">
        <f>weapon_comparison[[#This Row],[Max_New]]-weapon_comparison[[#This Row],[Max_Current]]</f>
        <v>0</v>
      </c>
    </row>
    <row r="138" spans="1:18" ht="14">
      <c r="A138" s="1" t="s">
        <v>377</v>
      </c>
      <c r="B138" s="1" t="s">
        <v>378</v>
      </c>
      <c r="C138" s="1" t="s">
        <v>374</v>
      </c>
      <c r="D138" s="1" t="s">
        <v>56</v>
      </c>
      <c r="E138" s="1">
        <v>1</v>
      </c>
      <c r="F138" s="1" t="s">
        <v>267</v>
      </c>
      <c r="G13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8">
        <f>IF(weapon_comparison[[#This Row],[tier]]=1,1,VLOOKUP(weapon_comparison[[#This Row],[newkey]],weapon_components[],6,FALSE)/VLOOKUP(weapon_comparison[[#This Row],[Previous_Tier]],weapon_components[],6,FALSE))</f>
        <v>1</v>
      </c>
      <c r="I13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</v>
      </c>
      <c r="J13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1.0843373493975903</v>
      </c>
      <c r="K138">
        <f>VLOOKUP(weapon_comparison[[#This Row],[newkey]],weapon_components[],26,FALSE)</f>
        <v>52</v>
      </c>
      <c r="L138" s="1">
        <f>VLOOKUP(weapon_comparison[[#This Row],[newkey]],weapon_components[],27,FALSE)</f>
        <v>90</v>
      </c>
      <c r="M13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50</v>
      </c>
      <c r="N13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85</v>
      </c>
      <c r="O138">
        <f>ROUND(IF(weapon_comparison[[#This Row],[tier]]=1,weapon_comparison[[#This Row],[Min_Factor]]*weapon_comparison[[#This Row],[Power_Factor]],weapon_comparison[[#This Row],[Power_Factor]])*weapon_comparison[[#This Row],[Min_Previous_Tier]],0)</f>
        <v>52</v>
      </c>
      <c r="P138">
        <f>ROUND(IF(weapon_comparison[[#This Row],[tier]]=1,weapon_comparison[[#This Row],[Max_Factor]]*weapon_comparison[[#This Row],[Power_Factor]],weapon_comparison[[#This Row],[Power_Factor]])*weapon_comparison[[#This Row],[Max_Previous_Tier]],0)</f>
        <v>92</v>
      </c>
      <c r="Q138">
        <f>weapon_comparison[[#This Row],[Min_New]]-weapon_comparison[[#This Row],[Min_Current]]</f>
        <v>0</v>
      </c>
      <c r="R138">
        <f>weapon_comparison[[#This Row],[Max_New]]-weapon_comparison[[#This Row],[Max_Current]]</f>
        <v>2</v>
      </c>
    </row>
    <row r="139" spans="1:18" ht="14">
      <c r="A139" s="1" t="s">
        <v>379</v>
      </c>
      <c r="B139" s="1" t="s">
        <v>380</v>
      </c>
      <c r="C139" s="1" t="s">
        <v>381</v>
      </c>
      <c r="D139" s="1" t="s">
        <v>56</v>
      </c>
      <c r="E139" s="1">
        <v>1</v>
      </c>
      <c r="F139" s="1" t="s">
        <v>267</v>
      </c>
      <c r="G13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39">
        <f>IF(weapon_comparison[[#This Row],[tier]]=1,1,VLOOKUP(weapon_comparison[[#This Row],[newkey]],weapon_components[],6,FALSE)/VLOOKUP(weapon_comparison[[#This Row],[Previous_Tier]],weapon_components[],6,FALSE))</f>
        <v>1</v>
      </c>
      <c r="I13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1.04</v>
      </c>
      <c r="J13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1.0843373493975903</v>
      </c>
      <c r="K139">
        <f>VLOOKUP(weapon_comparison[[#This Row],[newkey]],weapon_components[],26,FALSE)</f>
        <v>52</v>
      </c>
      <c r="L139" s="1">
        <f>VLOOKUP(weapon_comparison[[#This Row],[newkey]],weapon_components[],27,FALSE)</f>
        <v>90</v>
      </c>
      <c r="M13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50</v>
      </c>
      <c r="N13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85</v>
      </c>
      <c r="O139">
        <f>ROUND(IF(weapon_comparison[[#This Row],[tier]]=1,weapon_comparison[[#This Row],[Min_Factor]]*weapon_comparison[[#This Row],[Power_Factor]],weapon_comparison[[#This Row],[Power_Factor]])*weapon_comparison[[#This Row],[Min_Previous_Tier]],0)</f>
        <v>52</v>
      </c>
      <c r="P139">
        <f>ROUND(IF(weapon_comparison[[#This Row],[tier]]=1,weapon_comparison[[#This Row],[Max_Factor]]*weapon_comparison[[#This Row],[Power_Factor]],weapon_comparison[[#This Row],[Power_Factor]])*weapon_comparison[[#This Row],[Max_Previous_Tier]],0)</f>
        <v>92</v>
      </c>
      <c r="Q139">
        <f>weapon_comparison[[#This Row],[Min_New]]-weapon_comparison[[#This Row],[Min_Current]]</f>
        <v>0</v>
      </c>
      <c r="R139">
        <f>weapon_comparison[[#This Row],[Max_New]]-weapon_comparison[[#This Row],[Max_Current]]</f>
        <v>2</v>
      </c>
    </row>
    <row r="140" spans="1:18" ht="14">
      <c r="A140" s="1" t="s">
        <v>382</v>
      </c>
      <c r="B140" s="1" t="s">
        <v>383</v>
      </c>
      <c r="C140" s="1" t="s">
        <v>384</v>
      </c>
      <c r="D140" s="1" t="s">
        <v>49</v>
      </c>
      <c r="E140" s="1">
        <v>1</v>
      </c>
      <c r="F140" s="1" t="s">
        <v>263</v>
      </c>
      <c r="G14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MISSILE,SMALL,5</v>
      </c>
      <c r="H140">
        <f>IF(weapon_comparison[[#This Row],[tier]]=1,1,VLOOKUP(weapon_comparison[[#This Row],[newkey]],weapon_components[],6,FALSE)/VLOOKUP(weapon_comparison[[#This Row],[Previous_Tier]],weapon_components[],6,FALSE))</f>
        <v>1</v>
      </c>
      <c r="I14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0.7142857142857143</v>
      </c>
      <c r="J14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1.2777777777777777</v>
      </c>
      <c r="K140">
        <f>VLOOKUP(weapon_comparison[[#This Row],[newkey]],weapon_components[],26,FALSE)</f>
        <v>10</v>
      </c>
      <c r="L140" s="1">
        <f>VLOOKUP(weapon_comparison[[#This Row],[newkey]],weapon_components[],27,FALSE)</f>
        <v>23</v>
      </c>
      <c r="M14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4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20</v>
      </c>
      <c r="O140">
        <f>ROUND(IF(weapon_comparison[[#This Row],[tier]]=1,weapon_comparison[[#This Row],[Min_Factor]]*weapon_comparison[[#This Row],[Power_Factor]],weapon_comparison[[#This Row],[Power_Factor]])*weapon_comparison[[#This Row],[Min_Previous_Tier]],0)</f>
        <v>11</v>
      </c>
      <c r="P140">
        <f>ROUND(IF(weapon_comparison[[#This Row],[tier]]=1,weapon_comparison[[#This Row],[Max_Factor]]*weapon_comparison[[#This Row],[Power_Factor]],weapon_comparison[[#This Row],[Power_Factor]])*weapon_comparison[[#This Row],[Max_Previous_Tier]],0)</f>
        <v>26</v>
      </c>
      <c r="Q140">
        <f>weapon_comparison[[#This Row],[Min_New]]-weapon_comparison[[#This Row],[Min_Current]]</f>
        <v>1</v>
      </c>
      <c r="R140">
        <f>weapon_comparison[[#This Row],[Max_New]]-weapon_comparison[[#This Row],[Max_Current]]</f>
        <v>3</v>
      </c>
    </row>
    <row r="141" spans="1:18" ht="14">
      <c r="A141" s="1" t="s">
        <v>385</v>
      </c>
      <c r="B141" s="1" t="s">
        <v>386</v>
      </c>
      <c r="C141" s="1" t="s">
        <v>384</v>
      </c>
      <c r="D141" s="1" t="s">
        <v>53</v>
      </c>
      <c r="E141" s="1">
        <v>1</v>
      </c>
      <c r="F141" s="1" t="s">
        <v>192</v>
      </c>
      <c r="G14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MASS_DRIVER,MEDIUM,5</v>
      </c>
      <c r="H141">
        <f>IF(weapon_comparison[[#This Row],[tier]]=1,1,VLOOKUP(weapon_comparison[[#This Row],[newkey]],weapon_components[],6,FALSE)/VLOOKUP(weapon_comparison[[#This Row],[Previous_Tier]],weapon_components[],6,FALSE))</f>
        <v>1</v>
      </c>
      <c r="I14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1.1764705882352942</v>
      </c>
      <c r="J14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0.86792452830188682</v>
      </c>
      <c r="K141">
        <f>VLOOKUP(weapon_comparison[[#This Row],[newkey]],weapon_components[],26,FALSE)</f>
        <v>20</v>
      </c>
      <c r="L141" s="1">
        <f>VLOOKUP(weapon_comparison[[#This Row],[newkey]],weapon_components[],27,FALSE)</f>
        <v>46</v>
      </c>
      <c r="M14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15</v>
      </c>
      <c r="N14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55</v>
      </c>
      <c r="O141">
        <f>ROUND(IF(weapon_comparison[[#This Row],[tier]]=1,weapon_comparison[[#This Row],[Min_Factor]]*weapon_comparison[[#This Row],[Power_Factor]],weapon_comparison[[#This Row],[Power_Factor]])*weapon_comparison[[#This Row],[Min_Previous_Tier]],0)</f>
        <v>18</v>
      </c>
      <c r="P141">
        <f>ROUND(IF(weapon_comparison[[#This Row],[tier]]=1,weapon_comparison[[#This Row],[Max_Factor]]*weapon_comparison[[#This Row],[Power_Factor]],weapon_comparison[[#This Row],[Power_Factor]])*weapon_comparison[[#This Row],[Max_Previous_Tier]],0)</f>
        <v>48</v>
      </c>
      <c r="Q141">
        <f>weapon_comparison[[#This Row],[Min_New]]-weapon_comparison[[#This Row],[Min_Current]]</f>
        <v>-2</v>
      </c>
      <c r="R141">
        <f>weapon_comparison[[#This Row],[Max_New]]-weapon_comparison[[#This Row],[Max_Current]]</f>
        <v>2</v>
      </c>
    </row>
    <row r="142" spans="1:18" ht="14">
      <c r="A142" s="1" t="s">
        <v>387</v>
      </c>
      <c r="B142" s="1" t="s">
        <v>388</v>
      </c>
      <c r="C142" s="1" t="s">
        <v>389</v>
      </c>
      <c r="D142" s="1" t="s">
        <v>56</v>
      </c>
      <c r="E142" s="1">
        <v>1</v>
      </c>
      <c r="F142" s="1" t="s">
        <v>100</v>
      </c>
      <c r="G14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2">
        <f>IF(weapon_comparison[[#This Row],[tier]]=1,1,VLOOKUP(weapon_comparison[[#This Row],[newkey]],weapon_components[],6,FALSE)/VLOOKUP(weapon_comparison[[#This Row],[Previous_Tier]],weapon_components[],6,FALSE))</f>
        <v>1</v>
      </c>
      <c r="I14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0.53254437869822491</v>
      </c>
      <c r="J14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0.75528700906344415</v>
      </c>
      <c r="K142">
        <f>VLOOKUP(weapon_comparison[[#This Row],[newkey]],weapon_components[],26,FALSE)</f>
        <v>90</v>
      </c>
      <c r="L142" s="1">
        <f>VLOOKUP(weapon_comparison[[#This Row],[newkey]],weapon_components[],27,FALSE)</f>
        <v>250</v>
      </c>
      <c r="M14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4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42">
        <f>ROUND(IF(weapon_comparison[[#This Row],[tier]]=1,weapon_comparison[[#This Row],[Min_Factor]]*weapon_comparison[[#This Row],[Power_Factor]],weapon_comparison[[#This Row],[Power_Factor]])*weapon_comparison[[#This Row],[Min_Previous_Tier]],0)</f>
        <v>87</v>
      </c>
      <c r="P142">
        <f>ROUND(IF(weapon_comparison[[#This Row],[tier]]=1,weapon_comparison[[#This Row],[Max_Factor]]*weapon_comparison[[#This Row],[Power_Factor]],weapon_comparison[[#This Row],[Power_Factor]])*weapon_comparison[[#This Row],[Max_Previous_Tier]],0)</f>
        <v>244</v>
      </c>
      <c r="Q142">
        <f>weapon_comparison[[#This Row],[Min_New]]-weapon_comparison[[#This Row],[Min_Current]]</f>
        <v>-3</v>
      </c>
      <c r="R142">
        <f>weapon_comparison[[#This Row],[Max_New]]-weapon_comparison[[#This Row],[Max_Current]]</f>
        <v>-6</v>
      </c>
    </row>
    <row r="143" spans="1:18" ht="14">
      <c r="A143" s="1" t="s">
        <v>390</v>
      </c>
      <c r="B143" s="1" t="s">
        <v>391</v>
      </c>
      <c r="C143" s="1" t="s">
        <v>392</v>
      </c>
      <c r="D143" s="1" t="s">
        <v>105</v>
      </c>
      <c r="E143" s="1">
        <v>1</v>
      </c>
      <c r="F143" s="1" t="s">
        <v>65</v>
      </c>
      <c r="G14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3">
        <f>IF(weapon_comparison[[#This Row],[tier]]=1,1,VLOOKUP(weapon_comparison[[#This Row],[newkey]],weapon_components[],6,FALSE)/VLOOKUP(weapon_comparison[[#This Row],[Previous_Tier]],weapon_components[],6,FALSE))</f>
        <v>1</v>
      </c>
      <c r="I14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0.25</v>
      </c>
      <c r="J14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0.25</v>
      </c>
      <c r="K143">
        <f>VLOOKUP(weapon_comparison[[#This Row],[newkey]],weapon_components[],26,FALSE)</f>
        <v>2</v>
      </c>
      <c r="L143" s="1">
        <f>VLOOKUP(weapon_comparison[[#This Row],[newkey]],weapon_components[],27,FALSE)</f>
        <v>3</v>
      </c>
      <c r="M14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4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</v>
      </c>
      <c r="O143">
        <f>ROUND(IF(weapon_comparison[[#This Row],[tier]]=1,weapon_comparison[[#This Row],[Min_Factor]]*weapon_comparison[[#This Row],[Power_Factor]],weapon_comparison[[#This Row],[Power_Factor]])*weapon_comparison[[#This Row],[Min_Previous_Tier]],0)</f>
        <v>2</v>
      </c>
      <c r="P143">
        <f>ROUND(IF(weapon_comparison[[#This Row],[tier]]=1,weapon_comparison[[#This Row],[Max_Factor]]*weapon_comparison[[#This Row],[Power_Factor]],weapon_comparison[[#This Row],[Power_Factor]])*weapon_comparison[[#This Row],[Max_Previous_Tier]],0)</f>
        <v>2</v>
      </c>
      <c r="Q143">
        <f>weapon_comparison[[#This Row],[Min_New]]-weapon_comparison[[#This Row],[Min_Current]]</f>
        <v>0</v>
      </c>
      <c r="R143">
        <f>weapon_comparison[[#This Row],[Max_New]]-weapon_comparison[[#This Row],[Max_Current]]</f>
        <v>-1</v>
      </c>
    </row>
    <row r="144" spans="1:18" ht="14">
      <c r="A144" s="1" t="s">
        <v>393</v>
      </c>
      <c r="B144" s="1" t="s">
        <v>394</v>
      </c>
      <c r="C144" s="1" t="s">
        <v>392</v>
      </c>
      <c r="D144" s="1" t="s">
        <v>105</v>
      </c>
      <c r="E144" s="1">
        <v>2</v>
      </c>
      <c r="F144" s="1"/>
      <c r="G14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POINT_DEFENCE,NA,1</v>
      </c>
      <c r="H144">
        <f>IF(weapon_comparison[[#This Row],[tier]]=1,1,VLOOKUP(weapon_comparison[[#This Row],[newkey]],weapon_components[],6,FALSE)/VLOOKUP(weapon_comparison[[#This Row],[Previous_Tier]],weapon_components[],6,FALSE))</f>
        <v>1.5</v>
      </c>
      <c r="I14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1.5</v>
      </c>
      <c r="J14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1.3333333333333333</v>
      </c>
      <c r="K144">
        <f>VLOOKUP(weapon_comparison[[#This Row],[newkey]],weapon_components[],26,FALSE)</f>
        <v>3</v>
      </c>
      <c r="L144" s="1">
        <f>VLOOKUP(weapon_comparison[[#This Row],[newkey]],weapon_components[],27,FALSE)</f>
        <v>4</v>
      </c>
      <c r="M14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</v>
      </c>
      <c r="N14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</v>
      </c>
      <c r="O144">
        <f>ROUND(IF(weapon_comparison[[#This Row],[tier]]=1,weapon_comparison[[#This Row],[Min_Factor]]*weapon_comparison[[#This Row],[Power_Factor]],weapon_comparison[[#This Row],[Power_Factor]])*weapon_comparison[[#This Row],[Min_Previous_Tier]],0)</f>
        <v>3</v>
      </c>
      <c r="P144">
        <f>ROUND(IF(weapon_comparison[[#This Row],[tier]]=1,weapon_comparison[[#This Row],[Max_Factor]]*weapon_comparison[[#This Row],[Power_Factor]],weapon_comparison[[#This Row],[Power_Factor]])*weapon_comparison[[#This Row],[Max_Previous_Tier]],0)</f>
        <v>3</v>
      </c>
      <c r="Q144">
        <f>weapon_comparison[[#This Row],[Min_New]]-weapon_comparison[[#This Row],[Min_Current]]</f>
        <v>0</v>
      </c>
      <c r="R144">
        <f>weapon_comparison[[#This Row],[Max_New]]-weapon_comparison[[#This Row],[Max_Current]]</f>
        <v>-1</v>
      </c>
    </row>
    <row r="145" spans="1:18" ht="14">
      <c r="A145" s="1" t="s">
        <v>395</v>
      </c>
      <c r="B145" s="1" t="s">
        <v>396</v>
      </c>
      <c r="C145" s="1" t="s">
        <v>392</v>
      </c>
      <c r="D145" s="1" t="s">
        <v>105</v>
      </c>
      <c r="E145" s="1">
        <v>3</v>
      </c>
      <c r="G14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POINT_DEFENCE,NA,2</v>
      </c>
      <c r="H145">
        <f>IF(weapon_comparison[[#This Row],[tier]]=1,1,VLOOKUP(weapon_comparison[[#This Row],[newkey]],weapon_components[],6,FALSE)/VLOOKUP(weapon_comparison[[#This Row],[Previous_Tier]],weapon_components[],6,FALSE))</f>
        <v>1.3333333333333333</v>
      </c>
      <c r="I14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1.6666666666666667</v>
      </c>
      <c r="J14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1.5</v>
      </c>
      <c r="K145">
        <f>VLOOKUP(weapon_comparison[[#This Row],[newkey]],weapon_components[],26,FALSE)</f>
        <v>5</v>
      </c>
      <c r="L145" s="1">
        <f>VLOOKUP(weapon_comparison[[#This Row],[newkey]],weapon_components[],27,FALSE)</f>
        <v>6</v>
      </c>
      <c r="M14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3</v>
      </c>
      <c r="N14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</v>
      </c>
      <c r="O145">
        <f>ROUND(IF(weapon_comparison[[#This Row],[tier]]=1,weapon_comparison[[#This Row],[Min_Factor]]*weapon_comparison[[#This Row],[Power_Factor]],weapon_comparison[[#This Row],[Power_Factor]])*weapon_comparison[[#This Row],[Min_Previous_Tier]],0)</f>
        <v>4</v>
      </c>
      <c r="P145">
        <f>ROUND(IF(weapon_comparison[[#This Row],[tier]]=1,weapon_comparison[[#This Row],[Max_Factor]]*weapon_comparison[[#This Row],[Power_Factor]],weapon_comparison[[#This Row],[Power_Factor]])*weapon_comparison[[#This Row],[Max_Previous_Tier]],0)</f>
        <v>4</v>
      </c>
      <c r="Q145">
        <f>weapon_comparison[[#This Row],[Min_New]]-weapon_comparison[[#This Row],[Min_Current]]</f>
        <v>-1</v>
      </c>
      <c r="R145">
        <f>weapon_comparison[[#This Row],[Max_New]]-weapon_comparison[[#This Row],[Max_Current]]</f>
        <v>-2</v>
      </c>
    </row>
    <row r="146" spans="1:18" ht="14">
      <c r="A146" s="1" t="s">
        <v>397</v>
      </c>
      <c r="B146" s="1" t="s">
        <v>398</v>
      </c>
      <c r="C146" s="1" t="s">
        <v>398</v>
      </c>
      <c r="D146" s="1" t="s">
        <v>105</v>
      </c>
      <c r="E146" s="1">
        <v>1</v>
      </c>
      <c r="F146" s="1" t="s">
        <v>100</v>
      </c>
      <c r="G14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46">
        <f>IF(weapon_comparison[[#This Row],[tier]]=1,1,VLOOKUP(weapon_comparison[[#This Row],[newkey]],weapon_components[],6,FALSE)/VLOOKUP(weapon_comparison[[#This Row],[Previous_Tier]],weapon_components[],6,FALSE))</f>
        <v>1</v>
      </c>
      <c r="I14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2.9585798816568047</v>
      </c>
      <c r="J14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3.0211480362537766</v>
      </c>
      <c r="K146">
        <f>VLOOKUP(weapon_comparison[[#This Row],[newkey]],weapon_components[],26,FALSE)</f>
        <v>500</v>
      </c>
      <c r="L146" s="1">
        <f>VLOOKUP(weapon_comparison[[#This Row],[newkey]],weapon_components[],27,FALSE)</f>
        <v>1000</v>
      </c>
      <c r="M14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4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46">
        <f>ROUND(IF(weapon_comparison[[#This Row],[tier]]=1,weapon_comparison[[#This Row],[Min_Factor]]*weapon_comparison[[#This Row],[Power_Factor]],weapon_comparison[[#This Row],[Power_Factor]])*weapon_comparison[[#This Row],[Min_Previous_Tier]],0)</f>
        <v>485</v>
      </c>
      <c r="P146">
        <f>ROUND(IF(weapon_comparison[[#This Row],[tier]]=1,weapon_comparison[[#This Row],[Max_Factor]]*weapon_comparison[[#This Row],[Power_Factor]],weapon_comparison[[#This Row],[Power_Factor]])*weapon_comparison[[#This Row],[Max_Previous_Tier]],0)</f>
        <v>976</v>
      </c>
      <c r="Q146">
        <f>weapon_comparison[[#This Row],[Min_New]]-weapon_comparison[[#This Row],[Min_Current]]</f>
        <v>-15</v>
      </c>
      <c r="R146">
        <f>weapon_comparison[[#This Row],[Max_New]]-weapon_comparison[[#This Row],[Max_Current]]</f>
        <v>-24</v>
      </c>
    </row>
    <row r="147" spans="1:18" ht="14">
      <c r="A147" s="1" t="s">
        <v>399</v>
      </c>
      <c r="B147" s="1" t="s">
        <v>400</v>
      </c>
      <c r="C147" s="1" t="s">
        <v>400</v>
      </c>
      <c r="D147" s="1" t="s">
        <v>105</v>
      </c>
      <c r="E147" s="1">
        <v>1</v>
      </c>
      <c r="F147" s="1" t="s">
        <v>395</v>
      </c>
      <c r="G14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POINT_DEFENCE,NA,3</v>
      </c>
      <c r="H147">
        <f>IF(weapon_comparison[[#This Row],[tier]]=1,1,VLOOKUP(weapon_comparison[[#This Row],[newkey]],weapon_components[],6,FALSE)/VLOOKUP(weapon_comparison[[#This Row],[Previous_Tier]],weapon_components[],6,FALSE))</f>
        <v>1</v>
      </c>
      <c r="I14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</v>
      </c>
      <c r="J14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3.3333333333333335</v>
      </c>
      <c r="K147">
        <f>VLOOKUP(weapon_comparison[[#This Row],[newkey]],weapon_components[],26,FALSE)</f>
        <v>15</v>
      </c>
      <c r="L147" s="1">
        <f>VLOOKUP(weapon_comparison[[#This Row],[newkey]],weapon_components[],27,FALSE)</f>
        <v>20</v>
      </c>
      <c r="M14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4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147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47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147">
        <f>weapon_comparison[[#This Row],[Min_New]]-weapon_comparison[[#This Row],[Min_Current]]</f>
        <v>-3</v>
      </c>
      <c r="R147">
        <f>weapon_comparison[[#This Row],[Max_New]]-weapon_comparison[[#This Row],[Max_Current]]</f>
        <v>-7</v>
      </c>
    </row>
    <row r="148" spans="1:18" ht="14">
      <c r="A148" s="1" t="s">
        <v>401</v>
      </c>
      <c r="B148" s="1" t="s">
        <v>402</v>
      </c>
      <c r="C148" s="1" t="s">
        <v>402</v>
      </c>
      <c r="D148" s="1" t="s">
        <v>105</v>
      </c>
      <c r="E148" s="1">
        <v>1</v>
      </c>
      <c r="F148" s="1" t="s">
        <v>65</v>
      </c>
      <c r="G14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LASER,SMALL,3</v>
      </c>
      <c r="H148">
        <f>IF(weapon_comparison[[#This Row],[tier]]=1,1,VLOOKUP(weapon_comparison[[#This Row],[newkey]],weapon_components[],6,FALSE)/VLOOKUP(weapon_comparison[[#This Row],[Previous_Tier]],weapon_components[],6,FALSE))</f>
        <v>1</v>
      </c>
      <c r="I14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1.25</v>
      </c>
      <c r="J14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48">
        <f>VLOOKUP(weapon_comparison[[#This Row],[newkey]],weapon_components[],26,FALSE)</f>
        <v>10</v>
      </c>
      <c r="L148" s="1">
        <f>VLOOKUP(weapon_comparison[[#This Row],[newkey]],weapon_components[],27,FALSE)</f>
        <v>12</v>
      </c>
      <c r="M14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6</v>
      </c>
      <c r="N14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9</v>
      </c>
      <c r="O148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48">
        <f>ROUND(IF(weapon_comparison[[#This Row],[tier]]=1,weapon_comparison[[#This Row],[Max_Factor]]*weapon_comparison[[#This Row],[Power_Factor]],weapon_comparison[[#This Row],[Power_Factor]])*weapon_comparison[[#This Row],[Max_Previous_Tier]],0)</f>
        <v>9</v>
      </c>
      <c r="Q148">
        <f>weapon_comparison[[#This Row],[Min_New]]-weapon_comparison[[#This Row],[Min_Current]]</f>
        <v>-2</v>
      </c>
      <c r="R148">
        <f>weapon_comparison[[#This Row],[Max_New]]-weapon_comparison[[#This Row],[Max_Current]]</f>
        <v>-3</v>
      </c>
    </row>
    <row r="149" spans="1:18" ht="14">
      <c r="A149" s="1" t="s">
        <v>403</v>
      </c>
      <c r="B149" s="1" t="s">
        <v>404</v>
      </c>
      <c r="C149" s="1" t="s">
        <v>404</v>
      </c>
      <c r="D149" s="1" t="s">
        <v>105</v>
      </c>
      <c r="E149" s="1">
        <v>1</v>
      </c>
      <c r="F149" s="1" t="s">
        <v>68</v>
      </c>
      <c r="G14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LASER,MEDIUM,3</v>
      </c>
      <c r="H149">
        <f>IF(weapon_comparison[[#This Row],[tier]]=1,1,VLOOKUP(weapon_comparison[[#This Row],[newkey]],weapon_components[],6,FALSE)/VLOOKUP(weapon_comparison[[#This Row],[Previous_Tier]],weapon_components[],6,FALSE))</f>
        <v>1</v>
      </c>
      <c r="I14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</v>
      </c>
      <c r="J14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</v>
      </c>
      <c r="K149">
        <f>VLOOKUP(weapon_comparison[[#This Row],[newkey]],weapon_components[],26,FALSE)</f>
        <v>16</v>
      </c>
      <c r="L149" s="1">
        <f>VLOOKUP(weapon_comparison[[#This Row],[newkey]],weapon_components[],27,FALSE)</f>
        <v>26</v>
      </c>
      <c r="M14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12</v>
      </c>
      <c r="N14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21</v>
      </c>
      <c r="O149">
        <f>ROUND(IF(weapon_comparison[[#This Row],[tier]]=1,weapon_comparison[[#This Row],[Min_Factor]]*weapon_comparison[[#This Row],[Power_Factor]],weapon_comparison[[#This Row],[Power_Factor]])*weapon_comparison[[#This Row],[Min_Previous_Tier]],0)</f>
        <v>12</v>
      </c>
      <c r="P149">
        <f>ROUND(IF(weapon_comparison[[#This Row],[tier]]=1,weapon_comparison[[#This Row],[Max_Factor]]*weapon_comparison[[#This Row],[Power_Factor]],weapon_comparison[[#This Row],[Power_Factor]])*weapon_comparison[[#This Row],[Max_Previous_Tier]],0)</f>
        <v>21</v>
      </c>
      <c r="Q149">
        <f>weapon_comparison[[#This Row],[Min_New]]-weapon_comparison[[#This Row],[Min_Current]]</f>
        <v>-4</v>
      </c>
      <c r="R149">
        <f>weapon_comparison[[#This Row],[Max_New]]-weapon_comparison[[#This Row],[Max_Current]]</f>
        <v>-5</v>
      </c>
    </row>
    <row r="150" spans="1:18" ht="14">
      <c r="A150" s="1" t="s">
        <v>405</v>
      </c>
      <c r="B150" s="1" t="s">
        <v>406</v>
      </c>
      <c r="C150" s="1" t="s">
        <v>406</v>
      </c>
      <c r="D150" s="1" t="s">
        <v>105</v>
      </c>
      <c r="E150" s="1">
        <v>1</v>
      </c>
      <c r="F150" s="1" t="s">
        <v>267</v>
      </c>
      <c r="G15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MISSILE,LARGE,5</v>
      </c>
      <c r="H150">
        <f>IF(weapon_comparison[[#This Row],[tier]]=1,1,VLOOKUP(weapon_comparison[[#This Row],[newkey]],weapon_components[],6,FALSE)/VLOOKUP(weapon_comparison[[#This Row],[Previous_Tier]],weapon_components[],6,FALSE))</f>
        <v>1</v>
      </c>
      <c r="I15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10</v>
      </c>
      <c r="J15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9.0361445783132535</v>
      </c>
      <c r="K150">
        <f>VLOOKUP(weapon_comparison[[#This Row],[newkey]],weapon_components[],26,FALSE)</f>
        <v>500</v>
      </c>
      <c r="L150" s="1">
        <f>VLOOKUP(weapon_comparison[[#This Row],[newkey]],weapon_components[],27,FALSE)</f>
        <v>750</v>
      </c>
      <c r="M15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50</v>
      </c>
      <c r="N15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85</v>
      </c>
      <c r="O150">
        <f>ROUND(IF(weapon_comparison[[#This Row],[tier]]=1,weapon_comparison[[#This Row],[Min_Factor]]*weapon_comparison[[#This Row],[Power_Factor]],weapon_comparison[[#This Row],[Power_Factor]])*weapon_comparison[[#This Row],[Min_Previous_Tier]],0)</f>
        <v>500</v>
      </c>
      <c r="P150">
        <f>ROUND(IF(weapon_comparison[[#This Row],[tier]]=1,weapon_comparison[[#This Row],[Max_Factor]]*weapon_comparison[[#This Row],[Power_Factor]],weapon_comparison[[#This Row],[Power_Factor]])*weapon_comparison[[#This Row],[Max_Previous_Tier]],0)</f>
        <v>768</v>
      </c>
      <c r="Q150">
        <f>weapon_comparison[[#This Row],[Min_New]]-weapon_comparison[[#This Row],[Min_Current]]</f>
        <v>0</v>
      </c>
      <c r="R150">
        <f>weapon_comparison[[#This Row],[Max_New]]-weapon_comparison[[#This Row],[Max_Current]]</f>
        <v>18</v>
      </c>
    </row>
    <row r="151" spans="1:18" ht="14">
      <c r="A151" s="1" t="s">
        <v>407</v>
      </c>
      <c r="B151" s="1" t="s">
        <v>408</v>
      </c>
      <c r="C151" s="1" t="s">
        <v>408</v>
      </c>
      <c r="D151" s="1" t="s">
        <v>105</v>
      </c>
      <c r="E151" s="1">
        <v>1</v>
      </c>
      <c r="F151" s="1" t="s">
        <v>133</v>
      </c>
      <c r="G15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PLASMA,LARGE,3</v>
      </c>
      <c r="H151">
        <f>IF(weapon_comparison[[#This Row],[tier]]=1,1,VLOOKUP(weapon_comparison[[#This Row],[newkey]],weapon_components[],6,FALSE)/VLOOKUP(weapon_comparison[[#This Row],[Previous_Tier]],weapon_components[],6,FALSE))</f>
        <v>1</v>
      </c>
      <c r="I15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5.208333333333333</v>
      </c>
      <c r="J15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3.9156626506024095</v>
      </c>
      <c r="K151">
        <f>VLOOKUP(weapon_comparison[[#This Row],[newkey]],weapon_components[],26,FALSE)</f>
        <v>250</v>
      </c>
      <c r="L151" s="1">
        <f>VLOOKUP(weapon_comparison[[#This Row],[newkey]],weapon_components[],27,FALSE)</f>
        <v>325</v>
      </c>
      <c r="M15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5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76</v>
      </c>
      <c r="O151">
        <f>ROUND(IF(weapon_comparison[[#This Row],[tier]]=1,weapon_comparison[[#This Row],[Min_Factor]]*weapon_comparison[[#This Row],[Power_Factor]],weapon_comparison[[#This Row],[Power_Factor]])*weapon_comparison[[#This Row],[Min_Previous_Tier]],0)</f>
        <v>208</v>
      </c>
      <c r="P151">
        <f>ROUND(IF(weapon_comparison[[#This Row],[tier]]=1,weapon_comparison[[#This Row],[Max_Factor]]*weapon_comparison[[#This Row],[Power_Factor]],weapon_comparison[[#This Row],[Power_Factor]])*weapon_comparison[[#This Row],[Max_Previous_Tier]],0)</f>
        <v>298</v>
      </c>
      <c r="Q151">
        <f>weapon_comparison[[#This Row],[Min_New]]-weapon_comparison[[#This Row],[Min_Current]]</f>
        <v>-42</v>
      </c>
      <c r="R151">
        <f>weapon_comparison[[#This Row],[Max_New]]-weapon_comparison[[#This Row],[Max_Current]]</f>
        <v>-27</v>
      </c>
    </row>
    <row r="152" spans="1:18" ht="14">
      <c r="A152" s="1" t="s">
        <v>409</v>
      </c>
      <c r="B152" s="1" t="s">
        <v>410</v>
      </c>
      <c r="C152" s="1" t="s">
        <v>410</v>
      </c>
      <c r="D152" s="1" t="s">
        <v>105</v>
      </c>
      <c r="E152" s="1">
        <v>1</v>
      </c>
      <c r="F152" s="1" t="s">
        <v>100</v>
      </c>
      <c r="G15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2">
        <f>IF(weapon_comparison[[#This Row],[tier]]=1,1,VLOOKUP(weapon_comparison[[#This Row],[newkey]],weapon_components[],6,FALSE)/VLOOKUP(weapon_comparison[[#This Row],[Previous_Tier]],weapon_components[],6,FALSE))</f>
        <v>1</v>
      </c>
      <c r="I15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29.585798816568047</v>
      </c>
      <c r="J15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22.658610271903324</v>
      </c>
      <c r="K152">
        <f>VLOOKUP(weapon_comparison[[#This Row],[newkey]],weapon_components[],26,FALSE)</f>
        <v>5000</v>
      </c>
      <c r="L152" s="1">
        <f>VLOOKUP(weapon_comparison[[#This Row],[newkey]],weapon_components[],27,FALSE)</f>
        <v>7500</v>
      </c>
      <c r="M15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5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52">
        <f>ROUND(IF(weapon_comparison[[#This Row],[tier]]=1,weapon_comparison[[#This Row],[Min_Factor]]*weapon_comparison[[#This Row],[Power_Factor]],weapon_comparison[[#This Row],[Power_Factor]])*weapon_comparison[[#This Row],[Min_Previous_Tier]],0)</f>
        <v>4852</v>
      </c>
      <c r="P152">
        <f>ROUND(IF(weapon_comparison[[#This Row],[tier]]=1,weapon_comparison[[#This Row],[Max_Factor]]*weapon_comparison[[#This Row],[Power_Factor]],weapon_comparison[[#This Row],[Power_Factor]])*weapon_comparison[[#This Row],[Max_Previous_Tier]],0)</f>
        <v>7319</v>
      </c>
      <c r="Q152">
        <f>weapon_comparison[[#This Row],[Min_New]]-weapon_comparison[[#This Row],[Min_Current]]</f>
        <v>-148</v>
      </c>
      <c r="R152">
        <f>weapon_comparison[[#This Row],[Max_New]]-weapon_comparison[[#This Row],[Max_Current]]</f>
        <v>-181</v>
      </c>
    </row>
    <row r="153" spans="1:18" ht="14">
      <c r="A153" s="1" t="s">
        <v>411</v>
      </c>
      <c r="B153" s="1" t="s">
        <v>412</v>
      </c>
      <c r="C153" s="1" t="s">
        <v>412</v>
      </c>
      <c r="D153" s="1" t="s">
        <v>105</v>
      </c>
      <c r="E153" s="1">
        <v>1</v>
      </c>
      <c r="F153" s="1" t="s">
        <v>81</v>
      </c>
      <c r="G15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3">
        <f>IF(weapon_comparison[[#This Row],[tier]]=1,1,VLOOKUP(weapon_comparison[[#This Row],[newkey]],weapon_components[],6,FALSE)/VLOOKUP(weapon_comparison[[#This Row],[Previous_Tier]],weapon_components[],6,FALSE))</f>
        <v>1</v>
      </c>
      <c r="I15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0.90909090909090906</v>
      </c>
      <c r="J15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0.8571428571428571</v>
      </c>
      <c r="K153">
        <f>VLOOKUP(weapon_comparison[[#This Row],[newkey]],weapon_components[],26,FALSE)</f>
        <v>10</v>
      </c>
      <c r="L153" s="1">
        <f>VLOOKUP(weapon_comparison[[#This Row],[newkey]],weapon_components[],27,FALSE)</f>
        <v>12</v>
      </c>
      <c r="M15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5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53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53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153">
        <f>weapon_comparison[[#This Row],[Min_New]]-weapon_comparison[[#This Row],[Min_Current]]</f>
        <v>-1</v>
      </c>
      <c r="R153">
        <f>weapon_comparison[[#This Row],[Max_New]]-weapon_comparison[[#This Row],[Max_Current]]</f>
        <v>1</v>
      </c>
    </row>
    <row r="154" spans="1:18" ht="14">
      <c r="A154" s="1" t="s">
        <v>413</v>
      </c>
      <c r="B154" s="1" t="s">
        <v>414</v>
      </c>
      <c r="C154" s="1" t="s">
        <v>414</v>
      </c>
      <c r="D154" s="1" t="s">
        <v>105</v>
      </c>
      <c r="E154" s="1">
        <v>1</v>
      </c>
      <c r="F154" s="1" t="s">
        <v>100</v>
      </c>
      <c r="G15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4">
        <f>IF(weapon_comparison[[#This Row],[tier]]=1,1,VLOOKUP(weapon_comparison[[#This Row],[newkey]],weapon_components[],6,FALSE)/VLOOKUP(weapon_comparison[[#This Row],[Previous_Tier]],weapon_components[],6,FALSE))</f>
        <v>1</v>
      </c>
      <c r="I15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11.834319526627219</v>
      </c>
      <c r="J15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9.0634441087613293</v>
      </c>
      <c r="K154">
        <f>VLOOKUP(weapon_comparison[[#This Row],[newkey]],weapon_components[],26,FALSE)</f>
        <v>2000</v>
      </c>
      <c r="L154" s="1">
        <f>VLOOKUP(weapon_comparison[[#This Row],[newkey]],weapon_components[],27,FALSE)</f>
        <v>3000</v>
      </c>
      <c r="M15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5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54">
        <f>ROUND(IF(weapon_comparison[[#This Row],[tier]]=1,weapon_comparison[[#This Row],[Min_Factor]]*weapon_comparison[[#This Row],[Power_Factor]],weapon_comparison[[#This Row],[Power_Factor]])*weapon_comparison[[#This Row],[Min_Previous_Tier]],0)</f>
        <v>1941</v>
      </c>
      <c r="P154">
        <f>ROUND(IF(weapon_comparison[[#This Row],[tier]]=1,weapon_comparison[[#This Row],[Max_Factor]]*weapon_comparison[[#This Row],[Power_Factor]],weapon_comparison[[#This Row],[Power_Factor]])*weapon_comparison[[#This Row],[Max_Previous_Tier]],0)</f>
        <v>2927</v>
      </c>
      <c r="Q154">
        <f>weapon_comparison[[#This Row],[Min_New]]-weapon_comparison[[#This Row],[Min_Current]]</f>
        <v>-59</v>
      </c>
      <c r="R154">
        <f>weapon_comparison[[#This Row],[Max_New]]-weapon_comparison[[#This Row],[Max_Current]]</f>
        <v>-73</v>
      </c>
    </row>
    <row r="155" spans="1:18" ht="14">
      <c r="A155" s="1" t="s">
        <v>415</v>
      </c>
      <c r="B155" s="1" t="s">
        <v>416</v>
      </c>
      <c r="C155" s="1" t="s">
        <v>416</v>
      </c>
      <c r="D155" s="1" t="s">
        <v>105</v>
      </c>
      <c r="E155" s="1">
        <v>1</v>
      </c>
      <c r="F155" s="1" t="s">
        <v>207</v>
      </c>
      <c r="G155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KINETIC_ARTILLERY,LARGE,2</v>
      </c>
      <c r="H155">
        <f>IF(weapon_comparison[[#This Row],[tier]]=1,1,VLOOKUP(weapon_comparison[[#This Row],[newkey]],weapon_components[],6,FALSE)/VLOOKUP(weapon_comparison[[#This Row],[Previous_Tier]],weapon_components[],6,FALSE))</f>
        <v>1</v>
      </c>
      <c r="I155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0.82644628099173556</v>
      </c>
      <c r="J155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0.62761506276150625</v>
      </c>
      <c r="K155">
        <f>VLOOKUP(weapon_comparison[[#This Row],[newkey]],weapon_components[],26,FALSE)</f>
        <v>100</v>
      </c>
      <c r="L155" s="1">
        <f>VLOOKUP(weapon_comparison[[#This Row],[newkey]],weapon_components[],27,FALSE)</f>
        <v>150</v>
      </c>
      <c r="M155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113</v>
      </c>
      <c r="N155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230</v>
      </c>
      <c r="O155">
        <f>ROUND(IF(weapon_comparison[[#This Row],[tier]]=1,weapon_comparison[[#This Row],[Min_Factor]]*weapon_comparison[[#This Row],[Power_Factor]],weapon_comparison[[#This Row],[Power_Factor]])*weapon_comparison[[#This Row],[Min_Previous_Tier]],0)</f>
        <v>93</v>
      </c>
      <c r="P155">
        <f>ROUND(IF(weapon_comparison[[#This Row],[tier]]=1,weapon_comparison[[#This Row],[Max_Factor]]*weapon_comparison[[#This Row],[Power_Factor]],weapon_comparison[[#This Row],[Power_Factor]])*weapon_comparison[[#This Row],[Max_Previous_Tier]],0)</f>
        <v>144</v>
      </c>
      <c r="Q155">
        <f>weapon_comparison[[#This Row],[Min_New]]-weapon_comparison[[#This Row],[Min_Current]]</f>
        <v>-7</v>
      </c>
      <c r="R155">
        <f>weapon_comparison[[#This Row],[Max_New]]-weapon_comparison[[#This Row],[Max_Current]]</f>
        <v>-6</v>
      </c>
    </row>
    <row r="156" spans="1:18" ht="14">
      <c r="A156" s="1" t="s">
        <v>417</v>
      </c>
      <c r="B156" s="1" t="s">
        <v>418</v>
      </c>
      <c r="C156" s="1" t="s">
        <v>418</v>
      </c>
      <c r="D156" s="1" t="s">
        <v>105</v>
      </c>
      <c r="E156" s="1">
        <v>1</v>
      </c>
      <c r="F156" s="1" t="s">
        <v>81</v>
      </c>
      <c r="G156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LASER,SMALL,5</v>
      </c>
      <c r="H156">
        <f>IF(weapon_comparison[[#This Row],[tier]]=1,1,VLOOKUP(weapon_comparison[[#This Row],[newkey]],weapon_components[],6,FALSE)/VLOOKUP(weapon_comparison[[#This Row],[Previous_Tier]],weapon_components[],6,FALSE))</f>
        <v>1</v>
      </c>
      <c r="I156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0.90909090909090906</v>
      </c>
      <c r="J156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0.8571428571428571</v>
      </c>
      <c r="K156">
        <f>VLOOKUP(weapon_comparison[[#This Row],[newkey]],weapon_components[],26,FALSE)</f>
        <v>10</v>
      </c>
      <c r="L156" s="1">
        <f>VLOOKUP(weapon_comparison[[#This Row],[newkey]],weapon_components[],27,FALSE)</f>
        <v>12</v>
      </c>
      <c r="M156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10</v>
      </c>
      <c r="N156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15</v>
      </c>
      <c r="O156">
        <f>ROUND(IF(weapon_comparison[[#This Row],[tier]]=1,weapon_comparison[[#This Row],[Min_Factor]]*weapon_comparison[[#This Row],[Power_Factor]],weapon_comparison[[#This Row],[Power_Factor]])*weapon_comparison[[#This Row],[Min_Previous_Tier]],0)</f>
        <v>9</v>
      </c>
      <c r="P156">
        <f>ROUND(IF(weapon_comparison[[#This Row],[tier]]=1,weapon_comparison[[#This Row],[Max_Factor]]*weapon_comparison[[#This Row],[Power_Factor]],weapon_comparison[[#This Row],[Power_Factor]])*weapon_comparison[[#This Row],[Max_Previous_Tier]],0)</f>
        <v>13</v>
      </c>
      <c r="Q156">
        <f>weapon_comparison[[#This Row],[Min_New]]-weapon_comparison[[#This Row],[Min_Current]]</f>
        <v>-1</v>
      </c>
      <c r="R156">
        <f>weapon_comparison[[#This Row],[Max_New]]-weapon_comparison[[#This Row],[Max_Current]]</f>
        <v>1</v>
      </c>
    </row>
    <row r="157" spans="1:18" ht="14">
      <c r="A157" s="1" t="s">
        <v>419</v>
      </c>
      <c r="B157" s="1" t="s">
        <v>420</v>
      </c>
      <c r="C157" s="1" t="s">
        <v>420</v>
      </c>
      <c r="D157" s="1" t="s">
        <v>105</v>
      </c>
      <c r="E157" s="1">
        <v>1</v>
      </c>
      <c r="F157" s="1" t="s">
        <v>100</v>
      </c>
      <c r="G157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7">
        <f>IF(weapon_comparison[[#This Row],[tier]]=1,1,VLOOKUP(weapon_comparison[[#This Row],[newkey]],weapon_components[],6,FALSE)/VLOOKUP(weapon_comparison[[#This Row],[Previous_Tier]],weapon_components[],6,FALSE))</f>
        <v>1</v>
      </c>
      <c r="I157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2.9585798816568047</v>
      </c>
      <c r="J157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15.105740181268882</v>
      </c>
      <c r="K157">
        <f>VLOOKUP(weapon_comparison[[#This Row],[newkey]],weapon_components[],26,FALSE)</f>
        <v>500</v>
      </c>
      <c r="L157" s="1">
        <f>VLOOKUP(weapon_comparison[[#This Row],[newkey]],weapon_components[],27,FALSE)</f>
        <v>5000</v>
      </c>
      <c r="M157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57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57">
        <f>ROUND(IF(weapon_comparison[[#This Row],[tier]]=1,weapon_comparison[[#This Row],[Min_Factor]]*weapon_comparison[[#This Row],[Power_Factor]],weapon_comparison[[#This Row],[Power_Factor]])*weapon_comparison[[#This Row],[Min_Previous_Tier]],0)</f>
        <v>485</v>
      </c>
      <c r="P157">
        <f>ROUND(IF(weapon_comparison[[#This Row],[tier]]=1,weapon_comparison[[#This Row],[Max_Factor]]*weapon_comparison[[#This Row],[Power_Factor]],weapon_comparison[[#This Row],[Power_Factor]])*weapon_comparison[[#This Row],[Max_Previous_Tier]],0)</f>
        <v>4879</v>
      </c>
      <c r="Q157">
        <f>weapon_comparison[[#This Row],[Min_New]]-weapon_comparison[[#This Row],[Min_Current]]</f>
        <v>-15</v>
      </c>
      <c r="R157">
        <f>weapon_comparison[[#This Row],[Max_New]]-weapon_comparison[[#This Row],[Max_Current]]</f>
        <v>-121</v>
      </c>
    </row>
    <row r="158" spans="1:18" ht="14">
      <c r="A158" s="1" t="s">
        <v>421</v>
      </c>
      <c r="B158" s="1" t="s">
        <v>422</v>
      </c>
      <c r="C158" s="1" t="s">
        <v>422</v>
      </c>
      <c r="D158" s="1" t="s">
        <v>105</v>
      </c>
      <c r="E158" s="1">
        <v>1</v>
      </c>
      <c r="F158" s="1" t="s">
        <v>100</v>
      </c>
      <c r="G158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ENERGY_LANCE,LARGE,2</v>
      </c>
      <c r="H158">
        <f>IF(weapon_comparison[[#This Row],[tier]]=1,1,VLOOKUP(weapon_comparison[[#This Row],[newkey]],weapon_components[],6,FALSE)/VLOOKUP(weapon_comparison[[#This Row],[Previous_Tier]],weapon_components[],6,FALSE))</f>
        <v>1</v>
      </c>
      <c r="I158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1.4792899408284024</v>
      </c>
      <c r="J158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3.0211480362537766</v>
      </c>
      <c r="K158">
        <f>VLOOKUP(weapon_comparison[[#This Row],[newkey]],weapon_components[],26,FALSE)</f>
        <v>250</v>
      </c>
      <c r="L158" s="1">
        <f>VLOOKUP(weapon_comparison[[#This Row],[newkey]],weapon_components[],27,FALSE)</f>
        <v>1000</v>
      </c>
      <c r="M158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164</v>
      </c>
      <c r="N158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323</v>
      </c>
      <c r="O158">
        <f>ROUND(IF(weapon_comparison[[#This Row],[tier]]=1,weapon_comparison[[#This Row],[Min_Factor]]*weapon_comparison[[#This Row],[Power_Factor]],weapon_comparison[[#This Row],[Power_Factor]])*weapon_comparison[[#This Row],[Min_Previous_Tier]],0)</f>
        <v>243</v>
      </c>
      <c r="P158">
        <f>ROUND(IF(weapon_comparison[[#This Row],[tier]]=1,weapon_comparison[[#This Row],[Max_Factor]]*weapon_comparison[[#This Row],[Power_Factor]],weapon_comparison[[#This Row],[Power_Factor]])*weapon_comparison[[#This Row],[Max_Previous_Tier]],0)</f>
        <v>976</v>
      </c>
      <c r="Q158">
        <f>weapon_comparison[[#This Row],[Min_New]]-weapon_comparison[[#This Row],[Min_Current]]</f>
        <v>-7</v>
      </c>
      <c r="R158">
        <f>weapon_comparison[[#This Row],[Max_New]]-weapon_comparison[[#This Row],[Max_Current]]</f>
        <v>-24</v>
      </c>
    </row>
    <row r="159" spans="1:18" ht="14">
      <c r="A159" s="1" t="s">
        <v>423</v>
      </c>
      <c r="B159" s="1" t="s">
        <v>424</v>
      </c>
      <c r="C159" s="1" t="s">
        <v>424</v>
      </c>
      <c r="D159" s="1" t="s">
        <v>105</v>
      </c>
      <c r="E159" s="1">
        <v>1</v>
      </c>
      <c r="F159" s="1" t="s">
        <v>85</v>
      </c>
      <c r="G159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59">
        <f>IF(weapon_comparison[[#This Row],[tier]]=1,1,VLOOKUP(weapon_comparison[[#This Row],[newkey]],weapon_components[],6,FALSE)/VLOOKUP(weapon_comparison[[#This Row],[Previous_Tier]],weapon_components[],6,FALSE))</f>
        <v>1</v>
      </c>
      <c r="I159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2.3809523809523809</v>
      </c>
      <c r="J159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5.6338028169014081</v>
      </c>
      <c r="K159">
        <f>VLOOKUP(weapon_comparison[[#This Row],[newkey]],weapon_components[],26,FALSE)</f>
        <v>100</v>
      </c>
      <c r="L159" s="1">
        <f>VLOOKUP(weapon_comparison[[#This Row],[newkey]],weapon_components[],27,FALSE)</f>
        <v>400</v>
      </c>
      <c r="M159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59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59">
        <f>ROUND(IF(weapon_comparison[[#This Row],[tier]]=1,weapon_comparison[[#This Row],[Min_Factor]]*weapon_comparison[[#This Row],[Power_Factor]],weapon_comparison[[#This Row],[Power_Factor]])*weapon_comparison[[#This Row],[Min_Previous_Tier]],0)</f>
        <v>95</v>
      </c>
      <c r="P159">
        <f>ROUND(IF(weapon_comparison[[#This Row],[tier]]=1,weapon_comparison[[#This Row],[Max_Factor]]*weapon_comparison[[#This Row],[Power_Factor]],weapon_comparison[[#This Row],[Power_Factor]])*weapon_comparison[[#This Row],[Max_Previous_Tier]],0)</f>
        <v>394</v>
      </c>
      <c r="Q159">
        <f>weapon_comparison[[#This Row],[Min_New]]-weapon_comparison[[#This Row],[Min_Current]]</f>
        <v>-5</v>
      </c>
      <c r="R159">
        <f>weapon_comparison[[#This Row],[Max_New]]-weapon_comparison[[#This Row],[Max_Current]]</f>
        <v>-6</v>
      </c>
    </row>
    <row r="160" spans="1:18" ht="14">
      <c r="A160" s="1" t="s">
        <v>425</v>
      </c>
      <c r="B160" s="1" t="s">
        <v>426</v>
      </c>
      <c r="C160" s="1" t="s">
        <v>426</v>
      </c>
      <c r="D160" s="1" t="s">
        <v>105</v>
      </c>
      <c r="E160" s="1">
        <v>1</v>
      </c>
      <c r="F160" s="1" t="s">
        <v>83</v>
      </c>
      <c r="G160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LASER,MEDIUM,5</v>
      </c>
      <c r="H160">
        <f>IF(weapon_comparison[[#This Row],[tier]]=1,1,VLOOKUP(weapon_comparison[[#This Row],[newkey]],weapon_components[],6,FALSE)/VLOOKUP(weapon_comparison[[#This Row],[Previous_Tier]],weapon_components[],6,FALSE))</f>
        <v>1</v>
      </c>
      <c r="I160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2.6315789473684212</v>
      </c>
      <c r="J160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6.0606060606060606</v>
      </c>
      <c r="K160">
        <f>VLOOKUP(weapon_comparison[[#This Row],[newkey]],weapon_components[],26,FALSE)</f>
        <v>50</v>
      </c>
      <c r="L160" s="1">
        <f>VLOOKUP(weapon_comparison[[#This Row],[newkey]],weapon_components[],27,FALSE)</f>
        <v>200</v>
      </c>
      <c r="M160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20</v>
      </c>
      <c r="N160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35</v>
      </c>
      <c r="O160">
        <f>ROUND(IF(weapon_comparison[[#This Row],[tier]]=1,weapon_comparison[[#This Row],[Min_Factor]]*weapon_comparison[[#This Row],[Power_Factor]],weapon_comparison[[#This Row],[Power_Factor]])*weapon_comparison[[#This Row],[Min_Previous_Tier]],0)</f>
        <v>53</v>
      </c>
      <c r="P160">
        <f>ROUND(IF(weapon_comparison[[#This Row],[tier]]=1,weapon_comparison[[#This Row],[Max_Factor]]*weapon_comparison[[#This Row],[Power_Factor]],weapon_comparison[[#This Row],[Power_Factor]])*weapon_comparison[[#This Row],[Max_Previous_Tier]],0)</f>
        <v>212</v>
      </c>
      <c r="Q160">
        <f>weapon_comparison[[#This Row],[Min_New]]-weapon_comparison[[#This Row],[Min_Current]]</f>
        <v>3</v>
      </c>
      <c r="R160">
        <f>weapon_comparison[[#This Row],[Max_New]]-weapon_comparison[[#This Row],[Max_Current]]</f>
        <v>12</v>
      </c>
    </row>
    <row r="161" spans="1:18" ht="14">
      <c r="A161" s="1" t="s">
        <v>427</v>
      </c>
      <c r="B161" s="1" t="s">
        <v>428</v>
      </c>
      <c r="C161" s="1" t="s">
        <v>428</v>
      </c>
      <c r="D161" s="1" t="s">
        <v>105</v>
      </c>
      <c r="E161" s="1">
        <v>1</v>
      </c>
      <c r="F161" s="1" t="s">
        <v>395</v>
      </c>
      <c r="G161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POINT_DEFENCE,NA,3</v>
      </c>
      <c r="H161">
        <f>IF(weapon_comparison[[#This Row],[tier]]=1,1,VLOOKUP(weapon_comparison[[#This Row],[newkey]],weapon_components[],6,FALSE)/VLOOKUP(weapon_comparison[[#This Row],[Previous_Tier]],weapon_components[],6,FALSE))</f>
        <v>1</v>
      </c>
      <c r="I161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2</v>
      </c>
      <c r="J161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8.3333333333333339</v>
      </c>
      <c r="K161">
        <f>VLOOKUP(weapon_comparison[[#This Row],[newkey]],weapon_components[],26,FALSE)</f>
        <v>10</v>
      </c>
      <c r="L161" s="1">
        <f>VLOOKUP(weapon_comparison[[#This Row],[newkey]],weapon_components[],27,FALSE)</f>
        <v>50</v>
      </c>
      <c r="M161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</v>
      </c>
      <c r="N161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4</v>
      </c>
      <c r="O161">
        <f>ROUND(IF(weapon_comparison[[#This Row],[tier]]=1,weapon_comparison[[#This Row],[Min_Factor]]*weapon_comparison[[#This Row],[Power_Factor]],weapon_comparison[[#This Row],[Power_Factor]])*weapon_comparison[[#This Row],[Min_Previous_Tier]],0)</f>
        <v>8</v>
      </c>
      <c r="P161">
        <f>ROUND(IF(weapon_comparison[[#This Row],[tier]]=1,weapon_comparison[[#This Row],[Max_Factor]]*weapon_comparison[[#This Row],[Power_Factor]],weapon_comparison[[#This Row],[Power_Factor]])*weapon_comparison[[#This Row],[Max_Previous_Tier]],0)</f>
        <v>33</v>
      </c>
      <c r="Q161">
        <f>weapon_comparison[[#This Row],[Min_New]]-weapon_comparison[[#This Row],[Min_Current]]</f>
        <v>-2</v>
      </c>
      <c r="R161">
        <f>weapon_comparison[[#This Row],[Max_New]]-weapon_comparison[[#This Row],[Max_Current]]</f>
        <v>-17</v>
      </c>
    </row>
    <row r="162" spans="1:18" ht="14">
      <c r="A162" s="1" t="s">
        <v>429</v>
      </c>
      <c r="B162" s="1" t="s">
        <v>430</v>
      </c>
      <c r="C162" s="1" t="s">
        <v>430</v>
      </c>
      <c r="D162" s="1" t="s">
        <v>105</v>
      </c>
      <c r="E162" s="1">
        <v>1</v>
      </c>
      <c r="F162" s="1" t="s">
        <v>85</v>
      </c>
      <c r="G162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2">
        <f>IF(weapon_comparison[[#This Row],[tier]]=1,1,VLOOKUP(weapon_comparison[[#This Row],[newkey]],weapon_components[],6,FALSE)/VLOOKUP(weapon_comparison[[#This Row],[Previous_Tier]],weapon_components[],6,FALSE))</f>
        <v>1</v>
      </c>
      <c r="I162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2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2">
        <f>VLOOKUP(weapon_comparison[[#This Row],[newkey]],weapon_components[],26,FALSE)</f>
        <v>150</v>
      </c>
      <c r="L162" s="1">
        <f>VLOOKUP(weapon_comparison[[#This Row],[newkey]],weapon_components[],27,FALSE)</f>
        <v>250</v>
      </c>
      <c r="M162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62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62">
        <f>ROUND(IF(weapon_comparison[[#This Row],[tier]]=1,weapon_comparison[[#This Row],[Min_Factor]]*weapon_comparison[[#This Row],[Power_Factor]],weapon_comparison[[#This Row],[Power_Factor]])*weapon_comparison[[#This Row],[Min_Previous_Tier]],0)</f>
        <v>143</v>
      </c>
      <c r="P162">
        <f>ROUND(IF(weapon_comparison[[#This Row],[tier]]=1,weapon_comparison[[#This Row],[Max_Factor]]*weapon_comparison[[#This Row],[Power_Factor]],weapon_comparison[[#This Row],[Power_Factor]])*weapon_comparison[[#This Row],[Max_Previous_Tier]],0)</f>
        <v>246</v>
      </c>
      <c r="Q162">
        <f>weapon_comparison[[#This Row],[Min_New]]-weapon_comparison[[#This Row],[Min_Current]]</f>
        <v>-7</v>
      </c>
      <c r="R162">
        <f>weapon_comparison[[#This Row],[Max_New]]-weapon_comparison[[#This Row],[Max_Current]]</f>
        <v>-4</v>
      </c>
    </row>
    <row r="163" spans="1:18" ht="14">
      <c r="A163" s="1" t="s">
        <v>431</v>
      </c>
      <c r="B163" s="1" t="s">
        <v>432</v>
      </c>
      <c r="C163" s="1" t="s">
        <v>432</v>
      </c>
      <c r="D163" s="1" t="s">
        <v>105</v>
      </c>
      <c r="E163" s="1">
        <v>1</v>
      </c>
      <c r="F163" s="1" t="s">
        <v>85</v>
      </c>
      <c r="G163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3">
        <f>IF(weapon_comparison[[#This Row],[tier]]=1,1,VLOOKUP(weapon_comparison[[#This Row],[newkey]],weapon_components[],6,FALSE)/VLOOKUP(weapon_comparison[[#This Row],[Previous_Tier]],weapon_components[],6,FALSE))</f>
        <v>1</v>
      </c>
      <c r="I163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3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3">
        <f>VLOOKUP(weapon_comparison[[#This Row],[newkey]],weapon_components[],26,FALSE)</f>
        <v>150</v>
      </c>
      <c r="L163" s="1">
        <f>VLOOKUP(weapon_comparison[[#This Row],[newkey]],weapon_components[],27,FALSE)</f>
        <v>250</v>
      </c>
      <c r="M163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63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63">
        <f>ROUND(IF(weapon_comparison[[#This Row],[tier]]=1,weapon_comparison[[#This Row],[Min_Factor]]*weapon_comparison[[#This Row],[Power_Factor]],weapon_comparison[[#This Row],[Power_Factor]])*weapon_comparison[[#This Row],[Min_Previous_Tier]],0)</f>
        <v>143</v>
      </c>
      <c r="P163">
        <f>ROUND(IF(weapon_comparison[[#This Row],[tier]]=1,weapon_comparison[[#This Row],[Max_Factor]]*weapon_comparison[[#This Row],[Power_Factor]],weapon_comparison[[#This Row],[Power_Factor]])*weapon_comparison[[#This Row],[Max_Previous_Tier]],0)</f>
        <v>246</v>
      </c>
      <c r="Q163">
        <f>weapon_comparison[[#This Row],[Min_New]]-weapon_comparison[[#This Row],[Min_Current]]</f>
        <v>-7</v>
      </c>
      <c r="R163">
        <f>weapon_comparison[[#This Row],[Max_New]]-weapon_comparison[[#This Row],[Max_Current]]</f>
        <v>-4</v>
      </c>
    </row>
    <row r="164" spans="1:18" ht="14">
      <c r="A164" s="1" t="s">
        <v>433</v>
      </c>
      <c r="B164" s="1" t="s">
        <v>434</v>
      </c>
      <c r="C164" s="1" t="s">
        <v>434</v>
      </c>
      <c r="D164" s="1" t="s">
        <v>105</v>
      </c>
      <c r="E164" s="1">
        <v>1</v>
      </c>
      <c r="F164" s="1" t="s">
        <v>85</v>
      </c>
      <c r="G164" t="str">
        <f>IF(weapon_comparison[[#This Row],[Previous_Override]]="",weapon_comparison[[#This Row],[type]]&amp;","&amp;weapon_comparison[[#This Row],[size]]&amp;","&amp;MAX(weapon_comparison[[#This Row],[tier]]-1,1),weapon_comparison[[#This Row],[Previous_Override]])</f>
        <v>LASER,LARGE,5</v>
      </c>
      <c r="H164">
        <f>IF(weapon_comparison[[#This Row],[tier]]=1,1,VLOOKUP(weapon_comparison[[#This Row],[newkey]],weapon_components[],6,FALSE)/VLOOKUP(weapon_comparison[[#This Row],[Previous_Tier]],weapon_components[],6,FALSE))</f>
        <v>1</v>
      </c>
      <c r="I164" s="3">
        <f>weapon_comparison[[#This Row],[Min_Current]]/IF(weapon_comparison[[#This Row],[newkey]]=weapon_comparison[[#This Row],[Previous_Tier]],weapon_comparison[[#This Row],[Min_Current]],VLOOKUP(weapon_comparison[[#This Row],[Previous_Tier]],weapon_comparison[],11,FALSE))</f>
        <v>3.5714285714285716</v>
      </c>
      <c r="J164" s="3">
        <f>weapon_comparison[[#This Row],[Max_Current]]/IF(weapon_comparison[[#This Row],[newkey]]=weapon_comparison[[#This Row],[Previous_Tier]],weapon_comparison[[#This Row],[Max_Current]],VLOOKUP(weapon_comparison[[#This Row],[Previous_Tier]],weapon_comparison[],12,FALSE))</f>
        <v>3.5211267605633805</v>
      </c>
      <c r="K164">
        <f>VLOOKUP(weapon_comparison[[#This Row],[newkey]],weapon_components[],26,FALSE)</f>
        <v>150</v>
      </c>
      <c r="L164" s="1">
        <f>VLOOKUP(weapon_comparison[[#This Row],[newkey]],weapon_components[],27,FALSE)</f>
        <v>250</v>
      </c>
      <c r="M164" s="1">
        <f>IF(weapon_comparison[[#This Row],[newkey]]=weapon_comparison[[#This Row],[Previous_Tier]],VLOOKUP(weapon_comparison[[#This Row],[newkey]],weapon_comparison[],11,FALSE),VLOOKUP(weapon_comparison[[#This Row],[Previous_Tier]],weapon_comparison[],15,FALSE))</f>
        <v>40</v>
      </c>
      <c r="N164">
        <f>IF(weapon_comparison[[#This Row],[newkey]]=weapon_comparison[[#This Row],[Previous_Tier]],VLOOKUP(weapon_comparison[[#This Row],[newkey]],weapon_comparison[],12,FALSE),VLOOKUP(weapon_comparison[[#This Row],[Previous_Tier]],weapon_comparison[],16,FALSE))</f>
        <v>70</v>
      </c>
      <c r="O164">
        <f>ROUND(IF(weapon_comparison[[#This Row],[tier]]=1,weapon_comparison[[#This Row],[Min_Factor]]*weapon_comparison[[#This Row],[Power_Factor]],weapon_comparison[[#This Row],[Power_Factor]])*weapon_comparison[[#This Row],[Min_Previous_Tier]],0)</f>
        <v>143</v>
      </c>
      <c r="P164">
        <f>ROUND(IF(weapon_comparison[[#This Row],[tier]]=1,weapon_comparison[[#This Row],[Max_Factor]]*weapon_comparison[[#This Row],[Power_Factor]],weapon_comparison[[#This Row],[Power_Factor]])*weapon_comparison[[#This Row],[Max_Previous_Tier]],0)</f>
        <v>246</v>
      </c>
      <c r="Q164">
        <f>weapon_comparison[[#This Row],[Min_New]]-weapon_comparison[[#This Row],[Min_Current]]</f>
        <v>-7</v>
      </c>
      <c r="R164">
        <f>weapon_comparison[[#This Row],[Max_New]]-weapon_comparison[[#This Row],[Max_Current]]</f>
        <v>-4</v>
      </c>
    </row>
    <row r="165" spans="1:18" ht="14">
      <c r="A165" s="1"/>
      <c r="B165" s="1"/>
      <c r="C165" s="1"/>
      <c r="D165" s="1"/>
      <c r="E165" s="1"/>
      <c r="F165" s="4"/>
      <c r="I165" s="3"/>
      <c r="J165" s="3"/>
      <c r="L165" s="4"/>
      <c r="M165" s="4"/>
    </row>
    <row r="166" spans="1:18" ht="14">
      <c r="A166" s="1"/>
      <c r="B166" s="1"/>
      <c r="C166" s="1"/>
      <c r="D166" s="1"/>
      <c r="E166" s="1"/>
      <c r="F166" s="4"/>
      <c r="I166" s="3"/>
      <c r="J166" s="3"/>
      <c r="L166" s="4"/>
      <c r="M166" s="4"/>
    </row>
    <row r="167" spans="1:18" ht="14">
      <c r="A167" s="1"/>
      <c r="B167" s="1"/>
      <c r="C167" s="1"/>
      <c r="D167" s="1"/>
      <c r="E167" s="1"/>
      <c r="F167" s="4"/>
      <c r="I167" s="3"/>
      <c r="J167" s="3"/>
      <c r="L167" s="4"/>
      <c r="M167" s="4"/>
    </row>
    <row r="168" spans="1:18" ht="14">
      <c r="A168" s="1"/>
      <c r="B168" s="1"/>
      <c r="C168" s="1"/>
      <c r="D168" s="1"/>
      <c r="E168" s="1"/>
      <c r="F168" s="4"/>
      <c r="I168" s="3"/>
      <c r="J168" s="3"/>
      <c r="L168" s="4"/>
      <c r="M168" s="4"/>
    </row>
    <row r="169" spans="1:18" ht="14">
      <c r="A169" s="1"/>
      <c r="B169" s="1"/>
      <c r="C169" s="1"/>
      <c r="D169" s="1"/>
      <c r="E169" s="1"/>
      <c r="F169" s="4"/>
      <c r="I169" s="3"/>
      <c r="J169" s="3"/>
      <c r="L169" s="4"/>
      <c r="M169" s="4"/>
    </row>
    <row r="170" spans="1:18" ht="14">
      <c r="A170" s="1"/>
      <c r="B170" s="1"/>
      <c r="C170" s="1"/>
      <c r="D170" s="1"/>
      <c r="E170" s="1"/>
      <c r="F170" s="4"/>
      <c r="I170" s="3"/>
      <c r="J170" s="3"/>
      <c r="L170" s="4"/>
      <c r="M170" s="4"/>
    </row>
    <row r="171" spans="1:18" ht="14">
      <c r="A171" s="1"/>
      <c r="B171" s="1"/>
      <c r="C171" s="1"/>
      <c r="D171" s="1"/>
      <c r="E171" s="1"/>
      <c r="F171" s="4"/>
      <c r="I171" s="3"/>
      <c r="J171" s="3"/>
      <c r="L171" s="4"/>
      <c r="M171" s="4"/>
    </row>
    <row r="172" spans="1:18" ht="14">
      <c r="A172" s="1"/>
      <c r="B172" s="1"/>
      <c r="C172" s="1"/>
      <c r="D172" s="1"/>
      <c r="E172" s="1"/>
      <c r="F172" s="4"/>
      <c r="I172" s="3"/>
      <c r="J172" s="3"/>
      <c r="L172" s="4"/>
      <c r="M172" s="4"/>
    </row>
    <row r="173" spans="1:18" ht="14">
      <c r="A173" s="1"/>
      <c r="B173" s="1"/>
      <c r="C173" s="1"/>
      <c r="D173" s="1"/>
      <c r="E173" s="1"/>
      <c r="F173" s="4"/>
      <c r="I173" s="3"/>
      <c r="J173" s="3"/>
      <c r="L173" s="4"/>
      <c r="M173" s="4"/>
    </row>
    <row r="174" spans="1:18" ht="14">
      <c r="A174" s="1"/>
      <c r="B174" s="1"/>
      <c r="C174" s="1"/>
      <c r="D174" s="1"/>
      <c r="E174" s="1"/>
      <c r="F174" s="4"/>
      <c r="I174" s="3"/>
      <c r="J174" s="3"/>
      <c r="L174" s="4"/>
      <c r="M174" s="4"/>
    </row>
    <row r="175" spans="1:18" ht="14">
      <c r="A175" s="1"/>
      <c r="B175" s="1"/>
      <c r="C175" s="1"/>
      <c r="D175" s="1"/>
      <c r="E175" s="1"/>
      <c r="F175" s="4"/>
      <c r="I175" s="3"/>
      <c r="J175" s="3"/>
      <c r="L175" s="4"/>
      <c r="M175" s="4"/>
    </row>
    <row r="176" spans="1:18" ht="14">
      <c r="A176" s="1"/>
      <c r="B176" s="1"/>
      <c r="C176" s="1"/>
      <c r="D176" s="1"/>
      <c r="E176" s="1"/>
      <c r="F176" s="4"/>
      <c r="I176" s="3"/>
      <c r="J176" s="3"/>
      <c r="L176" s="4"/>
      <c r="M176" s="4"/>
    </row>
    <row r="177" spans="1:13" ht="14">
      <c r="A177" s="1"/>
      <c r="B177" s="1"/>
      <c r="C177" s="1"/>
      <c r="D177" s="1"/>
      <c r="E177" s="1"/>
      <c r="F177" s="4"/>
      <c r="I177" s="3"/>
      <c r="J177" s="3"/>
      <c r="L177" s="4"/>
      <c r="M177" s="4"/>
    </row>
    <row r="178" spans="1:13" ht="14">
      <c r="A178" s="1"/>
      <c r="B178" s="1"/>
      <c r="C178" s="1"/>
      <c r="D178" s="1"/>
      <c r="E178" s="1"/>
      <c r="F178" s="4"/>
      <c r="I178" s="3"/>
      <c r="J178" s="3"/>
      <c r="L178" s="4"/>
      <c r="M178" s="4"/>
    </row>
    <row r="179" spans="1:13" ht="14">
      <c r="A179" s="1"/>
      <c r="B179" s="1"/>
      <c r="C179" s="1"/>
      <c r="D179" s="1"/>
      <c r="E179" s="1"/>
      <c r="F179" s="4"/>
      <c r="I179" s="3"/>
      <c r="J179" s="3"/>
      <c r="L179" s="4"/>
      <c r="M179" s="4"/>
    </row>
    <row r="180" spans="1:13" ht="14">
      <c r="A180" s="1"/>
      <c r="B180" s="1"/>
      <c r="C180" s="1"/>
      <c r="D180" s="1"/>
      <c r="E180" s="1"/>
      <c r="F180" s="4"/>
      <c r="I180" s="3"/>
      <c r="J180" s="3"/>
      <c r="L180" s="4"/>
      <c r="M180" s="4"/>
    </row>
    <row r="181" spans="1:13" ht="14">
      <c r="A181" s="1"/>
      <c r="B181" s="1"/>
      <c r="C181" s="1"/>
      <c r="D181" s="1"/>
      <c r="E181" s="1"/>
      <c r="F181" s="4"/>
      <c r="I181" s="3"/>
      <c r="J181" s="3"/>
      <c r="L181" s="4"/>
      <c r="M181" s="4"/>
    </row>
    <row r="182" spans="1:13" ht="14">
      <c r="A182" s="1"/>
      <c r="B182" s="1"/>
      <c r="C182" s="1"/>
      <c r="D182" s="1"/>
      <c r="E182" s="1"/>
      <c r="F182" s="4"/>
      <c r="I182" s="3"/>
      <c r="J182" s="3"/>
      <c r="L182" s="4"/>
      <c r="M182" s="4"/>
    </row>
    <row r="183" spans="1:13" ht="14">
      <c r="A183" s="1"/>
      <c r="B183" s="1"/>
      <c r="C183" s="1"/>
      <c r="D183" s="1"/>
      <c r="E183" s="1"/>
      <c r="F183" s="4"/>
      <c r="I183" s="3"/>
      <c r="J183" s="3"/>
      <c r="L183" s="4"/>
      <c r="M183" s="4"/>
    </row>
    <row r="184" spans="1:13" ht="14">
      <c r="A184" s="1"/>
      <c r="B184" s="1"/>
      <c r="C184" s="1"/>
      <c r="D184" s="1"/>
      <c r="E184" s="1"/>
      <c r="F184" s="4"/>
      <c r="I184" s="3"/>
      <c r="J184" s="3"/>
      <c r="L184" s="4"/>
      <c r="M184" s="4"/>
    </row>
    <row r="185" spans="1:13" ht="14">
      <c r="A185" s="1"/>
      <c r="B185" s="1"/>
      <c r="C185" s="1"/>
      <c r="D185" s="1"/>
      <c r="E185" s="1"/>
      <c r="F185" s="4"/>
      <c r="I185" s="3"/>
      <c r="J185" s="3"/>
      <c r="L185" s="4"/>
      <c r="M185" s="4"/>
    </row>
    <row r="186" spans="1:13" ht="14">
      <c r="A186" s="1"/>
      <c r="B186" s="1"/>
      <c r="C186" s="1"/>
      <c r="D186" s="1"/>
      <c r="E186" s="1"/>
      <c r="F186" s="4"/>
      <c r="I186" s="3"/>
      <c r="J186" s="3"/>
      <c r="L186" s="4"/>
      <c r="M186" s="4"/>
    </row>
    <row r="187" spans="1:13" ht="14">
      <c r="A187" s="1"/>
      <c r="B187" s="1"/>
      <c r="C187" s="1"/>
      <c r="D187" s="1"/>
      <c r="E187" s="1"/>
      <c r="F187" s="4"/>
      <c r="I187" s="3"/>
      <c r="J187" s="3"/>
      <c r="L187" s="4"/>
      <c r="M187" s="4"/>
    </row>
    <row r="188" spans="1:13" ht="14">
      <c r="A188" s="1"/>
      <c r="B188" s="1"/>
      <c r="C188" s="1"/>
      <c r="D188" s="1"/>
      <c r="E188" s="1"/>
      <c r="F188" s="4"/>
      <c r="I188" s="3"/>
      <c r="J188" s="3"/>
      <c r="L188" s="4"/>
      <c r="M188" s="4"/>
    </row>
    <row r="189" spans="1:13" ht="14">
      <c r="A189" s="1"/>
      <c r="B189" s="1"/>
      <c r="C189" s="1"/>
      <c r="D189" s="1"/>
      <c r="E189" s="1"/>
      <c r="F189" s="4"/>
      <c r="I189" s="3"/>
      <c r="J189" s="3"/>
      <c r="L189" s="4"/>
      <c r="M189" s="4"/>
    </row>
    <row r="190" spans="1:13" ht="14">
      <c r="A190" s="1"/>
      <c r="B190" s="1"/>
      <c r="C190" s="1"/>
      <c r="D190" s="1"/>
      <c r="E190" s="1"/>
      <c r="F190" s="4"/>
      <c r="I190" s="3"/>
      <c r="J190" s="3"/>
      <c r="L190" s="4"/>
      <c r="M190" s="4"/>
    </row>
    <row r="191" spans="1:13" ht="14">
      <c r="A191" s="1"/>
      <c r="B191" s="1"/>
      <c r="C191" s="1"/>
      <c r="D191" s="1"/>
      <c r="E191" s="1"/>
      <c r="F191" s="4"/>
      <c r="I191" s="3"/>
      <c r="J191" s="3"/>
      <c r="L191" s="4"/>
      <c r="M191" s="4"/>
    </row>
    <row r="192" spans="1:13" ht="14">
      <c r="A192" s="1"/>
      <c r="B192" s="1"/>
      <c r="C192" s="1"/>
      <c r="D192" s="1"/>
      <c r="E192" s="1"/>
      <c r="F192" s="4"/>
      <c r="I192" s="3"/>
      <c r="J192" s="3"/>
      <c r="L192" s="4"/>
      <c r="M192" s="4"/>
    </row>
    <row r="193" spans="1:13" ht="14">
      <c r="A193" s="1"/>
      <c r="B193" s="1"/>
      <c r="C193" s="1"/>
      <c r="D193" s="1"/>
      <c r="E193" s="1"/>
      <c r="F193" s="4"/>
      <c r="I193" s="3"/>
      <c r="J193" s="3"/>
      <c r="L193" s="4"/>
      <c r="M193" s="4"/>
    </row>
    <row r="194" spans="1:13" ht="14">
      <c r="A194" s="1"/>
      <c r="B194" s="1"/>
      <c r="C194" s="1"/>
      <c r="D194" s="1"/>
      <c r="E194" s="1"/>
      <c r="F194" s="4"/>
      <c r="I194" s="3"/>
      <c r="J194" s="3"/>
      <c r="L194" s="4"/>
      <c r="M194" s="4"/>
    </row>
    <row r="195" spans="1:13" ht="14">
      <c r="A195" s="1"/>
      <c r="B195" s="1"/>
      <c r="C195" s="1"/>
      <c r="D195" s="1"/>
      <c r="E195" s="1"/>
      <c r="F195" s="4"/>
      <c r="I195" s="3"/>
      <c r="J195" s="3"/>
      <c r="L195" s="4"/>
      <c r="M195" s="4"/>
    </row>
    <row r="196" spans="1:13" ht="14">
      <c r="A196" s="1"/>
      <c r="B196" s="1"/>
      <c r="C196" s="1"/>
      <c r="D196" s="1"/>
      <c r="E196" s="1"/>
      <c r="F196" s="4"/>
      <c r="I196" s="3"/>
      <c r="J196" s="3"/>
      <c r="L196" s="4"/>
      <c r="M196" s="4"/>
    </row>
    <row r="197" spans="1:13" ht="14">
      <c r="A197" s="1"/>
      <c r="B197" s="1"/>
      <c r="C197" s="1"/>
      <c r="D197" s="1"/>
      <c r="E197" s="1"/>
      <c r="F197" s="4"/>
      <c r="I197" s="3"/>
      <c r="J197" s="3"/>
      <c r="L197" s="4"/>
      <c r="M197" s="4"/>
    </row>
    <row r="198" spans="1:13" ht="14">
      <c r="A198" s="1"/>
      <c r="B198" s="1"/>
      <c r="C198" s="1"/>
      <c r="D198" s="1"/>
      <c r="E198" s="1"/>
      <c r="F198" s="4"/>
      <c r="I198" s="3"/>
      <c r="J198" s="3"/>
      <c r="L198" s="4"/>
      <c r="M198" s="4"/>
    </row>
    <row r="199" spans="1:13" ht="14">
      <c r="A199" s="1"/>
      <c r="B199" s="1"/>
      <c r="C199" s="1"/>
      <c r="D199" s="1"/>
      <c r="E199" s="1"/>
      <c r="F199" s="4"/>
      <c r="I199" s="3"/>
      <c r="J199" s="3"/>
      <c r="L199" s="4"/>
      <c r="M199" s="4"/>
    </row>
    <row r="200" spans="1:13" ht="14">
      <c r="A200" s="1"/>
      <c r="B200" s="1"/>
      <c r="C200" s="1"/>
      <c r="D200" s="1"/>
      <c r="E200" s="1"/>
      <c r="F200" s="4"/>
      <c r="I200" s="3"/>
      <c r="J200" s="3"/>
      <c r="L200" s="4"/>
      <c r="M200" s="4"/>
    </row>
    <row r="201" spans="1:13" ht="14">
      <c r="A201" s="1"/>
      <c r="B201" s="1"/>
      <c r="C201" s="1"/>
      <c r="D201" s="1"/>
      <c r="E201" s="1"/>
      <c r="F201" s="4"/>
      <c r="I201" s="3"/>
      <c r="J201" s="3"/>
      <c r="L201" s="4"/>
      <c r="M201" s="4"/>
    </row>
    <row r="202" spans="1:13" ht="14">
      <c r="A202" s="1"/>
      <c r="B202" s="1"/>
      <c r="C202" s="1"/>
      <c r="D202" s="1"/>
      <c r="E202" s="1"/>
      <c r="F202" s="4"/>
      <c r="I202" s="3"/>
      <c r="J202" s="3"/>
      <c r="L202" s="4"/>
      <c r="M202" s="4"/>
    </row>
    <row r="203" spans="1:13" ht="14">
      <c r="A203" s="1"/>
      <c r="B203" s="1"/>
      <c r="C203" s="1"/>
      <c r="D203" s="1"/>
      <c r="E203" s="1"/>
      <c r="F203" s="4"/>
      <c r="I203" s="3"/>
      <c r="J203" s="3"/>
      <c r="L203" s="4"/>
      <c r="M203" s="4"/>
    </row>
    <row r="204" spans="1:13" ht="14">
      <c r="A204" s="1"/>
      <c r="B204" s="1"/>
      <c r="C204" s="1"/>
      <c r="D204" s="1"/>
      <c r="E204" s="1"/>
      <c r="F204" s="4"/>
      <c r="I204" s="3"/>
      <c r="J204" s="3"/>
      <c r="L204" s="4"/>
      <c r="M204" s="4"/>
    </row>
    <row r="205" spans="1:13" ht="14">
      <c r="A205" s="1"/>
      <c r="B205" s="1"/>
      <c r="C205" s="1"/>
      <c r="D205" s="1"/>
      <c r="E205" s="1"/>
      <c r="F205" s="4"/>
      <c r="I205" s="3"/>
      <c r="J205" s="3"/>
      <c r="L205" s="4"/>
      <c r="M205" s="4"/>
    </row>
    <row r="206" spans="1:13" ht="14">
      <c r="A206" s="1"/>
      <c r="B206" s="1"/>
      <c r="C206" s="1"/>
      <c r="D206" s="1"/>
      <c r="E206" s="1"/>
      <c r="F206" s="4"/>
      <c r="I206" s="3"/>
      <c r="J206" s="3"/>
      <c r="L206" s="4"/>
      <c r="M206" s="4"/>
    </row>
    <row r="207" spans="1:13" ht="14">
      <c r="A207" s="1"/>
      <c r="B207" s="1"/>
      <c r="C207" s="1"/>
      <c r="D207" s="1"/>
      <c r="E207" s="1"/>
      <c r="F207" s="4"/>
      <c r="I207" s="3"/>
      <c r="J207" s="3"/>
      <c r="L207" s="4"/>
      <c r="M207" s="4"/>
    </row>
    <row r="208" spans="1:13" ht="14">
      <c r="A208" s="1"/>
      <c r="B208" s="1"/>
      <c r="C208" s="1"/>
      <c r="D208" s="1"/>
      <c r="E208" s="1"/>
      <c r="F208" s="4"/>
      <c r="I208" s="3"/>
      <c r="J208" s="3"/>
      <c r="L208" s="4"/>
      <c r="M208" s="4"/>
    </row>
    <row r="209" spans="1:13" ht="14">
      <c r="A209" s="1"/>
      <c r="B209" s="1"/>
      <c r="C209" s="1"/>
      <c r="D209" s="1"/>
      <c r="E209" s="1"/>
      <c r="F209" s="4"/>
      <c r="I209" s="3"/>
      <c r="J209" s="3"/>
      <c r="L209" s="4"/>
      <c r="M209" s="4"/>
    </row>
    <row r="210" spans="1:13" ht="14">
      <c r="A210" s="1"/>
      <c r="B210" s="1"/>
      <c r="C210" s="1"/>
      <c r="D210" s="1"/>
      <c r="E210" s="1"/>
      <c r="F210" s="4"/>
      <c r="I210" s="3"/>
      <c r="J210" s="3"/>
      <c r="L210" s="4"/>
      <c r="M210" s="4"/>
    </row>
    <row r="211" spans="1:13" ht="14">
      <c r="A211" s="1"/>
      <c r="B211" s="1"/>
      <c r="C211" s="1"/>
      <c r="D211" s="1"/>
      <c r="E211" s="1"/>
      <c r="F211" s="4"/>
      <c r="I211" s="3"/>
      <c r="J211" s="3"/>
      <c r="L211" s="4"/>
      <c r="M211" s="4"/>
    </row>
    <row r="212" spans="1:13" ht="14">
      <c r="A212" s="1"/>
      <c r="B212" s="1"/>
      <c r="C212" s="1"/>
      <c r="D212" s="1"/>
      <c r="E212" s="1"/>
      <c r="F212" s="4"/>
      <c r="I212" s="3"/>
      <c r="J212" s="3"/>
      <c r="L212" s="4"/>
      <c r="M212" s="4"/>
    </row>
    <row r="213" spans="1:13" ht="14">
      <c r="A213" s="1"/>
      <c r="B213" s="1"/>
      <c r="C213" s="1"/>
      <c r="D213" s="1"/>
      <c r="E213" s="1"/>
      <c r="F213" s="4"/>
      <c r="I213" s="3"/>
      <c r="J213" s="3"/>
      <c r="L213" s="4"/>
      <c r="M213" s="4"/>
    </row>
    <row r="214" spans="1:13" ht="14">
      <c r="A214" s="1"/>
      <c r="B214" s="1"/>
      <c r="C214" s="1"/>
      <c r="D214" s="1"/>
      <c r="E214" s="1"/>
      <c r="F214" s="4"/>
      <c r="I214" s="3"/>
      <c r="J214" s="3"/>
      <c r="L214" s="4"/>
      <c r="M214" s="4"/>
    </row>
    <row r="215" spans="1:13" ht="14">
      <c r="A215" s="1"/>
      <c r="B215" s="1"/>
      <c r="C215" s="1"/>
      <c r="D215" s="1"/>
      <c r="E215" s="1"/>
      <c r="F215" s="4"/>
      <c r="I215" s="3"/>
      <c r="J215" s="3"/>
      <c r="L215" s="4"/>
      <c r="M215" s="4"/>
    </row>
    <row r="216" spans="1:13" ht="14">
      <c r="A216" s="1"/>
      <c r="B216" s="1"/>
      <c r="C216" s="1"/>
      <c r="D216" s="1"/>
      <c r="E216" s="1"/>
      <c r="F216" s="4"/>
      <c r="I216" s="3"/>
      <c r="J216" s="3"/>
      <c r="L216" s="4"/>
      <c r="M216" s="4"/>
    </row>
    <row r="217" spans="1:13" ht="14">
      <c r="A217" s="1"/>
      <c r="B217" s="1"/>
      <c r="C217" s="1"/>
      <c r="D217" s="1"/>
      <c r="E217" s="1"/>
      <c r="F217" s="4"/>
      <c r="I217" s="3"/>
      <c r="J217" s="3"/>
      <c r="L217" s="4"/>
      <c r="M217" s="4"/>
    </row>
    <row r="218" spans="1:13" ht="14">
      <c r="A218" s="1"/>
      <c r="B218" s="1"/>
      <c r="C218" s="1"/>
      <c r="D218" s="1"/>
      <c r="E218" s="1"/>
      <c r="F218" s="4"/>
      <c r="I218" s="3"/>
      <c r="J218" s="3"/>
      <c r="L218" s="4"/>
      <c r="M218" s="4"/>
    </row>
    <row r="219" spans="1:13" ht="14">
      <c r="A219" s="1"/>
      <c r="B219" s="1"/>
      <c r="C219" s="1"/>
      <c r="D219" s="1"/>
      <c r="E219" s="1"/>
      <c r="F219" s="4"/>
      <c r="I219" s="3"/>
      <c r="J219" s="3"/>
      <c r="L219" s="4"/>
      <c r="M219" s="4"/>
    </row>
    <row r="220" spans="1:13" ht="14">
      <c r="A220" s="1"/>
      <c r="B220" s="1"/>
      <c r="C220" s="1"/>
      <c r="D220" s="1"/>
      <c r="E220" s="1"/>
      <c r="F220" s="4"/>
      <c r="I220" s="3"/>
      <c r="J220" s="3"/>
      <c r="L220" s="4"/>
      <c r="M220" s="4"/>
    </row>
    <row r="221" spans="1:13" ht="14">
      <c r="A221" s="1"/>
      <c r="B221" s="1"/>
      <c r="C221" s="1"/>
      <c r="D221" s="1"/>
      <c r="E221" s="1"/>
      <c r="F221" s="4"/>
      <c r="I221" s="3"/>
      <c r="J221" s="3"/>
      <c r="L221" s="4"/>
      <c r="M221" s="4"/>
    </row>
    <row r="222" spans="1:13" ht="14">
      <c r="A222" s="1"/>
      <c r="B222" s="1"/>
      <c r="C222" s="1"/>
      <c r="D222" s="1"/>
      <c r="E222" s="1"/>
      <c r="F222" s="4"/>
      <c r="I222" s="3"/>
      <c r="J222" s="3"/>
      <c r="L222" s="4"/>
      <c r="M222" s="4"/>
    </row>
    <row r="223" spans="1:13" ht="14">
      <c r="A223" s="1"/>
      <c r="B223" s="1"/>
      <c r="C223" s="1"/>
      <c r="D223" s="1"/>
      <c r="E223" s="1"/>
      <c r="F223" s="4"/>
      <c r="I223" s="3"/>
      <c r="J223" s="3"/>
      <c r="L223" s="4"/>
      <c r="M223" s="4"/>
    </row>
    <row r="224" spans="1:13" ht="14">
      <c r="A224" s="1"/>
      <c r="B224" s="1"/>
      <c r="C224" s="1"/>
      <c r="D224" s="1"/>
      <c r="E224" s="1"/>
      <c r="F224" s="4"/>
      <c r="I224" s="3"/>
      <c r="J224" s="3"/>
      <c r="L224" s="4"/>
      <c r="M224" s="4"/>
    </row>
    <row r="225" spans="1:13" ht="14">
      <c r="A225" s="1"/>
      <c r="B225" s="1"/>
      <c r="C225" s="1"/>
      <c r="D225" s="1"/>
      <c r="E225" s="1"/>
      <c r="F225" s="4"/>
      <c r="I225" s="3"/>
      <c r="J225" s="3"/>
      <c r="L225" s="4"/>
      <c r="M225" s="4"/>
    </row>
    <row r="226" spans="1:13" ht="14">
      <c r="A226" s="1"/>
      <c r="B226" s="1"/>
      <c r="C226" s="1"/>
      <c r="D226" s="1"/>
      <c r="E226" s="1"/>
      <c r="F226" s="4"/>
      <c r="I226" s="3"/>
      <c r="J226" s="3"/>
      <c r="L226" s="4"/>
      <c r="M226" s="4"/>
    </row>
    <row r="227" spans="1:13" ht="14">
      <c r="A227" s="1"/>
      <c r="B227" s="1"/>
      <c r="C227" s="1"/>
      <c r="D227" s="1"/>
      <c r="E227" s="1"/>
      <c r="F227" s="4"/>
      <c r="I227" s="3"/>
      <c r="J227" s="3"/>
      <c r="L227" s="4"/>
      <c r="M227" s="4"/>
    </row>
    <row r="228" spans="1:13" ht="14">
      <c r="A228" s="1"/>
      <c r="B228" s="1"/>
      <c r="C228" s="1"/>
      <c r="D228" s="1"/>
      <c r="E228" s="1"/>
      <c r="F228" s="4"/>
      <c r="I228" s="3"/>
      <c r="J228" s="3"/>
      <c r="L228" s="4"/>
      <c r="M228" s="4"/>
    </row>
    <row r="229" spans="1:13" ht="14">
      <c r="A229" s="1"/>
      <c r="B229" s="1"/>
      <c r="C229" s="1"/>
      <c r="D229" s="1"/>
      <c r="E229" s="1"/>
      <c r="F229" s="4"/>
      <c r="I229" s="3"/>
      <c r="J229" s="3"/>
      <c r="L229" s="4"/>
      <c r="M229" s="4"/>
    </row>
    <row r="230" spans="1:13" ht="14">
      <c r="A230" s="1"/>
      <c r="B230" s="1"/>
      <c r="C230" s="1"/>
      <c r="D230" s="1"/>
      <c r="E230" s="1"/>
      <c r="F230" s="4"/>
      <c r="I230" s="3"/>
      <c r="J230" s="3"/>
      <c r="L230" s="4"/>
      <c r="M230" s="4"/>
    </row>
    <row r="231" spans="1:13" ht="14">
      <c r="A231" s="1"/>
      <c r="B231" s="1"/>
      <c r="C231" s="1"/>
      <c r="D231" s="1"/>
      <c r="E231" s="1"/>
      <c r="F231" s="4"/>
      <c r="I231" s="3"/>
      <c r="J231" s="3"/>
      <c r="L231" s="4"/>
      <c r="M231" s="4"/>
    </row>
    <row r="232" spans="1:13" ht="14">
      <c r="A232" s="1"/>
      <c r="B232" s="1"/>
      <c r="C232" s="1"/>
      <c r="D232" s="1"/>
      <c r="E232" s="1"/>
      <c r="F232" s="4"/>
      <c r="I232" s="3"/>
      <c r="J232" s="3"/>
      <c r="L232" s="4"/>
      <c r="M232" s="4"/>
    </row>
    <row r="233" spans="1:13" ht="14">
      <c r="A233" s="1"/>
      <c r="B233" s="1"/>
      <c r="C233" s="1"/>
      <c r="D233" s="1"/>
      <c r="E233" s="1"/>
      <c r="F233" s="4"/>
      <c r="I233" s="3"/>
      <c r="J233" s="3"/>
      <c r="L233" s="4"/>
      <c r="M233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opLeftCell="A103" workbookViewId="0">
      <selection activeCell="B19" sqref="B19"/>
    </sheetView>
  </sheetViews>
  <sheetFormatPr defaultRowHeight="12.5"/>
  <cols>
    <col min="1" max="1" width="48.54296875" bestFit="1" customWidth="1"/>
    <col min="2" max="2" width="14.453125" bestFit="1" customWidth="1"/>
    <col min="3" max="3" width="15" bestFit="1" customWidth="1"/>
  </cols>
  <sheetData>
    <row r="1" spans="1:3">
      <c r="A1" s="33" t="s">
        <v>690</v>
      </c>
      <c r="B1" s="32" t="s">
        <v>693</v>
      </c>
      <c r="C1" s="37" t="s">
        <v>692</v>
      </c>
    </row>
    <row r="2" spans="1:3">
      <c r="A2" s="34" t="s">
        <v>422</v>
      </c>
      <c r="B2" s="38">
        <v>243</v>
      </c>
      <c r="C2" s="39">
        <v>976</v>
      </c>
    </row>
    <row r="3" spans="1:3">
      <c r="A3" s="35" t="s">
        <v>424</v>
      </c>
      <c r="B3" s="40">
        <v>95</v>
      </c>
      <c r="C3" s="41">
        <v>394</v>
      </c>
    </row>
    <row r="4" spans="1:3">
      <c r="A4" s="35" t="s">
        <v>428</v>
      </c>
      <c r="B4" s="40">
        <v>8</v>
      </c>
      <c r="C4" s="41">
        <v>33</v>
      </c>
    </row>
    <row r="5" spans="1:3">
      <c r="A5" s="35" t="s">
        <v>420</v>
      </c>
      <c r="B5" s="40">
        <v>485</v>
      </c>
      <c r="C5" s="41">
        <v>4879</v>
      </c>
    </row>
    <row r="6" spans="1:3">
      <c r="A6" s="35" t="s">
        <v>426</v>
      </c>
      <c r="B6" s="40">
        <v>53</v>
      </c>
      <c r="C6" s="41">
        <v>212</v>
      </c>
    </row>
    <row r="7" spans="1:3">
      <c r="A7" s="35" t="s">
        <v>416</v>
      </c>
      <c r="B7" s="40">
        <v>93</v>
      </c>
      <c r="C7" s="41">
        <v>144</v>
      </c>
    </row>
    <row r="8" spans="1:3">
      <c r="A8" s="35" t="s">
        <v>418</v>
      </c>
      <c r="B8" s="40">
        <v>9</v>
      </c>
      <c r="C8" s="41">
        <v>13</v>
      </c>
    </row>
    <row r="9" spans="1:3">
      <c r="A9" s="35" t="s">
        <v>414</v>
      </c>
      <c r="B9" s="40">
        <v>1941</v>
      </c>
      <c r="C9" s="41">
        <v>2927</v>
      </c>
    </row>
    <row r="10" spans="1:3">
      <c r="A10" s="35" t="s">
        <v>284</v>
      </c>
      <c r="B10" s="40">
        <v>93</v>
      </c>
      <c r="C10" s="41">
        <v>188</v>
      </c>
    </row>
    <row r="11" spans="1:3">
      <c r="A11" s="35" t="s">
        <v>287</v>
      </c>
      <c r="B11" s="40">
        <v>140</v>
      </c>
      <c r="C11" s="41">
        <v>282</v>
      </c>
    </row>
    <row r="12" spans="1:3">
      <c r="A12" s="35" t="s">
        <v>229</v>
      </c>
      <c r="B12" s="40">
        <v>7</v>
      </c>
      <c r="C12" s="41">
        <v>18</v>
      </c>
    </row>
    <row r="13" spans="1:3">
      <c r="A13" s="35" t="s">
        <v>232</v>
      </c>
      <c r="B13" s="40">
        <v>9</v>
      </c>
      <c r="C13" s="41">
        <v>24</v>
      </c>
    </row>
    <row r="14" spans="1:3">
      <c r="A14" s="35" t="s">
        <v>136</v>
      </c>
      <c r="B14" s="40">
        <v>1</v>
      </c>
      <c r="C14" s="41">
        <v>181</v>
      </c>
    </row>
    <row r="15" spans="1:3">
      <c r="A15" s="35" t="s">
        <v>139</v>
      </c>
      <c r="B15" s="40">
        <v>1</v>
      </c>
      <c r="C15" s="41">
        <v>217</v>
      </c>
    </row>
    <row r="16" spans="1:3">
      <c r="A16" s="35" t="s">
        <v>215</v>
      </c>
      <c r="B16" s="40">
        <v>13</v>
      </c>
      <c r="C16" s="41">
        <v>47</v>
      </c>
    </row>
    <row r="17" spans="1:3">
      <c r="A17" s="35" t="s">
        <v>221</v>
      </c>
      <c r="B17" s="40">
        <v>20</v>
      </c>
      <c r="C17" s="41">
        <v>71</v>
      </c>
    </row>
    <row r="18" spans="1:3">
      <c r="A18" s="35" t="s">
        <v>227</v>
      </c>
      <c r="B18" s="40">
        <v>27</v>
      </c>
      <c r="C18" s="41">
        <v>95</v>
      </c>
    </row>
    <row r="19" spans="1:3">
      <c r="A19" s="35" t="s">
        <v>63</v>
      </c>
      <c r="B19" s="40">
        <v>16</v>
      </c>
      <c r="C19" s="41">
        <v>28</v>
      </c>
    </row>
    <row r="20" spans="1:3">
      <c r="A20" s="35" t="s">
        <v>329</v>
      </c>
      <c r="B20" s="40">
        <v>24</v>
      </c>
      <c r="C20" s="41">
        <v>66</v>
      </c>
    </row>
    <row r="21" spans="1:3">
      <c r="A21" s="35" t="s">
        <v>301</v>
      </c>
      <c r="B21" s="40">
        <v>21</v>
      </c>
      <c r="C21" s="41">
        <v>74</v>
      </c>
    </row>
    <row r="22" spans="1:3">
      <c r="A22" s="35" t="s">
        <v>336</v>
      </c>
      <c r="B22" s="40">
        <v>24</v>
      </c>
      <c r="C22" s="41">
        <v>66</v>
      </c>
    </row>
    <row r="23" spans="1:3">
      <c r="A23" s="35" t="s">
        <v>308</v>
      </c>
      <c r="B23" s="40">
        <v>21</v>
      </c>
      <c r="C23" s="41">
        <v>74</v>
      </c>
    </row>
    <row r="24" spans="1:3">
      <c r="A24" s="35" t="s">
        <v>350</v>
      </c>
      <c r="B24" s="40">
        <v>24</v>
      </c>
      <c r="C24" s="41">
        <v>66</v>
      </c>
    </row>
    <row r="25" spans="1:3">
      <c r="A25" s="35" t="s">
        <v>322</v>
      </c>
      <c r="B25" s="40">
        <v>21</v>
      </c>
      <c r="C25" s="41">
        <v>74</v>
      </c>
    </row>
    <row r="26" spans="1:3">
      <c r="A26" s="35" t="s">
        <v>343</v>
      </c>
      <c r="B26" s="40">
        <v>24</v>
      </c>
      <c r="C26" s="41">
        <v>66</v>
      </c>
    </row>
    <row r="27" spans="1:3">
      <c r="A27" s="35" t="s">
        <v>315</v>
      </c>
      <c r="B27" s="40">
        <v>21</v>
      </c>
      <c r="C27" s="41">
        <v>74</v>
      </c>
    </row>
    <row r="28" spans="1:3">
      <c r="A28" s="35" t="s">
        <v>146</v>
      </c>
      <c r="B28" s="40">
        <v>13</v>
      </c>
      <c r="C28" s="41">
        <v>26</v>
      </c>
    </row>
    <row r="29" spans="1:3">
      <c r="A29" s="35" t="s">
        <v>152</v>
      </c>
      <c r="B29" s="40">
        <v>17</v>
      </c>
      <c r="C29" s="41">
        <v>35</v>
      </c>
    </row>
    <row r="30" spans="1:3">
      <c r="A30" s="35" t="s">
        <v>158</v>
      </c>
      <c r="B30" s="40">
        <v>21</v>
      </c>
      <c r="C30" s="41">
        <v>44</v>
      </c>
    </row>
    <row r="31" spans="1:3">
      <c r="A31" s="35" t="s">
        <v>371</v>
      </c>
      <c r="B31" s="40">
        <v>52</v>
      </c>
      <c r="C31" s="41">
        <v>99</v>
      </c>
    </row>
    <row r="32" spans="1:3">
      <c r="A32" s="35" t="s">
        <v>96</v>
      </c>
      <c r="B32" s="40">
        <v>137</v>
      </c>
      <c r="C32" s="41">
        <v>269</v>
      </c>
    </row>
    <row r="33" spans="1:3">
      <c r="A33" s="35" t="s">
        <v>101</v>
      </c>
      <c r="B33" s="40">
        <v>164</v>
      </c>
      <c r="C33" s="41">
        <v>323</v>
      </c>
    </row>
    <row r="34" spans="1:3">
      <c r="A34" s="35" t="s">
        <v>388</v>
      </c>
      <c r="B34" s="40">
        <v>87</v>
      </c>
      <c r="C34" s="41">
        <v>244</v>
      </c>
    </row>
    <row r="35" spans="1:3">
      <c r="A35" s="35" t="s">
        <v>86</v>
      </c>
      <c r="B35" s="40">
        <v>40</v>
      </c>
      <c r="C35" s="41">
        <v>70</v>
      </c>
    </row>
    <row r="36" spans="1:3">
      <c r="A36" s="35" t="s">
        <v>205</v>
      </c>
      <c r="B36" s="40">
        <v>94</v>
      </c>
      <c r="C36" s="41">
        <v>192</v>
      </c>
    </row>
    <row r="37" spans="1:3">
      <c r="A37" s="35" t="s">
        <v>208</v>
      </c>
      <c r="B37" s="40">
        <v>113</v>
      </c>
      <c r="C37" s="41">
        <v>230</v>
      </c>
    </row>
    <row r="38" spans="1:3">
      <c r="A38" s="35" t="s">
        <v>234</v>
      </c>
      <c r="B38" s="40">
        <v>82</v>
      </c>
      <c r="C38" s="41">
        <v>264</v>
      </c>
    </row>
    <row r="39" spans="1:3">
      <c r="A39" s="35" t="s">
        <v>237</v>
      </c>
      <c r="B39" s="40">
        <v>98</v>
      </c>
      <c r="C39" s="41">
        <v>317</v>
      </c>
    </row>
    <row r="40" spans="1:3">
      <c r="A40" s="35" t="s">
        <v>165</v>
      </c>
      <c r="B40" s="40">
        <v>8</v>
      </c>
      <c r="C40" s="41">
        <v>22</v>
      </c>
    </row>
    <row r="41" spans="1:3">
      <c r="A41" s="35" t="s">
        <v>171</v>
      </c>
      <c r="B41" s="40">
        <v>16</v>
      </c>
      <c r="C41" s="41">
        <v>44</v>
      </c>
    </row>
    <row r="42" spans="1:3">
      <c r="A42" s="35" t="s">
        <v>177</v>
      </c>
      <c r="B42" s="40">
        <v>24</v>
      </c>
      <c r="C42" s="41">
        <v>66</v>
      </c>
    </row>
    <row r="43" spans="1:3">
      <c r="A43" s="35" t="s">
        <v>183</v>
      </c>
      <c r="B43" s="40">
        <v>32</v>
      </c>
      <c r="C43" s="41">
        <v>88</v>
      </c>
    </row>
    <row r="44" spans="1:3">
      <c r="A44" s="35" t="s">
        <v>196</v>
      </c>
      <c r="B44" s="40">
        <v>40</v>
      </c>
      <c r="C44" s="41">
        <v>110</v>
      </c>
    </row>
    <row r="45" spans="1:3">
      <c r="A45" s="35" t="s">
        <v>244</v>
      </c>
      <c r="B45" s="40">
        <v>10</v>
      </c>
      <c r="C45" s="41">
        <v>17</v>
      </c>
    </row>
    <row r="46" spans="1:3">
      <c r="A46" s="35" t="s">
        <v>250</v>
      </c>
      <c r="B46" s="40">
        <v>20</v>
      </c>
      <c r="C46" s="41">
        <v>34</v>
      </c>
    </row>
    <row r="47" spans="1:3">
      <c r="A47" s="35" t="s">
        <v>256</v>
      </c>
      <c r="B47" s="40">
        <v>30</v>
      </c>
      <c r="C47" s="41">
        <v>51</v>
      </c>
    </row>
    <row r="48" spans="1:3">
      <c r="A48" s="35" t="s">
        <v>262</v>
      </c>
      <c r="B48" s="40">
        <v>40</v>
      </c>
      <c r="C48" s="41">
        <v>68</v>
      </c>
    </row>
    <row r="49" spans="1:3">
      <c r="A49" s="35" t="s">
        <v>268</v>
      </c>
      <c r="B49" s="40">
        <v>50</v>
      </c>
      <c r="C49" s="41">
        <v>85</v>
      </c>
    </row>
    <row r="50" spans="1:3">
      <c r="A50" s="35" t="s">
        <v>117</v>
      </c>
      <c r="B50" s="40">
        <v>24</v>
      </c>
      <c r="C50" s="41">
        <v>46</v>
      </c>
    </row>
    <row r="51" spans="1:3">
      <c r="A51" s="35" t="s">
        <v>127</v>
      </c>
      <c r="B51" s="40">
        <v>32</v>
      </c>
      <c r="C51" s="41">
        <v>61</v>
      </c>
    </row>
    <row r="52" spans="1:3">
      <c r="A52" s="35" t="s">
        <v>134</v>
      </c>
      <c r="B52" s="40">
        <v>40</v>
      </c>
      <c r="C52" s="41">
        <v>76</v>
      </c>
    </row>
    <row r="53" spans="1:3">
      <c r="A53" s="35" t="s">
        <v>55</v>
      </c>
      <c r="B53" s="40">
        <v>8</v>
      </c>
      <c r="C53" s="41">
        <v>14</v>
      </c>
    </row>
    <row r="54" spans="1:3">
      <c r="A54" s="35" t="s">
        <v>380</v>
      </c>
      <c r="B54" s="40">
        <v>52</v>
      </c>
      <c r="C54" s="41">
        <v>92</v>
      </c>
    </row>
    <row r="55" spans="1:3">
      <c r="A55" s="35" t="s">
        <v>92</v>
      </c>
      <c r="B55" s="40">
        <v>8</v>
      </c>
      <c r="C55" s="41">
        <v>14</v>
      </c>
    </row>
    <row r="56" spans="1:3">
      <c r="A56" s="35" t="s">
        <v>203</v>
      </c>
      <c r="B56" s="40">
        <v>21</v>
      </c>
      <c r="C56" s="41">
        <v>74</v>
      </c>
    </row>
    <row r="57" spans="1:3">
      <c r="A57" s="35" t="s">
        <v>275</v>
      </c>
      <c r="B57" s="40">
        <v>34</v>
      </c>
      <c r="C57" s="41">
        <v>50</v>
      </c>
    </row>
    <row r="58" spans="1:3">
      <c r="A58" s="35" t="s">
        <v>378</v>
      </c>
      <c r="B58" s="40">
        <v>52</v>
      </c>
      <c r="C58" s="41">
        <v>92</v>
      </c>
    </row>
    <row r="59" spans="1:3">
      <c r="A59" s="35" t="s">
        <v>72</v>
      </c>
      <c r="B59" s="40">
        <v>24</v>
      </c>
      <c r="C59" s="41">
        <v>42</v>
      </c>
    </row>
    <row r="60" spans="1:3">
      <c r="A60" s="35" t="s">
        <v>80</v>
      </c>
      <c r="B60" s="40">
        <v>32</v>
      </c>
      <c r="C60" s="41">
        <v>56</v>
      </c>
    </row>
    <row r="61" spans="1:3">
      <c r="A61" s="35" t="s">
        <v>213</v>
      </c>
      <c r="B61" s="40">
        <v>4</v>
      </c>
      <c r="C61" s="41">
        <v>23</v>
      </c>
    </row>
    <row r="62" spans="1:3">
      <c r="A62" s="35" t="s">
        <v>219</v>
      </c>
      <c r="B62" s="40">
        <v>6</v>
      </c>
      <c r="C62" s="41">
        <v>35</v>
      </c>
    </row>
    <row r="63" spans="1:3">
      <c r="A63" s="35" t="s">
        <v>225</v>
      </c>
      <c r="B63" s="40">
        <v>8</v>
      </c>
      <c r="C63" s="41">
        <v>47</v>
      </c>
    </row>
    <row r="64" spans="1:3">
      <c r="A64" s="35" t="s">
        <v>60</v>
      </c>
      <c r="B64" s="40">
        <v>8</v>
      </c>
      <c r="C64" s="41">
        <v>14</v>
      </c>
    </row>
    <row r="65" spans="1:3">
      <c r="A65" s="35" t="s">
        <v>327</v>
      </c>
      <c r="B65" s="40">
        <v>9</v>
      </c>
      <c r="C65" s="41">
        <v>33</v>
      </c>
    </row>
    <row r="66" spans="1:3">
      <c r="A66" s="35" t="s">
        <v>299</v>
      </c>
      <c r="B66" s="40">
        <v>8</v>
      </c>
      <c r="C66" s="41">
        <v>36</v>
      </c>
    </row>
    <row r="67" spans="1:3">
      <c r="A67" s="35" t="s">
        <v>334</v>
      </c>
      <c r="B67" s="40">
        <v>9</v>
      </c>
      <c r="C67" s="41">
        <v>33</v>
      </c>
    </row>
    <row r="68" spans="1:3">
      <c r="A68" s="35" t="s">
        <v>306</v>
      </c>
      <c r="B68" s="40">
        <v>8</v>
      </c>
      <c r="C68" s="41">
        <v>36</v>
      </c>
    </row>
    <row r="69" spans="1:3">
      <c r="A69" s="35" t="s">
        <v>348</v>
      </c>
      <c r="B69" s="40">
        <v>9</v>
      </c>
      <c r="C69" s="41">
        <v>33</v>
      </c>
    </row>
    <row r="70" spans="1:3">
      <c r="A70" s="35" t="s">
        <v>320</v>
      </c>
      <c r="B70" s="40">
        <v>8</v>
      </c>
      <c r="C70" s="41">
        <v>36</v>
      </c>
    </row>
    <row r="71" spans="1:3">
      <c r="A71" s="35" t="s">
        <v>341</v>
      </c>
      <c r="B71" s="40">
        <v>9</v>
      </c>
      <c r="C71" s="41">
        <v>33</v>
      </c>
    </row>
    <row r="72" spans="1:3">
      <c r="A72" s="35" t="s">
        <v>313</v>
      </c>
      <c r="B72" s="40">
        <v>8</v>
      </c>
      <c r="C72" s="41">
        <v>36</v>
      </c>
    </row>
    <row r="73" spans="1:3">
      <c r="A73" s="35" t="s">
        <v>144</v>
      </c>
      <c r="B73" s="40">
        <v>6</v>
      </c>
      <c r="C73" s="41">
        <v>15</v>
      </c>
    </row>
    <row r="74" spans="1:3">
      <c r="A74" s="35" t="s">
        <v>150</v>
      </c>
      <c r="B74" s="40">
        <v>8</v>
      </c>
      <c r="C74" s="41">
        <v>20</v>
      </c>
    </row>
    <row r="75" spans="1:3">
      <c r="A75" s="35" t="s">
        <v>156</v>
      </c>
      <c r="B75" s="40">
        <v>10</v>
      </c>
      <c r="C75" s="41">
        <v>25</v>
      </c>
    </row>
    <row r="76" spans="1:3">
      <c r="A76" s="35" t="s">
        <v>369</v>
      </c>
      <c r="B76" s="40">
        <v>26</v>
      </c>
      <c r="C76" s="41">
        <v>46</v>
      </c>
    </row>
    <row r="77" spans="1:3">
      <c r="A77" s="35" t="s">
        <v>404</v>
      </c>
      <c r="B77" s="40">
        <v>12</v>
      </c>
      <c r="C77" s="41">
        <v>21</v>
      </c>
    </row>
    <row r="78" spans="1:3">
      <c r="A78" s="35" t="s">
        <v>84</v>
      </c>
      <c r="B78" s="40">
        <v>20</v>
      </c>
      <c r="C78" s="41">
        <v>35</v>
      </c>
    </row>
    <row r="79" spans="1:3">
      <c r="A79" s="35" t="s">
        <v>163</v>
      </c>
      <c r="B79" s="40">
        <v>3</v>
      </c>
      <c r="C79" s="41">
        <v>11</v>
      </c>
    </row>
    <row r="80" spans="1:3">
      <c r="A80" s="35" t="s">
        <v>169</v>
      </c>
      <c r="B80" s="40">
        <v>6</v>
      </c>
      <c r="C80" s="41">
        <v>22</v>
      </c>
    </row>
    <row r="81" spans="1:3">
      <c r="A81" s="35" t="s">
        <v>175</v>
      </c>
      <c r="B81" s="40">
        <v>9</v>
      </c>
      <c r="C81" s="41">
        <v>33</v>
      </c>
    </row>
    <row r="82" spans="1:3">
      <c r="A82" s="35" t="s">
        <v>181</v>
      </c>
      <c r="B82" s="40">
        <v>12</v>
      </c>
      <c r="C82" s="41">
        <v>44</v>
      </c>
    </row>
    <row r="83" spans="1:3">
      <c r="A83" s="35" t="s">
        <v>194</v>
      </c>
      <c r="B83" s="40">
        <v>15</v>
      </c>
      <c r="C83" s="41">
        <v>55</v>
      </c>
    </row>
    <row r="84" spans="1:3">
      <c r="A84" s="35" t="s">
        <v>361</v>
      </c>
      <c r="B84" s="40">
        <v>4</v>
      </c>
      <c r="C84" s="41">
        <v>7</v>
      </c>
    </row>
    <row r="85" spans="1:3">
      <c r="A85" s="35" t="s">
        <v>242</v>
      </c>
      <c r="B85" s="40">
        <v>5</v>
      </c>
      <c r="C85" s="41">
        <v>8</v>
      </c>
    </row>
    <row r="86" spans="1:3">
      <c r="A86" s="35" t="s">
        <v>248</v>
      </c>
      <c r="B86" s="40">
        <v>10</v>
      </c>
      <c r="C86" s="41">
        <v>16</v>
      </c>
    </row>
    <row r="87" spans="1:3">
      <c r="A87" s="35" t="s">
        <v>254</v>
      </c>
      <c r="B87" s="40">
        <v>15</v>
      </c>
      <c r="C87" s="41">
        <v>24</v>
      </c>
    </row>
    <row r="88" spans="1:3">
      <c r="A88" s="35" t="s">
        <v>260</v>
      </c>
      <c r="B88" s="40">
        <v>20</v>
      </c>
      <c r="C88" s="41">
        <v>32</v>
      </c>
    </row>
    <row r="89" spans="1:3">
      <c r="A89" s="35" t="s">
        <v>266</v>
      </c>
      <c r="B89" s="40">
        <v>25</v>
      </c>
      <c r="C89" s="41">
        <v>40</v>
      </c>
    </row>
    <row r="90" spans="1:3">
      <c r="A90" s="35" t="s">
        <v>114</v>
      </c>
      <c r="B90" s="40">
        <v>14</v>
      </c>
      <c r="C90" s="41">
        <v>22</v>
      </c>
    </row>
    <row r="91" spans="1:3">
      <c r="A91" s="35" t="s">
        <v>124</v>
      </c>
      <c r="B91" s="40">
        <v>19</v>
      </c>
      <c r="C91" s="41">
        <v>29</v>
      </c>
    </row>
    <row r="92" spans="1:3">
      <c r="A92" s="35" t="s">
        <v>132</v>
      </c>
      <c r="B92" s="40">
        <v>24</v>
      </c>
      <c r="C92" s="41">
        <v>36</v>
      </c>
    </row>
    <row r="93" spans="1:3">
      <c r="A93" s="35" t="s">
        <v>352</v>
      </c>
      <c r="B93" s="40">
        <v>19</v>
      </c>
      <c r="C93" s="41">
        <v>29</v>
      </c>
    </row>
    <row r="94" spans="1:3">
      <c r="A94" s="35" t="s">
        <v>52</v>
      </c>
      <c r="B94" s="40">
        <v>4</v>
      </c>
      <c r="C94" s="41">
        <v>7</v>
      </c>
    </row>
    <row r="95" spans="1:3">
      <c r="A95" s="35" t="s">
        <v>386</v>
      </c>
      <c r="B95" s="40">
        <v>18</v>
      </c>
      <c r="C95" s="41">
        <v>48</v>
      </c>
    </row>
    <row r="96" spans="1:3">
      <c r="A96" s="35" t="s">
        <v>90</v>
      </c>
      <c r="B96" s="40">
        <v>4</v>
      </c>
      <c r="C96" s="41">
        <v>7</v>
      </c>
    </row>
    <row r="97" spans="1:3">
      <c r="A97" s="35" t="s">
        <v>201</v>
      </c>
      <c r="B97" s="40">
        <v>8</v>
      </c>
      <c r="C97" s="41">
        <v>36</v>
      </c>
    </row>
    <row r="98" spans="1:3">
      <c r="A98" s="35" t="s">
        <v>273</v>
      </c>
      <c r="B98" s="40">
        <v>13</v>
      </c>
      <c r="C98" s="41">
        <v>29</v>
      </c>
    </row>
    <row r="99" spans="1:3">
      <c r="A99" s="35" t="s">
        <v>376</v>
      </c>
      <c r="B99" s="40">
        <v>25</v>
      </c>
      <c r="C99" s="41">
        <v>50</v>
      </c>
    </row>
    <row r="100" spans="1:3">
      <c r="A100" s="35" t="s">
        <v>69</v>
      </c>
      <c r="B100" s="40">
        <v>12</v>
      </c>
      <c r="C100" s="41">
        <v>21</v>
      </c>
    </row>
    <row r="101" spans="1:3">
      <c r="A101" s="35" t="s">
        <v>78</v>
      </c>
      <c r="B101" s="40">
        <v>16</v>
      </c>
      <c r="C101" s="41">
        <v>28</v>
      </c>
    </row>
    <row r="102" spans="1:3">
      <c r="A102" s="35" t="s">
        <v>391</v>
      </c>
      <c r="B102" s="40">
        <v>2</v>
      </c>
      <c r="C102" s="41">
        <v>2</v>
      </c>
    </row>
    <row r="103" spans="1:3">
      <c r="A103" s="35" t="s">
        <v>394</v>
      </c>
      <c r="B103" s="40">
        <v>3</v>
      </c>
      <c r="C103" s="41">
        <v>3</v>
      </c>
    </row>
    <row r="104" spans="1:3">
      <c r="A104" s="35" t="s">
        <v>396</v>
      </c>
      <c r="B104" s="40">
        <v>4</v>
      </c>
      <c r="C104" s="41">
        <v>4</v>
      </c>
    </row>
    <row r="105" spans="1:3">
      <c r="A105" s="35" t="s">
        <v>363</v>
      </c>
      <c r="B105" s="40">
        <v>286</v>
      </c>
      <c r="C105" s="41">
        <v>690</v>
      </c>
    </row>
    <row r="106" spans="1:3">
      <c r="A106" s="35" t="s">
        <v>210</v>
      </c>
      <c r="B106" s="40">
        <v>3</v>
      </c>
      <c r="C106" s="41">
        <v>11</v>
      </c>
    </row>
    <row r="107" spans="1:3">
      <c r="A107" s="35" t="s">
        <v>217</v>
      </c>
      <c r="B107" s="40">
        <v>5</v>
      </c>
      <c r="C107" s="41">
        <v>17</v>
      </c>
    </row>
    <row r="108" spans="1:3">
      <c r="A108" s="35" t="s">
        <v>223</v>
      </c>
      <c r="B108" s="40">
        <v>7</v>
      </c>
      <c r="C108" s="41">
        <v>23</v>
      </c>
    </row>
    <row r="109" spans="1:3">
      <c r="A109" s="35" t="s">
        <v>58</v>
      </c>
      <c r="B109" s="40">
        <v>4</v>
      </c>
      <c r="C109" s="41">
        <v>6</v>
      </c>
    </row>
    <row r="110" spans="1:3">
      <c r="A110" s="35" t="s">
        <v>324</v>
      </c>
      <c r="B110" s="40">
        <v>6</v>
      </c>
      <c r="C110" s="41">
        <v>15</v>
      </c>
    </row>
    <row r="111" spans="1:3">
      <c r="A111" s="35" t="s">
        <v>296</v>
      </c>
      <c r="B111" s="40">
        <v>4</v>
      </c>
      <c r="C111" s="41">
        <v>17</v>
      </c>
    </row>
    <row r="112" spans="1:3">
      <c r="A112" s="35" t="s">
        <v>331</v>
      </c>
      <c r="B112" s="40">
        <v>6</v>
      </c>
      <c r="C112" s="41">
        <v>15</v>
      </c>
    </row>
    <row r="113" spans="1:3">
      <c r="A113" s="35" t="s">
        <v>303</v>
      </c>
      <c r="B113" s="40">
        <v>4</v>
      </c>
      <c r="C113" s="41">
        <v>17</v>
      </c>
    </row>
    <row r="114" spans="1:3">
      <c r="A114" s="35" t="s">
        <v>345</v>
      </c>
      <c r="B114" s="40">
        <v>6</v>
      </c>
      <c r="C114" s="41">
        <v>15</v>
      </c>
    </row>
    <row r="115" spans="1:3">
      <c r="A115" s="35" t="s">
        <v>317</v>
      </c>
      <c r="B115" s="40">
        <v>4</v>
      </c>
      <c r="C115" s="41">
        <v>17</v>
      </c>
    </row>
    <row r="116" spans="1:3">
      <c r="A116" s="35" t="s">
        <v>338</v>
      </c>
      <c r="B116" s="40">
        <v>6</v>
      </c>
      <c r="C116" s="41">
        <v>15</v>
      </c>
    </row>
    <row r="117" spans="1:3">
      <c r="A117" s="35" t="s">
        <v>310</v>
      </c>
      <c r="B117" s="40">
        <v>4</v>
      </c>
      <c r="C117" s="41">
        <v>17</v>
      </c>
    </row>
    <row r="118" spans="1:3">
      <c r="A118" s="35" t="s">
        <v>141</v>
      </c>
      <c r="B118" s="40">
        <v>3</v>
      </c>
      <c r="C118" s="41">
        <v>6</v>
      </c>
    </row>
    <row r="119" spans="1:3">
      <c r="A119" s="35" t="s">
        <v>148</v>
      </c>
      <c r="B119" s="40">
        <v>4</v>
      </c>
      <c r="C119" s="41">
        <v>8</v>
      </c>
    </row>
    <row r="120" spans="1:3">
      <c r="A120" s="35" t="s">
        <v>154</v>
      </c>
      <c r="B120" s="40">
        <v>5</v>
      </c>
      <c r="C120" s="41">
        <v>10</v>
      </c>
    </row>
    <row r="121" spans="1:3">
      <c r="A121" s="35" t="s">
        <v>366</v>
      </c>
      <c r="B121" s="40">
        <v>12</v>
      </c>
      <c r="C121" s="41">
        <v>20</v>
      </c>
    </row>
    <row r="122" spans="1:3">
      <c r="A122" s="35" t="s">
        <v>402</v>
      </c>
      <c r="B122" s="40">
        <v>8</v>
      </c>
      <c r="C122" s="41">
        <v>9</v>
      </c>
    </row>
    <row r="123" spans="1:3">
      <c r="A123" s="35" t="s">
        <v>82</v>
      </c>
      <c r="B123" s="40">
        <v>10</v>
      </c>
      <c r="C123" s="41">
        <v>15</v>
      </c>
    </row>
    <row r="124" spans="1:3">
      <c r="A124" s="35" t="s">
        <v>160</v>
      </c>
      <c r="B124" s="40">
        <v>2</v>
      </c>
      <c r="C124" s="41">
        <v>5</v>
      </c>
    </row>
    <row r="125" spans="1:3">
      <c r="A125" s="35" t="s">
        <v>167</v>
      </c>
      <c r="B125" s="40">
        <v>4</v>
      </c>
      <c r="C125" s="41">
        <v>10</v>
      </c>
    </row>
    <row r="126" spans="1:3">
      <c r="A126" s="35" t="s">
        <v>173</v>
      </c>
      <c r="B126" s="40">
        <v>6</v>
      </c>
      <c r="C126" s="41">
        <v>15</v>
      </c>
    </row>
    <row r="127" spans="1:3">
      <c r="A127" s="35" t="s">
        <v>179</v>
      </c>
      <c r="B127" s="40">
        <v>8</v>
      </c>
      <c r="C127" s="41">
        <v>20</v>
      </c>
    </row>
    <row r="128" spans="1:3">
      <c r="A128" s="35" t="s">
        <v>185</v>
      </c>
      <c r="B128" s="40">
        <v>10</v>
      </c>
      <c r="C128" s="41">
        <v>25</v>
      </c>
    </row>
    <row r="129" spans="1:3">
      <c r="A129" s="35" t="s">
        <v>360</v>
      </c>
      <c r="B129" s="40">
        <v>2</v>
      </c>
      <c r="C129" s="41">
        <v>3</v>
      </c>
    </row>
    <row r="130" spans="1:3">
      <c r="A130" s="35" t="s">
        <v>239</v>
      </c>
      <c r="B130" s="40">
        <v>3</v>
      </c>
      <c r="C130" s="41">
        <v>4</v>
      </c>
    </row>
    <row r="131" spans="1:3">
      <c r="A131" s="35" t="s">
        <v>246</v>
      </c>
      <c r="B131" s="40">
        <v>6</v>
      </c>
      <c r="C131" s="41">
        <v>8</v>
      </c>
    </row>
    <row r="132" spans="1:3">
      <c r="A132" s="35" t="s">
        <v>252</v>
      </c>
      <c r="B132" s="40">
        <v>9</v>
      </c>
      <c r="C132" s="41">
        <v>12</v>
      </c>
    </row>
    <row r="133" spans="1:3">
      <c r="A133" s="35" t="s">
        <v>258</v>
      </c>
      <c r="B133" s="40">
        <v>12</v>
      </c>
      <c r="C133" s="41">
        <v>16</v>
      </c>
    </row>
    <row r="134" spans="1:3">
      <c r="A134" s="35" t="s">
        <v>264</v>
      </c>
      <c r="B134" s="40">
        <v>15</v>
      </c>
      <c r="C134" s="41">
        <v>20</v>
      </c>
    </row>
    <row r="135" spans="1:3">
      <c r="A135" s="35" t="s">
        <v>108</v>
      </c>
      <c r="B135" s="40">
        <v>6</v>
      </c>
      <c r="C135" s="41">
        <v>11</v>
      </c>
    </row>
    <row r="136" spans="1:3">
      <c r="A136" s="35" t="s">
        <v>120</v>
      </c>
      <c r="B136" s="40">
        <v>8</v>
      </c>
      <c r="C136" s="41">
        <v>15</v>
      </c>
    </row>
    <row r="137" spans="1:3">
      <c r="A137" s="35" t="s">
        <v>130</v>
      </c>
      <c r="B137" s="40">
        <v>10</v>
      </c>
      <c r="C137" s="41">
        <v>19</v>
      </c>
    </row>
    <row r="138" spans="1:3">
      <c r="A138" s="35" t="s">
        <v>46</v>
      </c>
      <c r="B138" s="40">
        <v>2</v>
      </c>
      <c r="C138" s="41">
        <v>3</v>
      </c>
    </row>
    <row r="139" spans="1:3">
      <c r="A139" s="35" t="s">
        <v>383</v>
      </c>
      <c r="B139" s="40">
        <v>11</v>
      </c>
      <c r="C139" s="41">
        <v>26</v>
      </c>
    </row>
    <row r="140" spans="1:3">
      <c r="A140" s="35" t="s">
        <v>357</v>
      </c>
      <c r="B140" s="40">
        <v>9</v>
      </c>
      <c r="C140" s="41">
        <v>15</v>
      </c>
    </row>
    <row r="141" spans="1:3">
      <c r="A141" s="35" t="s">
        <v>88</v>
      </c>
      <c r="B141" s="40">
        <v>2</v>
      </c>
      <c r="C141" s="41">
        <v>3</v>
      </c>
    </row>
    <row r="142" spans="1:3">
      <c r="A142" s="35" t="s">
        <v>198</v>
      </c>
      <c r="B142" s="40">
        <v>4</v>
      </c>
      <c r="C142" s="41">
        <v>17</v>
      </c>
    </row>
    <row r="143" spans="1:3">
      <c r="A143" s="35" t="s">
        <v>270</v>
      </c>
      <c r="B143" s="40">
        <v>8</v>
      </c>
      <c r="C143" s="41">
        <v>13</v>
      </c>
    </row>
    <row r="144" spans="1:3">
      <c r="A144" s="35" t="s">
        <v>373</v>
      </c>
      <c r="B144" s="40">
        <v>15</v>
      </c>
      <c r="C144" s="41">
        <v>28</v>
      </c>
    </row>
    <row r="145" spans="1:3">
      <c r="A145" s="35" t="s">
        <v>66</v>
      </c>
      <c r="B145" s="40">
        <v>6</v>
      </c>
      <c r="C145" s="41">
        <v>9</v>
      </c>
    </row>
    <row r="146" spans="1:3">
      <c r="A146" s="35" t="s">
        <v>75</v>
      </c>
      <c r="B146" s="40">
        <v>8</v>
      </c>
      <c r="C146" s="41">
        <v>12</v>
      </c>
    </row>
    <row r="147" spans="1:3">
      <c r="A147" s="35" t="s">
        <v>358</v>
      </c>
      <c r="B147" s="40">
        <v>17</v>
      </c>
      <c r="C147" s="41">
        <v>30</v>
      </c>
    </row>
    <row r="148" spans="1:3">
      <c r="A148" s="35" t="s">
        <v>294</v>
      </c>
      <c r="B148" s="40">
        <v>1</v>
      </c>
      <c r="C148" s="41">
        <v>27</v>
      </c>
    </row>
    <row r="149" spans="1:3">
      <c r="A149" s="35" t="s">
        <v>355</v>
      </c>
      <c r="B149" s="40">
        <v>3</v>
      </c>
      <c r="C149" s="41">
        <v>11</v>
      </c>
    </row>
    <row r="150" spans="1:3">
      <c r="A150" s="35" t="s">
        <v>410</v>
      </c>
      <c r="B150" s="40">
        <v>4852</v>
      </c>
      <c r="C150" s="41">
        <v>7319</v>
      </c>
    </row>
    <row r="151" spans="1:3">
      <c r="A151" s="35" t="s">
        <v>412</v>
      </c>
      <c r="B151" s="40">
        <v>9</v>
      </c>
      <c r="C151" s="41">
        <v>13</v>
      </c>
    </row>
    <row r="152" spans="1:3">
      <c r="A152" s="35" t="s">
        <v>406</v>
      </c>
      <c r="B152" s="40">
        <v>500</v>
      </c>
      <c r="C152" s="41">
        <v>768</v>
      </c>
    </row>
    <row r="153" spans="1:3">
      <c r="A153" s="35" t="s">
        <v>408</v>
      </c>
      <c r="B153" s="40">
        <v>208</v>
      </c>
      <c r="C153" s="41">
        <v>298</v>
      </c>
    </row>
    <row r="154" spans="1:3">
      <c r="A154" s="35" t="s">
        <v>289</v>
      </c>
      <c r="B154" s="40">
        <v>8</v>
      </c>
      <c r="C154" s="41">
        <v>11</v>
      </c>
    </row>
    <row r="155" spans="1:3">
      <c r="A155" s="35" t="s">
        <v>292</v>
      </c>
      <c r="B155" s="40">
        <v>10</v>
      </c>
      <c r="C155" s="41">
        <v>14</v>
      </c>
    </row>
    <row r="156" spans="1:3">
      <c r="A156" s="35" t="s">
        <v>400</v>
      </c>
      <c r="B156" s="40">
        <v>12</v>
      </c>
      <c r="C156" s="41">
        <v>13</v>
      </c>
    </row>
    <row r="157" spans="1:3">
      <c r="A157" s="35" t="s">
        <v>398</v>
      </c>
      <c r="B157" s="40">
        <v>485</v>
      </c>
      <c r="C157" s="41">
        <v>976</v>
      </c>
    </row>
    <row r="158" spans="1:3">
      <c r="A158" s="35" t="s">
        <v>104</v>
      </c>
      <c r="B158" s="40">
        <v>3882</v>
      </c>
      <c r="C158" s="41">
        <v>5855</v>
      </c>
    </row>
    <row r="159" spans="1:3">
      <c r="A159" s="35" t="s">
        <v>277</v>
      </c>
      <c r="B159" s="40">
        <v>86</v>
      </c>
      <c r="C159" s="41">
        <v>169</v>
      </c>
    </row>
    <row r="160" spans="1:3">
      <c r="A160" s="35" t="s">
        <v>280</v>
      </c>
      <c r="B160" s="40">
        <v>129</v>
      </c>
      <c r="C160" s="41">
        <v>254</v>
      </c>
    </row>
    <row r="161" spans="1:3">
      <c r="A161" s="35" t="s">
        <v>282</v>
      </c>
      <c r="B161" s="40">
        <v>172</v>
      </c>
      <c r="C161" s="41">
        <v>339</v>
      </c>
    </row>
    <row r="162" spans="1:3">
      <c r="A162" s="35" t="s">
        <v>432</v>
      </c>
      <c r="B162" s="40">
        <v>143</v>
      </c>
      <c r="C162" s="41">
        <v>246</v>
      </c>
    </row>
    <row r="163" spans="1:3">
      <c r="A163" s="35" t="s">
        <v>430</v>
      </c>
      <c r="B163" s="40">
        <v>143</v>
      </c>
      <c r="C163" s="41">
        <v>246</v>
      </c>
    </row>
    <row r="164" spans="1:3">
      <c r="A164" s="35" t="s">
        <v>434</v>
      </c>
      <c r="B164" s="40">
        <v>143</v>
      </c>
      <c r="C164" s="41">
        <v>246</v>
      </c>
    </row>
    <row r="165" spans="1:3">
      <c r="A165" s="36" t="s">
        <v>691</v>
      </c>
      <c r="B165" s="42">
        <v>16790</v>
      </c>
      <c r="C165" s="43">
        <v>33891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5"/>
  <sheetViews>
    <sheetView workbookViewId="0">
      <selection activeCell="D36" sqref="D36"/>
    </sheetView>
  </sheetViews>
  <sheetFormatPr defaultColWidth="69.453125" defaultRowHeight="12.5"/>
  <cols>
    <col min="1" max="1" width="60.54296875" bestFit="1" customWidth="1"/>
    <col min="2" max="2" width="6.36328125" bestFit="1" customWidth="1"/>
    <col min="3" max="3" width="7" bestFit="1" customWidth="1"/>
    <col min="4" max="4" width="11" bestFit="1" customWidth="1"/>
    <col min="5" max="5" width="11.54296875" bestFit="1" customWidth="1"/>
    <col min="6" max="6" width="12.90625" bestFit="1" customWidth="1"/>
    <col min="7" max="7" width="16.7265625" bestFit="1" customWidth="1"/>
    <col min="8" max="8" width="18" bestFit="1" customWidth="1"/>
    <col min="9" max="9" width="10.08984375" bestFit="1" customWidth="1"/>
    <col min="10" max="10" width="10.6328125" bestFit="1" customWidth="1"/>
    <col min="11" max="11" width="8.36328125" bestFit="1" customWidth="1"/>
    <col min="12" max="12" width="6.36328125" bestFit="1" customWidth="1"/>
    <col min="13" max="13" width="8" bestFit="1" customWidth="1"/>
    <col min="14" max="14" width="7.08984375" bestFit="1" customWidth="1"/>
    <col min="15" max="15" width="19.453125" bestFit="1" customWidth="1"/>
    <col min="16" max="16" width="13.26953125" bestFit="1" customWidth="1"/>
    <col min="17" max="18" width="11.90625" bestFit="1" customWidth="1"/>
    <col min="19" max="19" width="11.7265625" bestFit="1" customWidth="1"/>
    <col min="20" max="20" width="3.7265625" bestFit="1" customWidth="1"/>
  </cols>
  <sheetData>
    <row r="1" spans="1:20" ht="14">
      <c r="A1" s="7" t="s">
        <v>564</v>
      </c>
      <c r="B1" s="8"/>
      <c r="C1" s="8"/>
      <c r="D1" s="8"/>
      <c r="E1" s="8"/>
      <c r="F1" s="9"/>
      <c r="G1" s="8"/>
      <c r="H1" s="8"/>
      <c r="I1" s="8"/>
      <c r="J1" s="8"/>
      <c r="K1" s="8"/>
      <c r="L1" s="8"/>
      <c r="M1" s="8"/>
      <c r="N1" s="9"/>
      <c r="O1" s="8"/>
      <c r="P1" s="8"/>
      <c r="Q1" s="8"/>
      <c r="R1" s="8"/>
      <c r="S1" s="8"/>
      <c r="T1" s="7"/>
    </row>
    <row r="2" spans="1:20" ht="14">
      <c r="A2" s="7" t="s">
        <v>565</v>
      </c>
      <c r="B2" s="8"/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9"/>
      <c r="O2" s="8"/>
      <c r="P2" s="8"/>
      <c r="Q2" s="8"/>
      <c r="R2" s="8"/>
      <c r="S2" s="8"/>
      <c r="T2" s="7"/>
    </row>
    <row r="3" spans="1:20" ht="14">
      <c r="A3" s="7" t="s">
        <v>566</v>
      </c>
      <c r="B3" s="8"/>
      <c r="C3" s="8"/>
      <c r="D3" s="8"/>
      <c r="E3" s="8"/>
      <c r="F3" s="9"/>
      <c r="G3" s="8"/>
      <c r="H3" s="8" t="s">
        <v>567</v>
      </c>
      <c r="I3" s="8"/>
      <c r="J3" s="8"/>
      <c r="K3" s="8"/>
      <c r="L3" s="8"/>
      <c r="M3" s="8"/>
      <c r="N3" s="9"/>
      <c r="O3" s="10" t="s">
        <v>568</v>
      </c>
      <c r="P3" s="11"/>
      <c r="Q3" s="11"/>
      <c r="R3" s="11"/>
      <c r="S3" s="11"/>
      <c r="T3" s="7"/>
    </row>
    <row r="4" spans="1:20" ht="14">
      <c r="A4" s="7" t="s">
        <v>566</v>
      </c>
      <c r="B4" s="8"/>
      <c r="C4" s="8"/>
      <c r="D4" s="8"/>
      <c r="E4" s="8"/>
      <c r="F4" s="9"/>
      <c r="G4" s="8" t="s">
        <v>569</v>
      </c>
      <c r="H4" s="8" t="s">
        <v>570</v>
      </c>
      <c r="I4" s="8"/>
      <c r="J4" s="8">
        <v>100</v>
      </c>
      <c r="K4" s="8">
        <v>50</v>
      </c>
      <c r="L4" s="8"/>
      <c r="M4" s="8"/>
      <c r="N4" s="9"/>
      <c r="O4" s="8" t="s">
        <v>571</v>
      </c>
      <c r="P4" s="8"/>
      <c r="Q4" s="8"/>
      <c r="R4" s="8"/>
      <c r="S4" s="8"/>
      <c r="T4" s="7"/>
    </row>
    <row r="5" spans="1:20" ht="14">
      <c r="A5" s="7" t="s">
        <v>566</v>
      </c>
      <c r="B5" s="8"/>
      <c r="C5" s="8"/>
      <c r="D5" s="8"/>
      <c r="E5" s="8"/>
      <c r="F5" s="9" t="s">
        <v>572</v>
      </c>
      <c r="G5" s="8" t="s">
        <v>573</v>
      </c>
      <c r="H5" s="8" t="s">
        <v>574</v>
      </c>
      <c r="I5" s="8"/>
      <c r="J5" s="8"/>
      <c r="K5" s="8"/>
      <c r="L5" s="8"/>
      <c r="M5" s="8"/>
      <c r="N5" s="9"/>
      <c r="O5" s="8" t="s">
        <v>575</v>
      </c>
      <c r="P5" s="8"/>
      <c r="Q5" s="8"/>
      <c r="R5" s="8"/>
      <c r="S5" s="8"/>
      <c r="T5" s="7"/>
    </row>
    <row r="6" spans="1:20">
      <c r="A6" s="12" t="s">
        <v>2</v>
      </c>
      <c r="B6" s="12" t="s">
        <v>10</v>
      </c>
      <c r="C6" s="12" t="s">
        <v>12</v>
      </c>
      <c r="D6" s="12" t="s">
        <v>14</v>
      </c>
      <c r="E6" s="12" t="s">
        <v>16</v>
      </c>
      <c r="F6" s="12" t="s">
        <v>19</v>
      </c>
      <c r="G6" s="12" t="s">
        <v>22</v>
      </c>
      <c r="H6" s="13" t="s">
        <v>24</v>
      </c>
      <c r="I6" s="12" t="s">
        <v>26</v>
      </c>
      <c r="J6" s="12" t="s">
        <v>28</v>
      </c>
      <c r="K6" s="12" t="s">
        <v>33</v>
      </c>
      <c r="L6" s="12" t="s">
        <v>34</v>
      </c>
      <c r="M6" s="12" t="s">
        <v>35</v>
      </c>
      <c r="N6" s="14" t="s">
        <v>36</v>
      </c>
      <c r="O6" s="12" t="s">
        <v>38</v>
      </c>
      <c r="P6" s="12" t="s">
        <v>40</v>
      </c>
      <c r="Q6" s="12" t="s">
        <v>42</v>
      </c>
      <c r="R6" s="12" t="s">
        <v>43</v>
      </c>
      <c r="S6" s="12" t="s">
        <v>45</v>
      </c>
      <c r="T6" s="12" t="s">
        <v>47</v>
      </c>
    </row>
    <row r="7" spans="1:20" ht="13">
      <c r="A7" s="15" t="s">
        <v>576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7"/>
      <c r="O7" s="16"/>
      <c r="P7" s="16"/>
      <c r="Q7" s="16"/>
      <c r="R7" s="16"/>
      <c r="S7" s="16"/>
      <c r="T7" s="18"/>
    </row>
    <row r="8" spans="1:20" ht="13">
      <c r="A8" s="12" t="s">
        <v>46</v>
      </c>
      <c r="B8" s="19" t="s">
        <v>577</v>
      </c>
      <c r="C8" s="19" t="s">
        <v>578</v>
      </c>
      <c r="D8" s="19">
        <f>_xlfn.IFNA(VLOOKUP(A8,wc_summary!A:C,2,FALSE),"")</f>
        <v>2</v>
      </c>
      <c r="E8" s="19">
        <f>_xlfn.IFNA(VLOOKUP(A8,wc_summary!A:C,3,FALSE),"")</f>
        <v>3</v>
      </c>
      <c r="F8" s="19" t="s">
        <v>581</v>
      </c>
      <c r="G8" s="19" t="s">
        <v>582</v>
      </c>
      <c r="H8" s="19" t="s">
        <v>583</v>
      </c>
      <c r="I8" s="19" t="s">
        <v>584</v>
      </c>
      <c r="J8" s="19" t="s">
        <v>585</v>
      </c>
      <c r="K8" s="19" t="s">
        <v>586</v>
      </c>
      <c r="L8" s="19" t="s">
        <v>587</v>
      </c>
      <c r="M8" s="19" t="s">
        <v>588</v>
      </c>
      <c r="N8" s="20" t="s">
        <v>589</v>
      </c>
      <c r="O8" s="19" t="s">
        <v>582</v>
      </c>
      <c r="P8" s="19" t="s">
        <v>582</v>
      </c>
      <c r="Q8" s="19" t="s">
        <v>582</v>
      </c>
      <c r="R8" s="19" t="s">
        <v>582</v>
      </c>
      <c r="S8" s="19" t="s">
        <v>582</v>
      </c>
      <c r="T8" s="21"/>
    </row>
    <row r="9" spans="1:20" ht="13">
      <c r="A9" s="12" t="s">
        <v>52</v>
      </c>
      <c r="B9" s="19" t="s">
        <v>579</v>
      </c>
      <c r="C9" s="19" t="s">
        <v>590</v>
      </c>
      <c r="D9" s="19">
        <f>_xlfn.IFNA(VLOOKUP(A9,wc_summary!A:C,2,FALSE),"")</f>
        <v>4</v>
      </c>
      <c r="E9" s="19">
        <f>_xlfn.IFNA(VLOOKUP(A9,wc_summary!A:C,3,FALSE),"")</f>
        <v>7</v>
      </c>
      <c r="F9" s="19" t="s">
        <v>581</v>
      </c>
      <c r="G9" s="19" t="s">
        <v>582</v>
      </c>
      <c r="H9" s="19" t="s">
        <v>592</v>
      </c>
      <c r="I9" s="19" t="s">
        <v>584</v>
      </c>
      <c r="J9" s="19" t="s">
        <v>585</v>
      </c>
      <c r="K9" s="19" t="s">
        <v>586</v>
      </c>
      <c r="L9" s="19" t="s">
        <v>593</v>
      </c>
      <c r="M9" s="19" t="s">
        <v>594</v>
      </c>
      <c r="N9" s="20" t="s">
        <v>592</v>
      </c>
      <c r="O9" s="19" t="s">
        <v>582</v>
      </c>
      <c r="P9" s="19" t="s">
        <v>582</v>
      </c>
      <c r="Q9" s="19" t="s">
        <v>582</v>
      </c>
      <c r="R9" s="19" t="s">
        <v>582</v>
      </c>
      <c r="S9" s="19" t="s">
        <v>582</v>
      </c>
      <c r="T9" s="21"/>
    </row>
    <row r="10" spans="1:20" ht="13">
      <c r="A10" s="12" t="s">
        <v>55</v>
      </c>
      <c r="B10" s="19" t="s">
        <v>580</v>
      </c>
      <c r="C10" s="19" t="s">
        <v>595</v>
      </c>
      <c r="D10" s="19">
        <f>_xlfn.IFNA(VLOOKUP(A10,wc_summary!A:C,2,FALSE),"")</f>
        <v>8</v>
      </c>
      <c r="E10" s="19">
        <f>_xlfn.IFNA(VLOOKUP(A10,wc_summary!A:C,3,FALSE),"")</f>
        <v>14</v>
      </c>
      <c r="F10" s="19" t="s">
        <v>581</v>
      </c>
      <c r="G10" s="19" t="s">
        <v>582</v>
      </c>
      <c r="H10" s="19" t="s">
        <v>589</v>
      </c>
      <c r="I10" s="19" t="s">
        <v>584</v>
      </c>
      <c r="J10" s="19" t="s">
        <v>585</v>
      </c>
      <c r="K10" s="19" t="s">
        <v>586</v>
      </c>
      <c r="L10" s="19" t="s">
        <v>596</v>
      </c>
      <c r="M10" s="19" t="s">
        <v>581</v>
      </c>
      <c r="N10" s="20">
        <v>0.05</v>
      </c>
      <c r="O10" s="19" t="s">
        <v>582</v>
      </c>
      <c r="P10" s="19" t="s">
        <v>582</v>
      </c>
      <c r="Q10" s="19" t="s">
        <v>582</v>
      </c>
      <c r="R10" s="19" t="s">
        <v>582</v>
      </c>
      <c r="S10" s="19" t="s">
        <v>582</v>
      </c>
      <c r="T10" s="21"/>
    </row>
    <row r="11" spans="1:20" ht="13">
      <c r="A11" s="12" t="s">
        <v>58</v>
      </c>
      <c r="B11" s="19" t="s">
        <v>579</v>
      </c>
      <c r="C11" s="19" t="s">
        <v>590</v>
      </c>
      <c r="D11" s="19">
        <f>_xlfn.IFNA(VLOOKUP(A11,wc_summary!A:C,2,FALSE),"")</f>
        <v>4</v>
      </c>
      <c r="E11" s="19">
        <f>_xlfn.IFNA(VLOOKUP(A11,wc_summary!A:C,3,FALSE),"")</f>
        <v>6</v>
      </c>
      <c r="F11" s="19" t="s">
        <v>581</v>
      </c>
      <c r="G11" s="19" t="s">
        <v>582</v>
      </c>
      <c r="H11" s="19" t="s">
        <v>583</v>
      </c>
      <c r="I11" s="19" t="s">
        <v>584</v>
      </c>
      <c r="J11" s="19" t="s">
        <v>585</v>
      </c>
      <c r="K11" s="19" t="s">
        <v>586</v>
      </c>
      <c r="L11" s="19" t="s">
        <v>587</v>
      </c>
      <c r="M11" s="19" t="s">
        <v>588</v>
      </c>
      <c r="N11" s="20" t="s">
        <v>589</v>
      </c>
      <c r="O11" s="19" t="s">
        <v>582</v>
      </c>
      <c r="P11" s="19" t="s">
        <v>582</v>
      </c>
      <c r="Q11" s="19" t="s">
        <v>582</v>
      </c>
      <c r="R11" s="19" t="s">
        <v>582</v>
      </c>
      <c r="S11" s="19" t="s">
        <v>582</v>
      </c>
      <c r="T11" s="21"/>
    </row>
    <row r="12" spans="1:20" ht="13">
      <c r="A12" s="12" t="s">
        <v>60</v>
      </c>
      <c r="B12" s="19" t="s">
        <v>580</v>
      </c>
      <c r="C12" s="19" t="s">
        <v>595</v>
      </c>
      <c r="D12" s="19">
        <f>_xlfn.IFNA(VLOOKUP(A12,wc_summary!A:C,2,FALSE),"")</f>
        <v>8</v>
      </c>
      <c r="E12" s="19">
        <f>_xlfn.IFNA(VLOOKUP(A12,wc_summary!A:C,3,FALSE),"")</f>
        <v>14</v>
      </c>
      <c r="F12" s="19" t="s">
        <v>581</v>
      </c>
      <c r="G12" s="19" t="s">
        <v>582</v>
      </c>
      <c r="H12" s="19" t="s">
        <v>592</v>
      </c>
      <c r="I12" s="19" t="s">
        <v>584</v>
      </c>
      <c r="J12" s="19" t="s">
        <v>585</v>
      </c>
      <c r="K12" s="19" t="s">
        <v>586</v>
      </c>
      <c r="L12" s="19" t="s">
        <v>593</v>
      </c>
      <c r="M12" s="19" t="s">
        <v>594</v>
      </c>
      <c r="N12" s="20" t="s">
        <v>592</v>
      </c>
      <c r="O12" s="19" t="s">
        <v>582</v>
      </c>
      <c r="P12" s="19" t="s">
        <v>582</v>
      </c>
      <c r="Q12" s="19" t="s">
        <v>582</v>
      </c>
      <c r="R12" s="19" t="s">
        <v>582</v>
      </c>
      <c r="S12" s="19" t="s">
        <v>582</v>
      </c>
      <c r="T12" s="21"/>
    </row>
    <row r="13" spans="1:20" ht="13">
      <c r="A13" s="12" t="s">
        <v>63</v>
      </c>
      <c r="B13" s="19" t="s">
        <v>600</v>
      </c>
      <c r="C13" s="19" t="s">
        <v>601</v>
      </c>
      <c r="D13" s="19">
        <f>_xlfn.IFNA(VLOOKUP(A13,wc_summary!A:C,2,FALSE),"")</f>
        <v>16</v>
      </c>
      <c r="E13" s="19">
        <f>_xlfn.IFNA(VLOOKUP(A13,wc_summary!A:C,3,FALSE),"")</f>
        <v>28</v>
      </c>
      <c r="F13" s="19" t="s">
        <v>581</v>
      </c>
      <c r="G13" s="19" t="s">
        <v>582</v>
      </c>
      <c r="H13" s="19" t="s">
        <v>589</v>
      </c>
      <c r="I13" s="19" t="s">
        <v>584</v>
      </c>
      <c r="J13" s="19" t="s">
        <v>585</v>
      </c>
      <c r="K13" s="19" t="s">
        <v>586</v>
      </c>
      <c r="L13" s="19" t="s">
        <v>596</v>
      </c>
      <c r="M13" s="19" t="s">
        <v>581</v>
      </c>
      <c r="N13" s="20">
        <v>0.05</v>
      </c>
      <c r="O13" s="19" t="s">
        <v>582</v>
      </c>
      <c r="P13" s="19" t="s">
        <v>582</v>
      </c>
      <c r="Q13" s="19" t="s">
        <v>582</v>
      </c>
      <c r="R13" s="19" t="s">
        <v>582</v>
      </c>
      <c r="S13" s="19" t="s">
        <v>582</v>
      </c>
      <c r="T13" s="21"/>
    </row>
    <row r="14" spans="1:20" ht="13">
      <c r="A14" s="12" t="s">
        <v>66</v>
      </c>
      <c r="B14" s="19" t="s">
        <v>602</v>
      </c>
      <c r="C14" s="19" t="s">
        <v>603</v>
      </c>
      <c r="D14" s="19">
        <f>_xlfn.IFNA(VLOOKUP(A14,wc_summary!A:C,2,FALSE),"")</f>
        <v>6</v>
      </c>
      <c r="E14" s="19">
        <f>_xlfn.IFNA(VLOOKUP(A14,wc_summary!A:C,3,FALSE),"")</f>
        <v>9</v>
      </c>
      <c r="F14" s="19" t="s">
        <v>581</v>
      </c>
      <c r="G14" s="19" t="s">
        <v>582</v>
      </c>
      <c r="H14" s="19" t="s">
        <v>583</v>
      </c>
      <c r="I14" s="19" t="s">
        <v>584</v>
      </c>
      <c r="J14" s="19" t="s">
        <v>585</v>
      </c>
      <c r="K14" s="19" t="s">
        <v>586</v>
      </c>
      <c r="L14" s="19" t="s">
        <v>587</v>
      </c>
      <c r="M14" s="19" t="s">
        <v>588</v>
      </c>
      <c r="N14" s="20" t="s">
        <v>589</v>
      </c>
      <c r="O14" s="19" t="s">
        <v>582</v>
      </c>
      <c r="P14" s="19" t="s">
        <v>582</v>
      </c>
      <c r="Q14" s="19" t="s">
        <v>582</v>
      </c>
      <c r="R14" s="19" t="s">
        <v>582</v>
      </c>
      <c r="S14" s="19" t="s">
        <v>582</v>
      </c>
      <c r="T14" s="21"/>
    </row>
    <row r="15" spans="1:20" ht="13">
      <c r="A15" s="12" t="s">
        <v>69</v>
      </c>
      <c r="B15" s="19" t="s">
        <v>598</v>
      </c>
      <c r="C15" s="19" t="s">
        <v>605</v>
      </c>
      <c r="D15" s="19">
        <f>_xlfn.IFNA(VLOOKUP(A15,wc_summary!A:C,2,FALSE),"")</f>
        <v>12</v>
      </c>
      <c r="E15" s="19">
        <f>_xlfn.IFNA(VLOOKUP(A15,wc_summary!A:C,3,FALSE),"")</f>
        <v>21</v>
      </c>
      <c r="F15" s="19" t="s">
        <v>581</v>
      </c>
      <c r="G15" s="19" t="s">
        <v>582</v>
      </c>
      <c r="H15" s="19" t="s">
        <v>592</v>
      </c>
      <c r="I15" s="19" t="s">
        <v>584</v>
      </c>
      <c r="J15" s="19" t="s">
        <v>585</v>
      </c>
      <c r="K15" s="19" t="s">
        <v>586</v>
      </c>
      <c r="L15" s="19" t="s">
        <v>593</v>
      </c>
      <c r="M15" s="19" t="s">
        <v>594</v>
      </c>
      <c r="N15" s="20" t="s">
        <v>592</v>
      </c>
      <c r="O15" s="19" t="s">
        <v>582</v>
      </c>
      <c r="P15" s="19" t="s">
        <v>582</v>
      </c>
      <c r="Q15" s="19" t="s">
        <v>582</v>
      </c>
      <c r="R15" s="19" t="s">
        <v>582</v>
      </c>
      <c r="S15" s="19" t="s">
        <v>582</v>
      </c>
      <c r="T15" s="21"/>
    </row>
    <row r="16" spans="1:20" ht="13">
      <c r="A16" s="12" t="s">
        <v>72</v>
      </c>
      <c r="B16" s="19" t="s">
        <v>587</v>
      </c>
      <c r="C16" s="19" t="s">
        <v>607</v>
      </c>
      <c r="D16" s="19">
        <f>_xlfn.IFNA(VLOOKUP(A16,wc_summary!A:C,2,FALSE),"")</f>
        <v>24</v>
      </c>
      <c r="E16" s="19">
        <f>_xlfn.IFNA(VLOOKUP(A16,wc_summary!A:C,3,FALSE),"")</f>
        <v>42</v>
      </c>
      <c r="F16" s="19" t="s">
        <v>581</v>
      </c>
      <c r="G16" s="19" t="s">
        <v>582</v>
      </c>
      <c r="H16" s="19" t="s">
        <v>589</v>
      </c>
      <c r="I16" s="19" t="s">
        <v>584</v>
      </c>
      <c r="J16" s="19" t="s">
        <v>585</v>
      </c>
      <c r="K16" s="19" t="s">
        <v>586</v>
      </c>
      <c r="L16" s="19" t="s">
        <v>596</v>
      </c>
      <c r="M16" s="19" t="s">
        <v>581</v>
      </c>
      <c r="N16" s="20">
        <v>0.05</v>
      </c>
      <c r="O16" s="19" t="s">
        <v>582</v>
      </c>
      <c r="P16" s="19" t="s">
        <v>582</v>
      </c>
      <c r="Q16" s="19" t="s">
        <v>582</v>
      </c>
      <c r="R16" s="19" t="s">
        <v>582</v>
      </c>
      <c r="S16" s="19" t="s">
        <v>582</v>
      </c>
      <c r="T16" s="21"/>
    </row>
    <row r="17" spans="1:20" ht="13">
      <c r="A17" s="12" t="s">
        <v>75</v>
      </c>
      <c r="B17" s="19" t="s">
        <v>580</v>
      </c>
      <c r="C17" s="19" t="s">
        <v>595</v>
      </c>
      <c r="D17" s="19">
        <f>_xlfn.IFNA(VLOOKUP(A17,wc_summary!A:C,2,FALSE),"")</f>
        <v>8</v>
      </c>
      <c r="E17" s="19">
        <f>_xlfn.IFNA(VLOOKUP(A17,wc_summary!A:C,3,FALSE),"")</f>
        <v>12</v>
      </c>
      <c r="F17" s="19" t="s">
        <v>581</v>
      </c>
      <c r="G17" s="19" t="s">
        <v>582</v>
      </c>
      <c r="H17" s="19" t="s">
        <v>583</v>
      </c>
      <c r="I17" s="19" t="s">
        <v>584</v>
      </c>
      <c r="J17" s="19" t="s">
        <v>585</v>
      </c>
      <c r="K17" s="19" t="s">
        <v>586</v>
      </c>
      <c r="L17" s="19" t="s">
        <v>587</v>
      </c>
      <c r="M17" s="19" t="s">
        <v>588</v>
      </c>
      <c r="N17" s="20" t="s">
        <v>589</v>
      </c>
      <c r="O17" s="19" t="s">
        <v>582</v>
      </c>
      <c r="P17" s="19" t="s">
        <v>582</v>
      </c>
      <c r="Q17" s="19" t="s">
        <v>582</v>
      </c>
      <c r="R17" s="19" t="s">
        <v>582</v>
      </c>
      <c r="S17" s="19" t="s">
        <v>582</v>
      </c>
      <c r="T17" s="21"/>
    </row>
    <row r="18" spans="1:20" ht="13">
      <c r="A18" s="12" t="s">
        <v>78</v>
      </c>
      <c r="B18" s="19" t="s">
        <v>600</v>
      </c>
      <c r="C18" s="19" t="s">
        <v>601</v>
      </c>
      <c r="D18" s="19">
        <f>_xlfn.IFNA(VLOOKUP(A18,wc_summary!A:C,2,FALSE),"")</f>
        <v>16</v>
      </c>
      <c r="E18" s="19">
        <f>_xlfn.IFNA(VLOOKUP(A18,wc_summary!A:C,3,FALSE),"")</f>
        <v>28</v>
      </c>
      <c r="F18" s="19" t="s">
        <v>581</v>
      </c>
      <c r="G18" s="19" t="s">
        <v>582</v>
      </c>
      <c r="H18" s="19" t="s">
        <v>592</v>
      </c>
      <c r="I18" s="19" t="s">
        <v>584</v>
      </c>
      <c r="J18" s="19" t="s">
        <v>585</v>
      </c>
      <c r="K18" s="19" t="s">
        <v>586</v>
      </c>
      <c r="L18" s="19" t="s">
        <v>593</v>
      </c>
      <c r="M18" s="19" t="s">
        <v>594</v>
      </c>
      <c r="N18" s="20" t="s">
        <v>592</v>
      </c>
      <c r="O18" s="19" t="s">
        <v>582</v>
      </c>
      <c r="P18" s="19" t="s">
        <v>582</v>
      </c>
      <c r="Q18" s="19" t="s">
        <v>582</v>
      </c>
      <c r="R18" s="19" t="s">
        <v>582</v>
      </c>
      <c r="S18" s="19" t="s">
        <v>582</v>
      </c>
      <c r="T18" s="21"/>
    </row>
    <row r="19" spans="1:20" ht="13">
      <c r="A19" s="12" t="s">
        <v>80</v>
      </c>
      <c r="B19" s="19" t="s">
        <v>609</v>
      </c>
      <c r="C19" s="19" t="s">
        <v>610</v>
      </c>
      <c r="D19" s="19">
        <f>_xlfn.IFNA(VLOOKUP(A19,wc_summary!A:C,2,FALSE),"")</f>
        <v>32</v>
      </c>
      <c r="E19" s="19">
        <f>_xlfn.IFNA(VLOOKUP(A19,wc_summary!A:C,3,FALSE),"")</f>
        <v>56</v>
      </c>
      <c r="F19" s="19" t="s">
        <v>581</v>
      </c>
      <c r="G19" s="19" t="s">
        <v>582</v>
      </c>
      <c r="H19" s="19" t="s">
        <v>589</v>
      </c>
      <c r="I19" s="19" t="s">
        <v>584</v>
      </c>
      <c r="J19" s="19" t="s">
        <v>585</v>
      </c>
      <c r="K19" s="19" t="s">
        <v>586</v>
      </c>
      <c r="L19" s="19" t="s">
        <v>596</v>
      </c>
      <c r="M19" s="19" t="s">
        <v>581</v>
      </c>
      <c r="N19" s="20">
        <v>0.05</v>
      </c>
      <c r="O19" s="19" t="s">
        <v>582</v>
      </c>
      <c r="P19" s="19" t="s">
        <v>582</v>
      </c>
      <c r="Q19" s="19" t="s">
        <v>582</v>
      </c>
      <c r="R19" s="19" t="s">
        <v>582</v>
      </c>
      <c r="S19" s="19" t="s">
        <v>582</v>
      </c>
      <c r="T19" s="21"/>
    </row>
    <row r="20" spans="1:20" ht="13">
      <c r="A20" s="12" t="s">
        <v>82</v>
      </c>
      <c r="B20" s="19" t="s">
        <v>611</v>
      </c>
      <c r="C20" s="19" t="s">
        <v>612</v>
      </c>
      <c r="D20" s="19">
        <f>_xlfn.IFNA(VLOOKUP(A20,wc_summary!A:C,2,FALSE),"")</f>
        <v>10</v>
      </c>
      <c r="E20" s="19">
        <f>_xlfn.IFNA(VLOOKUP(A20,wc_summary!A:C,3,FALSE),"")</f>
        <v>15</v>
      </c>
      <c r="F20" s="19" t="s">
        <v>581</v>
      </c>
      <c r="G20" s="19" t="s">
        <v>582</v>
      </c>
      <c r="H20" s="19" t="s">
        <v>583</v>
      </c>
      <c r="I20" s="19" t="s">
        <v>584</v>
      </c>
      <c r="J20" s="19" t="s">
        <v>585</v>
      </c>
      <c r="K20" s="19" t="s">
        <v>586</v>
      </c>
      <c r="L20" s="19" t="s">
        <v>587</v>
      </c>
      <c r="M20" s="19" t="s">
        <v>588</v>
      </c>
      <c r="N20" s="20" t="s">
        <v>589</v>
      </c>
      <c r="O20" s="19" t="s">
        <v>582</v>
      </c>
      <c r="P20" s="19" t="s">
        <v>582</v>
      </c>
      <c r="Q20" s="19" t="s">
        <v>582</v>
      </c>
      <c r="R20" s="19" t="s">
        <v>582</v>
      </c>
      <c r="S20" s="19" t="s">
        <v>582</v>
      </c>
      <c r="T20" s="21"/>
    </row>
    <row r="21" spans="1:20" ht="13">
      <c r="A21" s="12" t="s">
        <v>84</v>
      </c>
      <c r="B21" s="19" t="s">
        <v>586</v>
      </c>
      <c r="C21" s="19" t="s">
        <v>614</v>
      </c>
      <c r="D21" s="19">
        <f>_xlfn.IFNA(VLOOKUP(A21,wc_summary!A:C,2,FALSE),"")</f>
        <v>20</v>
      </c>
      <c r="E21" s="19">
        <f>_xlfn.IFNA(VLOOKUP(A21,wc_summary!A:C,3,FALSE),"")</f>
        <v>35</v>
      </c>
      <c r="F21" s="19" t="s">
        <v>581</v>
      </c>
      <c r="G21" s="19" t="s">
        <v>582</v>
      </c>
      <c r="H21" s="19" t="s">
        <v>592</v>
      </c>
      <c r="I21" s="19" t="s">
        <v>584</v>
      </c>
      <c r="J21" s="19" t="s">
        <v>585</v>
      </c>
      <c r="K21" s="19" t="s">
        <v>586</v>
      </c>
      <c r="L21" s="19" t="s">
        <v>593</v>
      </c>
      <c r="M21" s="19" t="s">
        <v>594</v>
      </c>
      <c r="N21" s="20" t="s">
        <v>592</v>
      </c>
      <c r="O21" s="19" t="s">
        <v>582</v>
      </c>
      <c r="P21" s="19" t="s">
        <v>582</v>
      </c>
      <c r="Q21" s="19" t="s">
        <v>582</v>
      </c>
      <c r="R21" s="19" t="s">
        <v>582</v>
      </c>
      <c r="S21" s="19" t="s">
        <v>582</v>
      </c>
      <c r="T21" s="21"/>
    </row>
    <row r="22" spans="1:20" ht="13">
      <c r="A22" s="12" t="s">
        <v>86</v>
      </c>
      <c r="B22" s="19" t="s">
        <v>593</v>
      </c>
      <c r="C22" s="19" t="s">
        <v>616</v>
      </c>
      <c r="D22" s="19">
        <f>_xlfn.IFNA(VLOOKUP(A22,wc_summary!A:C,2,FALSE),"")</f>
        <v>40</v>
      </c>
      <c r="E22" s="19">
        <f>_xlfn.IFNA(VLOOKUP(A22,wc_summary!A:C,3,FALSE),"")</f>
        <v>70</v>
      </c>
      <c r="F22" s="19" t="s">
        <v>581</v>
      </c>
      <c r="G22" s="19" t="s">
        <v>582</v>
      </c>
      <c r="H22" s="19" t="s">
        <v>589</v>
      </c>
      <c r="I22" s="19" t="s">
        <v>584</v>
      </c>
      <c r="J22" s="19" t="s">
        <v>585</v>
      </c>
      <c r="K22" s="19" t="s">
        <v>586</v>
      </c>
      <c r="L22" s="19" t="s">
        <v>596</v>
      </c>
      <c r="M22" s="19" t="s">
        <v>581</v>
      </c>
      <c r="N22" s="20">
        <v>0.05</v>
      </c>
      <c r="O22" s="19" t="s">
        <v>582</v>
      </c>
      <c r="P22" s="19" t="s">
        <v>582</v>
      </c>
      <c r="Q22" s="19" t="s">
        <v>582</v>
      </c>
      <c r="R22" s="19" t="s">
        <v>582</v>
      </c>
      <c r="S22" s="19" t="s">
        <v>582</v>
      </c>
      <c r="T22" s="21"/>
    </row>
    <row r="23" spans="1:20" ht="13">
      <c r="A23" s="15" t="s">
        <v>617</v>
      </c>
      <c r="B23" s="16"/>
      <c r="C23" s="16"/>
      <c r="D23" s="44" t="str">
        <f>_xlfn.IFNA(VLOOKUP(A23,wc_summary!A:C,2,FALSE),"")</f>
        <v/>
      </c>
      <c r="E23" s="19" t="str">
        <f>_xlfn.IFNA(VLOOKUP(A23,wc_summary!A:C,3,FALSE),"")</f>
        <v/>
      </c>
      <c r="F23" s="16"/>
      <c r="G23" s="16"/>
      <c r="H23" s="16"/>
      <c r="I23" s="16"/>
      <c r="J23" s="16"/>
      <c r="K23" s="16"/>
      <c r="L23" s="16"/>
      <c r="M23" s="16"/>
      <c r="N23" s="17"/>
      <c r="O23" s="16"/>
      <c r="P23" s="16"/>
      <c r="Q23" s="16"/>
      <c r="R23" s="16"/>
      <c r="S23" s="16"/>
      <c r="T23" s="18"/>
    </row>
    <row r="24" spans="1:20" ht="13">
      <c r="A24" s="12" t="s">
        <v>88</v>
      </c>
      <c r="B24" s="19" t="s">
        <v>582</v>
      </c>
      <c r="C24" s="19" t="s">
        <v>582</v>
      </c>
      <c r="D24" s="19">
        <f>_xlfn.IFNA(VLOOKUP(A24,wc_summary!A:C,2,FALSE),"")</f>
        <v>2</v>
      </c>
      <c r="E24" s="19">
        <f>_xlfn.IFNA(VLOOKUP(A24,wc_summary!A:C,3,FALSE),"")</f>
        <v>3</v>
      </c>
      <c r="F24" s="19" t="s">
        <v>581</v>
      </c>
      <c r="G24" s="19" t="s">
        <v>582</v>
      </c>
      <c r="H24" s="19" t="s">
        <v>618</v>
      </c>
      <c r="I24" s="19" t="s">
        <v>584</v>
      </c>
      <c r="J24" s="19" t="s">
        <v>585</v>
      </c>
      <c r="K24" s="19" t="s">
        <v>586</v>
      </c>
      <c r="L24" s="19" t="s">
        <v>587</v>
      </c>
      <c r="M24" s="19" t="s">
        <v>588</v>
      </c>
      <c r="N24" s="20" t="s">
        <v>619</v>
      </c>
      <c r="O24" s="19" t="s">
        <v>582</v>
      </c>
      <c r="P24" s="19" t="s">
        <v>582</v>
      </c>
      <c r="Q24" s="19" t="s">
        <v>582</v>
      </c>
      <c r="R24" s="19" t="s">
        <v>582</v>
      </c>
      <c r="S24" s="19" t="s">
        <v>582</v>
      </c>
      <c r="T24" s="21"/>
    </row>
    <row r="25" spans="1:20" ht="13">
      <c r="A25" s="12" t="s">
        <v>90</v>
      </c>
      <c r="B25" s="19" t="s">
        <v>582</v>
      </c>
      <c r="C25" s="19" t="s">
        <v>582</v>
      </c>
      <c r="D25" s="19">
        <f>_xlfn.IFNA(VLOOKUP(A25,wc_summary!A:C,2,FALSE),"")</f>
        <v>4</v>
      </c>
      <c r="E25" s="19">
        <f>_xlfn.IFNA(VLOOKUP(A25,wc_summary!A:C,3,FALSE),"")</f>
        <v>7</v>
      </c>
      <c r="F25" s="19" t="s">
        <v>581</v>
      </c>
      <c r="G25" s="19" t="s">
        <v>582</v>
      </c>
      <c r="H25" s="19" t="s">
        <v>618</v>
      </c>
      <c r="I25" s="19" t="s">
        <v>584</v>
      </c>
      <c r="J25" s="19" t="s">
        <v>585</v>
      </c>
      <c r="K25" s="19" t="s">
        <v>586</v>
      </c>
      <c r="L25" s="19" t="s">
        <v>593</v>
      </c>
      <c r="M25" s="19" t="s">
        <v>594</v>
      </c>
      <c r="N25" s="20" t="s">
        <v>620</v>
      </c>
      <c r="O25" s="19" t="s">
        <v>582</v>
      </c>
      <c r="P25" s="19" t="s">
        <v>582</v>
      </c>
      <c r="Q25" s="19" t="s">
        <v>582</v>
      </c>
      <c r="R25" s="19" t="s">
        <v>582</v>
      </c>
      <c r="S25" s="19" t="s">
        <v>582</v>
      </c>
      <c r="T25" s="21"/>
    </row>
    <row r="26" spans="1:20" ht="13">
      <c r="A26" s="12" t="s">
        <v>92</v>
      </c>
      <c r="B26" s="19" t="s">
        <v>582</v>
      </c>
      <c r="C26" s="19" t="s">
        <v>582</v>
      </c>
      <c r="D26" s="19">
        <f>_xlfn.IFNA(VLOOKUP(A26,wc_summary!A:C,2,FALSE),"")</f>
        <v>8</v>
      </c>
      <c r="E26" s="19">
        <f>_xlfn.IFNA(VLOOKUP(A26,wc_summary!A:C,3,FALSE),"")</f>
        <v>14</v>
      </c>
      <c r="F26" s="19" t="s">
        <v>581</v>
      </c>
      <c r="G26" s="19" t="s">
        <v>582</v>
      </c>
      <c r="H26" s="19" t="s">
        <v>618</v>
      </c>
      <c r="I26" s="19" t="s">
        <v>584</v>
      </c>
      <c r="J26" s="19" t="s">
        <v>585</v>
      </c>
      <c r="K26" s="19" t="s">
        <v>586</v>
      </c>
      <c r="L26" s="19" t="s">
        <v>596</v>
      </c>
      <c r="M26" s="19" t="s">
        <v>581</v>
      </c>
      <c r="N26" s="20">
        <v>0.05</v>
      </c>
      <c r="O26" s="19" t="s">
        <v>582</v>
      </c>
      <c r="P26" s="19" t="s">
        <v>582</v>
      </c>
      <c r="Q26" s="19" t="s">
        <v>582</v>
      </c>
      <c r="R26" s="19" t="s">
        <v>582</v>
      </c>
      <c r="S26" s="19" t="s">
        <v>582</v>
      </c>
      <c r="T26" s="21"/>
    </row>
    <row r="27" spans="1:20" ht="13">
      <c r="A27" s="15" t="s">
        <v>621</v>
      </c>
      <c r="B27" s="16"/>
      <c r="C27" s="16"/>
      <c r="D27" s="19" t="str">
        <f>_xlfn.IFNA(VLOOKUP(A27,wc_summary!A:C,2,FALSE),"")</f>
        <v/>
      </c>
      <c r="E27" s="19" t="str">
        <f>_xlfn.IFNA(VLOOKUP(A27,wc_summary!A:C,3,FALSE),"")</f>
        <v/>
      </c>
      <c r="F27" s="16"/>
      <c r="G27" s="16"/>
      <c r="H27" s="16"/>
      <c r="I27" s="16"/>
      <c r="J27" s="16"/>
      <c r="K27" s="16"/>
      <c r="L27" s="16"/>
      <c r="M27" s="16"/>
      <c r="N27" s="17"/>
      <c r="O27" s="16"/>
      <c r="P27" s="16"/>
      <c r="Q27" s="16"/>
      <c r="R27" s="16"/>
      <c r="S27" s="16"/>
      <c r="T27" s="18"/>
    </row>
    <row r="28" spans="1:20" ht="13">
      <c r="A28" s="12" t="s">
        <v>96</v>
      </c>
      <c r="B28" s="19" t="s">
        <v>622</v>
      </c>
      <c r="C28" s="19" t="s">
        <v>623</v>
      </c>
      <c r="D28" s="19">
        <f>_xlfn.IFNA(VLOOKUP(A28,wc_summary!A:C,2,FALSE),"")</f>
        <v>137</v>
      </c>
      <c r="E28" s="19">
        <f>_xlfn.IFNA(VLOOKUP(A28,wc_summary!A:C,3,FALSE),"")</f>
        <v>269</v>
      </c>
      <c r="F28" s="19" t="s">
        <v>624</v>
      </c>
      <c r="G28" s="19" t="s">
        <v>582</v>
      </c>
      <c r="H28" s="19" t="s">
        <v>588</v>
      </c>
      <c r="I28" s="19" t="s">
        <v>599</v>
      </c>
      <c r="J28" s="19" t="s">
        <v>608</v>
      </c>
      <c r="K28" s="19" t="s">
        <v>625</v>
      </c>
      <c r="L28" s="19" t="s">
        <v>622</v>
      </c>
      <c r="M28" s="19" t="s">
        <v>594</v>
      </c>
      <c r="N28" s="19" t="s">
        <v>582</v>
      </c>
      <c r="O28" s="19" t="s">
        <v>582</v>
      </c>
      <c r="P28" s="19" t="s">
        <v>582</v>
      </c>
      <c r="Q28" s="19" t="s">
        <v>582</v>
      </c>
      <c r="R28" s="19" t="s">
        <v>582</v>
      </c>
      <c r="S28" s="19" t="s">
        <v>582</v>
      </c>
      <c r="T28" s="21"/>
    </row>
    <row r="29" spans="1:20" ht="13">
      <c r="A29" s="12" t="s">
        <v>101</v>
      </c>
      <c r="B29" s="19" t="s">
        <v>626</v>
      </c>
      <c r="C29" s="19" t="s">
        <v>627</v>
      </c>
      <c r="D29" s="19">
        <f>_xlfn.IFNA(VLOOKUP(A29,wc_summary!A:C,2,FALSE),"")</f>
        <v>164</v>
      </c>
      <c r="E29" s="19">
        <f>_xlfn.IFNA(VLOOKUP(A29,wc_summary!A:C,3,FALSE),"")</f>
        <v>323</v>
      </c>
      <c r="F29" s="19" t="s">
        <v>624</v>
      </c>
      <c r="G29" s="19" t="s">
        <v>582</v>
      </c>
      <c r="H29" s="19" t="s">
        <v>588</v>
      </c>
      <c r="I29" s="19" t="s">
        <v>599</v>
      </c>
      <c r="J29" s="19" t="s">
        <v>608</v>
      </c>
      <c r="K29" s="19" t="s">
        <v>625</v>
      </c>
      <c r="L29" s="19" t="s">
        <v>622</v>
      </c>
      <c r="M29" s="19" t="s">
        <v>594</v>
      </c>
      <c r="N29" s="19" t="s">
        <v>582</v>
      </c>
      <c r="O29" s="19" t="s">
        <v>582</v>
      </c>
      <c r="P29" s="19" t="s">
        <v>582</v>
      </c>
      <c r="Q29" s="19" t="s">
        <v>582</v>
      </c>
      <c r="R29" s="19" t="s">
        <v>582</v>
      </c>
      <c r="S29" s="19" t="s">
        <v>582</v>
      </c>
      <c r="T29" s="21"/>
    </row>
    <row r="30" spans="1:20" ht="13">
      <c r="A30" s="15" t="s">
        <v>628</v>
      </c>
      <c r="B30" s="16"/>
      <c r="C30" s="16"/>
      <c r="D30" s="19" t="str">
        <f>_xlfn.IFNA(VLOOKUP(A30,wc_summary!A:C,2,FALSE),"")</f>
        <v/>
      </c>
      <c r="E30" s="19" t="str">
        <f>_xlfn.IFNA(VLOOKUP(A30,wc_summary!A:C,3,FALSE),"")</f>
        <v/>
      </c>
      <c r="F30" s="16"/>
      <c r="G30" s="16"/>
      <c r="H30" s="16"/>
      <c r="I30" s="16"/>
      <c r="J30" s="16"/>
      <c r="K30" s="16"/>
      <c r="L30" s="16"/>
      <c r="M30" s="16"/>
      <c r="N30" s="17"/>
      <c r="O30" s="16"/>
      <c r="P30" s="16"/>
      <c r="Q30" s="16"/>
      <c r="R30" s="16"/>
      <c r="S30" s="16"/>
      <c r="T30" s="18"/>
    </row>
    <row r="31" spans="1:20" ht="13">
      <c r="A31" s="12" t="s">
        <v>104</v>
      </c>
      <c r="B31" s="19" t="s">
        <v>629</v>
      </c>
      <c r="C31" s="19" t="s">
        <v>630</v>
      </c>
      <c r="D31" s="19">
        <f>_xlfn.IFNA(VLOOKUP(A31,wc_summary!A:C,2,FALSE),"")</f>
        <v>3882</v>
      </c>
      <c r="E31" s="19">
        <f>_xlfn.IFNA(VLOOKUP(A31,wc_summary!A:C,3,FALSE),"")</f>
        <v>5855</v>
      </c>
      <c r="F31" s="19" t="s">
        <v>631</v>
      </c>
      <c r="G31" s="19" t="s">
        <v>582</v>
      </c>
      <c r="H31" s="19" t="s">
        <v>588</v>
      </c>
      <c r="I31" s="19" t="s">
        <v>587</v>
      </c>
      <c r="J31" s="19" t="s">
        <v>632</v>
      </c>
      <c r="K31" s="19" t="s">
        <v>633</v>
      </c>
      <c r="L31" s="19" t="s">
        <v>634</v>
      </c>
      <c r="M31" s="19" t="s">
        <v>594</v>
      </c>
      <c r="N31" s="20" t="s">
        <v>582</v>
      </c>
      <c r="O31" s="19" t="s">
        <v>582</v>
      </c>
      <c r="P31" s="19" t="s">
        <v>582</v>
      </c>
      <c r="Q31" s="19" t="s">
        <v>582</v>
      </c>
      <c r="R31" s="19" t="s">
        <v>582</v>
      </c>
      <c r="S31" s="19" t="s">
        <v>582</v>
      </c>
      <c r="T31" s="21"/>
    </row>
    <row r="32" spans="1:20" ht="13">
      <c r="A32" s="15" t="s">
        <v>635</v>
      </c>
      <c r="B32" s="16"/>
      <c r="C32" s="16"/>
      <c r="D32" s="19" t="str">
        <f>_xlfn.IFNA(VLOOKUP(A32,wc_summary!A:C,2,FALSE),"")</f>
        <v/>
      </c>
      <c r="E32" s="19" t="str">
        <f>_xlfn.IFNA(VLOOKUP(A32,wc_summary!A:C,3,FALSE),"")</f>
        <v/>
      </c>
      <c r="F32" s="16"/>
      <c r="G32" s="16"/>
      <c r="H32" s="16"/>
      <c r="I32" s="16"/>
      <c r="J32" s="16"/>
      <c r="K32" s="16"/>
      <c r="L32" s="16"/>
      <c r="M32" s="16"/>
      <c r="N32" s="17"/>
      <c r="O32" s="16"/>
      <c r="P32" s="16"/>
      <c r="Q32" s="16"/>
      <c r="R32" s="16"/>
      <c r="S32" s="16"/>
      <c r="T32" s="18"/>
    </row>
    <row r="33" spans="1:20" ht="13">
      <c r="A33" s="12" t="s">
        <v>108</v>
      </c>
      <c r="B33" s="19" t="s">
        <v>602</v>
      </c>
      <c r="C33" s="19" t="s">
        <v>603</v>
      </c>
      <c r="D33" s="19">
        <f>_xlfn.IFNA(VLOOKUP(A33,wc_summary!A:C,2,FALSE),"")</f>
        <v>6</v>
      </c>
      <c r="E33" s="19">
        <f>_xlfn.IFNA(VLOOKUP(A33,wc_summary!A:C,3,FALSE),"")</f>
        <v>11</v>
      </c>
      <c r="F33" s="19" t="s">
        <v>581</v>
      </c>
      <c r="G33" s="19" t="s">
        <v>582</v>
      </c>
      <c r="H33" s="19" t="s">
        <v>589</v>
      </c>
      <c r="I33" s="19" t="s">
        <v>584</v>
      </c>
      <c r="J33" s="19" t="s">
        <v>586</v>
      </c>
      <c r="K33" s="19" t="s">
        <v>587</v>
      </c>
      <c r="L33" s="19" t="s">
        <v>609</v>
      </c>
      <c r="M33" s="19" t="s">
        <v>594</v>
      </c>
      <c r="N33" s="20" t="s">
        <v>636</v>
      </c>
      <c r="O33" s="19" t="s">
        <v>582</v>
      </c>
      <c r="P33" s="19" t="s">
        <v>582</v>
      </c>
      <c r="Q33" s="19" t="s">
        <v>582</v>
      </c>
      <c r="R33" s="19" t="s">
        <v>582</v>
      </c>
      <c r="S33" s="19" t="s">
        <v>582</v>
      </c>
      <c r="T33" s="21"/>
    </row>
    <row r="34" spans="1:20" ht="13">
      <c r="A34" s="12" t="s">
        <v>114</v>
      </c>
      <c r="B34" s="19" t="s">
        <v>598</v>
      </c>
      <c r="C34" s="19" t="s">
        <v>605</v>
      </c>
      <c r="D34" s="19">
        <f>_xlfn.IFNA(VLOOKUP(A34,wc_summary!A:C,2,FALSE),"")</f>
        <v>14</v>
      </c>
      <c r="E34" s="19">
        <f>_xlfn.IFNA(VLOOKUP(A34,wc_summary!A:C,3,FALSE),"")</f>
        <v>22</v>
      </c>
      <c r="F34" s="19" t="s">
        <v>581</v>
      </c>
      <c r="G34" s="19" t="s">
        <v>582</v>
      </c>
      <c r="H34" s="19" t="s">
        <v>581</v>
      </c>
      <c r="I34" s="19" t="s">
        <v>584</v>
      </c>
      <c r="J34" s="19" t="s">
        <v>586</v>
      </c>
      <c r="K34" s="19" t="s">
        <v>587</v>
      </c>
      <c r="L34" s="19" t="s">
        <v>625</v>
      </c>
      <c r="M34" s="19" t="s">
        <v>581</v>
      </c>
      <c r="N34" s="20" t="s">
        <v>637</v>
      </c>
      <c r="O34" s="19" t="s">
        <v>582</v>
      </c>
      <c r="P34" s="19" t="s">
        <v>582</v>
      </c>
      <c r="Q34" s="19" t="s">
        <v>582</v>
      </c>
      <c r="R34" s="19" t="s">
        <v>582</v>
      </c>
      <c r="S34" s="19" t="s">
        <v>582</v>
      </c>
      <c r="T34" s="21"/>
    </row>
    <row r="35" spans="1:20" ht="13">
      <c r="A35" s="12" t="s">
        <v>117</v>
      </c>
      <c r="B35" s="19" t="s">
        <v>587</v>
      </c>
      <c r="C35" s="19" t="s">
        <v>607</v>
      </c>
      <c r="D35" s="19">
        <f>_xlfn.IFNA(VLOOKUP(A35,wc_summary!A:C,2,FALSE),"")</f>
        <v>24</v>
      </c>
      <c r="E35" s="19">
        <f>_xlfn.IFNA(VLOOKUP(A35,wc_summary!A:C,3,FALSE),"")</f>
        <v>46</v>
      </c>
      <c r="F35" s="19" t="s">
        <v>581</v>
      </c>
      <c r="G35" s="19" t="s">
        <v>582</v>
      </c>
      <c r="H35" s="19" t="s">
        <v>588</v>
      </c>
      <c r="I35" s="19" t="s">
        <v>584</v>
      </c>
      <c r="J35" s="19" t="s">
        <v>586</v>
      </c>
      <c r="K35" s="19" t="s">
        <v>587</v>
      </c>
      <c r="L35" s="19" t="s">
        <v>638</v>
      </c>
      <c r="M35" s="19" t="s">
        <v>631</v>
      </c>
      <c r="N35" s="20">
        <v>0.05</v>
      </c>
      <c r="O35" s="19" t="s">
        <v>582</v>
      </c>
      <c r="P35" s="19" t="s">
        <v>582</v>
      </c>
      <c r="Q35" s="19" t="s">
        <v>582</v>
      </c>
      <c r="R35" s="19" t="s">
        <v>582</v>
      </c>
      <c r="S35" s="19" t="s">
        <v>582</v>
      </c>
      <c r="T35" s="21"/>
    </row>
    <row r="36" spans="1:20" ht="13">
      <c r="A36" s="12" t="s">
        <v>120</v>
      </c>
      <c r="B36" s="19" t="s">
        <v>580</v>
      </c>
      <c r="C36" s="19" t="s">
        <v>595</v>
      </c>
      <c r="D36" s="19">
        <f>_xlfn.IFNA(VLOOKUP(A36,wc_summary!A:C,2,FALSE),"")</f>
        <v>8</v>
      </c>
      <c r="E36" s="19">
        <f>_xlfn.IFNA(VLOOKUP(A36,wc_summary!A:C,3,FALSE),"")</f>
        <v>15</v>
      </c>
      <c r="F36" s="19" t="s">
        <v>581</v>
      </c>
      <c r="G36" s="19" t="s">
        <v>582</v>
      </c>
      <c r="H36" s="19" t="s">
        <v>589</v>
      </c>
      <c r="I36" s="19" t="s">
        <v>584</v>
      </c>
      <c r="J36" s="19" t="s">
        <v>586</v>
      </c>
      <c r="K36" s="19" t="s">
        <v>587</v>
      </c>
      <c r="L36" s="19" t="s">
        <v>609</v>
      </c>
      <c r="M36" s="19" t="s">
        <v>594</v>
      </c>
      <c r="N36" s="20" t="s">
        <v>636</v>
      </c>
      <c r="O36" s="19" t="s">
        <v>582</v>
      </c>
      <c r="P36" s="19" t="s">
        <v>582</v>
      </c>
      <c r="Q36" s="19" t="s">
        <v>582</v>
      </c>
      <c r="R36" s="19" t="s">
        <v>582</v>
      </c>
      <c r="S36" s="19" t="s">
        <v>582</v>
      </c>
      <c r="T36" s="21"/>
    </row>
    <row r="37" spans="1:20" ht="13">
      <c r="A37" s="12" t="s">
        <v>124</v>
      </c>
      <c r="B37" s="19" t="s">
        <v>600</v>
      </c>
      <c r="C37" s="19" t="s">
        <v>601</v>
      </c>
      <c r="D37" s="19">
        <f>_xlfn.IFNA(VLOOKUP(A37,wc_summary!A:C,2,FALSE),"")</f>
        <v>19</v>
      </c>
      <c r="E37" s="19">
        <f>_xlfn.IFNA(VLOOKUP(A37,wc_summary!A:C,3,FALSE),"")</f>
        <v>29</v>
      </c>
      <c r="F37" s="19" t="s">
        <v>581</v>
      </c>
      <c r="G37" s="19" t="s">
        <v>582</v>
      </c>
      <c r="H37" s="19" t="s">
        <v>581</v>
      </c>
      <c r="I37" s="19" t="s">
        <v>584</v>
      </c>
      <c r="J37" s="19" t="s">
        <v>586</v>
      </c>
      <c r="K37" s="19" t="s">
        <v>587</v>
      </c>
      <c r="L37" s="19" t="s">
        <v>625</v>
      </c>
      <c r="M37" s="19" t="s">
        <v>581</v>
      </c>
      <c r="N37" s="20" t="s">
        <v>637</v>
      </c>
      <c r="O37" s="19" t="s">
        <v>582</v>
      </c>
      <c r="P37" s="19" t="s">
        <v>582</v>
      </c>
      <c r="Q37" s="19" t="s">
        <v>582</v>
      </c>
      <c r="R37" s="19" t="s">
        <v>582</v>
      </c>
      <c r="S37" s="19" t="s">
        <v>582</v>
      </c>
      <c r="T37" s="21"/>
    </row>
    <row r="38" spans="1:20" ht="13">
      <c r="A38" s="12" t="s">
        <v>127</v>
      </c>
      <c r="B38" s="19" t="s">
        <v>609</v>
      </c>
      <c r="C38" s="19" t="s">
        <v>610</v>
      </c>
      <c r="D38" s="19">
        <f>_xlfn.IFNA(VLOOKUP(A38,wc_summary!A:C,2,FALSE),"")</f>
        <v>32</v>
      </c>
      <c r="E38" s="19">
        <f>_xlfn.IFNA(VLOOKUP(A38,wc_summary!A:C,3,FALSE),"")</f>
        <v>61</v>
      </c>
      <c r="F38" s="19" t="s">
        <v>581</v>
      </c>
      <c r="G38" s="19" t="s">
        <v>582</v>
      </c>
      <c r="H38" s="19" t="s">
        <v>588</v>
      </c>
      <c r="I38" s="19" t="s">
        <v>584</v>
      </c>
      <c r="J38" s="19" t="s">
        <v>586</v>
      </c>
      <c r="K38" s="19" t="s">
        <v>587</v>
      </c>
      <c r="L38" s="19" t="s">
        <v>638</v>
      </c>
      <c r="M38" s="19" t="s">
        <v>631</v>
      </c>
      <c r="N38" s="20">
        <v>0.05</v>
      </c>
      <c r="O38" s="19" t="s">
        <v>582</v>
      </c>
      <c r="P38" s="19" t="s">
        <v>582</v>
      </c>
      <c r="Q38" s="19" t="s">
        <v>582</v>
      </c>
      <c r="R38" s="19" t="s">
        <v>582</v>
      </c>
      <c r="S38" s="19" t="s">
        <v>582</v>
      </c>
      <c r="T38" s="21"/>
    </row>
    <row r="39" spans="1:20" ht="13">
      <c r="A39" s="12" t="s">
        <v>130</v>
      </c>
      <c r="B39" s="19" t="s">
        <v>611</v>
      </c>
      <c r="C39" s="19" t="s">
        <v>612</v>
      </c>
      <c r="D39" s="19">
        <f>_xlfn.IFNA(VLOOKUP(A39,wc_summary!A:C,2,FALSE),"")</f>
        <v>10</v>
      </c>
      <c r="E39" s="19">
        <f>_xlfn.IFNA(VLOOKUP(A39,wc_summary!A:C,3,FALSE),"")</f>
        <v>19</v>
      </c>
      <c r="F39" s="19" t="s">
        <v>581</v>
      </c>
      <c r="G39" s="19" t="s">
        <v>582</v>
      </c>
      <c r="H39" s="19" t="s">
        <v>589</v>
      </c>
      <c r="I39" s="19" t="s">
        <v>584</v>
      </c>
      <c r="J39" s="19" t="s">
        <v>586</v>
      </c>
      <c r="K39" s="19" t="s">
        <v>587</v>
      </c>
      <c r="L39" s="19" t="s">
        <v>609</v>
      </c>
      <c r="M39" s="19" t="s">
        <v>594</v>
      </c>
      <c r="N39" s="20" t="s">
        <v>636</v>
      </c>
      <c r="O39" s="19" t="s">
        <v>582</v>
      </c>
      <c r="P39" s="19" t="s">
        <v>582</v>
      </c>
      <c r="Q39" s="19" t="s">
        <v>582</v>
      </c>
      <c r="R39" s="19" t="s">
        <v>582</v>
      </c>
      <c r="S39" s="19" t="s">
        <v>582</v>
      </c>
      <c r="T39" s="21"/>
    </row>
    <row r="40" spans="1:20" ht="13">
      <c r="A40" s="12" t="s">
        <v>132</v>
      </c>
      <c r="B40" s="19" t="s">
        <v>586</v>
      </c>
      <c r="C40" s="19" t="s">
        <v>614</v>
      </c>
      <c r="D40" s="19">
        <f>_xlfn.IFNA(VLOOKUP(A40,wc_summary!A:C,2,FALSE),"")</f>
        <v>24</v>
      </c>
      <c r="E40" s="19">
        <f>_xlfn.IFNA(VLOOKUP(A40,wc_summary!A:C,3,FALSE),"")</f>
        <v>36</v>
      </c>
      <c r="F40" s="19" t="s">
        <v>581</v>
      </c>
      <c r="G40" s="19" t="s">
        <v>582</v>
      </c>
      <c r="H40" s="19" t="s">
        <v>581</v>
      </c>
      <c r="I40" s="19" t="s">
        <v>584</v>
      </c>
      <c r="J40" s="19" t="s">
        <v>586</v>
      </c>
      <c r="K40" s="19" t="s">
        <v>587</v>
      </c>
      <c r="L40" s="19" t="s">
        <v>625</v>
      </c>
      <c r="M40" s="19" t="s">
        <v>581</v>
      </c>
      <c r="N40" s="20" t="s">
        <v>637</v>
      </c>
      <c r="O40" s="19" t="s">
        <v>582</v>
      </c>
      <c r="P40" s="19" t="s">
        <v>582</v>
      </c>
      <c r="Q40" s="19" t="s">
        <v>582</v>
      </c>
      <c r="R40" s="19" t="s">
        <v>582</v>
      </c>
      <c r="S40" s="19" t="s">
        <v>582</v>
      </c>
      <c r="T40" s="21"/>
    </row>
    <row r="41" spans="1:20" ht="13">
      <c r="A41" s="12" t="s">
        <v>134</v>
      </c>
      <c r="B41" s="19" t="s">
        <v>593</v>
      </c>
      <c r="C41" s="19" t="s">
        <v>616</v>
      </c>
      <c r="D41" s="19">
        <f>_xlfn.IFNA(VLOOKUP(A41,wc_summary!A:C,2,FALSE),"")</f>
        <v>40</v>
      </c>
      <c r="E41" s="19">
        <f>_xlfn.IFNA(VLOOKUP(A41,wc_summary!A:C,3,FALSE),"")</f>
        <v>76</v>
      </c>
      <c r="F41" s="19" t="s">
        <v>581</v>
      </c>
      <c r="G41" s="19" t="s">
        <v>582</v>
      </c>
      <c r="H41" s="19" t="s">
        <v>588</v>
      </c>
      <c r="I41" s="19" t="s">
        <v>584</v>
      </c>
      <c r="J41" s="19" t="s">
        <v>586</v>
      </c>
      <c r="K41" s="19" t="s">
        <v>587</v>
      </c>
      <c r="L41" s="19" t="s">
        <v>638</v>
      </c>
      <c r="M41" s="19" t="s">
        <v>631</v>
      </c>
      <c r="N41" s="20">
        <v>0.05</v>
      </c>
      <c r="O41" s="19" t="s">
        <v>582</v>
      </c>
      <c r="P41" s="19" t="s">
        <v>582</v>
      </c>
      <c r="Q41" s="19" t="s">
        <v>582</v>
      </c>
      <c r="R41" s="19" t="s">
        <v>582</v>
      </c>
      <c r="S41" s="19" t="s">
        <v>582</v>
      </c>
      <c r="T41" s="21"/>
    </row>
    <row r="42" spans="1:20" ht="13">
      <c r="A42" s="15" t="s">
        <v>639</v>
      </c>
      <c r="B42" s="16"/>
      <c r="C42" s="16"/>
      <c r="D42" s="19" t="str">
        <f>_xlfn.IFNA(VLOOKUP(A42,wc_summary!A:C,2,FALSE),"")</f>
        <v/>
      </c>
      <c r="E42" s="19" t="str">
        <f>_xlfn.IFNA(VLOOKUP(A42,wc_summary!A:C,3,FALSE),"")</f>
        <v/>
      </c>
      <c r="F42" s="16"/>
      <c r="G42" s="16"/>
      <c r="H42" s="16"/>
      <c r="I42" s="16"/>
      <c r="J42" s="16"/>
      <c r="K42" s="16"/>
      <c r="L42" s="16"/>
      <c r="M42" s="16"/>
      <c r="N42" s="17"/>
      <c r="O42" s="16"/>
      <c r="P42" s="16"/>
      <c r="Q42" s="16"/>
      <c r="R42" s="16"/>
      <c r="S42" s="16"/>
      <c r="T42" s="18"/>
    </row>
    <row r="43" spans="1:20" ht="13">
      <c r="A43" s="12" t="s">
        <v>136</v>
      </c>
      <c r="B43" s="19" t="s">
        <v>622</v>
      </c>
      <c r="C43" s="19" t="s">
        <v>623</v>
      </c>
      <c r="D43" s="19">
        <f>_xlfn.IFNA(VLOOKUP(A43,wc_summary!A:C,2,FALSE),"")</f>
        <v>1</v>
      </c>
      <c r="E43" s="19">
        <f>_xlfn.IFNA(VLOOKUP(A43,wc_summary!A:C,3,FALSE),"")</f>
        <v>181</v>
      </c>
      <c r="F43" s="19" t="s">
        <v>582</v>
      </c>
      <c r="G43" s="19" t="s">
        <v>640</v>
      </c>
      <c r="H43" s="19" t="s">
        <v>640</v>
      </c>
      <c r="I43" s="19" t="s">
        <v>599</v>
      </c>
      <c r="J43" s="19" t="s">
        <v>587</v>
      </c>
      <c r="K43" s="19" t="s">
        <v>625</v>
      </c>
      <c r="L43" s="19" t="s">
        <v>622</v>
      </c>
      <c r="M43" s="19" t="s">
        <v>640</v>
      </c>
      <c r="N43" s="19" t="s">
        <v>640</v>
      </c>
      <c r="O43" s="19" t="s">
        <v>582</v>
      </c>
      <c r="P43" s="19" t="s">
        <v>582</v>
      </c>
      <c r="Q43" s="19" t="s">
        <v>582</v>
      </c>
      <c r="R43" s="19" t="s">
        <v>582</v>
      </c>
      <c r="S43" s="19" t="s">
        <v>582</v>
      </c>
      <c r="T43" s="21"/>
    </row>
    <row r="44" spans="1:20" ht="13">
      <c r="A44" s="12" t="s">
        <v>139</v>
      </c>
      <c r="B44" s="19" t="s">
        <v>626</v>
      </c>
      <c r="C44" s="19" t="s">
        <v>627</v>
      </c>
      <c r="D44" s="19">
        <f>_xlfn.IFNA(VLOOKUP(A44,wc_summary!A:C,2,FALSE),"")</f>
        <v>1</v>
      </c>
      <c r="E44" s="19">
        <f>_xlfn.IFNA(VLOOKUP(A44,wc_summary!A:C,3,FALSE),"")</f>
        <v>217</v>
      </c>
      <c r="F44" s="19" t="s">
        <v>582</v>
      </c>
      <c r="G44" s="19" t="s">
        <v>640</v>
      </c>
      <c r="H44" s="19" t="s">
        <v>640</v>
      </c>
      <c r="I44" s="19" t="s">
        <v>599</v>
      </c>
      <c r="J44" s="19" t="s">
        <v>587</v>
      </c>
      <c r="K44" s="19" t="s">
        <v>625</v>
      </c>
      <c r="L44" s="19" t="s">
        <v>641</v>
      </c>
      <c r="M44" s="19" t="s">
        <v>640</v>
      </c>
      <c r="N44" s="19" t="s">
        <v>640</v>
      </c>
      <c r="O44" s="19" t="s">
        <v>582</v>
      </c>
      <c r="P44" s="19" t="s">
        <v>582</v>
      </c>
      <c r="Q44" s="19" t="s">
        <v>582</v>
      </c>
      <c r="R44" s="19" t="s">
        <v>582</v>
      </c>
      <c r="S44" s="19" t="s">
        <v>582</v>
      </c>
      <c r="T44" s="21"/>
    </row>
    <row r="45" spans="1:20" ht="13">
      <c r="A45" s="15" t="s">
        <v>642</v>
      </c>
      <c r="B45" s="16"/>
      <c r="C45" s="16"/>
      <c r="D45" s="19" t="str">
        <f>_xlfn.IFNA(VLOOKUP(A45,wc_summary!A:C,2,FALSE),"")</f>
        <v/>
      </c>
      <c r="E45" s="19" t="str">
        <f>_xlfn.IFNA(VLOOKUP(A45,wc_summary!A:C,3,FALSE),"")</f>
        <v/>
      </c>
      <c r="F45" s="16"/>
      <c r="G45" s="16"/>
      <c r="H45" s="16"/>
      <c r="I45" s="16"/>
      <c r="J45" s="16"/>
      <c r="K45" s="16"/>
      <c r="L45" s="16"/>
      <c r="M45" s="16"/>
      <c r="N45" s="17"/>
      <c r="O45" s="16"/>
      <c r="P45" s="16"/>
      <c r="Q45" s="16"/>
      <c r="R45" s="16"/>
      <c r="S45" s="16"/>
      <c r="T45" s="18"/>
    </row>
    <row r="46" spans="1:20" ht="13">
      <c r="A46" s="12" t="s">
        <v>141</v>
      </c>
      <c r="B46" s="19" t="s">
        <v>602</v>
      </c>
      <c r="C46" s="19" t="s">
        <v>603</v>
      </c>
      <c r="D46" s="19">
        <f>_xlfn.IFNA(VLOOKUP(A46,wc_summary!A:C,2,FALSE),"")</f>
        <v>3</v>
      </c>
      <c r="E46" s="19">
        <f>_xlfn.IFNA(VLOOKUP(A46,wc_summary!A:C,3,FALSE),"")</f>
        <v>6</v>
      </c>
      <c r="F46" s="19" t="s">
        <v>643</v>
      </c>
      <c r="G46" s="19" t="s">
        <v>582</v>
      </c>
      <c r="H46" s="19" t="s">
        <v>582</v>
      </c>
      <c r="I46" s="19" t="s">
        <v>584</v>
      </c>
      <c r="J46" s="19" t="s">
        <v>600</v>
      </c>
      <c r="K46" s="19" t="s">
        <v>586</v>
      </c>
      <c r="L46" s="19" t="s">
        <v>609</v>
      </c>
      <c r="M46" s="19" t="s">
        <v>588</v>
      </c>
      <c r="N46" s="20" t="s">
        <v>589</v>
      </c>
      <c r="O46" s="19" t="s">
        <v>582</v>
      </c>
      <c r="P46" s="19" t="s">
        <v>582</v>
      </c>
      <c r="Q46" s="19" t="s">
        <v>582</v>
      </c>
      <c r="R46" s="19" t="s">
        <v>582</v>
      </c>
      <c r="S46" s="19" t="s">
        <v>582</v>
      </c>
      <c r="T46" s="21"/>
    </row>
    <row r="47" spans="1:20" ht="13">
      <c r="A47" s="12" t="s">
        <v>144</v>
      </c>
      <c r="B47" s="19" t="s">
        <v>598</v>
      </c>
      <c r="C47" s="19" t="s">
        <v>605</v>
      </c>
      <c r="D47" s="19">
        <f>_xlfn.IFNA(VLOOKUP(A47,wc_summary!A:C,2,FALSE),"")</f>
        <v>6</v>
      </c>
      <c r="E47" s="19">
        <f>_xlfn.IFNA(VLOOKUP(A47,wc_summary!A:C,3,FALSE),"")</f>
        <v>15</v>
      </c>
      <c r="F47" s="19" t="s">
        <v>643</v>
      </c>
      <c r="G47" s="19" t="s">
        <v>582</v>
      </c>
      <c r="H47" s="19" t="s">
        <v>582</v>
      </c>
      <c r="I47" s="19" t="s">
        <v>584</v>
      </c>
      <c r="J47" s="19" t="s">
        <v>600</v>
      </c>
      <c r="K47" s="19" t="s">
        <v>586</v>
      </c>
      <c r="L47" s="19" t="s">
        <v>625</v>
      </c>
      <c r="M47" s="19" t="s">
        <v>594</v>
      </c>
      <c r="N47" s="20" t="s">
        <v>592</v>
      </c>
      <c r="O47" s="19" t="s">
        <v>582</v>
      </c>
      <c r="P47" s="19" t="s">
        <v>582</v>
      </c>
      <c r="Q47" s="19" t="s">
        <v>582</v>
      </c>
      <c r="R47" s="19" t="s">
        <v>582</v>
      </c>
      <c r="S47" s="19" t="s">
        <v>582</v>
      </c>
      <c r="T47" s="21"/>
    </row>
    <row r="48" spans="1:20" ht="13">
      <c r="A48" s="12" t="s">
        <v>146</v>
      </c>
      <c r="B48" s="19" t="s">
        <v>587</v>
      </c>
      <c r="C48" s="19" t="s">
        <v>607</v>
      </c>
      <c r="D48" s="19">
        <f>_xlfn.IFNA(VLOOKUP(A48,wc_summary!A:C,2,FALSE),"")</f>
        <v>13</v>
      </c>
      <c r="E48" s="19">
        <f>_xlfn.IFNA(VLOOKUP(A48,wc_summary!A:C,3,FALSE),"")</f>
        <v>26</v>
      </c>
      <c r="F48" s="19" t="s">
        <v>643</v>
      </c>
      <c r="G48" s="19" t="s">
        <v>582</v>
      </c>
      <c r="H48" s="19" t="s">
        <v>582</v>
      </c>
      <c r="I48" s="19" t="s">
        <v>584</v>
      </c>
      <c r="J48" s="19" t="s">
        <v>600</v>
      </c>
      <c r="K48" s="19" t="s">
        <v>586</v>
      </c>
      <c r="L48" s="19" t="s">
        <v>638</v>
      </c>
      <c r="M48" s="19" t="s">
        <v>581</v>
      </c>
      <c r="N48" s="20">
        <v>0.05</v>
      </c>
      <c r="O48" s="19" t="s">
        <v>582</v>
      </c>
      <c r="P48" s="19" t="s">
        <v>582</v>
      </c>
      <c r="Q48" s="19" t="s">
        <v>582</v>
      </c>
      <c r="R48" s="19" t="s">
        <v>582</v>
      </c>
      <c r="S48" s="19" t="s">
        <v>582</v>
      </c>
      <c r="T48" s="21"/>
    </row>
    <row r="49" spans="1:20" ht="13">
      <c r="A49" s="12" t="s">
        <v>148</v>
      </c>
      <c r="B49" s="19" t="s">
        <v>580</v>
      </c>
      <c r="C49" s="19" t="s">
        <v>595</v>
      </c>
      <c r="D49" s="19">
        <f>_xlfn.IFNA(VLOOKUP(A49,wc_summary!A:C,2,FALSE),"")</f>
        <v>4</v>
      </c>
      <c r="E49" s="19">
        <f>_xlfn.IFNA(VLOOKUP(A49,wc_summary!A:C,3,FALSE),"")</f>
        <v>8</v>
      </c>
      <c r="F49" s="19" t="s">
        <v>643</v>
      </c>
      <c r="G49" s="19" t="s">
        <v>582</v>
      </c>
      <c r="H49" s="19" t="s">
        <v>582</v>
      </c>
      <c r="I49" s="19" t="s">
        <v>584</v>
      </c>
      <c r="J49" s="19" t="s">
        <v>600</v>
      </c>
      <c r="K49" s="19" t="s">
        <v>586</v>
      </c>
      <c r="L49" s="19" t="s">
        <v>609</v>
      </c>
      <c r="M49" s="19" t="s">
        <v>588</v>
      </c>
      <c r="N49" s="20" t="s">
        <v>589</v>
      </c>
      <c r="O49" s="19" t="s">
        <v>582</v>
      </c>
      <c r="P49" s="19" t="s">
        <v>582</v>
      </c>
      <c r="Q49" s="19" t="s">
        <v>582</v>
      </c>
      <c r="R49" s="19" t="s">
        <v>582</v>
      </c>
      <c r="S49" s="19" t="s">
        <v>582</v>
      </c>
      <c r="T49" s="21"/>
    </row>
    <row r="50" spans="1:20" ht="13">
      <c r="A50" s="12" t="s">
        <v>150</v>
      </c>
      <c r="B50" s="19" t="s">
        <v>600</v>
      </c>
      <c r="C50" s="19" t="s">
        <v>601</v>
      </c>
      <c r="D50" s="19">
        <f>_xlfn.IFNA(VLOOKUP(A50,wc_summary!A:C,2,FALSE),"")</f>
        <v>8</v>
      </c>
      <c r="E50" s="19">
        <f>_xlfn.IFNA(VLOOKUP(A50,wc_summary!A:C,3,FALSE),"")</f>
        <v>20</v>
      </c>
      <c r="F50" s="19" t="s">
        <v>643</v>
      </c>
      <c r="G50" s="19" t="s">
        <v>582</v>
      </c>
      <c r="H50" s="19" t="s">
        <v>582</v>
      </c>
      <c r="I50" s="19" t="s">
        <v>584</v>
      </c>
      <c r="J50" s="19" t="s">
        <v>600</v>
      </c>
      <c r="K50" s="19" t="s">
        <v>586</v>
      </c>
      <c r="L50" s="19" t="s">
        <v>625</v>
      </c>
      <c r="M50" s="19" t="s">
        <v>594</v>
      </c>
      <c r="N50" s="20" t="s">
        <v>592</v>
      </c>
      <c r="O50" s="19" t="s">
        <v>582</v>
      </c>
      <c r="P50" s="19" t="s">
        <v>582</v>
      </c>
      <c r="Q50" s="19" t="s">
        <v>582</v>
      </c>
      <c r="R50" s="19" t="s">
        <v>582</v>
      </c>
      <c r="S50" s="19" t="s">
        <v>582</v>
      </c>
      <c r="T50" s="21"/>
    </row>
    <row r="51" spans="1:20" ht="13">
      <c r="A51" s="12" t="s">
        <v>152</v>
      </c>
      <c r="B51" s="19" t="s">
        <v>609</v>
      </c>
      <c r="C51" s="19" t="s">
        <v>610</v>
      </c>
      <c r="D51" s="19">
        <f>_xlfn.IFNA(VLOOKUP(A51,wc_summary!A:C,2,FALSE),"")</f>
        <v>17</v>
      </c>
      <c r="E51" s="19">
        <f>_xlfn.IFNA(VLOOKUP(A51,wc_summary!A:C,3,FALSE),"")</f>
        <v>35</v>
      </c>
      <c r="F51" s="19" t="s">
        <v>643</v>
      </c>
      <c r="G51" s="19" t="s">
        <v>582</v>
      </c>
      <c r="H51" s="19" t="s">
        <v>582</v>
      </c>
      <c r="I51" s="19" t="s">
        <v>584</v>
      </c>
      <c r="J51" s="19" t="s">
        <v>600</v>
      </c>
      <c r="K51" s="19" t="s">
        <v>586</v>
      </c>
      <c r="L51" s="19" t="s">
        <v>638</v>
      </c>
      <c r="M51" s="19" t="s">
        <v>581</v>
      </c>
      <c r="N51" s="20">
        <v>0.05</v>
      </c>
      <c r="O51" s="19" t="s">
        <v>582</v>
      </c>
      <c r="P51" s="19" t="s">
        <v>582</v>
      </c>
      <c r="Q51" s="19" t="s">
        <v>582</v>
      </c>
      <c r="R51" s="19" t="s">
        <v>582</v>
      </c>
      <c r="S51" s="19" t="s">
        <v>582</v>
      </c>
      <c r="T51" s="21"/>
    </row>
    <row r="52" spans="1:20" ht="13">
      <c r="A52" s="12" t="s">
        <v>154</v>
      </c>
      <c r="B52" s="19" t="s">
        <v>611</v>
      </c>
      <c r="C52" s="19" t="s">
        <v>612</v>
      </c>
      <c r="D52" s="19">
        <f>_xlfn.IFNA(VLOOKUP(A52,wc_summary!A:C,2,FALSE),"")</f>
        <v>5</v>
      </c>
      <c r="E52" s="19">
        <f>_xlfn.IFNA(VLOOKUP(A52,wc_summary!A:C,3,FALSE),"")</f>
        <v>10</v>
      </c>
      <c r="F52" s="19" t="s">
        <v>643</v>
      </c>
      <c r="G52" s="19" t="s">
        <v>582</v>
      </c>
      <c r="H52" s="19" t="s">
        <v>582</v>
      </c>
      <c r="I52" s="19" t="s">
        <v>584</v>
      </c>
      <c r="J52" s="19" t="s">
        <v>600</v>
      </c>
      <c r="K52" s="19" t="s">
        <v>586</v>
      </c>
      <c r="L52" s="19" t="s">
        <v>609</v>
      </c>
      <c r="M52" s="19" t="s">
        <v>588</v>
      </c>
      <c r="N52" s="20" t="s">
        <v>589</v>
      </c>
      <c r="O52" s="19" t="s">
        <v>582</v>
      </c>
      <c r="P52" s="19" t="s">
        <v>582</v>
      </c>
      <c r="Q52" s="19" t="s">
        <v>582</v>
      </c>
      <c r="R52" s="19" t="s">
        <v>582</v>
      </c>
      <c r="S52" s="19" t="s">
        <v>582</v>
      </c>
      <c r="T52" s="21"/>
    </row>
    <row r="53" spans="1:20" ht="13">
      <c r="A53" s="12" t="s">
        <v>156</v>
      </c>
      <c r="B53" s="19" t="s">
        <v>586</v>
      </c>
      <c r="C53" s="19" t="s">
        <v>614</v>
      </c>
      <c r="D53" s="19">
        <f>_xlfn.IFNA(VLOOKUP(A53,wc_summary!A:C,2,FALSE),"")</f>
        <v>10</v>
      </c>
      <c r="E53" s="19">
        <f>_xlfn.IFNA(VLOOKUP(A53,wc_summary!A:C,3,FALSE),"")</f>
        <v>25</v>
      </c>
      <c r="F53" s="19" t="s">
        <v>643</v>
      </c>
      <c r="G53" s="19" t="s">
        <v>582</v>
      </c>
      <c r="H53" s="19" t="s">
        <v>582</v>
      </c>
      <c r="I53" s="19" t="s">
        <v>584</v>
      </c>
      <c r="J53" s="19" t="s">
        <v>600</v>
      </c>
      <c r="K53" s="19" t="s">
        <v>586</v>
      </c>
      <c r="L53" s="19" t="s">
        <v>625</v>
      </c>
      <c r="M53" s="19" t="s">
        <v>594</v>
      </c>
      <c r="N53" s="20" t="s">
        <v>592</v>
      </c>
      <c r="O53" s="19" t="s">
        <v>582</v>
      </c>
      <c r="P53" s="19" t="s">
        <v>582</v>
      </c>
      <c r="Q53" s="19" t="s">
        <v>582</v>
      </c>
      <c r="R53" s="19" t="s">
        <v>582</v>
      </c>
      <c r="S53" s="19" t="s">
        <v>582</v>
      </c>
      <c r="T53" s="21"/>
    </row>
    <row r="54" spans="1:20" ht="13">
      <c r="A54" s="12" t="s">
        <v>158</v>
      </c>
      <c r="B54" s="19" t="s">
        <v>593</v>
      </c>
      <c r="C54" s="19" t="s">
        <v>616</v>
      </c>
      <c r="D54" s="19">
        <f>_xlfn.IFNA(VLOOKUP(A54,wc_summary!A:C,2,FALSE),"")</f>
        <v>21</v>
      </c>
      <c r="E54" s="19">
        <f>_xlfn.IFNA(VLOOKUP(A54,wc_summary!A:C,3,FALSE),"")</f>
        <v>44</v>
      </c>
      <c r="F54" s="19" t="s">
        <v>643</v>
      </c>
      <c r="G54" s="19" t="s">
        <v>582</v>
      </c>
      <c r="H54" s="19" t="s">
        <v>582</v>
      </c>
      <c r="I54" s="19" t="s">
        <v>584</v>
      </c>
      <c r="J54" s="19" t="s">
        <v>600</v>
      </c>
      <c r="K54" s="19" t="s">
        <v>586</v>
      </c>
      <c r="L54" s="19" t="s">
        <v>638</v>
      </c>
      <c r="M54" s="19" t="s">
        <v>581</v>
      </c>
      <c r="N54" s="20">
        <v>0.05</v>
      </c>
      <c r="O54" s="19" t="s">
        <v>582</v>
      </c>
      <c r="P54" s="19" t="s">
        <v>582</v>
      </c>
      <c r="Q54" s="19" t="s">
        <v>582</v>
      </c>
      <c r="R54" s="19" t="s">
        <v>582</v>
      </c>
      <c r="S54" s="19" t="s">
        <v>582</v>
      </c>
      <c r="T54" s="21"/>
    </row>
    <row r="55" spans="1:20" ht="13">
      <c r="A55" s="15" t="s">
        <v>644</v>
      </c>
      <c r="B55" s="16"/>
      <c r="C55" s="16"/>
      <c r="D55" s="19" t="str">
        <f>_xlfn.IFNA(VLOOKUP(A55,wc_summary!A:C,2,FALSE),"")</f>
        <v/>
      </c>
      <c r="E55" s="19" t="str">
        <f>_xlfn.IFNA(VLOOKUP(A55,wc_summary!A:C,3,FALSE),"")</f>
        <v/>
      </c>
      <c r="F55" s="16"/>
      <c r="G55" s="16"/>
      <c r="H55" s="16"/>
      <c r="I55" s="16"/>
      <c r="J55" s="16"/>
      <c r="K55" s="16"/>
      <c r="L55" s="16"/>
      <c r="M55" s="16"/>
      <c r="N55" s="17"/>
      <c r="O55" s="16"/>
      <c r="P55" s="16"/>
      <c r="Q55" s="16"/>
      <c r="R55" s="16"/>
      <c r="S55" s="16"/>
      <c r="T55" s="18"/>
    </row>
    <row r="56" spans="1:20" ht="13">
      <c r="A56" s="22" t="s">
        <v>160</v>
      </c>
      <c r="B56" s="22" t="s">
        <v>577</v>
      </c>
      <c r="C56" s="22" t="s">
        <v>578</v>
      </c>
      <c r="D56" s="19">
        <f>_xlfn.IFNA(VLOOKUP(A56,wc_summary!A:C,2,FALSE),"")</f>
        <v>2</v>
      </c>
      <c r="E56" s="19">
        <f>_xlfn.IFNA(VLOOKUP(A56,wc_summary!A:C,3,FALSE),"")</f>
        <v>5</v>
      </c>
      <c r="F56" s="22" t="s">
        <v>645</v>
      </c>
      <c r="G56" s="22" t="s">
        <v>582</v>
      </c>
      <c r="H56" s="22" t="s">
        <v>582</v>
      </c>
      <c r="I56" s="19" t="s">
        <v>584</v>
      </c>
      <c r="J56" s="19" t="s">
        <v>591</v>
      </c>
      <c r="K56" s="19" t="s">
        <v>586</v>
      </c>
      <c r="L56" s="19" t="s">
        <v>632</v>
      </c>
      <c r="M56" s="19" t="s">
        <v>646</v>
      </c>
      <c r="N56" s="20" t="s">
        <v>589</v>
      </c>
      <c r="O56" s="19" t="s">
        <v>582</v>
      </c>
      <c r="P56" s="19" t="s">
        <v>582</v>
      </c>
      <c r="Q56" s="19" t="s">
        <v>582</v>
      </c>
      <c r="R56" s="19" t="s">
        <v>582</v>
      </c>
      <c r="S56" s="19" t="s">
        <v>582</v>
      </c>
      <c r="T56" s="21"/>
    </row>
    <row r="57" spans="1:20" ht="13">
      <c r="A57" s="22" t="s">
        <v>163</v>
      </c>
      <c r="B57" s="22" t="s">
        <v>579</v>
      </c>
      <c r="C57" s="22" t="s">
        <v>590</v>
      </c>
      <c r="D57" s="19">
        <f>_xlfn.IFNA(VLOOKUP(A57,wc_summary!A:C,2,FALSE),"")</f>
        <v>3</v>
      </c>
      <c r="E57" s="19">
        <f>_xlfn.IFNA(VLOOKUP(A57,wc_summary!A:C,3,FALSE),"")</f>
        <v>11</v>
      </c>
      <c r="F57" s="22" t="s">
        <v>645</v>
      </c>
      <c r="G57" s="22" t="s">
        <v>582</v>
      </c>
      <c r="H57" s="22" t="s">
        <v>583</v>
      </c>
      <c r="I57" s="19" t="s">
        <v>584</v>
      </c>
      <c r="J57" s="19" t="s">
        <v>591</v>
      </c>
      <c r="K57" s="19" t="s">
        <v>586</v>
      </c>
      <c r="L57" s="19" t="s">
        <v>647</v>
      </c>
      <c r="M57" s="19" t="s">
        <v>648</v>
      </c>
      <c r="N57" s="20" t="s">
        <v>592</v>
      </c>
      <c r="O57" s="19" t="s">
        <v>582</v>
      </c>
      <c r="P57" s="19" t="s">
        <v>582</v>
      </c>
      <c r="Q57" s="19" t="s">
        <v>582</v>
      </c>
      <c r="R57" s="19" t="s">
        <v>582</v>
      </c>
      <c r="S57" s="19" t="s">
        <v>582</v>
      </c>
      <c r="T57" s="21"/>
    </row>
    <row r="58" spans="1:20" ht="13">
      <c r="A58" s="22" t="s">
        <v>165</v>
      </c>
      <c r="B58" s="22" t="s">
        <v>580</v>
      </c>
      <c r="C58" s="22" t="s">
        <v>595</v>
      </c>
      <c r="D58" s="19">
        <f>_xlfn.IFNA(VLOOKUP(A58,wc_summary!A:C,2,FALSE),"")</f>
        <v>8</v>
      </c>
      <c r="E58" s="19">
        <f>_xlfn.IFNA(VLOOKUP(A58,wc_summary!A:C,3,FALSE),"")</f>
        <v>22</v>
      </c>
      <c r="F58" s="22" t="s">
        <v>645</v>
      </c>
      <c r="G58" s="22" t="s">
        <v>582</v>
      </c>
      <c r="H58" s="22" t="s">
        <v>592</v>
      </c>
      <c r="I58" s="19" t="s">
        <v>584</v>
      </c>
      <c r="J58" s="19" t="s">
        <v>591</v>
      </c>
      <c r="K58" s="19" t="s">
        <v>586</v>
      </c>
      <c r="L58" s="19" t="s">
        <v>649</v>
      </c>
      <c r="M58" s="19" t="s">
        <v>624</v>
      </c>
      <c r="N58" s="20">
        <v>0.05</v>
      </c>
      <c r="O58" s="19" t="s">
        <v>582</v>
      </c>
      <c r="P58" s="19" t="s">
        <v>582</v>
      </c>
      <c r="Q58" s="19" t="s">
        <v>582</v>
      </c>
      <c r="R58" s="19" t="s">
        <v>582</v>
      </c>
      <c r="S58" s="19" t="s">
        <v>582</v>
      </c>
      <c r="T58" s="21"/>
    </row>
    <row r="59" spans="1:20" ht="13">
      <c r="A59" s="22" t="s">
        <v>167</v>
      </c>
      <c r="B59" s="22" t="s">
        <v>579</v>
      </c>
      <c r="C59" s="22" t="s">
        <v>590</v>
      </c>
      <c r="D59" s="19">
        <f>_xlfn.IFNA(VLOOKUP(A59,wc_summary!A:C,2,FALSE),"")</f>
        <v>4</v>
      </c>
      <c r="E59" s="19">
        <f>_xlfn.IFNA(VLOOKUP(A59,wc_summary!A:C,3,FALSE),"")</f>
        <v>10</v>
      </c>
      <c r="F59" s="22" t="s">
        <v>645</v>
      </c>
      <c r="G59" s="22" t="s">
        <v>582</v>
      </c>
      <c r="H59" s="22" t="s">
        <v>582</v>
      </c>
      <c r="I59" s="19" t="s">
        <v>584</v>
      </c>
      <c r="J59" s="19" t="s">
        <v>591</v>
      </c>
      <c r="K59" s="19" t="s">
        <v>586</v>
      </c>
      <c r="L59" s="19" t="s">
        <v>632</v>
      </c>
      <c r="M59" s="19" t="s">
        <v>646</v>
      </c>
      <c r="N59" s="20" t="s">
        <v>589</v>
      </c>
      <c r="O59" s="19" t="s">
        <v>582</v>
      </c>
      <c r="P59" s="19" t="s">
        <v>582</v>
      </c>
      <c r="Q59" s="19" t="s">
        <v>582</v>
      </c>
      <c r="R59" s="19" t="s">
        <v>582</v>
      </c>
      <c r="S59" s="19" t="s">
        <v>582</v>
      </c>
      <c r="T59" s="21"/>
    </row>
    <row r="60" spans="1:20" ht="13">
      <c r="A60" s="22" t="s">
        <v>169</v>
      </c>
      <c r="B60" s="22" t="s">
        <v>580</v>
      </c>
      <c r="C60" s="22" t="s">
        <v>595</v>
      </c>
      <c r="D60" s="19">
        <f>_xlfn.IFNA(VLOOKUP(A60,wc_summary!A:C,2,FALSE),"")</f>
        <v>6</v>
      </c>
      <c r="E60" s="19">
        <f>_xlfn.IFNA(VLOOKUP(A60,wc_summary!A:C,3,FALSE),"")</f>
        <v>22</v>
      </c>
      <c r="F60" s="22" t="s">
        <v>645</v>
      </c>
      <c r="G60" s="22" t="s">
        <v>582</v>
      </c>
      <c r="H60" s="22" t="s">
        <v>583</v>
      </c>
      <c r="I60" s="19" t="s">
        <v>584</v>
      </c>
      <c r="J60" s="19" t="s">
        <v>591</v>
      </c>
      <c r="K60" s="19" t="s">
        <v>586</v>
      </c>
      <c r="L60" s="19" t="s">
        <v>647</v>
      </c>
      <c r="M60" s="19" t="s">
        <v>648</v>
      </c>
      <c r="N60" s="20" t="s">
        <v>592</v>
      </c>
      <c r="O60" s="19" t="s">
        <v>582</v>
      </c>
      <c r="P60" s="19" t="s">
        <v>582</v>
      </c>
      <c r="Q60" s="19" t="s">
        <v>582</v>
      </c>
      <c r="R60" s="19" t="s">
        <v>582</v>
      </c>
      <c r="S60" s="19" t="s">
        <v>582</v>
      </c>
      <c r="T60" s="21"/>
    </row>
    <row r="61" spans="1:20" ht="13">
      <c r="A61" s="22" t="s">
        <v>171</v>
      </c>
      <c r="B61" s="22" t="s">
        <v>600</v>
      </c>
      <c r="C61" s="22" t="s">
        <v>601</v>
      </c>
      <c r="D61" s="19">
        <f>_xlfn.IFNA(VLOOKUP(A61,wc_summary!A:C,2,FALSE),"")</f>
        <v>16</v>
      </c>
      <c r="E61" s="19">
        <f>_xlfn.IFNA(VLOOKUP(A61,wc_summary!A:C,3,FALSE),"")</f>
        <v>44</v>
      </c>
      <c r="F61" s="22" t="s">
        <v>645</v>
      </c>
      <c r="G61" s="22" t="s">
        <v>582</v>
      </c>
      <c r="H61" s="22" t="s">
        <v>592</v>
      </c>
      <c r="I61" s="19" t="s">
        <v>584</v>
      </c>
      <c r="J61" s="19" t="s">
        <v>591</v>
      </c>
      <c r="K61" s="19" t="s">
        <v>586</v>
      </c>
      <c r="L61" s="19" t="s">
        <v>649</v>
      </c>
      <c r="M61" s="19" t="s">
        <v>624</v>
      </c>
      <c r="N61" s="20">
        <v>0.05</v>
      </c>
      <c r="O61" s="19" t="s">
        <v>582</v>
      </c>
      <c r="P61" s="19" t="s">
        <v>582</v>
      </c>
      <c r="Q61" s="19" t="s">
        <v>582</v>
      </c>
      <c r="R61" s="19" t="s">
        <v>582</v>
      </c>
      <c r="S61" s="19" t="s">
        <v>582</v>
      </c>
      <c r="T61" s="21"/>
    </row>
    <row r="62" spans="1:20" ht="13">
      <c r="A62" s="22" t="s">
        <v>173</v>
      </c>
      <c r="B62" s="22" t="s">
        <v>602</v>
      </c>
      <c r="C62" s="22" t="s">
        <v>603</v>
      </c>
      <c r="D62" s="19">
        <f>_xlfn.IFNA(VLOOKUP(A62,wc_summary!A:C,2,FALSE),"")</f>
        <v>6</v>
      </c>
      <c r="E62" s="19">
        <f>_xlfn.IFNA(VLOOKUP(A62,wc_summary!A:C,3,FALSE),"")</f>
        <v>15</v>
      </c>
      <c r="F62" s="22" t="s">
        <v>645</v>
      </c>
      <c r="G62" s="22" t="s">
        <v>582</v>
      </c>
      <c r="H62" s="22" t="s">
        <v>582</v>
      </c>
      <c r="I62" s="19" t="s">
        <v>584</v>
      </c>
      <c r="J62" s="19" t="s">
        <v>591</v>
      </c>
      <c r="K62" s="19" t="s">
        <v>586</v>
      </c>
      <c r="L62" s="19" t="s">
        <v>632</v>
      </c>
      <c r="M62" s="19" t="s">
        <v>646</v>
      </c>
      <c r="N62" s="20" t="s">
        <v>589</v>
      </c>
      <c r="O62" s="19" t="s">
        <v>582</v>
      </c>
      <c r="P62" s="19" t="s">
        <v>582</v>
      </c>
      <c r="Q62" s="19" t="s">
        <v>582</v>
      </c>
      <c r="R62" s="19" t="s">
        <v>582</v>
      </c>
      <c r="S62" s="19" t="s">
        <v>582</v>
      </c>
      <c r="T62" s="21"/>
    </row>
    <row r="63" spans="1:20" ht="13">
      <c r="A63" s="22" t="s">
        <v>175</v>
      </c>
      <c r="B63" s="22" t="s">
        <v>598</v>
      </c>
      <c r="C63" s="22" t="s">
        <v>605</v>
      </c>
      <c r="D63" s="19">
        <f>_xlfn.IFNA(VLOOKUP(A63,wc_summary!A:C,2,FALSE),"")</f>
        <v>9</v>
      </c>
      <c r="E63" s="19">
        <f>_xlfn.IFNA(VLOOKUP(A63,wc_summary!A:C,3,FALSE),"")</f>
        <v>33</v>
      </c>
      <c r="F63" s="22" t="s">
        <v>645</v>
      </c>
      <c r="G63" s="22" t="s">
        <v>582</v>
      </c>
      <c r="H63" s="22" t="s">
        <v>583</v>
      </c>
      <c r="I63" s="19" t="s">
        <v>584</v>
      </c>
      <c r="J63" s="19" t="s">
        <v>591</v>
      </c>
      <c r="K63" s="19" t="s">
        <v>586</v>
      </c>
      <c r="L63" s="19" t="s">
        <v>647</v>
      </c>
      <c r="M63" s="19" t="s">
        <v>648</v>
      </c>
      <c r="N63" s="20" t="s">
        <v>592</v>
      </c>
      <c r="O63" s="19" t="s">
        <v>582</v>
      </c>
      <c r="P63" s="19" t="s">
        <v>582</v>
      </c>
      <c r="Q63" s="19" t="s">
        <v>582</v>
      </c>
      <c r="R63" s="19" t="s">
        <v>582</v>
      </c>
      <c r="S63" s="19" t="s">
        <v>582</v>
      </c>
      <c r="T63" s="21"/>
    </row>
    <row r="64" spans="1:20" ht="13">
      <c r="A64" s="22" t="s">
        <v>177</v>
      </c>
      <c r="B64" s="22" t="s">
        <v>587</v>
      </c>
      <c r="C64" s="22" t="s">
        <v>607</v>
      </c>
      <c r="D64" s="19">
        <f>_xlfn.IFNA(VLOOKUP(A64,wc_summary!A:C,2,FALSE),"")</f>
        <v>24</v>
      </c>
      <c r="E64" s="19">
        <f>_xlfn.IFNA(VLOOKUP(A64,wc_summary!A:C,3,FALSE),"")</f>
        <v>66</v>
      </c>
      <c r="F64" s="22" t="s">
        <v>645</v>
      </c>
      <c r="G64" s="22" t="s">
        <v>582</v>
      </c>
      <c r="H64" s="22" t="s">
        <v>592</v>
      </c>
      <c r="I64" s="19" t="s">
        <v>584</v>
      </c>
      <c r="J64" s="19" t="s">
        <v>591</v>
      </c>
      <c r="K64" s="19" t="s">
        <v>586</v>
      </c>
      <c r="L64" s="19" t="s">
        <v>649</v>
      </c>
      <c r="M64" s="19" t="s">
        <v>624</v>
      </c>
      <c r="N64" s="20">
        <v>0.05</v>
      </c>
      <c r="O64" s="19" t="s">
        <v>582</v>
      </c>
      <c r="P64" s="19" t="s">
        <v>582</v>
      </c>
      <c r="Q64" s="19" t="s">
        <v>582</v>
      </c>
      <c r="R64" s="19" t="s">
        <v>582</v>
      </c>
      <c r="S64" s="19" t="s">
        <v>582</v>
      </c>
      <c r="T64" s="21"/>
    </row>
    <row r="65" spans="1:20" ht="13">
      <c r="A65" s="22" t="s">
        <v>179</v>
      </c>
      <c r="B65" s="22" t="s">
        <v>580</v>
      </c>
      <c r="C65" s="22" t="s">
        <v>595</v>
      </c>
      <c r="D65" s="19">
        <f>_xlfn.IFNA(VLOOKUP(A65,wc_summary!A:C,2,FALSE),"")</f>
        <v>8</v>
      </c>
      <c r="E65" s="19">
        <f>_xlfn.IFNA(VLOOKUP(A65,wc_summary!A:C,3,FALSE),"")</f>
        <v>20</v>
      </c>
      <c r="F65" s="22" t="s">
        <v>645</v>
      </c>
      <c r="G65" s="22" t="s">
        <v>582</v>
      </c>
      <c r="H65" s="22" t="s">
        <v>582</v>
      </c>
      <c r="I65" s="19" t="s">
        <v>584</v>
      </c>
      <c r="J65" s="19" t="s">
        <v>591</v>
      </c>
      <c r="K65" s="19" t="s">
        <v>586</v>
      </c>
      <c r="L65" s="19" t="s">
        <v>632</v>
      </c>
      <c r="M65" s="19" t="s">
        <v>646</v>
      </c>
      <c r="N65" s="20" t="s">
        <v>589</v>
      </c>
      <c r="O65" s="19" t="s">
        <v>582</v>
      </c>
      <c r="P65" s="19" t="s">
        <v>582</v>
      </c>
      <c r="Q65" s="19" t="s">
        <v>582</v>
      </c>
      <c r="R65" s="19" t="s">
        <v>582</v>
      </c>
      <c r="S65" s="19" t="s">
        <v>582</v>
      </c>
      <c r="T65" s="21"/>
    </row>
    <row r="66" spans="1:20" ht="13">
      <c r="A66" s="22" t="s">
        <v>181</v>
      </c>
      <c r="B66" s="22" t="s">
        <v>600</v>
      </c>
      <c r="C66" s="22" t="s">
        <v>601</v>
      </c>
      <c r="D66" s="19">
        <f>_xlfn.IFNA(VLOOKUP(A66,wc_summary!A:C,2,FALSE),"")</f>
        <v>12</v>
      </c>
      <c r="E66" s="19">
        <f>_xlfn.IFNA(VLOOKUP(A66,wc_summary!A:C,3,FALSE),"")</f>
        <v>44</v>
      </c>
      <c r="F66" s="22" t="s">
        <v>645</v>
      </c>
      <c r="G66" s="22" t="s">
        <v>582</v>
      </c>
      <c r="H66" s="22" t="s">
        <v>583</v>
      </c>
      <c r="I66" s="19" t="s">
        <v>584</v>
      </c>
      <c r="J66" s="19" t="s">
        <v>591</v>
      </c>
      <c r="K66" s="19" t="s">
        <v>586</v>
      </c>
      <c r="L66" s="19" t="s">
        <v>647</v>
      </c>
      <c r="M66" s="19" t="s">
        <v>648</v>
      </c>
      <c r="N66" s="20" t="s">
        <v>592</v>
      </c>
      <c r="O66" s="19" t="s">
        <v>582</v>
      </c>
      <c r="P66" s="19" t="s">
        <v>582</v>
      </c>
      <c r="Q66" s="19" t="s">
        <v>582</v>
      </c>
      <c r="R66" s="19" t="s">
        <v>582</v>
      </c>
      <c r="S66" s="19" t="s">
        <v>582</v>
      </c>
      <c r="T66" s="21"/>
    </row>
    <row r="67" spans="1:20" ht="13">
      <c r="A67" s="22" t="s">
        <v>183</v>
      </c>
      <c r="B67" s="22" t="s">
        <v>609</v>
      </c>
      <c r="C67" s="22" t="s">
        <v>610</v>
      </c>
      <c r="D67" s="19">
        <f>_xlfn.IFNA(VLOOKUP(A67,wc_summary!A:C,2,FALSE),"")</f>
        <v>32</v>
      </c>
      <c r="E67" s="19">
        <f>_xlfn.IFNA(VLOOKUP(A67,wc_summary!A:C,3,FALSE),"")</f>
        <v>88</v>
      </c>
      <c r="F67" s="22" t="s">
        <v>645</v>
      </c>
      <c r="G67" s="22" t="s">
        <v>582</v>
      </c>
      <c r="H67" s="22" t="s">
        <v>592</v>
      </c>
      <c r="I67" s="19" t="s">
        <v>584</v>
      </c>
      <c r="J67" s="19" t="s">
        <v>591</v>
      </c>
      <c r="K67" s="19" t="s">
        <v>586</v>
      </c>
      <c r="L67" s="19" t="s">
        <v>649</v>
      </c>
      <c r="M67" s="19" t="s">
        <v>624</v>
      </c>
      <c r="N67" s="20">
        <v>0.05</v>
      </c>
      <c r="O67" s="19" t="s">
        <v>582</v>
      </c>
      <c r="P67" s="19" t="s">
        <v>582</v>
      </c>
      <c r="Q67" s="19" t="s">
        <v>582</v>
      </c>
      <c r="R67" s="19" t="s">
        <v>582</v>
      </c>
      <c r="S67" s="19" t="s">
        <v>582</v>
      </c>
      <c r="T67" s="21"/>
    </row>
    <row r="68" spans="1:20" ht="13">
      <c r="A68" s="22" t="s">
        <v>185</v>
      </c>
      <c r="B68" s="22" t="s">
        <v>611</v>
      </c>
      <c r="C68" s="22" t="s">
        <v>612</v>
      </c>
      <c r="D68" s="19">
        <f>_xlfn.IFNA(VLOOKUP(A68,wc_summary!A:C,2,FALSE),"")</f>
        <v>10</v>
      </c>
      <c r="E68" s="19">
        <f>_xlfn.IFNA(VLOOKUP(A68,wc_summary!A:C,3,FALSE),"")</f>
        <v>25</v>
      </c>
      <c r="F68" s="22" t="s">
        <v>645</v>
      </c>
      <c r="G68" s="22" t="s">
        <v>582</v>
      </c>
      <c r="H68" s="22" t="s">
        <v>582</v>
      </c>
      <c r="I68" s="19" t="s">
        <v>584</v>
      </c>
      <c r="J68" s="19" t="s">
        <v>591</v>
      </c>
      <c r="K68" s="19" t="s">
        <v>586</v>
      </c>
      <c r="L68" s="19" t="s">
        <v>632</v>
      </c>
      <c r="M68" s="19" t="s">
        <v>646</v>
      </c>
      <c r="N68" s="20" t="s">
        <v>589</v>
      </c>
      <c r="O68" s="19" t="s">
        <v>582</v>
      </c>
      <c r="P68" s="19" t="s">
        <v>582</v>
      </c>
      <c r="Q68" s="19" t="s">
        <v>582</v>
      </c>
      <c r="R68" s="19" t="s">
        <v>582</v>
      </c>
      <c r="S68" s="19" t="s">
        <v>582</v>
      </c>
      <c r="T68" s="21"/>
    </row>
    <row r="69" spans="1:20" ht="13">
      <c r="A69" s="22" t="s">
        <v>194</v>
      </c>
      <c r="B69" s="22" t="s">
        <v>586</v>
      </c>
      <c r="C69" s="22" t="s">
        <v>614</v>
      </c>
      <c r="D69" s="19">
        <f>_xlfn.IFNA(VLOOKUP(A69,wc_summary!A:C,2,FALSE),"")</f>
        <v>15</v>
      </c>
      <c r="E69" s="19">
        <f>_xlfn.IFNA(VLOOKUP(A69,wc_summary!A:C,3,FALSE),"")</f>
        <v>55</v>
      </c>
      <c r="F69" s="22" t="s">
        <v>645</v>
      </c>
      <c r="G69" s="22" t="s">
        <v>582</v>
      </c>
      <c r="H69" s="22" t="s">
        <v>583</v>
      </c>
      <c r="I69" s="19" t="s">
        <v>584</v>
      </c>
      <c r="J69" s="19" t="s">
        <v>591</v>
      </c>
      <c r="K69" s="19" t="s">
        <v>586</v>
      </c>
      <c r="L69" s="19" t="s">
        <v>647</v>
      </c>
      <c r="M69" s="19" t="s">
        <v>648</v>
      </c>
      <c r="N69" s="20" t="s">
        <v>592</v>
      </c>
      <c r="O69" s="19" t="s">
        <v>582</v>
      </c>
      <c r="P69" s="19" t="s">
        <v>582</v>
      </c>
      <c r="Q69" s="19" t="s">
        <v>582</v>
      </c>
      <c r="R69" s="19" t="s">
        <v>582</v>
      </c>
      <c r="S69" s="19" t="s">
        <v>582</v>
      </c>
      <c r="T69" s="21"/>
    </row>
    <row r="70" spans="1:20" ht="13">
      <c r="A70" s="22" t="s">
        <v>196</v>
      </c>
      <c r="B70" s="22" t="s">
        <v>593</v>
      </c>
      <c r="C70" s="22" t="s">
        <v>616</v>
      </c>
      <c r="D70" s="19">
        <f>_xlfn.IFNA(VLOOKUP(A70,wc_summary!A:C,2,FALSE),"")</f>
        <v>40</v>
      </c>
      <c r="E70" s="19">
        <f>_xlfn.IFNA(VLOOKUP(A70,wc_summary!A:C,3,FALSE),"")</f>
        <v>110</v>
      </c>
      <c r="F70" s="22" t="s">
        <v>645</v>
      </c>
      <c r="G70" s="22" t="s">
        <v>582</v>
      </c>
      <c r="H70" s="22" t="s">
        <v>592</v>
      </c>
      <c r="I70" s="19" t="s">
        <v>584</v>
      </c>
      <c r="J70" s="19" t="s">
        <v>591</v>
      </c>
      <c r="K70" s="19" t="s">
        <v>586</v>
      </c>
      <c r="L70" s="19" t="s">
        <v>649</v>
      </c>
      <c r="M70" s="19" t="s">
        <v>624</v>
      </c>
      <c r="N70" s="20">
        <v>0.05</v>
      </c>
      <c r="O70" s="19" t="s">
        <v>582</v>
      </c>
      <c r="P70" s="19" t="s">
        <v>582</v>
      </c>
      <c r="Q70" s="19" t="s">
        <v>582</v>
      </c>
      <c r="R70" s="19" t="s">
        <v>582</v>
      </c>
      <c r="S70" s="19" t="s">
        <v>582</v>
      </c>
      <c r="T70" s="21"/>
    </row>
    <row r="71" spans="1:20" ht="13">
      <c r="A71" s="15" t="s">
        <v>617</v>
      </c>
      <c r="B71" s="16"/>
      <c r="C71" s="16"/>
      <c r="D71" s="19" t="str">
        <f>_xlfn.IFNA(VLOOKUP(A71,wc_summary!A:C,2,FALSE),"")</f>
        <v/>
      </c>
      <c r="E71" s="19" t="str">
        <f>_xlfn.IFNA(VLOOKUP(A71,wc_summary!A:C,3,FALSE),"")</f>
        <v/>
      </c>
      <c r="F71" s="16"/>
      <c r="G71" s="16"/>
      <c r="H71" s="16"/>
      <c r="I71" s="16"/>
      <c r="J71" s="16"/>
      <c r="K71" s="16"/>
      <c r="L71" s="16"/>
      <c r="M71" s="16"/>
      <c r="N71" s="17"/>
      <c r="O71" s="16"/>
      <c r="P71" s="16"/>
      <c r="Q71" s="16"/>
      <c r="R71" s="16"/>
      <c r="S71" s="16"/>
      <c r="T71" s="18"/>
    </row>
    <row r="72" spans="1:20" ht="13">
      <c r="A72" s="12" t="s">
        <v>198</v>
      </c>
      <c r="B72" s="19" t="s">
        <v>582</v>
      </c>
      <c r="C72" s="19" t="s">
        <v>582</v>
      </c>
      <c r="D72" s="19">
        <f>_xlfn.IFNA(VLOOKUP(A72,wc_summary!A:C,2,FALSE),"")</f>
        <v>4</v>
      </c>
      <c r="E72" s="19">
        <f>_xlfn.IFNA(VLOOKUP(A72,wc_summary!A:C,3,FALSE),"")</f>
        <v>17</v>
      </c>
      <c r="F72" s="19" t="s">
        <v>645</v>
      </c>
      <c r="G72" s="19" t="s">
        <v>582</v>
      </c>
      <c r="H72" s="19" t="s">
        <v>582</v>
      </c>
      <c r="I72" s="19" t="s">
        <v>584</v>
      </c>
      <c r="J72" s="19" t="s">
        <v>591</v>
      </c>
      <c r="K72" s="19" t="s">
        <v>586</v>
      </c>
      <c r="L72" s="19" t="s">
        <v>632</v>
      </c>
      <c r="M72" s="19" t="s">
        <v>650</v>
      </c>
      <c r="N72" s="20" t="s">
        <v>589</v>
      </c>
      <c r="O72" s="19" t="s">
        <v>582</v>
      </c>
      <c r="P72" s="19" t="s">
        <v>582</v>
      </c>
      <c r="Q72" s="19" t="s">
        <v>582</v>
      </c>
      <c r="R72" s="19" t="s">
        <v>582</v>
      </c>
      <c r="S72" s="19" t="s">
        <v>582</v>
      </c>
      <c r="T72" s="21"/>
    </row>
    <row r="73" spans="1:20" ht="13">
      <c r="A73" s="12" t="s">
        <v>201</v>
      </c>
      <c r="B73" s="19" t="s">
        <v>582</v>
      </c>
      <c r="C73" s="19" t="s">
        <v>582</v>
      </c>
      <c r="D73" s="19">
        <f>_xlfn.IFNA(VLOOKUP(A73,wc_summary!A:C,2,FALSE),"")</f>
        <v>8</v>
      </c>
      <c r="E73" s="19">
        <f>_xlfn.IFNA(VLOOKUP(A73,wc_summary!A:C,3,FALSE),"")</f>
        <v>36</v>
      </c>
      <c r="F73" s="19" t="s">
        <v>645</v>
      </c>
      <c r="G73" s="19" t="s">
        <v>582</v>
      </c>
      <c r="H73" s="19" t="s">
        <v>583</v>
      </c>
      <c r="I73" s="19" t="s">
        <v>584</v>
      </c>
      <c r="J73" s="19" t="s">
        <v>591</v>
      </c>
      <c r="K73" s="19" t="s">
        <v>586</v>
      </c>
      <c r="L73" s="19" t="s">
        <v>647</v>
      </c>
      <c r="M73" s="19" t="s">
        <v>651</v>
      </c>
      <c r="N73" s="20" t="s">
        <v>592</v>
      </c>
      <c r="O73" s="19" t="s">
        <v>582</v>
      </c>
      <c r="P73" s="19" t="s">
        <v>582</v>
      </c>
      <c r="Q73" s="19" t="s">
        <v>582</v>
      </c>
      <c r="R73" s="19" t="s">
        <v>582</v>
      </c>
      <c r="S73" s="19" t="s">
        <v>582</v>
      </c>
      <c r="T73" s="21"/>
    </row>
    <row r="74" spans="1:20" ht="13">
      <c r="A74" s="12" t="s">
        <v>203</v>
      </c>
      <c r="B74" s="19" t="s">
        <v>582</v>
      </c>
      <c r="C74" s="19" t="s">
        <v>582</v>
      </c>
      <c r="D74" s="19">
        <f>_xlfn.IFNA(VLOOKUP(A74,wc_summary!A:C,2,FALSE),"")</f>
        <v>21</v>
      </c>
      <c r="E74" s="19">
        <f>_xlfn.IFNA(VLOOKUP(A74,wc_summary!A:C,3,FALSE),"")</f>
        <v>74</v>
      </c>
      <c r="F74" s="19" t="s">
        <v>645</v>
      </c>
      <c r="G74" s="19" t="s">
        <v>582</v>
      </c>
      <c r="H74" s="19" t="s">
        <v>592</v>
      </c>
      <c r="I74" s="19" t="s">
        <v>584</v>
      </c>
      <c r="J74" s="19" t="s">
        <v>591</v>
      </c>
      <c r="K74" s="19" t="s">
        <v>586</v>
      </c>
      <c r="L74" s="19" t="s">
        <v>649</v>
      </c>
      <c r="M74" s="19" t="s">
        <v>648</v>
      </c>
      <c r="N74" s="20">
        <v>0.05</v>
      </c>
      <c r="O74" s="19" t="s">
        <v>582</v>
      </c>
      <c r="P74" s="19" t="s">
        <v>582</v>
      </c>
      <c r="Q74" s="19" t="s">
        <v>582</v>
      </c>
      <c r="R74" s="19" t="s">
        <v>582</v>
      </c>
      <c r="S74" s="19" t="s">
        <v>582</v>
      </c>
      <c r="T74" s="21"/>
    </row>
    <row r="75" spans="1:20" ht="13">
      <c r="A75" s="15" t="s">
        <v>652</v>
      </c>
      <c r="B75" s="16"/>
      <c r="C75" s="16"/>
      <c r="D75" s="19" t="str">
        <f>_xlfn.IFNA(VLOOKUP(A75,wc_summary!A:C,2,FALSE),"")</f>
        <v/>
      </c>
      <c r="E75" s="19" t="str">
        <f>_xlfn.IFNA(VLOOKUP(A75,wc_summary!A:C,3,FALSE),"")</f>
        <v/>
      </c>
      <c r="F75" s="16"/>
      <c r="G75" s="16"/>
      <c r="H75" s="16"/>
      <c r="I75" s="16"/>
      <c r="J75" s="16"/>
      <c r="K75" s="16"/>
      <c r="L75" s="16"/>
      <c r="M75" s="16"/>
      <c r="N75" s="17"/>
      <c r="O75" s="16"/>
      <c r="P75" s="16"/>
      <c r="Q75" s="16"/>
      <c r="R75" s="16"/>
      <c r="S75" s="16"/>
      <c r="T75" s="18"/>
    </row>
    <row r="76" spans="1:20" ht="13">
      <c r="A76" s="12" t="s">
        <v>205</v>
      </c>
      <c r="B76" s="19" t="s">
        <v>593</v>
      </c>
      <c r="C76" s="19" t="s">
        <v>616</v>
      </c>
      <c r="D76" s="19">
        <f>_xlfn.IFNA(VLOOKUP(A76,wc_summary!A:C,2,FALSE),"")</f>
        <v>94</v>
      </c>
      <c r="E76" s="19">
        <f>_xlfn.IFNA(VLOOKUP(A76,wc_summary!A:C,3,FALSE),"")</f>
        <v>192</v>
      </c>
      <c r="F76" s="19" t="s">
        <v>645</v>
      </c>
      <c r="G76" s="19" t="s">
        <v>582</v>
      </c>
      <c r="H76" s="19" t="s">
        <v>637</v>
      </c>
      <c r="I76" s="19" t="s">
        <v>584</v>
      </c>
      <c r="J76" s="19" t="s">
        <v>591</v>
      </c>
      <c r="K76" s="19" t="s">
        <v>596</v>
      </c>
      <c r="L76" s="19" t="s">
        <v>622</v>
      </c>
      <c r="M76" s="19" t="s">
        <v>653</v>
      </c>
      <c r="N76" s="20">
        <v>0.05</v>
      </c>
      <c r="O76" s="19" t="s">
        <v>582</v>
      </c>
      <c r="P76" s="19" t="s">
        <v>582</v>
      </c>
      <c r="Q76" s="19" t="s">
        <v>582</v>
      </c>
      <c r="R76" s="19" t="s">
        <v>582</v>
      </c>
      <c r="S76" s="19" t="s">
        <v>582</v>
      </c>
      <c r="T76" s="21"/>
    </row>
    <row r="77" spans="1:20" ht="13">
      <c r="A77" s="12" t="s">
        <v>208</v>
      </c>
      <c r="B77" s="19" t="s">
        <v>625</v>
      </c>
      <c r="C77" s="19" t="s">
        <v>654</v>
      </c>
      <c r="D77" s="19">
        <f>_xlfn.IFNA(VLOOKUP(A77,wc_summary!A:C,2,FALSE),"")</f>
        <v>113</v>
      </c>
      <c r="E77" s="19">
        <f>_xlfn.IFNA(VLOOKUP(A77,wc_summary!A:C,3,FALSE),"")</f>
        <v>230</v>
      </c>
      <c r="F77" s="19" t="s">
        <v>645</v>
      </c>
      <c r="G77" s="19" t="s">
        <v>582</v>
      </c>
      <c r="H77" s="19" t="s">
        <v>637</v>
      </c>
      <c r="I77" s="19" t="s">
        <v>584</v>
      </c>
      <c r="J77" s="19" t="s">
        <v>591</v>
      </c>
      <c r="K77" s="19" t="s">
        <v>596</v>
      </c>
      <c r="L77" s="19" t="s">
        <v>622</v>
      </c>
      <c r="M77" s="19" t="s">
        <v>653</v>
      </c>
      <c r="N77" s="20">
        <v>0.05</v>
      </c>
      <c r="O77" s="19" t="s">
        <v>582</v>
      </c>
      <c r="P77" s="19" t="s">
        <v>582</v>
      </c>
      <c r="Q77" s="19" t="s">
        <v>582</v>
      </c>
      <c r="R77" s="19" t="s">
        <v>582</v>
      </c>
      <c r="S77" s="19" t="s">
        <v>582</v>
      </c>
      <c r="T77" s="21"/>
    </row>
    <row r="78" spans="1:20" ht="13">
      <c r="A78" s="15" t="s">
        <v>655</v>
      </c>
      <c r="B78" s="16"/>
      <c r="C78" s="16"/>
      <c r="D78" s="19" t="str">
        <f>_xlfn.IFNA(VLOOKUP(A78,wc_summary!A:C,2,FALSE),"")</f>
        <v/>
      </c>
      <c r="E78" s="19" t="str">
        <f>_xlfn.IFNA(VLOOKUP(A78,wc_summary!A:C,3,FALSE),"")</f>
        <v/>
      </c>
      <c r="F78" s="16"/>
      <c r="G78" s="16"/>
      <c r="H78" s="16"/>
      <c r="I78" s="16"/>
      <c r="J78" s="16"/>
      <c r="K78" s="16"/>
      <c r="L78" s="16"/>
      <c r="M78" s="16"/>
      <c r="N78" s="17"/>
      <c r="O78" s="16"/>
      <c r="P78" s="16"/>
      <c r="Q78" s="16"/>
      <c r="R78" s="16"/>
      <c r="S78" s="16"/>
      <c r="T78" s="18"/>
    </row>
    <row r="79" spans="1:20" ht="13">
      <c r="A79" s="22" t="s">
        <v>210</v>
      </c>
      <c r="B79" s="22" t="s">
        <v>579</v>
      </c>
      <c r="C79" s="22" t="s">
        <v>590</v>
      </c>
      <c r="D79" s="19">
        <f>_xlfn.IFNA(VLOOKUP(A79,wc_summary!A:C,2,FALSE),"")</f>
        <v>3</v>
      </c>
      <c r="E79" s="19">
        <f>_xlfn.IFNA(VLOOKUP(A79,wc_summary!A:C,3,FALSE),"")</f>
        <v>11</v>
      </c>
      <c r="F79" s="23" t="s">
        <v>640</v>
      </c>
      <c r="G79" s="19" t="s">
        <v>582</v>
      </c>
      <c r="H79" s="22" t="s">
        <v>582</v>
      </c>
      <c r="I79" s="19" t="s">
        <v>584</v>
      </c>
      <c r="J79" s="19" t="s">
        <v>598</v>
      </c>
      <c r="K79" s="19" t="s">
        <v>598</v>
      </c>
      <c r="L79" s="19" t="s">
        <v>600</v>
      </c>
      <c r="M79" s="19" t="s">
        <v>656</v>
      </c>
      <c r="N79" s="20" t="s">
        <v>657</v>
      </c>
      <c r="O79" s="19" t="s">
        <v>582</v>
      </c>
      <c r="P79" s="19" t="s">
        <v>582</v>
      </c>
      <c r="Q79" s="19" t="s">
        <v>582</v>
      </c>
      <c r="R79" s="19" t="s">
        <v>582</v>
      </c>
      <c r="S79" s="19" t="s">
        <v>582</v>
      </c>
      <c r="T79" s="21"/>
    </row>
    <row r="80" spans="1:20" ht="13">
      <c r="A80" s="22" t="s">
        <v>213</v>
      </c>
      <c r="B80" s="22" t="s">
        <v>580</v>
      </c>
      <c r="C80" s="22" t="s">
        <v>595</v>
      </c>
      <c r="D80" s="19">
        <f>_xlfn.IFNA(VLOOKUP(A80,wc_summary!A:C,2,FALSE),"")</f>
        <v>4</v>
      </c>
      <c r="E80" s="19">
        <f>_xlfn.IFNA(VLOOKUP(A80,wc_summary!A:C,3,FALSE),"")</f>
        <v>23</v>
      </c>
      <c r="F80" s="23" t="s">
        <v>640</v>
      </c>
      <c r="G80" s="19" t="s">
        <v>582</v>
      </c>
      <c r="H80" s="20">
        <v>0.1</v>
      </c>
      <c r="I80" s="19" t="s">
        <v>584</v>
      </c>
      <c r="J80" s="19" t="s">
        <v>598</v>
      </c>
      <c r="K80" s="19" t="s">
        <v>598</v>
      </c>
      <c r="L80" s="19" t="s">
        <v>609</v>
      </c>
      <c r="M80" s="19" t="s">
        <v>581</v>
      </c>
      <c r="N80" s="20">
        <v>0.35</v>
      </c>
      <c r="O80" s="19" t="s">
        <v>582</v>
      </c>
      <c r="P80" s="19" t="s">
        <v>582</v>
      </c>
      <c r="Q80" s="19" t="s">
        <v>582</v>
      </c>
      <c r="R80" s="19" t="s">
        <v>582</v>
      </c>
      <c r="S80" s="19" t="s">
        <v>582</v>
      </c>
      <c r="T80" s="21"/>
    </row>
    <row r="81" spans="1:20" ht="13">
      <c r="A81" s="22" t="s">
        <v>215</v>
      </c>
      <c r="B81" s="22" t="s">
        <v>600</v>
      </c>
      <c r="C81" s="22" t="s">
        <v>601</v>
      </c>
      <c r="D81" s="19">
        <f>_xlfn.IFNA(VLOOKUP(A81,wc_summary!A:C,2,FALSE),"")</f>
        <v>13</v>
      </c>
      <c r="E81" s="19">
        <f>_xlfn.IFNA(VLOOKUP(A81,wc_summary!A:C,3,FALSE),"")</f>
        <v>47</v>
      </c>
      <c r="F81" s="23" t="s">
        <v>640</v>
      </c>
      <c r="G81" s="19" t="s">
        <v>582</v>
      </c>
      <c r="H81" s="22" t="s">
        <v>637</v>
      </c>
      <c r="I81" s="19" t="s">
        <v>584</v>
      </c>
      <c r="J81" s="19" t="s">
        <v>598</v>
      </c>
      <c r="K81" s="19" t="s">
        <v>598</v>
      </c>
      <c r="L81" s="19" t="s">
        <v>625</v>
      </c>
      <c r="M81" s="19" t="s">
        <v>631</v>
      </c>
      <c r="N81" s="20">
        <v>0.1</v>
      </c>
      <c r="O81" s="19" t="s">
        <v>582</v>
      </c>
      <c r="P81" s="19" t="s">
        <v>582</v>
      </c>
      <c r="Q81" s="19" t="s">
        <v>582</v>
      </c>
      <c r="R81" s="19" t="s">
        <v>582</v>
      </c>
      <c r="S81" s="19" t="s">
        <v>582</v>
      </c>
      <c r="T81" s="21"/>
    </row>
    <row r="82" spans="1:20" ht="13">
      <c r="A82" s="22" t="s">
        <v>217</v>
      </c>
      <c r="B82" s="22" t="s">
        <v>602</v>
      </c>
      <c r="C82" s="22" t="s">
        <v>603</v>
      </c>
      <c r="D82" s="19">
        <f>_xlfn.IFNA(VLOOKUP(A82,wc_summary!A:C,2,FALSE),"")</f>
        <v>5</v>
      </c>
      <c r="E82" s="19">
        <f>_xlfn.IFNA(VLOOKUP(A82,wc_summary!A:C,3,FALSE),"")</f>
        <v>17</v>
      </c>
      <c r="F82" s="23" t="s">
        <v>640</v>
      </c>
      <c r="G82" s="19" t="s">
        <v>582</v>
      </c>
      <c r="H82" s="22" t="s">
        <v>582</v>
      </c>
      <c r="I82" s="19" t="s">
        <v>584</v>
      </c>
      <c r="J82" s="19" t="s">
        <v>598</v>
      </c>
      <c r="K82" s="19" t="s">
        <v>598</v>
      </c>
      <c r="L82" s="19" t="s">
        <v>600</v>
      </c>
      <c r="M82" s="19" t="s">
        <v>658</v>
      </c>
      <c r="N82" s="20" t="s">
        <v>657</v>
      </c>
      <c r="O82" s="19" t="s">
        <v>582</v>
      </c>
      <c r="P82" s="19" t="s">
        <v>582</v>
      </c>
      <c r="Q82" s="19" t="s">
        <v>582</v>
      </c>
      <c r="R82" s="19" t="s">
        <v>582</v>
      </c>
      <c r="S82" s="19" t="s">
        <v>582</v>
      </c>
      <c r="T82" s="21"/>
    </row>
    <row r="83" spans="1:20" ht="13">
      <c r="A83" s="22" t="s">
        <v>219</v>
      </c>
      <c r="B83" s="22" t="s">
        <v>598</v>
      </c>
      <c r="C83" s="22" t="s">
        <v>605</v>
      </c>
      <c r="D83" s="19">
        <f>_xlfn.IFNA(VLOOKUP(A83,wc_summary!A:C,2,FALSE),"")</f>
        <v>6</v>
      </c>
      <c r="E83" s="19">
        <f>_xlfn.IFNA(VLOOKUP(A83,wc_summary!A:C,3,FALSE),"")</f>
        <v>35</v>
      </c>
      <c r="F83" s="23" t="s">
        <v>640</v>
      </c>
      <c r="G83" s="19" t="s">
        <v>582</v>
      </c>
      <c r="H83" s="20">
        <v>0.1</v>
      </c>
      <c r="I83" s="19" t="s">
        <v>584</v>
      </c>
      <c r="J83" s="19" t="s">
        <v>598</v>
      </c>
      <c r="K83" s="19" t="s">
        <v>598</v>
      </c>
      <c r="L83" s="19" t="s">
        <v>609</v>
      </c>
      <c r="M83" s="19" t="s">
        <v>650</v>
      </c>
      <c r="N83" s="20">
        <v>0.35</v>
      </c>
      <c r="O83" s="19" t="s">
        <v>582</v>
      </c>
      <c r="P83" s="19" t="s">
        <v>582</v>
      </c>
      <c r="Q83" s="19" t="s">
        <v>582</v>
      </c>
      <c r="R83" s="19" t="s">
        <v>582</v>
      </c>
      <c r="S83" s="19" t="s">
        <v>582</v>
      </c>
      <c r="T83" s="21"/>
    </row>
    <row r="84" spans="1:20" ht="13">
      <c r="A84" s="22" t="s">
        <v>221</v>
      </c>
      <c r="B84" s="22" t="s">
        <v>587</v>
      </c>
      <c r="C84" s="22" t="s">
        <v>607</v>
      </c>
      <c r="D84" s="19">
        <f>_xlfn.IFNA(VLOOKUP(A84,wc_summary!A:C,2,FALSE),"")</f>
        <v>20</v>
      </c>
      <c r="E84" s="19">
        <f>_xlfn.IFNA(VLOOKUP(A84,wc_summary!A:C,3,FALSE),"")</f>
        <v>71</v>
      </c>
      <c r="F84" s="23" t="s">
        <v>640</v>
      </c>
      <c r="G84" s="19" t="s">
        <v>582</v>
      </c>
      <c r="H84" s="22" t="s">
        <v>637</v>
      </c>
      <c r="I84" s="19" t="s">
        <v>584</v>
      </c>
      <c r="J84" s="19" t="s">
        <v>598</v>
      </c>
      <c r="K84" s="19" t="s">
        <v>598</v>
      </c>
      <c r="L84" s="19" t="s">
        <v>625</v>
      </c>
      <c r="M84" s="19" t="s">
        <v>646</v>
      </c>
      <c r="N84" s="20">
        <v>0.1</v>
      </c>
      <c r="O84" s="19" t="s">
        <v>582</v>
      </c>
      <c r="P84" s="19" t="s">
        <v>582</v>
      </c>
      <c r="Q84" s="19" t="s">
        <v>582</v>
      </c>
      <c r="R84" s="19" t="s">
        <v>582</v>
      </c>
      <c r="S84" s="19" t="s">
        <v>582</v>
      </c>
      <c r="T84" s="21"/>
    </row>
    <row r="85" spans="1:20" ht="13">
      <c r="A85" s="22" t="s">
        <v>223</v>
      </c>
      <c r="B85" s="22" t="s">
        <v>580</v>
      </c>
      <c r="C85" s="22" t="s">
        <v>595</v>
      </c>
      <c r="D85" s="19">
        <f>_xlfn.IFNA(VLOOKUP(A85,wc_summary!A:C,2,FALSE),"")</f>
        <v>7</v>
      </c>
      <c r="E85" s="19">
        <f>_xlfn.IFNA(VLOOKUP(A85,wc_summary!A:C,3,FALSE),"")</f>
        <v>23</v>
      </c>
      <c r="F85" s="23" t="s">
        <v>640</v>
      </c>
      <c r="G85" s="19" t="s">
        <v>582</v>
      </c>
      <c r="H85" s="22" t="s">
        <v>582</v>
      </c>
      <c r="I85" s="19" t="s">
        <v>584</v>
      </c>
      <c r="J85" s="19" t="s">
        <v>598</v>
      </c>
      <c r="K85" s="19" t="s">
        <v>598</v>
      </c>
      <c r="L85" s="19" t="s">
        <v>600</v>
      </c>
      <c r="M85" s="19" t="s">
        <v>659</v>
      </c>
      <c r="N85" s="20" t="s">
        <v>657</v>
      </c>
      <c r="O85" s="19" t="s">
        <v>582</v>
      </c>
      <c r="P85" s="19" t="s">
        <v>582</v>
      </c>
      <c r="Q85" s="19" t="s">
        <v>582</v>
      </c>
      <c r="R85" s="19" t="s">
        <v>582</v>
      </c>
      <c r="S85" s="19" t="s">
        <v>582</v>
      </c>
      <c r="T85" s="21"/>
    </row>
    <row r="86" spans="1:20" ht="13">
      <c r="A86" s="22" t="s">
        <v>225</v>
      </c>
      <c r="B86" s="22" t="s">
        <v>600</v>
      </c>
      <c r="C86" s="22" t="s">
        <v>601</v>
      </c>
      <c r="D86" s="19">
        <f>_xlfn.IFNA(VLOOKUP(A86,wc_summary!A:C,2,FALSE),"")</f>
        <v>8</v>
      </c>
      <c r="E86" s="19">
        <f>_xlfn.IFNA(VLOOKUP(A86,wc_summary!A:C,3,FALSE),"")</f>
        <v>47</v>
      </c>
      <c r="F86" s="23" t="s">
        <v>640</v>
      </c>
      <c r="G86" s="19" t="s">
        <v>582</v>
      </c>
      <c r="H86" s="20">
        <v>0.1</v>
      </c>
      <c r="I86" s="19" t="s">
        <v>584</v>
      </c>
      <c r="J86" s="19" t="s">
        <v>598</v>
      </c>
      <c r="K86" s="19" t="s">
        <v>598</v>
      </c>
      <c r="L86" s="19" t="s">
        <v>609</v>
      </c>
      <c r="M86" s="19" t="s">
        <v>656</v>
      </c>
      <c r="N86" s="20">
        <v>0.35</v>
      </c>
      <c r="O86" s="19" t="s">
        <v>582</v>
      </c>
      <c r="P86" s="19" t="s">
        <v>582</v>
      </c>
      <c r="Q86" s="19" t="s">
        <v>582</v>
      </c>
      <c r="R86" s="19" t="s">
        <v>582</v>
      </c>
      <c r="S86" s="19" t="s">
        <v>582</v>
      </c>
      <c r="T86" s="21"/>
    </row>
    <row r="87" spans="1:20" ht="13">
      <c r="A87" s="22" t="s">
        <v>227</v>
      </c>
      <c r="B87" s="22" t="s">
        <v>609</v>
      </c>
      <c r="C87" s="22" t="s">
        <v>610</v>
      </c>
      <c r="D87" s="19">
        <f>_xlfn.IFNA(VLOOKUP(A87,wc_summary!A:C,2,FALSE),"")</f>
        <v>27</v>
      </c>
      <c r="E87" s="19">
        <f>_xlfn.IFNA(VLOOKUP(A87,wc_summary!A:C,3,FALSE),"")</f>
        <v>95</v>
      </c>
      <c r="F87" s="23" t="s">
        <v>640</v>
      </c>
      <c r="G87" s="19" t="s">
        <v>582</v>
      </c>
      <c r="H87" s="22" t="s">
        <v>637</v>
      </c>
      <c r="I87" s="19" t="s">
        <v>584</v>
      </c>
      <c r="J87" s="19" t="s">
        <v>598</v>
      </c>
      <c r="K87" s="19" t="s">
        <v>598</v>
      </c>
      <c r="L87" s="19" t="s">
        <v>625</v>
      </c>
      <c r="M87" s="19" t="s">
        <v>651</v>
      </c>
      <c r="N87" s="20">
        <v>0.1</v>
      </c>
      <c r="O87" s="19" t="s">
        <v>582</v>
      </c>
      <c r="P87" s="19" t="s">
        <v>582</v>
      </c>
      <c r="Q87" s="19" t="s">
        <v>582</v>
      </c>
      <c r="R87" s="19" t="s">
        <v>582</v>
      </c>
      <c r="S87" s="19" t="s">
        <v>582</v>
      </c>
      <c r="T87" s="21"/>
    </row>
    <row r="88" spans="1:20" ht="13">
      <c r="A88" s="15" t="s">
        <v>660</v>
      </c>
      <c r="B88" s="16"/>
      <c r="C88" s="16"/>
      <c r="D88" s="19" t="str">
        <f>_xlfn.IFNA(VLOOKUP(A88,wc_summary!A:C,2,FALSE),"")</f>
        <v/>
      </c>
      <c r="E88" s="19" t="str">
        <f>_xlfn.IFNA(VLOOKUP(A88,wc_summary!A:C,3,FALSE),"")</f>
        <v/>
      </c>
      <c r="F88" s="16"/>
      <c r="G88" s="16"/>
      <c r="H88" s="16"/>
      <c r="I88" s="16"/>
      <c r="J88" s="16"/>
      <c r="K88" s="16"/>
      <c r="L88" s="16"/>
      <c r="M88" s="16"/>
      <c r="N88" s="17"/>
      <c r="O88" s="16"/>
      <c r="P88" s="16"/>
      <c r="Q88" s="16"/>
      <c r="R88" s="16"/>
      <c r="S88" s="16"/>
      <c r="T88" s="18"/>
    </row>
    <row r="89" spans="1:20" ht="13">
      <c r="A89" s="12" t="s">
        <v>229</v>
      </c>
      <c r="B89" s="19" t="s">
        <v>598</v>
      </c>
      <c r="C89" s="19" t="s">
        <v>605</v>
      </c>
      <c r="D89" s="19">
        <f>_xlfn.IFNA(VLOOKUP(A89,wc_summary!A:C,2,FALSE),"")</f>
        <v>7</v>
      </c>
      <c r="E89" s="19">
        <f>_xlfn.IFNA(VLOOKUP(A89,wc_summary!A:C,3,FALSE),"")</f>
        <v>18</v>
      </c>
      <c r="F89" s="19" t="s">
        <v>640</v>
      </c>
      <c r="G89" s="19" t="s">
        <v>582</v>
      </c>
      <c r="H89" s="19" t="s">
        <v>582</v>
      </c>
      <c r="I89" s="19" t="s">
        <v>584</v>
      </c>
      <c r="J89" s="19" t="s">
        <v>591</v>
      </c>
      <c r="K89" s="19" t="s">
        <v>591</v>
      </c>
      <c r="L89" s="19" t="s">
        <v>609</v>
      </c>
      <c r="M89" s="19" t="s">
        <v>631</v>
      </c>
      <c r="N89" s="20" t="s">
        <v>619</v>
      </c>
      <c r="O89" s="19" t="s">
        <v>582</v>
      </c>
      <c r="P89" s="19" t="s">
        <v>582</v>
      </c>
      <c r="Q89" s="19" t="s">
        <v>582</v>
      </c>
      <c r="R89" s="19" t="s">
        <v>582</v>
      </c>
      <c r="S89" s="19" t="s">
        <v>582</v>
      </c>
      <c r="T89" s="21"/>
    </row>
    <row r="90" spans="1:20" ht="13">
      <c r="A90" s="12" t="s">
        <v>232</v>
      </c>
      <c r="B90" s="19" t="s">
        <v>600</v>
      </c>
      <c r="C90" s="19" t="s">
        <v>601</v>
      </c>
      <c r="D90" s="19">
        <f>_xlfn.IFNA(VLOOKUP(A90,wc_summary!A:C,2,FALSE),"")</f>
        <v>9</v>
      </c>
      <c r="E90" s="19">
        <f>_xlfn.IFNA(VLOOKUP(A90,wc_summary!A:C,3,FALSE),"")</f>
        <v>24</v>
      </c>
      <c r="F90" s="19" t="s">
        <v>640</v>
      </c>
      <c r="G90" s="19" t="s">
        <v>582</v>
      </c>
      <c r="H90" s="19" t="s">
        <v>582</v>
      </c>
      <c r="I90" s="19" t="s">
        <v>584</v>
      </c>
      <c r="J90" s="19" t="s">
        <v>591</v>
      </c>
      <c r="K90" s="19" t="s">
        <v>591</v>
      </c>
      <c r="L90" s="19" t="s">
        <v>609</v>
      </c>
      <c r="M90" s="19" t="s">
        <v>631</v>
      </c>
      <c r="N90" s="20" t="s">
        <v>619</v>
      </c>
      <c r="O90" s="19" t="s">
        <v>582</v>
      </c>
      <c r="P90" s="19" t="s">
        <v>582</v>
      </c>
      <c r="Q90" s="19" t="s">
        <v>582</v>
      </c>
      <c r="R90" s="19" t="s">
        <v>582</v>
      </c>
      <c r="S90" s="19" t="s">
        <v>582</v>
      </c>
      <c r="T90" s="21"/>
    </row>
    <row r="91" spans="1:20" ht="13">
      <c r="A91" s="15" t="s">
        <v>661</v>
      </c>
      <c r="B91" s="16"/>
      <c r="C91" s="16"/>
      <c r="D91" s="19" t="str">
        <f>_xlfn.IFNA(VLOOKUP(A91,wc_summary!A:C,2,FALSE),"")</f>
        <v/>
      </c>
      <c r="E91" s="19" t="str">
        <f>_xlfn.IFNA(VLOOKUP(A91,wc_summary!A:C,3,FALSE),"")</f>
        <v/>
      </c>
      <c r="F91" s="16"/>
      <c r="G91" s="16"/>
      <c r="H91" s="16"/>
      <c r="I91" s="16"/>
      <c r="J91" s="16"/>
      <c r="K91" s="16"/>
      <c r="L91" s="16"/>
      <c r="M91" s="16"/>
      <c r="N91" s="17"/>
      <c r="O91" s="16"/>
      <c r="P91" s="16"/>
      <c r="Q91" s="16"/>
      <c r="R91" s="16"/>
      <c r="S91" s="16"/>
      <c r="T91" s="18"/>
    </row>
    <row r="92" spans="1:20" ht="13">
      <c r="A92" s="22" t="s">
        <v>234</v>
      </c>
      <c r="B92" s="22" t="s">
        <v>622</v>
      </c>
      <c r="C92" s="22" t="s">
        <v>623</v>
      </c>
      <c r="D92" s="19">
        <f>_xlfn.IFNA(VLOOKUP(A92,wc_summary!A:C,2,FALSE),"")</f>
        <v>82</v>
      </c>
      <c r="E92" s="19">
        <f>_xlfn.IFNA(VLOOKUP(A92,wc_summary!A:C,3,FALSE),"")</f>
        <v>264</v>
      </c>
      <c r="F92" s="22" t="s">
        <v>645</v>
      </c>
      <c r="G92" s="22" t="s">
        <v>582</v>
      </c>
      <c r="H92" s="22" t="s">
        <v>619</v>
      </c>
      <c r="I92" s="22" t="s">
        <v>584</v>
      </c>
      <c r="J92" s="22" t="s">
        <v>586</v>
      </c>
      <c r="K92" s="22" t="s">
        <v>647</v>
      </c>
      <c r="L92" s="22" t="s">
        <v>626</v>
      </c>
      <c r="M92" s="22" t="s">
        <v>588</v>
      </c>
      <c r="N92" s="22" t="s">
        <v>582</v>
      </c>
      <c r="O92" s="22" t="s">
        <v>582</v>
      </c>
      <c r="P92" s="19" t="s">
        <v>582</v>
      </c>
      <c r="Q92" s="19" t="s">
        <v>582</v>
      </c>
      <c r="R92" s="19" t="s">
        <v>582</v>
      </c>
      <c r="S92" s="19" t="s">
        <v>582</v>
      </c>
      <c r="T92" s="24"/>
    </row>
    <row r="93" spans="1:20" ht="13">
      <c r="A93" s="22" t="s">
        <v>237</v>
      </c>
      <c r="B93" s="22" t="s">
        <v>626</v>
      </c>
      <c r="C93" s="22" t="s">
        <v>627</v>
      </c>
      <c r="D93" s="19">
        <f>_xlfn.IFNA(VLOOKUP(A93,wc_summary!A:C,2,FALSE),"")</f>
        <v>98</v>
      </c>
      <c r="E93" s="19">
        <f>_xlfn.IFNA(VLOOKUP(A93,wc_summary!A:C,3,FALSE),"")</f>
        <v>317</v>
      </c>
      <c r="F93" s="22" t="s">
        <v>645</v>
      </c>
      <c r="G93" s="22" t="s">
        <v>582</v>
      </c>
      <c r="H93" s="22" t="s">
        <v>619</v>
      </c>
      <c r="I93" s="22" t="s">
        <v>584</v>
      </c>
      <c r="J93" s="22" t="s">
        <v>586</v>
      </c>
      <c r="K93" s="22" t="s">
        <v>647</v>
      </c>
      <c r="L93" s="22" t="s">
        <v>626</v>
      </c>
      <c r="M93" s="22" t="s">
        <v>588</v>
      </c>
      <c r="N93" s="22" t="s">
        <v>582</v>
      </c>
      <c r="O93" s="22" t="s">
        <v>582</v>
      </c>
      <c r="P93" s="19" t="s">
        <v>582</v>
      </c>
      <c r="Q93" s="19" t="s">
        <v>582</v>
      </c>
      <c r="R93" s="19" t="s">
        <v>582</v>
      </c>
      <c r="S93" s="19" t="s">
        <v>582</v>
      </c>
      <c r="T93" s="24"/>
    </row>
    <row r="94" spans="1:20" ht="13">
      <c r="A94" s="15" t="s">
        <v>662</v>
      </c>
      <c r="B94" s="16"/>
      <c r="C94" s="16"/>
      <c r="D94" s="19" t="str">
        <f>_xlfn.IFNA(VLOOKUP(A94,wc_summary!A:C,2,FALSE),"")</f>
        <v/>
      </c>
      <c r="E94" s="19" t="str">
        <f>_xlfn.IFNA(VLOOKUP(A94,wc_summary!A:C,3,FALSE),"")</f>
        <v/>
      </c>
      <c r="F94" s="16"/>
      <c r="G94" s="16"/>
      <c r="H94" s="16"/>
      <c r="I94" s="16"/>
      <c r="J94" s="16"/>
      <c r="K94" s="16"/>
      <c r="L94" s="16"/>
      <c r="M94" s="16"/>
      <c r="N94" s="17"/>
      <c r="O94" s="16"/>
      <c r="P94" s="16"/>
      <c r="Q94" s="16"/>
      <c r="R94" s="16"/>
      <c r="S94" s="16"/>
      <c r="T94" s="18"/>
    </row>
    <row r="95" spans="1:20" ht="13">
      <c r="A95" s="12" t="s">
        <v>239</v>
      </c>
      <c r="B95" s="19" t="s">
        <v>577</v>
      </c>
      <c r="C95" s="19" t="s">
        <v>578</v>
      </c>
      <c r="D95" s="19">
        <f>_xlfn.IFNA(VLOOKUP(A95,wc_summary!A:C,2,FALSE),"")</f>
        <v>3</v>
      </c>
      <c r="E95" s="19">
        <f>_xlfn.IFNA(VLOOKUP(A95,wc_summary!A:C,3,FALSE),"")</f>
        <v>4</v>
      </c>
      <c r="F95" s="25" t="s">
        <v>663</v>
      </c>
      <c r="G95" s="19" t="s">
        <v>582</v>
      </c>
      <c r="H95" s="22" t="s">
        <v>582</v>
      </c>
      <c r="I95" s="19" t="s">
        <v>584</v>
      </c>
      <c r="J95" s="19" t="s">
        <v>586</v>
      </c>
      <c r="K95" s="19" t="s">
        <v>587</v>
      </c>
      <c r="L95" s="19" t="s">
        <v>596</v>
      </c>
      <c r="M95" s="19" t="s">
        <v>640</v>
      </c>
      <c r="N95" s="20" t="s">
        <v>653</v>
      </c>
      <c r="O95" s="19" t="s">
        <v>597</v>
      </c>
      <c r="P95" s="20">
        <v>0</v>
      </c>
      <c r="Q95" s="20">
        <v>1</v>
      </c>
      <c r="R95" s="19" t="s">
        <v>582</v>
      </c>
      <c r="S95" s="19" t="s">
        <v>582</v>
      </c>
      <c r="T95" s="21"/>
    </row>
    <row r="96" spans="1:20" ht="13">
      <c r="A96" s="12" t="s">
        <v>242</v>
      </c>
      <c r="B96" s="19" t="s">
        <v>579</v>
      </c>
      <c r="C96" s="19" t="s">
        <v>590</v>
      </c>
      <c r="D96" s="19">
        <f>_xlfn.IFNA(VLOOKUP(A96,wc_summary!A:C,2,FALSE),"")</f>
        <v>5</v>
      </c>
      <c r="E96" s="19">
        <f>_xlfn.IFNA(VLOOKUP(A96,wc_summary!A:C,3,FALSE),"")</f>
        <v>8</v>
      </c>
      <c r="F96" s="25" t="s">
        <v>663</v>
      </c>
      <c r="G96" s="19" t="s">
        <v>582</v>
      </c>
      <c r="H96" s="20">
        <v>0.15</v>
      </c>
      <c r="I96" s="19" t="s">
        <v>584</v>
      </c>
      <c r="J96" s="19" t="s">
        <v>586</v>
      </c>
      <c r="K96" s="19" t="s">
        <v>587</v>
      </c>
      <c r="L96" s="19" t="s">
        <v>664</v>
      </c>
      <c r="M96" s="19" t="s">
        <v>640</v>
      </c>
      <c r="N96" s="20" t="s">
        <v>653</v>
      </c>
      <c r="O96" s="19" t="s">
        <v>597</v>
      </c>
      <c r="P96" s="20">
        <v>0</v>
      </c>
      <c r="Q96" s="20">
        <v>2</v>
      </c>
      <c r="R96" s="19" t="s">
        <v>582</v>
      </c>
      <c r="S96" s="19" t="s">
        <v>582</v>
      </c>
      <c r="T96" s="21"/>
    </row>
    <row r="97" spans="1:20" ht="13">
      <c r="A97" s="12" t="s">
        <v>244</v>
      </c>
      <c r="B97" s="19" t="s">
        <v>580</v>
      </c>
      <c r="C97" s="19" t="s">
        <v>595</v>
      </c>
      <c r="D97" s="19">
        <f>_xlfn.IFNA(VLOOKUP(A97,wc_summary!A:C,2,FALSE),"")</f>
        <v>10</v>
      </c>
      <c r="E97" s="19">
        <f>_xlfn.IFNA(VLOOKUP(A97,wc_summary!A:C,3,FALSE),"")</f>
        <v>17</v>
      </c>
      <c r="F97" s="25" t="s">
        <v>663</v>
      </c>
      <c r="G97" s="19" t="s">
        <v>582</v>
      </c>
      <c r="H97" s="22" t="s">
        <v>592</v>
      </c>
      <c r="I97" s="19" t="s">
        <v>584</v>
      </c>
      <c r="J97" s="19" t="s">
        <v>586</v>
      </c>
      <c r="K97" s="19" t="s">
        <v>587</v>
      </c>
      <c r="L97" s="19" t="s">
        <v>641</v>
      </c>
      <c r="M97" s="19" t="s">
        <v>640</v>
      </c>
      <c r="N97" s="20" t="s">
        <v>653</v>
      </c>
      <c r="O97" s="19" t="s">
        <v>597</v>
      </c>
      <c r="P97" s="20">
        <v>0</v>
      </c>
      <c r="Q97" s="20">
        <v>4</v>
      </c>
      <c r="R97" s="19" t="s">
        <v>582</v>
      </c>
      <c r="S97" s="19" t="s">
        <v>582</v>
      </c>
      <c r="T97" s="21"/>
    </row>
    <row r="98" spans="1:20" ht="13">
      <c r="A98" s="12" t="s">
        <v>246</v>
      </c>
      <c r="B98" s="19" t="s">
        <v>579</v>
      </c>
      <c r="C98" s="19" t="s">
        <v>590</v>
      </c>
      <c r="D98" s="19">
        <f>_xlfn.IFNA(VLOOKUP(A98,wc_summary!A:C,2,FALSE),"")</f>
        <v>6</v>
      </c>
      <c r="E98" s="19">
        <f>_xlfn.IFNA(VLOOKUP(A98,wc_summary!A:C,3,FALSE),"")</f>
        <v>8</v>
      </c>
      <c r="F98" s="25" t="s">
        <v>663</v>
      </c>
      <c r="G98" s="19" t="s">
        <v>582</v>
      </c>
      <c r="H98" s="22" t="s">
        <v>582</v>
      </c>
      <c r="I98" s="19" t="s">
        <v>584</v>
      </c>
      <c r="J98" s="19" t="s">
        <v>586</v>
      </c>
      <c r="K98" s="19" t="s">
        <v>587</v>
      </c>
      <c r="L98" s="19" t="s">
        <v>596</v>
      </c>
      <c r="M98" s="19" t="s">
        <v>640</v>
      </c>
      <c r="N98" s="20" t="s">
        <v>653</v>
      </c>
      <c r="O98" s="19" t="s">
        <v>597</v>
      </c>
      <c r="P98" s="20">
        <v>0.1</v>
      </c>
      <c r="Q98" s="20">
        <v>1</v>
      </c>
      <c r="R98" s="19" t="s">
        <v>582</v>
      </c>
      <c r="S98" s="19" t="s">
        <v>582</v>
      </c>
      <c r="T98" s="21"/>
    </row>
    <row r="99" spans="1:20" ht="13">
      <c r="A99" s="12" t="s">
        <v>248</v>
      </c>
      <c r="B99" s="19" t="s">
        <v>580</v>
      </c>
      <c r="C99" s="19" t="s">
        <v>595</v>
      </c>
      <c r="D99" s="19">
        <f>_xlfn.IFNA(VLOOKUP(A99,wc_summary!A:C,2,FALSE),"")</f>
        <v>10</v>
      </c>
      <c r="E99" s="19">
        <f>_xlfn.IFNA(VLOOKUP(A99,wc_summary!A:C,3,FALSE),"")</f>
        <v>16</v>
      </c>
      <c r="F99" s="25" t="s">
        <v>663</v>
      </c>
      <c r="G99" s="19" t="s">
        <v>582</v>
      </c>
      <c r="H99" s="20">
        <v>0.15</v>
      </c>
      <c r="I99" s="19" t="s">
        <v>584</v>
      </c>
      <c r="J99" s="19" t="s">
        <v>586</v>
      </c>
      <c r="K99" s="19" t="s">
        <v>587</v>
      </c>
      <c r="L99" s="19" t="s">
        <v>664</v>
      </c>
      <c r="M99" s="19" t="s">
        <v>640</v>
      </c>
      <c r="N99" s="20" t="s">
        <v>653</v>
      </c>
      <c r="O99" s="19" t="s">
        <v>597</v>
      </c>
      <c r="P99" s="20">
        <v>0.1</v>
      </c>
      <c r="Q99" s="20">
        <v>2</v>
      </c>
      <c r="R99" s="19" t="s">
        <v>582</v>
      </c>
      <c r="S99" s="19" t="s">
        <v>582</v>
      </c>
      <c r="T99" s="21"/>
    </row>
    <row r="100" spans="1:20" ht="13">
      <c r="A100" s="12" t="s">
        <v>250</v>
      </c>
      <c r="B100" s="19" t="s">
        <v>600</v>
      </c>
      <c r="C100" s="19" t="s">
        <v>601</v>
      </c>
      <c r="D100" s="19">
        <f>_xlfn.IFNA(VLOOKUP(A100,wc_summary!A:C,2,FALSE),"")</f>
        <v>20</v>
      </c>
      <c r="E100" s="19">
        <f>_xlfn.IFNA(VLOOKUP(A100,wc_summary!A:C,3,FALSE),"")</f>
        <v>34</v>
      </c>
      <c r="F100" s="25" t="s">
        <v>663</v>
      </c>
      <c r="G100" s="19" t="s">
        <v>582</v>
      </c>
      <c r="H100" s="22" t="s">
        <v>592</v>
      </c>
      <c r="I100" s="19" t="s">
        <v>584</v>
      </c>
      <c r="J100" s="19" t="s">
        <v>586</v>
      </c>
      <c r="K100" s="19" t="s">
        <v>587</v>
      </c>
      <c r="L100" s="19" t="s">
        <v>641</v>
      </c>
      <c r="M100" s="19" t="s">
        <v>640</v>
      </c>
      <c r="N100" s="20" t="s">
        <v>653</v>
      </c>
      <c r="O100" s="19" t="s">
        <v>597</v>
      </c>
      <c r="P100" s="20">
        <v>0.1</v>
      </c>
      <c r="Q100" s="20">
        <v>4</v>
      </c>
      <c r="R100" s="19" t="s">
        <v>582</v>
      </c>
      <c r="S100" s="19" t="s">
        <v>582</v>
      </c>
      <c r="T100" s="21"/>
    </row>
    <row r="101" spans="1:20" ht="13">
      <c r="A101" s="12" t="s">
        <v>252</v>
      </c>
      <c r="B101" s="19" t="s">
        <v>602</v>
      </c>
      <c r="C101" s="19" t="s">
        <v>603</v>
      </c>
      <c r="D101" s="19">
        <f>_xlfn.IFNA(VLOOKUP(A101,wc_summary!A:C,2,FALSE),"")</f>
        <v>9</v>
      </c>
      <c r="E101" s="19">
        <f>_xlfn.IFNA(VLOOKUP(A101,wc_summary!A:C,3,FALSE),"")</f>
        <v>12</v>
      </c>
      <c r="F101" s="25" t="s">
        <v>663</v>
      </c>
      <c r="G101" s="19" t="s">
        <v>582</v>
      </c>
      <c r="H101" s="22" t="s">
        <v>582</v>
      </c>
      <c r="I101" s="19" t="s">
        <v>584</v>
      </c>
      <c r="J101" s="19" t="s">
        <v>586</v>
      </c>
      <c r="K101" s="19" t="s">
        <v>587</v>
      </c>
      <c r="L101" s="19" t="s">
        <v>596</v>
      </c>
      <c r="M101" s="19" t="s">
        <v>640</v>
      </c>
      <c r="N101" s="20" t="s">
        <v>653</v>
      </c>
      <c r="O101" s="19" t="s">
        <v>597</v>
      </c>
      <c r="P101" s="20">
        <v>0.2</v>
      </c>
      <c r="Q101" s="20">
        <v>1</v>
      </c>
      <c r="R101" s="19" t="s">
        <v>582</v>
      </c>
      <c r="S101" s="19" t="s">
        <v>582</v>
      </c>
      <c r="T101" s="21"/>
    </row>
    <row r="102" spans="1:20" ht="13">
      <c r="A102" s="12" t="s">
        <v>254</v>
      </c>
      <c r="B102" s="19" t="s">
        <v>598</v>
      </c>
      <c r="C102" s="19" t="s">
        <v>605</v>
      </c>
      <c r="D102" s="19">
        <f>_xlfn.IFNA(VLOOKUP(A102,wc_summary!A:C,2,FALSE),"")</f>
        <v>15</v>
      </c>
      <c r="E102" s="19">
        <f>_xlfn.IFNA(VLOOKUP(A102,wc_summary!A:C,3,FALSE),"")</f>
        <v>24</v>
      </c>
      <c r="F102" s="25" t="s">
        <v>663</v>
      </c>
      <c r="G102" s="19" t="s">
        <v>582</v>
      </c>
      <c r="H102" s="20">
        <v>0.15</v>
      </c>
      <c r="I102" s="19" t="s">
        <v>584</v>
      </c>
      <c r="J102" s="19" t="s">
        <v>586</v>
      </c>
      <c r="K102" s="19" t="s">
        <v>587</v>
      </c>
      <c r="L102" s="19" t="s">
        <v>664</v>
      </c>
      <c r="M102" s="19" t="s">
        <v>640</v>
      </c>
      <c r="N102" s="20" t="s">
        <v>653</v>
      </c>
      <c r="O102" s="19" t="s">
        <v>597</v>
      </c>
      <c r="P102" s="20">
        <v>0.2</v>
      </c>
      <c r="Q102" s="20">
        <v>2</v>
      </c>
      <c r="R102" s="19" t="s">
        <v>582</v>
      </c>
      <c r="S102" s="19" t="s">
        <v>582</v>
      </c>
      <c r="T102" s="21"/>
    </row>
    <row r="103" spans="1:20" ht="13">
      <c r="A103" s="12" t="s">
        <v>256</v>
      </c>
      <c r="B103" s="19" t="s">
        <v>587</v>
      </c>
      <c r="C103" s="19" t="s">
        <v>607</v>
      </c>
      <c r="D103" s="19">
        <f>_xlfn.IFNA(VLOOKUP(A103,wc_summary!A:C,2,FALSE),"")</f>
        <v>30</v>
      </c>
      <c r="E103" s="19">
        <f>_xlfn.IFNA(VLOOKUP(A103,wc_summary!A:C,3,FALSE),"")</f>
        <v>51</v>
      </c>
      <c r="F103" s="25" t="s">
        <v>663</v>
      </c>
      <c r="G103" s="19" t="s">
        <v>582</v>
      </c>
      <c r="H103" s="22" t="s">
        <v>592</v>
      </c>
      <c r="I103" s="19" t="s">
        <v>584</v>
      </c>
      <c r="J103" s="19" t="s">
        <v>586</v>
      </c>
      <c r="K103" s="19" t="s">
        <v>587</v>
      </c>
      <c r="L103" s="19" t="s">
        <v>641</v>
      </c>
      <c r="M103" s="19" t="s">
        <v>640</v>
      </c>
      <c r="N103" s="20" t="s">
        <v>653</v>
      </c>
      <c r="O103" s="19" t="s">
        <v>597</v>
      </c>
      <c r="P103" s="20">
        <v>0.2</v>
      </c>
      <c r="Q103" s="20">
        <v>4</v>
      </c>
      <c r="R103" s="19" t="s">
        <v>582</v>
      </c>
      <c r="S103" s="19" t="s">
        <v>582</v>
      </c>
      <c r="T103" s="21"/>
    </row>
    <row r="104" spans="1:20" ht="13">
      <c r="A104" s="12" t="s">
        <v>258</v>
      </c>
      <c r="B104" s="19" t="s">
        <v>580</v>
      </c>
      <c r="C104" s="19" t="s">
        <v>595</v>
      </c>
      <c r="D104" s="19">
        <f>_xlfn.IFNA(VLOOKUP(A104,wc_summary!A:C,2,FALSE),"")</f>
        <v>12</v>
      </c>
      <c r="E104" s="19">
        <f>_xlfn.IFNA(VLOOKUP(A104,wc_summary!A:C,3,FALSE),"")</f>
        <v>16</v>
      </c>
      <c r="F104" s="25" t="s">
        <v>663</v>
      </c>
      <c r="G104" s="19" t="s">
        <v>582</v>
      </c>
      <c r="H104" s="22" t="s">
        <v>582</v>
      </c>
      <c r="I104" s="19" t="s">
        <v>584</v>
      </c>
      <c r="J104" s="19" t="s">
        <v>586</v>
      </c>
      <c r="K104" s="19" t="s">
        <v>587</v>
      </c>
      <c r="L104" s="19" t="s">
        <v>596</v>
      </c>
      <c r="M104" s="19" t="s">
        <v>640</v>
      </c>
      <c r="N104" s="20" t="s">
        <v>653</v>
      </c>
      <c r="O104" s="19" t="s">
        <v>597</v>
      </c>
      <c r="P104" s="20">
        <v>0.3</v>
      </c>
      <c r="Q104" s="20">
        <v>2</v>
      </c>
      <c r="R104" s="19" t="s">
        <v>582</v>
      </c>
      <c r="S104" s="19" t="s">
        <v>582</v>
      </c>
      <c r="T104" s="21"/>
    </row>
    <row r="105" spans="1:20" ht="13">
      <c r="A105" s="12" t="s">
        <v>260</v>
      </c>
      <c r="B105" s="19" t="s">
        <v>600</v>
      </c>
      <c r="C105" s="19" t="s">
        <v>601</v>
      </c>
      <c r="D105" s="19">
        <f>_xlfn.IFNA(VLOOKUP(A105,wc_summary!A:C,2,FALSE),"")</f>
        <v>20</v>
      </c>
      <c r="E105" s="19">
        <f>_xlfn.IFNA(VLOOKUP(A105,wc_summary!A:C,3,FALSE),"")</f>
        <v>32</v>
      </c>
      <c r="F105" s="25" t="s">
        <v>663</v>
      </c>
      <c r="G105" s="19" t="s">
        <v>582</v>
      </c>
      <c r="H105" s="20">
        <v>0.15</v>
      </c>
      <c r="I105" s="19" t="s">
        <v>584</v>
      </c>
      <c r="J105" s="19" t="s">
        <v>586</v>
      </c>
      <c r="K105" s="19" t="s">
        <v>587</v>
      </c>
      <c r="L105" s="19" t="s">
        <v>664</v>
      </c>
      <c r="M105" s="19" t="s">
        <v>640</v>
      </c>
      <c r="N105" s="20" t="s">
        <v>653</v>
      </c>
      <c r="O105" s="19" t="s">
        <v>597</v>
      </c>
      <c r="P105" s="20">
        <v>0.3</v>
      </c>
      <c r="Q105" s="20">
        <v>4</v>
      </c>
      <c r="R105" s="19" t="s">
        <v>582</v>
      </c>
      <c r="S105" s="19" t="s">
        <v>582</v>
      </c>
      <c r="T105" s="21"/>
    </row>
    <row r="106" spans="1:20" ht="13">
      <c r="A106" s="12" t="s">
        <v>262</v>
      </c>
      <c r="B106" s="19" t="s">
        <v>609</v>
      </c>
      <c r="C106" s="19" t="s">
        <v>610</v>
      </c>
      <c r="D106" s="19">
        <f>_xlfn.IFNA(VLOOKUP(A106,wc_summary!A:C,2,FALSE),"")</f>
        <v>40</v>
      </c>
      <c r="E106" s="19">
        <f>_xlfn.IFNA(VLOOKUP(A106,wc_summary!A:C,3,FALSE),"")</f>
        <v>68</v>
      </c>
      <c r="F106" s="25" t="s">
        <v>663</v>
      </c>
      <c r="G106" s="19" t="s">
        <v>582</v>
      </c>
      <c r="H106" s="22" t="s">
        <v>592</v>
      </c>
      <c r="I106" s="19" t="s">
        <v>584</v>
      </c>
      <c r="J106" s="19" t="s">
        <v>586</v>
      </c>
      <c r="K106" s="19" t="s">
        <v>587</v>
      </c>
      <c r="L106" s="19" t="s">
        <v>641</v>
      </c>
      <c r="M106" s="19" t="s">
        <v>640</v>
      </c>
      <c r="N106" s="20" t="s">
        <v>653</v>
      </c>
      <c r="O106" s="19" t="s">
        <v>597</v>
      </c>
      <c r="P106" s="20">
        <v>0.3</v>
      </c>
      <c r="Q106" s="20">
        <v>8</v>
      </c>
      <c r="R106" s="19" t="s">
        <v>582</v>
      </c>
      <c r="S106" s="19" t="s">
        <v>582</v>
      </c>
      <c r="T106" s="21"/>
    </row>
    <row r="107" spans="1:20" ht="13">
      <c r="A107" s="12" t="s">
        <v>264</v>
      </c>
      <c r="B107" s="19" t="s">
        <v>611</v>
      </c>
      <c r="C107" s="19" t="s">
        <v>612</v>
      </c>
      <c r="D107" s="19">
        <f>_xlfn.IFNA(VLOOKUP(A107,wc_summary!A:C,2,FALSE),"")</f>
        <v>15</v>
      </c>
      <c r="E107" s="19">
        <f>_xlfn.IFNA(VLOOKUP(A107,wc_summary!A:C,3,FALSE),"")</f>
        <v>20</v>
      </c>
      <c r="F107" s="25" t="s">
        <v>663</v>
      </c>
      <c r="G107" s="19" t="s">
        <v>582</v>
      </c>
      <c r="H107" s="22" t="s">
        <v>582</v>
      </c>
      <c r="I107" s="19" t="s">
        <v>584</v>
      </c>
      <c r="J107" s="19" t="s">
        <v>586</v>
      </c>
      <c r="K107" s="19" t="s">
        <v>587</v>
      </c>
      <c r="L107" s="19" t="s">
        <v>596</v>
      </c>
      <c r="M107" s="19" t="s">
        <v>640</v>
      </c>
      <c r="N107" s="20" t="s">
        <v>653</v>
      </c>
      <c r="O107" s="19" t="s">
        <v>597</v>
      </c>
      <c r="P107" s="20">
        <v>0.4</v>
      </c>
      <c r="Q107" s="20">
        <v>2</v>
      </c>
      <c r="R107" s="19" t="s">
        <v>582</v>
      </c>
      <c r="S107" s="19" t="s">
        <v>582</v>
      </c>
      <c r="T107" s="21"/>
    </row>
    <row r="108" spans="1:20" ht="13">
      <c r="A108" s="12" t="s">
        <v>266</v>
      </c>
      <c r="B108" s="19" t="s">
        <v>586</v>
      </c>
      <c r="C108" s="19" t="s">
        <v>614</v>
      </c>
      <c r="D108" s="19">
        <f>_xlfn.IFNA(VLOOKUP(A108,wc_summary!A:C,2,FALSE),"")</f>
        <v>25</v>
      </c>
      <c r="E108" s="19">
        <f>_xlfn.IFNA(VLOOKUP(A108,wc_summary!A:C,3,FALSE),"")</f>
        <v>40</v>
      </c>
      <c r="F108" s="25" t="s">
        <v>663</v>
      </c>
      <c r="G108" s="19" t="s">
        <v>582</v>
      </c>
      <c r="H108" s="20">
        <v>0.15</v>
      </c>
      <c r="I108" s="19" t="s">
        <v>584</v>
      </c>
      <c r="J108" s="19" t="s">
        <v>586</v>
      </c>
      <c r="K108" s="19" t="s">
        <v>587</v>
      </c>
      <c r="L108" s="19" t="s">
        <v>664</v>
      </c>
      <c r="M108" s="19" t="s">
        <v>640</v>
      </c>
      <c r="N108" s="20" t="s">
        <v>653</v>
      </c>
      <c r="O108" s="19" t="s">
        <v>597</v>
      </c>
      <c r="P108" s="20">
        <v>0.4</v>
      </c>
      <c r="Q108" s="20">
        <v>4</v>
      </c>
      <c r="R108" s="19" t="s">
        <v>582</v>
      </c>
      <c r="S108" s="19" t="s">
        <v>582</v>
      </c>
      <c r="T108" s="21"/>
    </row>
    <row r="109" spans="1:20" ht="13">
      <c r="A109" s="12" t="s">
        <v>268</v>
      </c>
      <c r="B109" s="19" t="s">
        <v>593</v>
      </c>
      <c r="C109" s="19" t="s">
        <v>616</v>
      </c>
      <c r="D109" s="19">
        <f>_xlfn.IFNA(VLOOKUP(A109,wc_summary!A:C,2,FALSE),"")</f>
        <v>50</v>
      </c>
      <c r="E109" s="19">
        <f>_xlfn.IFNA(VLOOKUP(A109,wc_summary!A:C,3,FALSE),"")</f>
        <v>85</v>
      </c>
      <c r="F109" s="25" t="s">
        <v>663</v>
      </c>
      <c r="G109" s="19" t="s">
        <v>582</v>
      </c>
      <c r="H109" s="22" t="s">
        <v>592</v>
      </c>
      <c r="I109" s="19" t="s">
        <v>584</v>
      </c>
      <c r="J109" s="19" t="s">
        <v>586</v>
      </c>
      <c r="K109" s="19" t="s">
        <v>587</v>
      </c>
      <c r="L109" s="19" t="s">
        <v>641</v>
      </c>
      <c r="M109" s="19" t="s">
        <v>640</v>
      </c>
      <c r="N109" s="20" t="s">
        <v>653</v>
      </c>
      <c r="O109" s="19" t="s">
        <v>597</v>
      </c>
      <c r="P109" s="20">
        <v>0.4</v>
      </c>
      <c r="Q109" s="20">
        <v>8</v>
      </c>
      <c r="R109" s="19" t="s">
        <v>582</v>
      </c>
      <c r="S109" s="19" t="s">
        <v>582</v>
      </c>
      <c r="T109" s="21"/>
    </row>
    <row r="110" spans="1:20" ht="13">
      <c r="A110" s="15" t="s">
        <v>665</v>
      </c>
      <c r="B110" s="16"/>
      <c r="C110" s="16"/>
      <c r="D110" s="19" t="str">
        <f>_xlfn.IFNA(VLOOKUP(A110,wc_summary!A:C,2,FALSE),"")</f>
        <v/>
      </c>
      <c r="E110" s="19" t="str">
        <f>_xlfn.IFNA(VLOOKUP(A110,wc_summary!A:C,3,FALSE),"")</f>
        <v/>
      </c>
      <c r="F110" s="16"/>
      <c r="G110" s="16"/>
      <c r="H110" s="16"/>
      <c r="I110" s="16"/>
      <c r="J110" s="16"/>
      <c r="K110" s="16"/>
      <c r="L110" s="16"/>
      <c r="M110" s="16"/>
      <c r="N110" s="17"/>
      <c r="O110" s="16"/>
      <c r="P110" s="16"/>
      <c r="Q110" s="16"/>
      <c r="R110" s="16"/>
      <c r="S110" s="16"/>
      <c r="T110" s="18"/>
    </row>
    <row r="111" spans="1:20" ht="13">
      <c r="A111" s="12" t="s">
        <v>270</v>
      </c>
      <c r="B111" s="19" t="s">
        <v>582</v>
      </c>
      <c r="C111" s="19" t="s">
        <v>582</v>
      </c>
      <c r="D111" s="19">
        <f>_xlfn.IFNA(VLOOKUP(A111,wc_summary!A:C,2,FALSE),"")</f>
        <v>8</v>
      </c>
      <c r="E111" s="19">
        <f>_xlfn.IFNA(VLOOKUP(A111,wc_summary!A:C,3,FALSE),"")</f>
        <v>13</v>
      </c>
      <c r="F111" s="22" t="s">
        <v>666</v>
      </c>
      <c r="G111" s="19" t="s">
        <v>582</v>
      </c>
      <c r="H111" s="22" t="s">
        <v>582</v>
      </c>
      <c r="I111" s="19" t="s">
        <v>584</v>
      </c>
      <c r="J111" s="19" t="s">
        <v>586</v>
      </c>
      <c r="K111" s="19" t="s">
        <v>587</v>
      </c>
      <c r="L111" s="19" t="s">
        <v>596</v>
      </c>
      <c r="M111" s="19" t="s">
        <v>640</v>
      </c>
      <c r="N111" s="20" t="s">
        <v>653</v>
      </c>
      <c r="O111" s="19" t="s">
        <v>597</v>
      </c>
      <c r="P111" s="20">
        <v>0.1</v>
      </c>
      <c r="Q111" s="20">
        <v>2</v>
      </c>
      <c r="R111" s="19" t="s">
        <v>582</v>
      </c>
      <c r="S111" s="19" t="s">
        <v>582</v>
      </c>
      <c r="T111" s="21"/>
    </row>
    <row r="112" spans="1:20" ht="13">
      <c r="A112" s="12" t="s">
        <v>273</v>
      </c>
      <c r="B112" s="19" t="s">
        <v>582</v>
      </c>
      <c r="C112" s="19" t="s">
        <v>582</v>
      </c>
      <c r="D112" s="19">
        <f>_xlfn.IFNA(VLOOKUP(A112,wc_summary!A:C,2,FALSE),"")</f>
        <v>13</v>
      </c>
      <c r="E112" s="19">
        <f>_xlfn.IFNA(VLOOKUP(A112,wc_summary!A:C,3,FALSE),"")</f>
        <v>29</v>
      </c>
      <c r="F112" s="22" t="s">
        <v>666</v>
      </c>
      <c r="G112" s="19" t="s">
        <v>582</v>
      </c>
      <c r="H112" s="20">
        <v>0.15</v>
      </c>
      <c r="I112" s="19" t="s">
        <v>584</v>
      </c>
      <c r="J112" s="19" t="s">
        <v>586</v>
      </c>
      <c r="K112" s="19" t="s">
        <v>587</v>
      </c>
      <c r="L112" s="19" t="s">
        <v>664</v>
      </c>
      <c r="M112" s="19" t="s">
        <v>640</v>
      </c>
      <c r="N112" s="20" t="s">
        <v>653</v>
      </c>
      <c r="O112" s="19" t="s">
        <v>597</v>
      </c>
      <c r="P112" s="20">
        <v>0.1</v>
      </c>
      <c r="Q112" s="20">
        <v>4</v>
      </c>
      <c r="R112" s="19" t="s">
        <v>582</v>
      </c>
      <c r="S112" s="19" t="s">
        <v>582</v>
      </c>
      <c r="T112" s="21"/>
    </row>
    <row r="113" spans="1:20" ht="13">
      <c r="A113" s="12" t="s">
        <v>275</v>
      </c>
      <c r="B113" s="19" t="s">
        <v>582</v>
      </c>
      <c r="C113" s="19" t="s">
        <v>582</v>
      </c>
      <c r="D113" s="19">
        <f>_xlfn.IFNA(VLOOKUP(A113,wc_summary!A:C,2,FALSE),"")</f>
        <v>34</v>
      </c>
      <c r="E113" s="19">
        <f>_xlfn.IFNA(VLOOKUP(A113,wc_summary!A:C,3,FALSE),"")</f>
        <v>50</v>
      </c>
      <c r="F113" s="22" t="s">
        <v>666</v>
      </c>
      <c r="G113" s="19" t="s">
        <v>582</v>
      </c>
      <c r="H113" s="22" t="s">
        <v>592</v>
      </c>
      <c r="I113" s="19" t="s">
        <v>584</v>
      </c>
      <c r="J113" s="19" t="s">
        <v>586</v>
      </c>
      <c r="K113" s="19" t="s">
        <v>587</v>
      </c>
      <c r="L113" s="19" t="s">
        <v>641</v>
      </c>
      <c r="M113" s="19" t="s">
        <v>640</v>
      </c>
      <c r="N113" s="20" t="s">
        <v>653</v>
      </c>
      <c r="O113" s="19" t="s">
        <v>597</v>
      </c>
      <c r="P113" s="20">
        <v>0.1</v>
      </c>
      <c r="Q113" s="20">
        <v>8</v>
      </c>
      <c r="R113" s="19" t="s">
        <v>582</v>
      </c>
      <c r="S113" s="19" t="s">
        <v>582</v>
      </c>
      <c r="T113" s="21"/>
    </row>
    <row r="114" spans="1:20" ht="13">
      <c r="A114" s="15" t="s">
        <v>667</v>
      </c>
      <c r="B114" s="16"/>
      <c r="C114" s="16"/>
      <c r="D114" s="19" t="str">
        <f>_xlfn.IFNA(VLOOKUP(A114,wc_summary!A:C,2,FALSE),"")</f>
        <v/>
      </c>
      <c r="E114" s="19" t="str">
        <f>_xlfn.IFNA(VLOOKUP(A114,wc_summary!A:C,3,FALSE),"")</f>
        <v/>
      </c>
      <c r="F114" s="16"/>
      <c r="G114" s="16"/>
      <c r="H114" s="16"/>
      <c r="I114" s="16"/>
      <c r="J114" s="16"/>
      <c r="K114" s="16"/>
      <c r="L114" s="16"/>
      <c r="M114" s="16"/>
      <c r="N114" s="17"/>
      <c r="O114" s="16"/>
      <c r="P114" s="16"/>
      <c r="Q114" s="16"/>
      <c r="R114" s="16"/>
      <c r="S114" s="16"/>
      <c r="T114" s="18"/>
    </row>
    <row r="115" spans="1:20" ht="13">
      <c r="A115" s="22" t="s">
        <v>277</v>
      </c>
      <c r="B115" s="22" t="s">
        <v>580</v>
      </c>
      <c r="C115" s="22" t="s">
        <v>595</v>
      </c>
      <c r="D115" s="19">
        <f>_xlfn.IFNA(VLOOKUP(A115,wc_summary!A:C,2,FALSE),"")</f>
        <v>86</v>
      </c>
      <c r="E115" s="19">
        <f>_xlfn.IFNA(VLOOKUP(A115,wc_summary!A:C,3,FALSE),"")</f>
        <v>169</v>
      </c>
      <c r="F115" s="22" t="s">
        <v>640</v>
      </c>
      <c r="G115" s="22" t="s">
        <v>640</v>
      </c>
      <c r="H115" s="22" t="s">
        <v>619</v>
      </c>
      <c r="I115" s="22" t="s">
        <v>584</v>
      </c>
      <c r="J115" s="22" t="s">
        <v>598</v>
      </c>
      <c r="K115" s="22" t="s">
        <v>668</v>
      </c>
      <c r="L115" s="22" t="s">
        <v>625</v>
      </c>
      <c r="M115" s="22" t="s">
        <v>640</v>
      </c>
      <c r="N115" s="22" t="s">
        <v>582</v>
      </c>
      <c r="O115" s="19" t="s">
        <v>579</v>
      </c>
      <c r="P115" s="20">
        <v>0</v>
      </c>
      <c r="Q115" s="20">
        <v>2</v>
      </c>
      <c r="R115" s="19" t="s">
        <v>582</v>
      </c>
      <c r="S115" s="19" t="s">
        <v>582</v>
      </c>
      <c r="T115" s="21"/>
    </row>
    <row r="116" spans="1:20" ht="13">
      <c r="A116" s="22" t="s">
        <v>280</v>
      </c>
      <c r="B116" s="22" t="s">
        <v>598</v>
      </c>
      <c r="C116" s="22" t="s">
        <v>605</v>
      </c>
      <c r="D116" s="19">
        <f>_xlfn.IFNA(VLOOKUP(A116,wc_summary!A:C,2,FALSE),"")</f>
        <v>129</v>
      </c>
      <c r="E116" s="19">
        <f>_xlfn.IFNA(VLOOKUP(A116,wc_summary!A:C,3,FALSE),"")</f>
        <v>254</v>
      </c>
      <c r="F116" s="22" t="s">
        <v>640</v>
      </c>
      <c r="G116" s="22" t="s">
        <v>640</v>
      </c>
      <c r="H116" s="22" t="s">
        <v>619</v>
      </c>
      <c r="I116" s="22" t="s">
        <v>584</v>
      </c>
      <c r="J116" s="22" t="s">
        <v>598</v>
      </c>
      <c r="K116" s="22" t="s">
        <v>668</v>
      </c>
      <c r="L116" s="22" t="s">
        <v>625</v>
      </c>
      <c r="M116" s="22" t="s">
        <v>640</v>
      </c>
      <c r="N116" s="22" t="s">
        <v>582</v>
      </c>
      <c r="O116" s="19" t="s">
        <v>579</v>
      </c>
      <c r="P116" s="20">
        <v>0</v>
      </c>
      <c r="Q116" s="20">
        <v>4</v>
      </c>
      <c r="R116" s="19" t="s">
        <v>582</v>
      </c>
      <c r="S116" s="19" t="s">
        <v>582</v>
      </c>
      <c r="T116" s="21"/>
    </row>
    <row r="117" spans="1:20" ht="13">
      <c r="A117" s="22" t="s">
        <v>282</v>
      </c>
      <c r="B117" s="22" t="s">
        <v>600</v>
      </c>
      <c r="C117" s="22" t="s">
        <v>601</v>
      </c>
      <c r="D117" s="19">
        <f>_xlfn.IFNA(VLOOKUP(A117,wc_summary!A:C,2,FALSE),"")</f>
        <v>172</v>
      </c>
      <c r="E117" s="19">
        <f>_xlfn.IFNA(VLOOKUP(A117,wc_summary!A:C,3,FALSE),"")</f>
        <v>339</v>
      </c>
      <c r="F117" s="22" t="s">
        <v>640</v>
      </c>
      <c r="G117" s="22" t="s">
        <v>640</v>
      </c>
      <c r="H117" s="22" t="s">
        <v>619</v>
      </c>
      <c r="I117" s="22" t="s">
        <v>584</v>
      </c>
      <c r="J117" s="22" t="s">
        <v>598</v>
      </c>
      <c r="K117" s="22" t="s">
        <v>668</v>
      </c>
      <c r="L117" s="22" t="s">
        <v>625</v>
      </c>
      <c r="M117" s="22" t="s">
        <v>640</v>
      </c>
      <c r="N117" s="22" t="s">
        <v>582</v>
      </c>
      <c r="O117" s="19" t="s">
        <v>579</v>
      </c>
      <c r="P117" s="20">
        <v>0</v>
      </c>
      <c r="Q117" s="20">
        <v>6</v>
      </c>
      <c r="R117" s="19" t="s">
        <v>582</v>
      </c>
      <c r="S117" s="19" t="s">
        <v>582</v>
      </c>
      <c r="T117" s="21"/>
    </row>
    <row r="118" spans="1:20" ht="13">
      <c r="A118" s="15" t="s">
        <v>670</v>
      </c>
      <c r="B118" s="16"/>
      <c r="C118" s="16"/>
      <c r="D118" s="19" t="str">
        <f>_xlfn.IFNA(VLOOKUP(A118,wc_summary!A:C,2,FALSE),"")</f>
        <v/>
      </c>
      <c r="E118" s="19" t="str">
        <f>_xlfn.IFNA(VLOOKUP(A118,wc_summary!A:C,3,FALSE),"")</f>
        <v/>
      </c>
      <c r="F118" s="16"/>
      <c r="G118" s="16"/>
      <c r="H118" s="16"/>
      <c r="I118" s="16"/>
      <c r="J118" s="16"/>
      <c r="K118" s="16"/>
      <c r="L118" s="16"/>
      <c r="M118" s="16"/>
      <c r="N118" s="17"/>
      <c r="O118" s="16"/>
      <c r="P118" s="16"/>
      <c r="Q118" s="16"/>
      <c r="R118" s="16"/>
      <c r="S118" s="16"/>
      <c r="T118" s="18"/>
    </row>
    <row r="119" spans="1:20" ht="13">
      <c r="A119" s="12" t="s">
        <v>284</v>
      </c>
      <c r="B119" s="19" t="s">
        <v>609</v>
      </c>
      <c r="C119" s="19" t="s">
        <v>610</v>
      </c>
      <c r="D119" s="19">
        <f>_xlfn.IFNA(VLOOKUP(A119,wc_summary!A:C,2,FALSE),"")</f>
        <v>93</v>
      </c>
      <c r="E119" s="19">
        <f>_xlfn.IFNA(VLOOKUP(A119,wc_summary!A:C,3,FALSE),"")</f>
        <v>188</v>
      </c>
      <c r="F119" s="19" t="s">
        <v>643</v>
      </c>
      <c r="G119" s="19" t="s">
        <v>582</v>
      </c>
      <c r="H119" s="19" t="s">
        <v>582</v>
      </c>
      <c r="I119" s="19" t="s">
        <v>584</v>
      </c>
      <c r="J119" s="19" t="s">
        <v>585</v>
      </c>
      <c r="K119" s="19" t="s">
        <v>668</v>
      </c>
      <c r="L119" s="19" t="s">
        <v>596</v>
      </c>
      <c r="M119" s="22" t="s">
        <v>588</v>
      </c>
      <c r="N119" s="20" t="s">
        <v>582</v>
      </c>
      <c r="O119" s="19" t="s">
        <v>582</v>
      </c>
      <c r="P119" s="20">
        <v>0</v>
      </c>
      <c r="Q119" s="20">
        <v>0</v>
      </c>
      <c r="R119" s="19" t="s">
        <v>582</v>
      </c>
      <c r="S119" s="19" t="s">
        <v>582</v>
      </c>
      <c r="T119" s="21"/>
    </row>
    <row r="120" spans="1:20" ht="13">
      <c r="A120" s="12" t="s">
        <v>287</v>
      </c>
      <c r="B120" s="19" t="s">
        <v>625</v>
      </c>
      <c r="C120" s="19" t="s">
        <v>654</v>
      </c>
      <c r="D120" s="19">
        <f>_xlfn.IFNA(VLOOKUP(A120,wc_summary!A:C,2,FALSE),"")</f>
        <v>140</v>
      </c>
      <c r="E120" s="19">
        <f>_xlfn.IFNA(VLOOKUP(A120,wc_summary!A:C,3,FALSE),"")</f>
        <v>282</v>
      </c>
      <c r="F120" s="19" t="s">
        <v>643</v>
      </c>
      <c r="G120" s="19" t="s">
        <v>582</v>
      </c>
      <c r="H120" s="19" t="s">
        <v>582</v>
      </c>
      <c r="I120" s="19" t="s">
        <v>584</v>
      </c>
      <c r="J120" s="19" t="s">
        <v>585</v>
      </c>
      <c r="K120" s="19" t="s">
        <v>668</v>
      </c>
      <c r="L120" s="19" t="s">
        <v>596</v>
      </c>
      <c r="M120" s="22" t="s">
        <v>588</v>
      </c>
      <c r="N120" s="20" t="s">
        <v>582</v>
      </c>
      <c r="O120" s="19" t="s">
        <v>582</v>
      </c>
      <c r="P120" s="20">
        <v>0</v>
      </c>
      <c r="Q120" s="20">
        <v>0</v>
      </c>
      <c r="R120" s="19" t="s">
        <v>582</v>
      </c>
      <c r="S120" s="19" t="s">
        <v>582</v>
      </c>
      <c r="T120" s="21"/>
    </row>
    <row r="121" spans="1:20" ht="13">
      <c r="A121" s="15" t="s">
        <v>671</v>
      </c>
      <c r="B121" s="16"/>
      <c r="C121" s="16"/>
      <c r="D121" s="19" t="str">
        <f>_xlfn.IFNA(VLOOKUP(A121,wc_summary!A:C,2,FALSE),"")</f>
        <v/>
      </c>
      <c r="E121" s="19" t="str">
        <f>_xlfn.IFNA(VLOOKUP(A121,wc_summary!A:C,3,FALSE),"")</f>
        <v/>
      </c>
      <c r="F121" s="16"/>
      <c r="G121" s="16"/>
      <c r="H121" s="16"/>
      <c r="I121" s="16"/>
      <c r="J121" s="16"/>
      <c r="K121" s="16"/>
      <c r="L121" s="16"/>
      <c r="M121" s="16"/>
      <c r="N121" s="17"/>
      <c r="O121" s="16"/>
      <c r="P121" s="16"/>
      <c r="Q121" s="16"/>
      <c r="R121" s="16"/>
      <c r="S121" s="16"/>
      <c r="T121" s="18"/>
    </row>
    <row r="122" spans="1:20" ht="13">
      <c r="A122" s="22" t="s">
        <v>289</v>
      </c>
      <c r="B122" s="22" t="s">
        <v>600</v>
      </c>
      <c r="C122" s="22" t="s">
        <v>601</v>
      </c>
      <c r="D122" s="19">
        <f>_xlfn.IFNA(VLOOKUP(A122,wc_summary!A:C,2,FALSE),"")</f>
        <v>8</v>
      </c>
      <c r="E122" s="19">
        <f>_xlfn.IFNA(VLOOKUP(A122,wc_summary!A:C,3,FALSE),"")</f>
        <v>11</v>
      </c>
      <c r="F122" s="22" t="s">
        <v>640</v>
      </c>
      <c r="G122" s="22" t="s">
        <v>582</v>
      </c>
      <c r="H122" s="22" t="s">
        <v>582</v>
      </c>
      <c r="I122" s="22" t="s">
        <v>584</v>
      </c>
      <c r="J122" s="22" t="s">
        <v>604</v>
      </c>
      <c r="K122" s="22" t="s">
        <v>606</v>
      </c>
      <c r="L122" s="19" t="s">
        <v>625</v>
      </c>
      <c r="M122" s="19" t="s">
        <v>640</v>
      </c>
      <c r="N122" s="20" t="s">
        <v>653</v>
      </c>
      <c r="O122" s="19" t="s">
        <v>672</v>
      </c>
      <c r="P122" s="20">
        <v>2</v>
      </c>
      <c r="Q122" s="20">
        <v>1</v>
      </c>
      <c r="R122" s="19" t="s">
        <v>582</v>
      </c>
      <c r="S122" s="19" t="s">
        <v>582</v>
      </c>
      <c r="T122" s="21"/>
    </row>
    <row r="123" spans="1:20" ht="13">
      <c r="A123" s="22" t="s">
        <v>292</v>
      </c>
      <c r="B123" s="22" t="s">
        <v>586</v>
      </c>
      <c r="C123" s="22" t="s">
        <v>614</v>
      </c>
      <c r="D123" s="19">
        <f>_xlfn.IFNA(VLOOKUP(A123,wc_summary!A:C,2,FALSE),"")</f>
        <v>10</v>
      </c>
      <c r="E123" s="19">
        <f>_xlfn.IFNA(VLOOKUP(A123,wc_summary!A:C,3,FALSE),"")</f>
        <v>14</v>
      </c>
      <c r="F123" s="22" t="s">
        <v>640</v>
      </c>
      <c r="G123" s="22" t="s">
        <v>582</v>
      </c>
      <c r="H123" s="22" t="s">
        <v>582</v>
      </c>
      <c r="I123" s="22" t="s">
        <v>584</v>
      </c>
      <c r="J123" s="22" t="s">
        <v>604</v>
      </c>
      <c r="K123" s="22" t="s">
        <v>606</v>
      </c>
      <c r="L123" s="19" t="s">
        <v>625</v>
      </c>
      <c r="M123" s="19" t="s">
        <v>640</v>
      </c>
      <c r="N123" s="20" t="s">
        <v>653</v>
      </c>
      <c r="O123" s="19" t="s">
        <v>672</v>
      </c>
      <c r="P123" s="20">
        <v>2</v>
      </c>
      <c r="Q123" s="20">
        <v>1</v>
      </c>
      <c r="R123" s="19" t="s">
        <v>582</v>
      </c>
      <c r="S123" s="19" t="s">
        <v>582</v>
      </c>
      <c r="T123" s="21"/>
    </row>
    <row r="124" spans="1:20" ht="13">
      <c r="A124" s="15" t="s">
        <v>673</v>
      </c>
      <c r="B124" s="16"/>
      <c r="C124" s="16"/>
      <c r="D124" s="19" t="str">
        <f>_xlfn.IFNA(VLOOKUP(A124,wc_summary!A:C,2,FALSE),"")</f>
        <v/>
      </c>
      <c r="E124" s="19" t="str">
        <f>_xlfn.IFNA(VLOOKUP(A124,wc_summary!A:C,3,FALSE),"")</f>
        <v/>
      </c>
      <c r="F124" s="16"/>
      <c r="G124" s="16"/>
      <c r="H124" s="16"/>
      <c r="I124" s="16"/>
      <c r="J124" s="16"/>
      <c r="K124" s="16"/>
      <c r="L124" s="16"/>
      <c r="M124" s="16"/>
      <c r="N124" s="17"/>
      <c r="O124" s="16"/>
      <c r="P124" s="16"/>
      <c r="Q124" s="16"/>
      <c r="R124" s="16"/>
      <c r="S124" s="16"/>
      <c r="T124" s="18"/>
    </row>
    <row r="125" spans="1:20" ht="13">
      <c r="A125" s="22" t="s">
        <v>294</v>
      </c>
      <c r="B125" s="22" t="s">
        <v>580</v>
      </c>
      <c r="C125" s="22" t="s">
        <v>595</v>
      </c>
      <c r="D125" s="19">
        <f>_xlfn.IFNA(VLOOKUP(A125,wc_summary!A:C,2,FALSE),"")</f>
        <v>1</v>
      </c>
      <c r="E125" s="19">
        <f>_xlfn.IFNA(VLOOKUP(A125,wc_summary!A:C,3,FALSE),"")</f>
        <v>27</v>
      </c>
      <c r="F125" s="22" t="s">
        <v>631</v>
      </c>
      <c r="G125" s="22" t="s">
        <v>582</v>
      </c>
      <c r="H125" s="22" t="s">
        <v>619</v>
      </c>
      <c r="I125" s="22" t="s">
        <v>584</v>
      </c>
      <c r="J125" s="22" t="s">
        <v>586</v>
      </c>
      <c r="K125" s="22" t="s">
        <v>587</v>
      </c>
      <c r="L125" s="22" t="s">
        <v>593</v>
      </c>
      <c r="M125" s="22" t="s">
        <v>640</v>
      </c>
      <c r="N125" s="22" t="s">
        <v>640</v>
      </c>
      <c r="O125" s="19" t="s">
        <v>582</v>
      </c>
      <c r="P125" s="19" t="s">
        <v>582</v>
      </c>
      <c r="Q125" s="19" t="s">
        <v>582</v>
      </c>
      <c r="R125" s="19" t="s">
        <v>582</v>
      </c>
      <c r="S125" s="19" t="s">
        <v>582</v>
      </c>
      <c r="T125" s="21"/>
    </row>
    <row r="126" spans="1:20" ht="13">
      <c r="A126" s="15" t="s">
        <v>674</v>
      </c>
      <c r="B126" s="16"/>
      <c r="C126" s="16"/>
      <c r="D126" s="19" t="str">
        <f>_xlfn.IFNA(VLOOKUP(A126,wc_summary!A:C,2,FALSE),"")</f>
        <v/>
      </c>
      <c r="E126" s="19" t="str">
        <f>_xlfn.IFNA(VLOOKUP(A126,wc_summary!A:C,3,FALSE),"")</f>
        <v/>
      </c>
      <c r="F126" s="16"/>
      <c r="G126" s="16"/>
      <c r="H126" s="16"/>
      <c r="I126" s="16"/>
      <c r="J126" s="16"/>
      <c r="K126" s="16"/>
      <c r="L126" s="16"/>
      <c r="M126" s="16"/>
      <c r="N126" s="17"/>
      <c r="O126" s="16"/>
      <c r="P126" s="16"/>
      <c r="Q126" s="16"/>
      <c r="R126" s="16"/>
      <c r="S126" s="16"/>
      <c r="T126" s="18"/>
    </row>
    <row r="127" spans="1:20" ht="13">
      <c r="A127" s="22" t="s">
        <v>296</v>
      </c>
      <c r="B127" s="22" t="s">
        <v>577</v>
      </c>
      <c r="C127" s="22" t="s">
        <v>578</v>
      </c>
      <c r="D127" s="19">
        <f>_xlfn.IFNA(VLOOKUP(A127,wc_summary!A:C,2,FALSE),"")</f>
        <v>4</v>
      </c>
      <c r="E127" s="19">
        <f>_xlfn.IFNA(VLOOKUP(A127,wc_summary!A:C,3,FALSE),"")</f>
        <v>17</v>
      </c>
      <c r="F127" s="22" t="s">
        <v>640</v>
      </c>
      <c r="G127" s="22" t="s">
        <v>582</v>
      </c>
      <c r="H127" s="22" t="s">
        <v>583</v>
      </c>
      <c r="I127" s="22" t="s">
        <v>584</v>
      </c>
      <c r="J127" s="22" t="s">
        <v>591</v>
      </c>
      <c r="K127" s="22" t="s">
        <v>586</v>
      </c>
      <c r="L127" s="22" t="s">
        <v>632</v>
      </c>
      <c r="M127" s="22" t="s">
        <v>646</v>
      </c>
      <c r="N127" s="20" t="s">
        <v>589</v>
      </c>
      <c r="O127" s="19" t="s">
        <v>582</v>
      </c>
      <c r="P127" s="19" t="s">
        <v>582</v>
      </c>
      <c r="Q127" s="19" t="s">
        <v>582</v>
      </c>
      <c r="R127" s="19" t="s">
        <v>582</v>
      </c>
      <c r="S127" s="19" t="s">
        <v>582</v>
      </c>
      <c r="T127" s="21"/>
    </row>
    <row r="128" spans="1:20" ht="13">
      <c r="A128" s="22" t="s">
        <v>299</v>
      </c>
      <c r="B128" s="22" t="s">
        <v>579</v>
      </c>
      <c r="C128" s="22" t="s">
        <v>590</v>
      </c>
      <c r="D128" s="19">
        <f>_xlfn.IFNA(VLOOKUP(A128,wc_summary!A:C,2,FALSE),"")</f>
        <v>8</v>
      </c>
      <c r="E128" s="19">
        <f>_xlfn.IFNA(VLOOKUP(A128,wc_summary!A:C,3,FALSE),"")</f>
        <v>36</v>
      </c>
      <c r="F128" s="22" t="s">
        <v>640</v>
      </c>
      <c r="G128" s="22" t="s">
        <v>582</v>
      </c>
      <c r="H128" s="22" t="s">
        <v>592</v>
      </c>
      <c r="I128" s="22" t="s">
        <v>584</v>
      </c>
      <c r="J128" s="22" t="s">
        <v>591</v>
      </c>
      <c r="K128" s="22" t="s">
        <v>586</v>
      </c>
      <c r="L128" s="22" t="s">
        <v>647</v>
      </c>
      <c r="M128" s="22" t="s">
        <v>648</v>
      </c>
      <c r="N128" s="20" t="s">
        <v>592</v>
      </c>
      <c r="O128" s="19" t="s">
        <v>582</v>
      </c>
      <c r="P128" s="19" t="s">
        <v>582</v>
      </c>
      <c r="Q128" s="19" t="s">
        <v>582</v>
      </c>
      <c r="R128" s="19" t="s">
        <v>582</v>
      </c>
      <c r="S128" s="19" t="s">
        <v>582</v>
      </c>
      <c r="T128" s="21"/>
    </row>
    <row r="129" spans="1:20" ht="13">
      <c r="A129" s="22" t="s">
        <v>301</v>
      </c>
      <c r="B129" s="22" t="s">
        <v>580</v>
      </c>
      <c r="C129" s="22" t="s">
        <v>595</v>
      </c>
      <c r="D129" s="19">
        <f>_xlfn.IFNA(VLOOKUP(A129,wc_summary!A:C,2,FALSE),"")</f>
        <v>21</v>
      </c>
      <c r="E129" s="19">
        <f>_xlfn.IFNA(VLOOKUP(A129,wc_summary!A:C,3,FALSE),"")</f>
        <v>74</v>
      </c>
      <c r="F129" s="22" t="s">
        <v>640</v>
      </c>
      <c r="G129" s="22" t="s">
        <v>582</v>
      </c>
      <c r="H129" s="22" t="s">
        <v>589</v>
      </c>
      <c r="I129" s="22" t="s">
        <v>584</v>
      </c>
      <c r="J129" s="22" t="s">
        <v>591</v>
      </c>
      <c r="K129" s="22" t="s">
        <v>586</v>
      </c>
      <c r="L129" s="22" t="s">
        <v>649</v>
      </c>
      <c r="M129" s="22" t="s">
        <v>624</v>
      </c>
      <c r="N129" s="20">
        <v>0.05</v>
      </c>
      <c r="O129" s="19" t="s">
        <v>582</v>
      </c>
      <c r="P129" s="19" t="s">
        <v>582</v>
      </c>
      <c r="Q129" s="19" t="s">
        <v>582</v>
      </c>
      <c r="R129" s="19" t="s">
        <v>582</v>
      </c>
      <c r="S129" s="19" t="s">
        <v>582</v>
      </c>
      <c r="T129" s="21"/>
    </row>
    <row r="130" spans="1:20" ht="13">
      <c r="A130" s="22" t="s">
        <v>303</v>
      </c>
      <c r="B130" s="22" t="s">
        <v>577</v>
      </c>
      <c r="C130" s="22" t="s">
        <v>578</v>
      </c>
      <c r="D130" s="19">
        <f>_xlfn.IFNA(VLOOKUP(A130,wc_summary!A:C,2,FALSE),"")</f>
        <v>4</v>
      </c>
      <c r="E130" s="19">
        <f>_xlfn.IFNA(VLOOKUP(A130,wc_summary!A:C,3,FALSE),"")</f>
        <v>17</v>
      </c>
      <c r="F130" s="22" t="s">
        <v>640</v>
      </c>
      <c r="G130" s="22" t="s">
        <v>582</v>
      </c>
      <c r="H130" s="22" t="s">
        <v>583</v>
      </c>
      <c r="I130" s="22" t="s">
        <v>584</v>
      </c>
      <c r="J130" s="22" t="s">
        <v>591</v>
      </c>
      <c r="K130" s="22" t="s">
        <v>586</v>
      </c>
      <c r="L130" s="22" t="s">
        <v>632</v>
      </c>
      <c r="M130" s="22" t="s">
        <v>646</v>
      </c>
      <c r="N130" s="20" t="s">
        <v>589</v>
      </c>
      <c r="O130" s="19" t="s">
        <v>582</v>
      </c>
      <c r="P130" s="19" t="s">
        <v>582</v>
      </c>
      <c r="Q130" s="19" t="s">
        <v>582</v>
      </c>
      <c r="R130" s="19" t="s">
        <v>582</v>
      </c>
      <c r="S130" s="19" t="s">
        <v>582</v>
      </c>
      <c r="T130" s="21"/>
    </row>
    <row r="131" spans="1:20" ht="13">
      <c r="A131" s="22" t="s">
        <v>306</v>
      </c>
      <c r="B131" s="22" t="s">
        <v>579</v>
      </c>
      <c r="C131" s="22" t="s">
        <v>590</v>
      </c>
      <c r="D131" s="19">
        <f>_xlfn.IFNA(VLOOKUP(A131,wc_summary!A:C,2,FALSE),"")</f>
        <v>8</v>
      </c>
      <c r="E131" s="19">
        <f>_xlfn.IFNA(VLOOKUP(A131,wc_summary!A:C,3,FALSE),"")</f>
        <v>36</v>
      </c>
      <c r="F131" s="22" t="s">
        <v>640</v>
      </c>
      <c r="G131" s="22" t="s">
        <v>582</v>
      </c>
      <c r="H131" s="22" t="s">
        <v>592</v>
      </c>
      <c r="I131" s="22" t="s">
        <v>584</v>
      </c>
      <c r="J131" s="22" t="s">
        <v>591</v>
      </c>
      <c r="K131" s="22" t="s">
        <v>586</v>
      </c>
      <c r="L131" s="22" t="s">
        <v>647</v>
      </c>
      <c r="M131" s="22" t="s">
        <v>648</v>
      </c>
      <c r="N131" s="20" t="s">
        <v>592</v>
      </c>
      <c r="O131" s="19" t="s">
        <v>582</v>
      </c>
      <c r="P131" s="19" t="s">
        <v>582</v>
      </c>
      <c r="Q131" s="19" t="s">
        <v>582</v>
      </c>
      <c r="R131" s="19" t="s">
        <v>582</v>
      </c>
      <c r="S131" s="19" t="s">
        <v>582</v>
      </c>
      <c r="T131" s="21"/>
    </row>
    <row r="132" spans="1:20" ht="13">
      <c r="A132" s="22" t="s">
        <v>308</v>
      </c>
      <c r="B132" s="22" t="s">
        <v>580</v>
      </c>
      <c r="C132" s="22" t="s">
        <v>595</v>
      </c>
      <c r="D132" s="19">
        <f>_xlfn.IFNA(VLOOKUP(A132,wc_summary!A:C,2,FALSE),"")</f>
        <v>21</v>
      </c>
      <c r="E132" s="19">
        <f>_xlfn.IFNA(VLOOKUP(A132,wc_summary!A:C,3,FALSE),"")</f>
        <v>74</v>
      </c>
      <c r="F132" s="22" t="s">
        <v>640</v>
      </c>
      <c r="G132" s="22" t="s">
        <v>582</v>
      </c>
      <c r="H132" s="22" t="s">
        <v>589</v>
      </c>
      <c r="I132" s="22" t="s">
        <v>584</v>
      </c>
      <c r="J132" s="22" t="s">
        <v>591</v>
      </c>
      <c r="K132" s="22" t="s">
        <v>586</v>
      </c>
      <c r="L132" s="22" t="s">
        <v>649</v>
      </c>
      <c r="M132" s="22" t="s">
        <v>624</v>
      </c>
      <c r="N132" s="20">
        <v>0.05</v>
      </c>
      <c r="O132" s="19" t="s">
        <v>582</v>
      </c>
      <c r="P132" s="19" t="s">
        <v>582</v>
      </c>
      <c r="Q132" s="19" t="s">
        <v>582</v>
      </c>
      <c r="R132" s="19" t="s">
        <v>582</v>
      </c>
      <c r="S132" s="19" t="s">
        <v>582</v>
      </c>
      <c r="T132" s="21"/>
    </row>
    <row r="133" spans="1:20" ht="13">
      <c r="A133" s="22" t="s">
        <v>310</v>
      </c>
      <c r="B133" s="22" t="s">
        <v>577</v>
      </c>
      <c r="C133" s="22" t="s">
        <v>578</v>
      </c>
      <c r="D133" s="19">
        <f>_xlfn.IFNA(VLOOKUP(A133,wc_summary!A:C,2,FALSE),"")</f>
        <v>4</v>
      </c>
      <c r="E133" s="19">
        <f>_xlfn.IFNA(VLOOKUP(A133,wc_summary!A:C,3,FALSE),"")</f>
        <v>17</v>
      </c>
      <c r="F133" s="22" t="s">
        <v>640</v>
      </c>
      <c r="G133" s="22" t="s">
        <v>582</v>
      </c>
      <c r="H133" s="22" t="s">
        <v>583</v>
      </c>
      <c r="I133" s="22" t="s">
        <v>584</v>
      </c>
      <c r="J133" s="22" t="s">
        <v>591</v>
      </c>
      <c r="K133" s="22" t="s">
        <v>586</v>
      </c>
      <c r="L133" s="22" t="s">
        <v>632</v>
      </c>
      <c r="M133" s="22" t="s">
        <v>646</v>
      </c>
      <c r="N133" s="20" t="s">
        <v>589</v>
      </c>
      <c r="O133" s="19" t="s">
        <v>582</v>
      </c>
      <c r="P133" s="19" t="s">
        <v>582</v>
      </c>
      <c r="Q133" s="19" t="s">
        <v>582</v>
      </c>
      <c r="R133" s="19" t="s">
        <v>582</v>
      </c>
      <c r="S133" s="19" t="s">
        <v>582</v>
      </c>
      <c r="T133" s="21"/>
    </row>
    <row r="134" spans="1:20" ht="13">
      <c r="A134" s="22" t="s">
        <v>313</v>
      </c>
      <c r="B134" s="22" t="s">
        <v>579</v>
      </c>
      <c r="C134" s="22" t="s">
        <v>590</v>
      </c>
      <c r="D134" s="19">
        <f>_xlfn.IFNA(VLOOKUP(A134,wc_summary!A:C,2,FALSE),"")</f>
        <v>8</v>
      </c>
      <c r="E134" s="19">
        <f>_xlfn.IFNA(VLOOKUP(A134,wc_summary!A:C,3,FALSE),"")</f>
        <v>36</v>
      </c>
      <c r="F134" s="22" t="s">
        <v>640</v>
      </c>
      <c r="G134" s="22" t="s">
        <v>582</v>
      </c>
      <c r="H134" s="22" t="s">
        <v>592</v>
      </c>
      <c r="I134" s="22" t="s">
        <v>584</v>
      </c>
      <c r="J134" s="22" t="s">
        <v>591</v>
      </c>
      <c r="K134" s="22" t="s">
        <v>586</v>
      </c>
      <c r="L134" s="22" t="s">
        <v>647</v>
      </c>
      <c r="M134" s="22" t="s">
        <v>648</v>
      </c>
      <c r="N134" s="20" t="s">
        <v>592</v>
      </c>
      <c r="O134" s="19" t="s">
        <v>582</v>
      </c>
      <c r="P134" s="19" t="s">
        <v>582</v>
      </c>
      <c r="Q134" s="19" t="s">
        <v>582</v>
      </c>
      <c r="R134" s="19" t="s">
        <v>582</v>
      </c>
      <c r="S134" s="19" t="s">
        <v>582</v>
      </c>
      <c r="T134" s="21"/>
    </row>
    <row r="135" spans="1:20" ht="13">
      <c r="A135" s="22" t="s">
        <v>315</v>
      </c>
      <c r="B135" s="22" t="s">
        <v>580</v>
      </c>
      <c r="C135" s="22" t="s">
        <v>595</v>
      </c>
      <c r="D135" s="19">
        <f>_xlfn.IFNA(VLOOKUP(A135,wc_summary!A:C,2,FALSE),"")</f>
        <v>21</v>
      </c>
      <c r="E135" s="19">
        <f>_xlfn.IFNA(VLOOKUP(A135,wc_summary!A:C,3,FALSE),"")</f>
        <v>74</v>
      </c>
      <c r="F135" s="22" t="s">
        <v>640</v>
      </c>
      <c r="G135" s="22" t="s">
        <v>582</v>
      </c>
      <c r="H135" s="22" t="s">
        <v>589</v>
      </c>
      <c r="I135" s="22" t="s">
        <v>584</v>
      </c>
      <c r="J135" s="22" t="s">
        <v>591</v>
      </c>
      <c r="K135" s="22" t="s">
        <v>586</v>
      </c>
      <c r="L135" s="22" t="s">
        <v>649</v>
      </c>
      <c r="M135" s="22" t="s">
        <v>624</v>
      </c>
      <c r="N135" s="20">
        <v>0.05</v>
      </c>
      <c r="O135" s="19" t="s">
        <v>582</v>
      </c>
      <c r="P135" s="19" t="s">
        <v>582</v>
      </c>
      <c r="Q135" s="19" t="s">
        <v>582</v>
      </c>
      <c r="R135" s="19" t="s">
        <v>582</v>
      </c>
      <c r="S135" s="19" t="s">
        <v>582</v>
      </c>
      <c r="T135" s="21"/>
    </row>
    <row r="136" spans="1:20" ht="13">
      <c r="A136" s="22" t="s">
        <v>317</v>
      </c>
      <c r="B136" s="22" t="s">
        <v>577</v>
      </c>
      <c r="C136" s="22" t="s">
        <v>578</v>
      </c>
      <c r="D136" s="19">
        <f>_xlfn.IFNA(VLOOKUP(A136,wc_summary!A:C,2,FALSE),"")</f>
        <v>4</v>
      </c>
      <c r="E136" s="19">
        <f>_xlfn.IFNA(VLOOKUP(A136,wc_summary!A:C,3,FALSE),"")</f>
        <v>17</v>
      </c>
      <c r="F136" s="22" t="s">
        <v>640</v>
      </c>
      <c r="G136" s="22" t="s">
        <v>582</v>
      </c>
      <c r="H136" s="22" t="s">
        <v>583</v>
      </c>
      <c r="I136" s="22" t="s">
        <v>584</v>
      </c>
      <c r="J136" s="22" t="s">
        <v>591</v>
      </c>
      <c r="K136" s="22" t="s">
        <v>586</v>
      </c>
      <c r="L136" s="22" t="s">
        <v>632</v>
      </c>
      <c r="M136" s="22" t="s">
        <v>646</v>
      </c>
      <c r="N136" s="20" t="s">
        <v>589</v>
      </c>
      <c r="O136" s="19" t="s">
        <v>582</v>
      </c>
      <c r="P136" s="19" t="s">
        <v>582</v>
      </c>
      <c r="Q136" s="19" t="s">
        <v>582</v>
      </c>
      <c r="R136" s="19" t="s">
        <v>582</v>
      </c>
      <c r="S136" s="19" t="s">
        <v>582</v>
      </c>
      <c r="T136" s="21"/>
    </row>
    <row r="137" spans="1:20" ht="13">
      <c r="A137" s="22" t="s">
        <v>320</v>
      </c>
      <c r="B137" s="22" t="s">
        <v>579</v>
      </c>
      <c r="C137" s="22" t="s">
        <v>590</v>
      </c>
      <c r="D137" s="19">
        <f>_xlfn.IFNA(VLOOKUP(A137,wc_summary!A:C,2,FALSE),"")</f>
        <v>8</v>
      </c>
      <c r="E137" s="19">
        <f>_xlfn.IFNA(VLOOKUP(A137,wc_summary!A:C,3,FALSE),"")</f>
        <v>36</v>
      </c>
      <c r="F137" s="22" t="s">
        <v>640</v>
      </c>
      <c r="G137" s="22" t="s">
        <v>582</v>
      </c>
      <c r="H137" s="22" t="s">
        <v>592</v>
      </c>
      <c r="I137" s="22" t="s">
        <v>584</v>
      </c>
      <c r="J137" s="22" t="s">
        <v>591</v>
      </c>
      <c r="K137" s="22" t="s">
        <v>586</v>
      </c>
      <c r="L137" s="22" t="s">
        <v>647</v>
      </c>
      <c r="M137" s="22" t="s">
        <v>648</v>
      </c>
      <c r="N137" s="20" t="s">
        <v>592</v>
      </c>
      <c r="O137" s="19" t="s">
        <v>582</v>
      </c>
      <c r="P137" s="19" t="s">
        <v>582</v>
      </c>
      <c r="Q137" s="19" t="s">
        <v>582</v>
      </c>
      <c r="R137" s="19" t="s">
        <v>582</v>
      </c>
      <c r="S137" s="19" t="s">
        <v>582</v>
      </c>
      <c r="T137" s="21"/>
    </row>
    <row r="138" spans="1:20" ht="13">
      <c r="A138" s="22" t="s">
        <v>322</v>
      </c>
      <c r="B138" s="22" t="s">
        <v>580</v>
      </c>
      <c r="C138" s="22" t="s">
        <v>595</v>
      </c>
      <c r="D138" s="19">
        <f>_xlfn.IFNA(VLOOKUP(A138,wc_summary!A:C,2,FALSE),"")</f>
        <v>21</v>
      </c>
      <c r="E138" s="19">
        <f>_xlfn.IFNA(VLOOKUP(A138,wc_summary!A:C,3,FALSE),"")</f>
        <v>74</v>
      </c>
      <c r="F138" s="22" t="s">
        <v>640</v>
      </c>
      <c r="G138" s="22" t="s">
        <v>582</v>
      </c>
      <c r="H138" s="22" t="s">
        <v>589</v>
      </c>
      <c r="I138" s="22" t="s">
        <v>584</v>
      </c>
      <c r="J138" s="22" t="s">
        <v>591</v>
      </c>
      <c r="K138" s="22" t="s">
        <v>586</v>
      </c>
      <c r="L138" s="22" t="s">
        <v>649</v>
      </c>
      <c r="M138" s="22" t="s">
        <v>624</v>
      </c>
      <c r="N138" s="20">
        <v>0.05</v>
      </c>
      <c r="O138" s="19" t="s">
        <v>582</v>
      </c>
      <c r="P138" s="19" t="s">
        <v>582</v>
      </c>
      <c r="Q138" s="19" t="s">
        <v>582</v>
      </c>
      <c r="R138" s="19" t="s">
        <v>582</v>
      </c>
      <c r="S138" s="19" t="s">
        <v>582</v>
      </c>
      <c r="T138" s="21"/>
    </row>
    <row r="139" spans="1:20" ht="13">
      <c r="A139" s="22" t="s">
        <v>324</v>
      </c>
      <c r="B139" s="22" t="s">
        <v>602</v>
      </c>
      <c r="C139" s="22" t="s">
        <v>603</v>
      </c>
      <c r="D139" s="19">
        <f>_xlfn.IFNA(VLOOKUP(A139,wc_summary!A:C,2,FALSE),"")</f>
        <v>6</v>
      </c>
      <c r="E139" s="19">
        <f>_xlfn.IFNA(VLOOKUP(A139,wc_summary!A:C,3,FALSE),"")</f>
        <v>15</v>
      </c>
      <c r="F139" s="22" t="s">
        <v>640</v>
      </c>
      <c r="G139" s="22" t="s">
        <v>582</v>
      </c>
      <c r="H139" s="22" t="s">
        <v>583</v>
      </c>
      <c r="I139" s="22" t="s">
        <v>584</v>
      </c>
      <c r="J139" s="22" t="s">
        <v>591</v>
      </c>
      <c r="K139" s="22" t="s">
        <v>586</v>
      </c>
      <c r="L139" s="22" t="s">
        <v>632</v>
      </c>
      <c r="M139" s="22" t="s">
        <v>646</v>
      </c>
      <c r="N139" s="20" t="s">
        <v>589</v>
      </c>
      <c r="O139" s="19" t="s">
        <v>582</v>
      </c>
      <c r="P139" s="19" t="s">
        <v>582</v>
      </c>
      <c r="Q139" s="19" t="s">
        <v>582</v>
      </c>
      <c r="R139" s="19" t="s">
        <v>582</v>
      </c>
      <c r="S139" s="19" t="s">
        <v>582</v>
      </c>
      <c r="T139" s="21"/>
    </row>
    <row r="140" spans="1:20" ht="13">
      <c r="A140" s="22" t="s">
        <v>327</v>
      </c>
      <c r="B140" s="22" t="s">
        <v>598</v>
      </c>
      <c r="C140" s="22" t="s">
        <v>605</v>
      </c>
      <c r="D140" s="19">
        <f>_xlfn.IFNA(VLOOKUP(A140,wc_summary!A:C,2,FALSE),"")</f>
        <v>9</v>
      </c>
      <c r="E140" s="19">
        <f>_xlfn.IFNA(VLOOKUP(A140,wc_summary!A:C,3,FALSE),"")</f>
        <v>33</v>
      </c>
      <c r="F140" s="22" t="s">
        <v>640</v>
      </c>
      <c r="G140" s="22" t="s">
        <v>582</v>
      </c>
      <c r="H140" s="22" t="s">
        <v>592</v>
      </c>
      <c r="I140" s="22" t="s">
        <v>584</v>
      </c>
      <c r="J140" s="22" t="s">
        <v>591</v>
      </c>
      <c r="K140" s="22" t="s">
        <v>586</v>
      </c>
      <c r="L140" s="22" t="s">
        <v>647</v>
      </c>
      <c r="M140" s="22" t="s">
        <v>648</v>
      </c>
      <c r="N140" s="20" t="s">
        <v>592</v>
      </c>
      <c r="O140" s="19" t="s">
        <v>582</v>
      </c>
      <c r="P140" s="19" t="s">
        <v>582</v>
      </c>
      <c r="Q140" s="19" t="s">
        <v>582</v>
      </c>
      <c r="R140" s="19" t="s">
        <v>582</v>
      </c>
      <c r="S140" s="19" t="s">
        <v>582</v>
      </c>
      <c r="T140" s="21"/>
    </row>
    <row r="141" spans="1:20" ht="13">
      <c r="A141" s="22" t="s">
        <v>329</v>
      </c>
      <c r="B141" s="22" t="s">
        <v>587</v>
      </c>
      <c r="C141" s="22" t="s">
        <v>607</v>
      </c>
      <c r="D141" s="19">
        <f>_xlfn.IFNA(VLOOKUP(A141,wc_summary!A:C,2,FALSE),"")</f>
        <v>24</v>
      </c>
      <c r="E141" s="19">
        <f>_xlfn.IFNA(VLOOKUP(A141,wc_summary!A:C,3,FALSE),"")</f>
        <v>66</v>
      </c>
      <c r="F141" s="22" t="s">
        <v>640</v>
      </c>
      <c r="G141" s="22" t="s">
        <v>582</v>
      </c>
      <c r="H141" s="22" t="s">
        <v>589</v>
      </c>
      <c r="I141" s="22" t="s">
        <v>584</v>
      </c>
      <c r="J141" s="22" t="s">
        <v>591</v>
      </c>
      <c r="K141" s="22" t="s">
        <v>586</v>
      </c>
      <c r="L141" s="22" t="s">
        <v>649</v>
      </c>
      <c r="M141" s="22" t="s">
        <v>624</v>
      </c>
      <c r="N141" s="20">
        <v>0.05</v>
      </c>
      <c r="O141" s="19" t="s">
        <v>582</v>
      </c>
      <c r="P141" s="19" t="s">
        <v>582</v>
      </c>
      <c r="Q141" s="19" t="s">
        <v>582</v>
      </c>
      <c r="R141" s="19" t="s">
        <v>582</v>
      </c>
      <c r="S141" s="19" t="s">
        <v>582</v>
      </c>
      <c r="T141" s="21"/>
    </row>
    <row r="142" spans="1:20" ht="13">
      <c r="A142" s="22" t="s">
        <v>331</v>
      </c>
      <c r="B142" s="22" t="s">
        <v>602</v>
      </c>
      <c r="C142" s="22" t="s">
        <v>603</v>
      </c>
      <c r="D142" s="19">
        <f>_xlfn.IFNA(VLOOKUP(A142,wc_summary!A:C,2,FALSE),"")</f>
        <v>6</v>
      </c>
      <c r="E142" s="19">
        <f>_xlfn.IFNA(VLOOKUP(A142,wc_summary!A:C,3,FALSE),"")</f>
        <v>15</v>
      </c>
      <c r="F142" s="22" t="s">
        <v>640</v>
      </c>
      <c r="G142" s="22" t="s">
        <v>582</v>
      </c>
      <c r="H142" s="22" t="s">
        <v>583</v>
      </c>
      <c r="I142" s="22" t="s">
        <v>584</v>
      </c>
      <c r="J142" s="22" t="s">
        <v>591</v>
      </c>
      <c r="K142" s="22" t="s">
        <v>586</v>
      </c>
      <c r="L142" s="22" t="s">
        <v>632</v>
      </c>
      <c r="M142" s="22" t="s">
        <v>646</v>
      </c>
      <c r="N142" s="20" t="s">
        <v>589</v>
      </c>
      <c r="O142" s="19" t="s">
        <v>582</v>
      </c>
      <c r="P142" s="19" t="s">
        <v>582</v>
      </c>
      <c r="Q142" s="19" t="s">
        <v>582</v>
      </c>
      <c r="R142" s="19" t="s">
        <v>582</v>
      </c>
      <c r="S142" s="19" t="s">
        <v>582</v>
      </c>
      <c r="T142" s="21"/>
    </row>
    <row r="143" spans="1:20" ht="13">
      <c r="A143" s="22" t="s">
        <v>334</v>
      </c>
      <c r="B143" s="22" t="s">
        <v>598</v>
      </c>
      <c r="C143" s="22" t="s">
        <v>605</v>
      </c>
      <c r="D143" s="19">
        <f>_xlfn.IFNA(VLOOKUP(A143,wc_summary!A:C,2,FALSE),"")</f>
        <v>9</v>
      </c>
      <c r="E143" s="19">
        <f>_xlfn.IFNA(VLOOKUP(A143,wc_summary!A:C,3,FALSE),"")</f>
        <v>33</v>
      </c>
      <c r="F143" s="22" t="s">
        <v>640</v>
      </c>
      <c r="G143" s="22" t="s">
        <v>582</v>
      </c>
      <c r="H143" s="22" t="s">
        <v>592</v>
      </c>
      <c r="I143" s="22" t="s">
        <v>584</v>
      </c>
      <c r="J143" s="22" t="s">
        <v>591</v>
      </c>
      <c r="K143" s="22" t="s">
        <v>586</v>
      </c>
      <c r="L143" s="22" t="s">
        <v>647</v>
      </c>
      <c r="M143" s="22" t="s">
        <v>648</v>
      </c>
      <c r="N143" s="20" t="s">
        <v>592</v>
      </c>
      <c r="O143" s="19" t="s">
        <v>582</v>
      </c>
      <c r="P143" s="19" t="s">
        <v>582</v>
      </c>
      <c r="Q143" s="19" t="s">
        <v>582</v>
      </c>
      <c r="R143" s="19" t="s">
        <v>582</v>
      </c>
      <c r="S143" s="19" t="s">
        <v>582</v>
      </c>
      <c r="T143" s="21"/>
    </row>
    <row r="144" spans="1:20" ht="13">
      <c r="A144" s="22" t="s">
        <v>336</v>
      </c>
      <c r="B144" s="22" t="s">
        <v>587</v>
      </c>
      <c r="C144" s="22" t="s">
        <v>607</v>
      </c>
      <c r="D144" s="19">
        <f>_xlfn.IFNA(VLOOKUP(A144,wc_summary!A:C,2,FALSE),"")</f>
        <v>24</v>
      </c>
      <c r="E144" s="19">
        <f>_xlfn.IFNA(VLOOKUP(A144,wc_summary!A:C,3,FALSE),"")</f>
        <v>66</v>
      </c>
      <c r="F144" s="22" t="s">
        <v>640</v>
      </c>
      <c r="G144" s="22" t="s">
        <v>582</v>
      </c>
      <c r="H144" s="22" t="s">
        <v>589</v>
      </c>
      <c r="I144" s="22" t="s">
        <v>584</v>
      </c>
      <c r="J144" s="22" t="s">
        <v>591</v>
      </c>
      <c r="K144" s="22" t="s">
        <v>586</v>
      </c>
      <c r="L144" s="22" t="s">
        <v>649</v>
      </c>
      <c r="M144" s="22" t="s">
        <v>624</v>
      </c>
      <c r="N144" s="20">
        <v>0.05</v>
      </c>
      <c r="O144" s="19" t="s">
        <v>582</v>
      </c>
      <c r="P144" s="19" t="s">
        <v>582</v>
      </c>
      <c r="Q144" s="19" t="s">
        <v>582</v>
      </c>
      <c r="R144" s="19" t="s">
        <v>582</v>
      </c>
      <c r="S144" s="19" t="s">
        <v>582</v>
      </c>
      <c r="T144" s="21"/>
    </row>
    <row r="145" spans="1:20" ht="13">
      <c r="A145" s="22" t="s">
        <v>338</v>
      </c>
      <c r="B145" s="22" t="s">
        <v>602</v>
      </c>
      <c r="C145" s="22" t="s">
        <v>603</v>
      </c>
      <c r="D145" s="19">
        <f>_xlfn.IFNA(VLOOKUP(A145,wc_summary!A:C,2,FALSE),"")</f>
        <v>6</v>
      </c>
      <c r="E145" s="19">
        <f>_xlfn.IFNA(VLOOKUP(A145,wc_summary!A:C,3,FALSE),"")</f>
        <v>15</v>
      </c>
      <c r="F145" s="22" t="s">
        <v>640</v>
      </c>
      <c r="G145" s="22" t="s">
        <v>582</v>
      </c>
      <c r="H145" s="22" t="s">
        <v>583</v>
      </c>
      <c r="I145" s="22" t="s">
        <v>584</v>
      </c>
      <c r="J145" s="22" t="s">
        <v>591</v>
      </c>
      <c r="K145" s="22" t="s">
        <v>586</v>
      </c>
      <c r="L145" s="22" t="s">
        <v>632</v>
      </c>
      <c r="M145" s="22" t="s">
        <v>646</v>
      </c>
      <c r="N145" s="20" t="s">
        <v>589</v>
      </c>
      <c r="O145" s="19" t="s">
        <v>582</v>
      </c>
      <c r="P145" s="19" t="s">
        <v>582</v>
      </c>
      <c r="Q145" s="19" t="s">
        <v>582</v>
      </c>
      <c r="R145" s="19" t="s">
        <v>582</v>
      </c>
      <c r="S145" s="19" t="s">
        <v>582</v>
      </c>
      <c r="T145" s="21"/>
    </row>
    <row r="146" spans="1:20" ht="13">
      <c r="A146" s="22" t="s">
        <v>341</v>
      </c>
      <c r="B146" s="22" t="s">
        <v>598</v>
      </c>
      <c r="C146" s="22" t="s">
        <v>605</v>
      </c>
      <c r="D146" s="19">
        <f>_xlfn.IFNA(VLOOKUP(A146,wc_summary!A:C,2,FALSE),"")</f>
        <v>9</v>
      </c>
      <c r="E146" s="19">
        <f>_xlfn.IFNA(VLOOKUP(A146,wc_summary!A:C,3,FALSE),"")</f>
        <v>33</v>
      </c>
      <c r="F146" s="22" t="s">
        <v>640</v>
      </c>
      <c r="G146" s="22" t="s">
        <v>582</v>
      </c>
      <c r="H146" s="22" t="s">
        <v>592</v>
      </c>
      <c r="I146" s="22" t="s">
        <v>584</v>
      </c>
      <c r="J146" s="22" t="s">
        <v>591</v>
      </c>
      <c r="K146" s="22" t="s">
        <v>586</v>
      </c>
      <c r="L146" s="22" t="s">
        <v>647</v>
      </c>
      <c r="M146" s="22" t="s">
        <v>648</v>
      </c>
      <c r="N146" s="20" t="s">
        <v>592</v>
      </c>
      <c r="O146" s="19" t="s">
        <v>582</v>
      </c>
      <c r="P146" s="19" t="s">
        <v>582</v>
      </c>
      <c r="Q146" s="19" t="s">
        <v>582</v>
      </c>
      <c r="R146" s="19" t="s">
        <v>582</v>
      </c>
      <c r="S146" s="19" t="s">
        <v>582</v>
      </c>
      <c r="T146" s="21"/>
    </row>
    <row r="147" spans="1:20" ht="13">
      <c r="A147" s="22" t="s">
        <v>343</v>
      </c>
      <c r="B147" s="22" t="s">
        <v>587</v>
      </c>
      <c r="C147" s="22" t="s">
        <v>607</v>
      </c>
      <c r="D147" s="19">
        <f>_xlfn.IFNA(VLOOKUP(A147,wc_summary!A:C,2,FALSE),"")</f>
        <v>24</v>
      </c>
      <c r="E147" s="19">
        <f>_xlfn.IFNA(VLOOKUP(A147,wc_summary!A:C,3,FALSE),"")</f>
        <v>66</v>
      </c>
      <c r="F147" s="22" t="s">
        <v>640</v>
      </c>
      <c r="G147" s="22" t="s">
        <v>582</v>
      </c>
      <c r="H147" s="22" t="s">
        <v>589</v>
      </c>
      <c r="I147" s="22" t="s">
        <v>584</v>
      </c>
      <c r="J147" s="22" t="s">
        <v>591</v>
      </c>
      <c r="K147" s="22" t="s">
        <v>586</v>
      </c>
      <c r="L147" s="22" t="s">
        <v>649</v>
      </c>
      <c r="M147" s="22" t="s">
        <v>624</v>
      </c>
      <c r="N147" s="20">
        <v>0.05</v>
      </c>
      <c r="O147" s="19" t="s">
        <v>582</v>
      </c>
      <c r="P147" s="19" t="s">
        <v>582</v>
      </c>
      <c r="Q147" s="19" t="s">
        <v>582</v>
      </c>
      <c r="R147" s="19" t="s">
        <v>582</v>
      </c>
      <c r="S147" s="19" t="s">
        <v>582</v>
      </c>
      <c r="T147" s="21"/>
    </row>
    <row r="148" spans="1:20" ht="13">
      <c r="A148" s="22" t="s">
        <v>345</v>
      </c>
      <c r="B148" s="22" t="s">
        <v>602</v>
      </c>
      <c r="C148" s="22" t="s">
        <v>603</v>
      </c>
      <c r="D148" s="19">
        <f>_xlfn.IFNA(VLOOKUP(A148,wc_summary!A:C,2,FALSE),"")</f>
        <v>6</v>
      </c>
      <c r="E148" s="19">
        <f>_xlfn.IFNA(VLOOKUP(A148,wc_summary!A:C,3,FALSE),"")</f>
        <v>15</v>
      </c>
      <c r="F148" s="22" t="s">
        <v>640</v>
      </c>
      <c r="G148" s="22" t="s">
        <v>582</v>
      </c>
      <c r="H148" s="22" t="s">
        <v>583</v>
      </c>
      <c r="I148" s="22" t="s">
        <v>584</v>
      </c>
      <c r="J148" s="22" t="s">
        <v>591</v>
      </c>
      <c r="K148" s="22" t="s">
        <v>586</v>
      </c>
      <c r="L148" s="22" t="s">
        <v>632</v>
      </c>
      <c r="M148" s="22" t="s">
        <v>646</v>
      </c>
      <c r="N148" s="20" t="s">
        <v>589</v>
      </c>
      <c r="O148" s="19" t="s">
        <v>582</v>
      </c>
      <c r="P148" s="19" t="s">
        <v>582</v>
      </c>
      <c r="Q148" s="19" t="s">
        <v>582</v>
      </c>
      <c r="R148" s="19" t="s">
        <v>582</v>
      </c>
      <c r="S148" s="19" t="s">
        <v>582</v>
      </c>
      <c r="T148" s="21"/>
    </row>
    <row r="149" spans="1:20" ht="13">
      <c r="A149" s="22" t="s">
        <v>348</v>
      </c>
      <c r="B149" s="22" t="s">
        <v>598</v>
      </c>
      <c r="C149" s="22" t="s">
        <v>605</v>
      </c>
      <c r="D149" s="19">
        <f>_xlfn.IFNA(VLOOKUP(A149,wc_summary!A:C,2,FALSE),"")</f>
        <v>9</v>
      </c>
      <c r="E149" s="19">
        <f>_xlfn.IFNA(VLOOKUP(A149,wc_summary!A:C,3,FALSE),"")</f>
        <v>33</v>
      </c>
      <c r="F149" s="22" t="s">
        <v>640</v>
      </c>
      <c r="G149" s="22" t="s">
        <v>582</v>
      </c>
      <c r="H149" s="22" t="s">
        <v>592</v>
      </c>
      <c r="I149" s="22" t="s">
        <v>584</v>
      </c>
      <c r="J149" s="22" t="s">
        <v>591</v>
      </c>
      <c r="K149" s="22" t="s">
        <v>586</v>
      </c>
      <c r="L149" s="22" t="s">
        <v>647</v>
      </c>
      <c r="M149" s="22" t="s">
        <v>648</v>
      </c>
      <c r="N149" s="20" t="s">
        <v>592</v>
      </c>
      <c r="O149" s="19" t="s">
        <v>582</v>
      </c>
      <c r="P149" s="19" t="s">
        <v>582</v>
      </c>
      <c r="Q149" s="19" t="s">
        <v>582</v>
      </c>
      <c r="R149" s="19" t="s">
        <v>582</v>
      </c>
      <c r="S149" s="19" t="s">
        <v>582</v>
      </c>
      <c r="T149" s="21"/>
    </row>
    <row r="150" spans="1:20" ht="13">
      <c r="A150" s="22" t="s">
        <v>350</v>
      </c>
      <c r="B150" s="22" t="s">
        <v>587</v>
      </c>
      <c r="C150" s="22" t="s">
        <v>607</v>
      </c>
      <c r="D150" s="19">
        <f>_xlfn.IFNA(VLOOKUP(A150,wc_summary!A:C,2,FALSE),"")</f>
        <v>24</v>
      </c>
      <c r="E150" s="19">
        <f>_xlfn.IFNA(VLOOKUP(A150,wc_summary!A:C,3,FALSE),"")</f>
        <v>66</v>
      </c>
      <c r="F150" s="22" t="s">
        <v>640</v>
      </c>
      <c r="G150" s="22" t="s">
        <v>582</v>
      </c>
      <c r="H150" s="22" t="s">
        <v>589</v>
      </c>
      <c r="I150" s="22" t="s">
        <v>584</v>
      </c>
      <c r="J150" s="22" t="s">
        <v>591</v>
      </c>
      <c r="K150" s="22" t="s">
        <v>586</v>
      </c>
      <c r="L150" s="22" t="s">
        <v>649</v>
      </c>
      <c r="M150" s="22" t="s">
        <v>624</v>
      </c>
      <c r="N150" s="20">
        <v>0.05</v>
      </c>
      <c r="O150" s="19" t="s">
        <v>582</v>
      </c>
      <c r="P150" s="19" t="s">
        <v>582</v>
      </c>
      <c r="Q150" s="19" t="s">
        <v>582</v>
      </c>
      <c r="R150" s="19" t="s">
        <v>582</v>
      </c>
      <c r="S150" s="19" t="s">
        <v>582</v>
      </c>
      <c r="T150" s="21"/>
    </row>
    <row r="151" spans="1:20" ht="13">
      <c r="A151" s="15" t="s">
        <v>675</v>
      </c>
      <c r="B151" s="16"/>
      <c r="C151" s="16"/>
      <c r="D151" s="19" t="str">
        <f>_xlfn.IFNA(VLOOKUP(A151,wc_summary!A:C,2,FALSE),"")</f>
        <v/>
      </c>
      <c r="E151" s="19" t="str">
        <f>_xlfn.IFNA(VLOOKUP(A151,wc_summary!A:C,3,FALSE),"")</f>
        <v/>
      </c>
      <c r="F151" s="16"/>
      <c r="G151" s="16"/>
      <c r="H151" s="16"/>
      <c r="I151" s="16"/>
      <c r="J151" s="16"/>
      <c r="K151" s="16"/>
      <c r="L151" s="16"/>
      <c r="M151" s="16"/>
      <c r="N151" s="17"/>
      <c r="O151" s="16"/>
      <c r="P151" s="16"/>
      <c r="Q151" s="16"/>
      <c r="R151" s="16"/>
      <c r="S151" s="16"/>
      <c r="T151" s="18"/>
    </row>
    <row r="152" spans="1:20" ht="13">
      <c r="A152" s="12" t="s">
        <v>352</v>
      </c>
      <c r="B152" s="19" t="s">
        <v>598</v>
      </c>
      <c r="C152" s="19" t="s">
        <v>605</v>
      </c>
      <c r="D152" s="19">
        <f>_xlfn.IFNA(VLOOKUP(A152,wc_summary!A:C,2,FALSE),"")</f>
        <v>19</v>
      </c>
      <c r="E152" s="19">
        <f>_xlfn.IFNA(VLOOKUP(A152,wc_summary!A:C,3,FALSE),"")</f>
        <v>29</v>
      </c>
      <c r="F152" s="19" t="s">
        <v>640</v>
      </c>
      <c r="G152" s="19" t="s">
        <v>582</v>
      </c>
      <c r="H152" s="19" t="s">
        <v>640</v>
      </c>
      <c r="I152" s="19" t="s">
        <v>584</v>
      </c>
      <c r="J152" s="19" t="s">
        <v>586</v>
      </c>
      <c r="K152" s="19" t="s">
        <v>587</v>
      </c>
      <c r="L152" s="19" t="s">
        <v>625</v>
      </c>
      <c r="M152" s="19" t="s">
        <v>594</v>
      </c>
      <c r="N152" s="20" t="s">
        <v>592</v>
      </c>
      <c r="O152" s="19" t="s">
        <v>582</v>
      </c>
      <c r="P152" s="19" t="s">
        <v>582</v>
      </c>
      <c r="Q152" s="19" t="s">
        <v>582</v>
      </c>
      <c r="R152" s="19" t="s">
        <v>582</v>
      </c>
      <c r="S152" s="19" t="s">
        <v>582</v>
      </c>
      <c r="T152" s="21"/>
    </row>
    <row r="153" spans="1:20" ht="13">
      <c r="A153" s="12" t="s">
        <v>355</v>
      </c>
      <c r="B153" s="19" t="s">
        <v>579</v>
      </c>
      <c r="C153" s="19" t="s">
        <v>590</v>
      </c>
      <c r="D153" s="19">
        <f>_xlfn.IFNA(VLOOKUP(A153,wc_summary!A:C,2,FALSE),"")</f>
        <v>3</v>
      </c>
      <c r="E153" s="19">
        <f>_xlfn.IFNA(VLOOKUP(A153,wc_summary!A:C,3,FALSE),"")</f>
        <v>11</v>
      </c>
      <c r="F153" s="19" t="s">
        <v>584</v>
      </c>
      <c r="G153" s="19" t="s">
        <v>582</v>
      </c>
      <c r="H153" s="19" t="s">
        <v>582</v>
      </c>
      <c r="I153" s="19" t="s">
        <v>584</v>
      </c>
      <c r="J153" s="19" t="s">
        <v>600</v>
      </c>
      <c r="K153" s="19" t="s">
        <v>586</v>
      </c>
      <c r="L153" s="19" t="s">
        <v>609</v>
      </c>
      <c r="M153" s="19" t="s">
        <v>656</v>
      </c>
      <c r="N153" s="20" t="s">
        <v>589</v>
      </c>
      <c r="O153" s="19" t="s">
        <v>582</v>
      </c>
      <c r="P153" s="19" t="s">
        <v>582</v>
      </c>
      <c r="Q153" s="19" t="s">
        <v>582</v>
      </c>
      <c r="R153" s="19" t="s">
        <v>582</v>
      </c>
      <c r="S153" s="19" t="s">
        <v>582</v>
      </c>
      <c r="T153" s="21"/>
    </row>
    <row r="154" spans="1:20" ht="13">
      <c r="A154" s="12" t="s">
        <v>357</v>
      </c>
      <c r="B154" s="19" t="s">
        <v>602</v>
      </c>
      <c r="C154" s="19" t="s">
        <v>603</v>
      </c>
      <c r="D154" s="19">
        <f>_xlfn.IFNA(VLOOKUP(A154,wc_summary!A:C,2,FALSE),"")</f>
        <v>9</v>
      </c>
      <c r="E154" s="19">
        <f>_xlfn.IFNA(VLOOKUP(A154,wc_summary!A:C,3,FALSE),"")</f>
        <v>15</v>
      </c>
      <c r="F154" s="19" t="s">
        <v>640</v>
      </c>
      <c r="G154" s="19" t="s">
        <v>582</v>
      </c>
      <c r="H154" s="19" t="s">
        <v>620</v>
      </c>
      <c r="I154" s="19" t="s">
        <v>584</v>
      </c>
      <c r="J154" s="19" t="s">
        <v>586</v>
      </c>
      <c r="K154" s="19" t="s">
        <v>587</v>
      </c>
      <c r="L154" s="19" t="s">
        <v>625</v>
      </c>
      <c r="M154" s="19" t="s">
        <v>631</v>
      </c>
      <c r="N154" s="20" t="s">
        <v>589</v>
      </c>
      <c r="O154" s="19" t="s">
        <v>582</v>
      </c>
      <c r="P154" s="19" t="s">
        <v>582</v>
      </c>
      <c r="Q154" s="19" t="s">
        <v>582</v>
      </c>
      <c r="R154" s="19" t="s">
        <v>582</v>
      </c>
      <c r="S154" s="19" t="s">
        <v>582</v>
      </c>
      <c r="T154" s="21"/>
    </row>
    <row r="155" spans="1:20" ht="13">
      <c r="A155" s="12" t="s">
        <v>358</v>
      </c>
      <c r="B155" s="19" t="s">
        <v>598</v>
      </c>
      <c r="C155" s="19" t="s">
        <v>605</v>
      </c>
      <c r="D155" s="19">
        <f>_xlfn.IFNA(VLOOKUP(A155,wc_summary!A:C,2,FALSE),"")</f>
        <v>17</v>
      </c>
      <c r="E155" s="19">
        <f>_xlfn.IFNA(VLOOKUP(A155,wc_summary!A:C,3,FALSE),"")</f>
        <v>30</v>
      </c>
      <c r="F155" s="19" t="s">
        <v>640</v>
      </c>
      <c r="G155" s="19" t="s">
        <v>582</v>
      </c>
      <c r="H155" s="19" t="s">
        <v>620</v>
      </c>
      <c r="I155" s="19" t="s">
        <v>584</v>
      </c>
      <c r="J155" s="19" t="s">
        <v>586</v>
      </c>
      <c r="K155" s="19" t="s">
        <v>587</v>
      </c>
      <c r="L155" s="19" t="s">
        <v>625</v>
      </c>
      <c r="M155" s="19" t="s">
        <v>631</v>
      </c>
      <c r="N155" s="20" t="s">
        <v>592</v>
      </c>
      <c r="O155" s="19" t="s">
        <v>582</v>
      </c>
      <c r="P155" s="19" t="s">
        <v>582</v>
      </c>
      <c r="Q155" s="19" t="s">
        <v>582</v>
      </c>
      <c r="R155" s="19" t="s">
        <v>582</v>
      </c>
      <c r="S155" s="19" t="s">
        <v>582</v>
      </c>
      <c r="T155" s="21"/>
    </row>
    <row r="156" spans="1:20" ht="13">
      <c r="A156" s="12" t="s">
        <v>360</v>
      </c>
      <c r="B156" s="19" t="s">
        <v>602</v>
      </c>
      <c r="C156" s="19" t="s">
        <v>603</v>
      </c>
      <c r="D156" s="19">
        <f>_xlfn.IFNA(VLOOKUP(A156,wc_summary!A:C,2,FALSE),"")</f>
        <v>2</v>
      </c>
      <c r="E156" s="19">
        <f>_xlfn.IFNA(VLOOKUP(A156,wc_summary!A:C,3,FALSE),"")</f>
        <v>3</v>
      </c>
      <c r="F156" s="19" t="s">
        <v>640</v>
      </c>
      <c r="G156" s="19" t="s">
        <v>582</v>
      </c>
      <c r="H156" s="19" t="s">
        <v>640</v>
      </c>
      <c r="I156" s="19" t="s">
        <v>584</v>
      </c>
      <c r="J156" s="19" t="s">
        <v>586</v>
      </c>
      <c r="K156" s="19" t="s">
        <v>587</v>
      </c>
      <c r="L156" s="19" t="s">
        <v>609</v>
      </c>
      <c r="M156" s="19" t="s">
        <v>631</v>
      </c>
      <c r="N156" s="20" t="s">
        <v>589</v>
      </c>
      <c r="O156" s="19" t="s">
        <v>582</v>
      </c>
      <c r="P156" s="19" t="s">
        <v>582</v>
      </c>
      <c r="Q156" s="19" t="s">
        <v>582</v>
      </c>
      <c r="R156" s="19" t="s">
        <v>582</v>
      </c>
      <c r="S156" s="19" t="s">
        <v>582</v>
      </c>
      <c r="T156" s="21"/>
    </row>
    <row r="157" spans="1:20" ht="13">
      <c r="A157" s="12" t="s">
        <v>361</v>
      </c>
      <c r="B157" s="19" t="s">
        <v>598</v>
      </c>
      <c r="C157" s="19" t="s">
        <v>605</v>
      </c>
      <c r="D157" s="19">
        <f>_xlfn.IFNA(VLOOKUP(A157,wc_summary!A:C,2,FALSE),"")</f>
        <v>4</v>
      </c>
      <c r="E157" s="19">
        <f>_xlfn.IFNA(VLOOKUP(A157,wc_summary!A:C,3,FALSE),"")</f>
        <v>7</v>
      </c>
      <c r="F157" s="19" t="s">
        <v>640</v>
      </c>
      <c r="G157" s="19" t="s">
        <v>582</v>
      </c>
      <c r="H157" s="19" t="s">
        <v>640</v>
      </c>
      <c r="I157" s="19" t="s">
        <v>584</v>
      </c>
      <c r="J157" s="19" t="s">
        <v>586</v>
      </c>
      <c r="K157" s="19" t="s">
        <v>587</v>
      </c>
      <c r="L157" s="19" t="s">
        <v>587</v>
      </c>
      <c r="M157" s="19" t="s">
        <v>653</v>
      </c>
      <c r="N157" s="20" t="s">
        <v>592</v>
      </c>
      <c r="O157" s="19" t="s">
        <v>582</v>
      </c>
      <c r="P157" s="19" t="s">
        <v>582</v>
      </c>
      <c r="Q157" s="19" t="s">
        <v>582</v>
      </c>
      <c r="R157" s="19" t="s">
        <v>582</v>
      </c>
      <c r="S157" s="19" t="s">
        <v>582</v>
      </c>
      <c r="T157" s="21"/>
    </row>
    <row r="158" spans="1:20" ht="13">
      <c r="A158" s="22" t="s">
        <v>363</v>
      </c>
      <c r="B158" s="22" t="s">
        <v>582</v>
      </c>
      <c r="C158" s="22" t="s">
        <v>582</v>
      </c>
      <c r="D158" s="19">
        <f>_xlfn.IFNA(VLOOKUP(A158,wc_summary!A:C,2,FALSE),"")</f>
        <v>286</v>
      </c>
      <c r="E158" s="19">
        <f>_xlfn.IFNA(VLOOKUP(A158,wc_summary!A:C,3,FALSE),"")</f>
        <v>690</v>
      </c>
      <c r="F158" s="22" t="s">
        <v>676</v>
      </c>
      <c r="G158" s="22" t="s">
        <v>582</v>
      </c>
      <c r="H158" s="22" t="s">
        <v>624</v>
      </c>
      <c r="I158" s="22" t="s">
        <v>584</v>
      </c>
      <c r="J158" s="22" t="s">
        <v>586</v>
      </c>
      <c r="K158" s="22" t="s">
        <v>587</v>
      </c>
      <c r="L158" s="22" t="s">
        <v>649</v>
      </c>
      <c r="M158" s="22" t="s">
        <v>588</v>
      </c>
      <c r="N158" s="22" t="s">
        <v>640</v>
      </c>
      <c r="O158" s="19" t="s">
        <v>582</v>
      </c>
      <c r="P158" s="19" t="s">
        <v>582</v>
      </c>
      <c r="Q158" s="19" t="s">
        <v>582</v>
      </c>
      <c r="R158" s="19" t="s">
        <v>582</v>
      </c>
      <c r="S158" s="19" t="s">
        <v>582</v>
      </c>
      <c r="T158" s="21"/>
    </row>
    <row r="159" spans="1:20" ht="13">
      <c r="A159" s="15" t="s">
        <v>677</v>
      </c>
      <c r="B159" s="16"/>
      <c r="C159" s="16"/>
      <c r="D159" s="19" t="str">
        <f>_xlfn.IFNA(VLOOKUP(A159,wc_summary!A:C,2,FALSE),"")</f>
        <v/>
      </c>
      <c r="E159" s="19" t="str">
        <f>_xlfn.IFNA(VLOOKUP(A159,wc_summary!A:C,3,FALSE),"")</f>
        <v/>
      </c>
      <c r="F159" s="16"/>
      <c r="G159" s="16"/>
      <c r="H159" s="16"/>
      <c r="I159" s="16"/>
      <c r="J159" s="16"/>
      <c r="K159" s="16"/>
      <c r="L159" s="16"/>
      <c r="M159" s="16"/>
      <c r="N159" s="17"/>
      <c r="O159" s="16"/>
      <c r="P159" s="16"/>
      <c r="Q159" s="16"/>
      <c r="R159" s="16"/>
      <c r="S159" s="16"/>
      <c r="T159" s="18"/>
    </row>
    <row r="160" spans="1:20" ht="13">
      <c r="A160" s="12" t="s">
        <v>366</v>
      </c>
      <c r="B160" s="19" t="s">
        <v>598</v>
      </c>
      <c r="C160" s="19" t="s">
        <v>605</v>
      </c>
      <c r="D160" s="19">
        <f>_xlfn.IFNA(VLOOKUP(A160,wc_summary!A:C,2,FALSE),"")</f>
        <v>12</v>
      </c>
      <c r="E160" s="19">
        <f>_xlfn.IFNA(VLOOKUP(A160,wc_summary!A:C,3,FALSE),"")</f>
        <v>20</v>
      </c>
      <c r="F160" s="19" t="s">
        <v>640</v>
      </c>
      <c r="G160" s="19" t="s">
        <v>619</v>
      </c>
      <c r="H160" s="19" t="s">
        <v>619</v>
      </c>
      <c r="I160" s="19" t="s">
        <v>584</v>
      </c>
      <c r="J160" s="19" t="s">
        <v>586</v>
      </c>
      <c r="K160" s="19" t="s">
        <v>586</v>
      </c>
      <c r="L160" s="19" t="s">
        <v>609</v>
      </c>
      <c r="M160" s="19" t="s">
        <v>678</v>
      </c>
      <c r="N160" s="20" t="s">
        <v>589</v>
      </c>
      <c r="O160" s="19" t="s">
        <v>582</v>
      </c>
      <c r="P160" s="19" t="s">
        <v>582</v>
      </c>
      <c r="Q160" s="19" t="s">
        <v>582</v>
      </c>
      <c r="R160" s="19" t="s">
        <v>582</v>
      </c>
      <c r="S160" s="19" t="s">
        <v>582</v>
      </c>
      <c r="T160" s="21"/>
    </row>
    <row r="161" spans="1:20" ht="13">
      <c r="A161" s="12" t="s">
        <v>369</v>
      </c>
      <c r="B161" s="19" t="s">
        <v>587</v>
      </c>
      <c r="C161" s="19" t="s">
        <v>607</v>
      </c>
      <c r="D161" s="19">
        <f>_xlfn.IFNA(VLOOKUP(A161,wc_summary!A:C,2,FALSE),"")</f>
        <v>26</v>
      </c>
      <c r="E161" s="19">
        <f>_xlfn.IFNA(VLOOKUP(A161,wc_summary!A:C,3,FALSE),"")</f>
        <v>46</v>
      </c>
      <c r="F161" s="19" t="s">
        <v>640</v>
      </c>
      <c r="G161" s="19" t="s">
        <v>619</v>
      </c>
      <c r="H161" s="19" t="s">
        <v>619</v>
      </c>
      <c r="I161" s="19" t="s">
        <v>584</v>
      </c>
      <c r="J161" s="19" t="s">
        <v>586</v>
      </c>
      <c r="K161" s="19" t="s">
        <v>586</v>
      </c>
      <c r="L161" s="19" t="s">
        <v>625</v>
      </c>
      <c r="M161" s="19" t="s">
        <v>631</v>
      </c>
      <c r="N161" s="20" t="s">
        <v>592</v>
      </c>
      <c r="O161" s="19" t="s">
        <v>582</v>
      </c>
      <c r="P161" s="19" t="s">
        <v>582</v>
      </c>
      <c r="Q161" s="19" t="s">
        <v>582</v>
      </c>
      <c r="R161" s="19" t="s">
        <v>582</v>
      </c>
      <c r="S161" s="19" t="s">
        <v>582</v>
      </c>
      <c r="T161" s="21"/>
    </row>
    <row r="162" spans="1:20" ht="13">
      <c r="A162" s="12" t="s">
        <v>371</v>
      </c>
      <c r="B162" s="19" t="s">
        <v>625</v>
      </c>
      <c r="C162" s="19" t="s">
        <v>654</v>
      </c>
      <c r="D162" s="19">
        <f>_xlfn.IFNA(VLOOKUP(A162,wc_summary!A:C,2,FALSE),"")</f>
        <v>52</v>
      </c>
      <c r="E162" s="19">
        <f>_xlfn.IFNA(VLOOKUP(A162,wc_summary!A:C,3,FALSE),"")</f>
        <v>99</v>
      </c>
      <c r="F162" s="19" t="s">
        <v>640</v>
      </c>
      <c r="G162" s="19" t="s">
        <v>619</v>
      </c>
      <c r="H162" s="19" t="s">
        <v>619</v>
      </c>
      <c r="I162" s="19" t="s">
        <v>584</v>
      </c>
      <c r="J162" s="19" t="s">
        <v>586</v>
      </c>
      <c r="K162" s="19" t="s">
        <v>586</v>
      </c>
      <c r="L162" s="19" t="s">
        <v>638</v>
      </c>
      <c r="M162" s="19" t="s">
        <v>679</v>
      </c>
      <c r="N162" s="20">
        <v>0.05</v>
      </c>
      <c r="O162" s="19" t="s">
        <v>582</v>
      </c>
      <c r="P162" s="19" t="s">
        <v>582</v>
      </c>
      <c r="Q162" s="19" t="s">
        <v>582</v>
      </c>
      <c r="R162" s="19" t="s">
        <v>582</v>
      </c>
      <c r="S162" s="19" t="s">
        <v>582</v>
      </c>
      <c r="T162" s="21"/>
    </row>
    <row r="163" spans="1:20" ht="13">
      <c r="A163" s="15" t="s">
        <v>680</v>
      </c>
      <c r="B163" s="16"/>
      <c r="C163" s="16"/>
      <c r="D163" s="19" t="str">
        <f>_xlfn.IFNA(VLOOKUP(A163,wc_summary!A:C,2,FALSE),"")</f>
        <v/>
      </c>
      <c r="E163" s="19" t="str">
        <f>_xlfn.IFNA(VLOOKUP(A163,wc_summary!A:C,3,FALSE),"")</f>
        <v/>
      </c>
      <c r="F163" s="16"/>
      <c r="G163" s="16"/>
      <c r="H163" s="16"/>
      <c r="I163" s="16"/>
      <c r="J163" s="16"/>
      <c r="K163" s="16"/>
      <c r="L163" s="16"/>
      <c r="M163" s="16"/>
      <c r="N163" s="17"/>
      <c r="O163" s="16"/>
      <c r="P163" s="16"/>
      <c r="Q163" s="16"/>
      <c r="R163" s="16"/>
      <c r="S163" s="16"/>
      <c r="T163" s="18"/>
    </row>
    <row r="164" spans="1:20" ht="13">
      <c r="A164" s="12" t="s">
        <v>373</v>
      </c>
      <c r="B164" s="19" t="s">
        <v>582</v>
      </c>
      <c r="C164" s="19" t="s">
        <v>582</v>
      </c>
      <c r="D164" s="19">
        <f>_xlfn.IFNA(VLOOKUP(A164,wc_summary!A:C,2,FALSE),"")</f>
        <v>15</v>
      </c>
      <c r="E164" s="19">
        <f>_xlfn.IFNA(VLOOKUP(A164,wc_summary!A:C,3,FALSE),"")</f>
        <v>28</v>
      </c>
      <c r="F164" s="23" t="s">
        <v>666</v>
      </c>
      <c r="G164" s="19" t="s">
        <v>582</v>
      </c>
      <c r="H164" s="19" t="s">
        <v>582</v>
      </c>
      <c r="I164" s="19" t="s">
        <v>584</v>
      </c>
      <c r="J164" s="19" t="s">
        <v>586</v>
      </c>
      <c r="K164" s="19" t="s">
        <v>609</v>
      </c>
      <c r="L164" s="19" t="s">
        <v>593</v>
      </c>
      <c r="M164" s="19" t="s">
        <v>640</v>
      </c>
      <c r="N164" s="20" t="s">
        <v>581</v>
      </c>
      <c r="O164" s="19" t="s">
        <v>579</v>
      </c>
      <c r="P164" s="20">
        <v>0.45</v>
      </c>
      <c r="Q164" s="19" t="s">
        <v>681</v>
      </c>
      <c r="R164" s="19" t="s">
        <v>582</v>
      </c>
      <c r="S164" s="19" t="s">
        <v>582</v>
      </c>
      <c r="T164" s="21"/>
    </row>
    <row r="165" spans="1:20" ht="13">
      <c r="A165" s="12" t="s">
        <v>376</v>
      </c>
      <c r="B165" s="19" t="s">
        <v>582</v>
      </c>
      <c r="C165" s="19" t="s">
        <v>582</v>
      </c>
      <c r="D165" s="19">
        <f>_xlfn.IFNA(VLOOKUP(A165,wc_summary!A:C,2,FALSE),"")</f>
        <v>25</v>
      </c>
      <c r="E165" s="19">
        <f>_xlfn.IFNA(VLOOKUP(A165,wc_summary!A:C,3,FALSE),"")</f>
        <v>50</v>
      </c>
      <c r="F165" s="23" t="s">
        <v>666</v>
      </c>
      <c r="G165" s="19" t="s">
        <v>582</v>
      </c>
      <c r="H165" s="20">
        <v>0.1</v>
      </c>
      <c r="I165" s="19" t="s">
        <v>584</v>
      </c>
      <c r="J165" s="19" t="s">
        <v>586</v>
      </c>
      <c r="K165" s="19" t="s">
        <v>609</v>
      </c>
      <c r="L165" s="19" t="s">
        <v>596</v>
      </c>
      <c r="M165" s="19" t="s">
        <v>640</v>
      </c>
      <c r="N165" s="20" t="s">
        <v>581</v>
      </c>
      <c r="O165" s="19" t="s">
        <v>579</v>
      </c>
      <c r="P165" s="20">
        <v>0.45</v>
      </c>
      <c r="Q165" s="19" t="s">
        <v>682</v>
      </c>
      <c r="R165" s="19" t="s">
        <v>582</v>
      </c>
      <c r="S165" s="19" t="s">
        <v>582</v>
      </c>
      <c r="T165" s="21"/>
    </row>
    <row r="166" spans="1:20" ht="13">
      <c r="A166" s="12" t="s">
        <v>378</v>
      </c>
      <c r="B166" s="19" t="s">
        <v>582</v>
      </c>
      <c r="C166" s="19" t="s">
        <v>582</v>
      </c>
      <c r="D166" s="19">
        <f>_xlfn.IFNA(VLOOKUP(A166,wc_summary!A:C,2,FALSE),"")</f>
        <v>52</v>
      </c>
      <c r="E166" s="19">
        <f>_xlfn.IFNA(VLOOKUP(A166,wc_summary!A:C,3,FALSE),"")</f>
        <v>92</v>
      </c>
      <c r="F166" s="23" t="s">
        <v>666</v>
      </c>
      <c r="G166" s="19" t="s">
        <v>582</v>
      </c>
      <c r="H166" s="19" t="s">
        <v>637</v>
      </c>
      <c r="I166" s="19" t="s">
        <v>584</v>
      </c>
      <c r="J166" s="19" t="s">
        <v>586</v>
      </c>
      <c r="K166" s="19" t="s">
        <v>609</v>
      </c>
      <c r="L166" s="19" t="s">
        <v>664</v>
      </c>
      <c r="M166" s="19" t="s">
        <v>640</v>
      </c>
      <c r="N166" s="20" t="s">
        <v>581</v>
      </c>
      <c r="O166" s="19" t="s">
        <v>579</v>
      </c>
      <c r="P166" s="20">
        <v>0.45</v>
      </c>
      <c r="Q166" s="19" t="s">
        <v>683</v>
      </c>
      <c r="R166" s="19" t="s">
        <v>582</v>
      </c>
      <c r="S166" s="19" t="s">
        <v>582</v>
      </c>
      <c r="T166" s="21"/>
    </row>
    <row r="167" spans="1:20" ht="13">
      <c r="A167" s="12" t="s">
        <v>380</v>
      </c>
      <c r="B167" s="19" t="s">
        <v>593</v>
      </c>
      <c r="C167" s="19" t="s">
        <v>616</v>
      </c>
      <c r="D167" s="19">
        <f>_xlfn.IFNA(VLOOKUP(A167,wc_summary!A:C,2,FALSE),"")</f>
        <v>52</v>
      </c>
      <c r="E167" s="19">
        <f>_xlfn.IFNA(VLOOKUP(A167,wc_summary!A:C,3,FALSE),"")</f>
        <v>92</v>
      </c>
      <c r="F167" s="23" t="s">
        <v>666</v>
      </c>
      <c r="G167" s="19" t="s">
        <v>582</v>
      </c>
      <c r="H167" s="19" t="s">
        <v>637</v>
      </c>
      <c r="I167" s="19" t="s">
        <v>584</v>
      </c>
      <c r="J167" s="19" t="s">
        <v>586</v>
      </c>
      <c r="K167" s="19" t="s">
        <v>609</v>
      </c>
      <c r="L167" s="19" t="s">
        <v>664</v>
      </c>
      <c r="M167" s="19" t="s">
        <v>640</v>
      </c>
      <c r="N167" s="20" t="s">
        <v>581</v>
      </c>
      <c r="O167" s="19" t="s">
        <v>579</v>
      </c>
      <c r="P167" s="20">
        <v>0.45</v>
      </c>
      <c r="Q167" s="19" t="s">
        <v>683</v>
      </c>
      <c r="R167" s="19" t="s">
        <v>582</v>
      </c>
      <c r="S167" s="19" t="s">
        <v>582</v>
      </c>
      <c r="T167" s="21"/>
    </row>
    <row r="168" spans="1:20" ht="13">
      <c r="A168" s="12" t="s">
        <v>383</v>
      </c>
      <c r="B168" s="19" t="s">
        <v>611</v>
      </c>
      <c r="C168" s="19" t="s">
        <v>612</v>
      </c>
      <c r="D168" s="19">
        <f>_xlfn.IFNA(VLOOKUP(A168,wc_summary!A:C,2,FALSE),"")</f>
        <v>11</v>
      </c>
      <c r="E168" s="19">
        <f>_xlfn.IFNA(VLOOKUP(A168,wc_summary!A:C,3,FALSE),"")</f>
        <v>26</v>
      </c>
      <c r="F168" s="19" t="s">
        <v>645</v>
      </c>
      <c r="G168" s="19" t="s">
        <v>582</v>
      </c>
      <c r="H168" s="19" t="s">
        <v>582</v>
      </c>
      <c r="I168" s="19" t="s">
        <v>584</v>
      </c>
      <c r="J168" s="19" t="s">
        <v>586</v>
      </c>
      <c r="K168" s="19" t="s">
        <v>587</v>
      </c>
      <c r="L168" s="19" t="s">
        <v>625</v>
      </c>
      <c r="M168" s="19" t="s">
        <v>631</v>
      </c>
      <c r="N168" s="20" t="s">
        <v>653</v>
      </c>
      <c r="O168" s="19" t="s">
        <v>582</v>
      </c>
      <c r="P168" s="19" t="s">
        <v>582</v>
      </c>
      <c r="Q168" s="19" t="s">
        <v>582</v>
      </c>
      <c r="R168" s="19" t="s">
        <v>582</v>
      </c>
      <c r="S168" s="19" t="s">
        <v>582</v>
      </c>
      <c r="T168" s="21"/>
    </row>
    <row r="169" spans="1:20" ht="13">
      <c r="A169" s="12" t="s">
        <v>386</v>
      </c>
      <c r="B169" s="19" t="s">
        <v>586</v>
      </c>
      <c r="C169" s="19" t="s">
        <v>614</v>
      </c>
      <c r="D169" s="19">
        <f>_xlfn.IFNA(VLOOKUP(A169,wc_summary!A:C,2,FALSE),"")</f>
        <v>18</v>
      </c>
      <c r="E169" s="19">
        <f>_xlfn.IFNA(VLOOKUP(A169,wc_summary!A:C,3,FALSE),"")</f>
        <v>48</v>
      </c>
      <c r="F169" s="19" t="s">
        <v>645</v>
      </c>
      <c r="G169" s="19" t="s">
        <v>582</v>
      </c>
      <c r="H169" s="19" t="s">
        <v>582</v>
      </c>
      <c r="I169" s="19" t="s">
        <v>584</v>
      </c>
      <c r="J169" s="19" t="s">
        <v>586</v>
      </c>
      <c r="K169" s="19" t="s">
        <v>587</v>
      </c>
      <c r="L169" s="19" t="s">
        <v>625</v>
      </c>
      <c r="M169" s="19" t="s">
        <v>631</v>
      </c>
      <c r="N169" s="20" t="s">
        <v>620</v>
      </c>
      <c r="O169" s="19" t="s">
        <v>582</v>
      </c>
      <c r="P169" s="19" t="s">
        <v>582</v>
      </c>
      <c r="Q169" s="19" t="s">
        <v>582</v>
      </c>
      <c r="R169" s="19" t="s">
        <v>582</v>
      </c>
      <c r="S169" s="19" t="s">
        <v>582</v>
      </c>
      <c r="T169" s="21"/>
    </row>
    <row r="170" spans="1:20" ht="13">
      <c r="A170" s="15" t="s">
        <v>684</v>
      </c>
      <c r="B170" s="16"/>
      <c r="C170" s="16"/>
      <c r="D170" s="19" t="str">
        <f>_xlfn.IFNA(VLOOKUP(A170,wc_summary!A:C,2,FALSE),"")</f>
        <v/>
      </c>
      <c r="E170" s="19" t="str">
        <f>_xlfn.IFNA(VLOOKUP(A170,wc_summary!A:C,3,FALSE),"")</f>
        <v/>
      </c>
      <c r="F170" s="16"/>
      <c r="G170" s="16"/>
      <c r="H170" s="16"/>
      <c r="I170" s="16"/>
      <c r="J170" s="16"/>
      <c r="K170" s="16"/>
      <c r="L170" s="16"/>
      <c r="M170" s="16"/>
      <c r="N170" s="17"/>
      <c r="O170" s="16"/>
      <c r="P170" s="16"/>
      <c r="Q170" s="16"/>
      <c r="R170" s="16"/>
      <c r="S170" s="16"/>
      <c r="T170" s="18"/>
    </row>
    <row r="171" spans="1:20" ht="13">
      <c r="A171" s="12" t="s">
        <v>388</v>
      </c>
      <c r="B171" s="19" t="s">
        <v>582</v>
      </c>
      <c r="C171" s="19" t="s">
        <v>582</v>
      </c>
      <c r="D171" s="19">
        <f>_xlfn.IFNA(VLOOKUP(A171,wc_summary!A:C,2,FALSE),"")</f>
        <v>87</v>
      </c>
      <c r="E171" s="19">
        <f>_xlfn.IFNA(VLOOKUP(A171,wc_summary!A:C,3,FALSE),"")</f>
        <v>244</v>
      </c>
      <c r="F171" s="19" t="s">
        <v>581</v>
      </c>
      <c r="G171" s="19" t="s">
        <v>582</v>
      </c>
      <c r="H171" s="19" t="s">
        <v>588</v>
      </c>
      <c r="I171" s="19" t="s">
        <v>584</v>
      </c>
      <c r="J171" s="19" t="s">
        <v>586</v>
      </c>
      <c r="K171" s="19" t="s">
        <v>622</v>
      </c>
      <c r="L171" s="19" t="s">
        <v>669</v>
      </c>
      <c r="M171" s="19" t="s">
        <v>588</v>
      </c>
      <c r="N171" s="20" t="s">
        <v>582</v>
      </c>
      <c r="O171" s="19" t="s">
        <v>582</v>
      </c>
      <c r="P171" s="19" t="s">
        <v>582</v>
      </c>
      <c r="Q171" s="19" t="s">
        <v>582</v>
      </c>
      <c r="R171" s="19" t="s">
        <v>582</v>
      </c>
      <c r="S171" s="19" t="s">
        <v>582</v>
      </c>
      <c r="T171" s="21"/>
    </row>
    <row r="172" spans="1:20" ht="14">
      <c r="A172" s="15" t="s">
        <v>686</v>
      </c>
      <c r="B172" s="16"/>
      <c r="C172" s="16"/>
      <c r="D172" s="19" t="str">
        <f>_xlfn.IFNA(VLOOKUP(A172,wc_summary!A:C,2,FALSE),"")</f>
        <v/>
      </c>
      <c r="E172" s="19" t="str">
        <f>_xlfn.IFNA(VLOOKUP(A172,wc_summary!A:C,3,FALSE),"")</f>
        <v/>
      </c>
      <c r="F172" s="16"/>
      <c r="G172" s="16"/>
      <c r="H172" s="16"/>
      <c r="I172" s="16"/>
      <c r="J172" s="16"/>
      <c r="K172" s="16"/>
      <c r="L172" s="16"/>
      <c r="M172" s="16"/>
      <c r="N172" s="17"/>
      <c r="O172" s="16"/>
      <c r="P172" s="16"/>
      <c r="Q172" s="16"/>
      <c r="R172" s="16"/>
      <c r="S172" s="16"/>
      <c r="T172" s="26"/>
    </row>
    <row r="173" spans="1:20" ht="13">
      <c r="A173" s="12" t="s">
        <v>391</v>
      </c>
      <c r="B173" s="19" t="s">
        <v>579</v>
      </c>
      <c r="C173" s="19" t="s">
        <v>590</v>
      </c>
      <c r="D173" s="19">
        <f>_xlfn.IFNA(VLOOKUP(A173,wc_summary!A:C,2,FALSE),"")</f>
        <v>2</v>
      </c>
      <c r="E173" s="19">
        <f>_xlfn.IFNA(VLOOKUP(A173,wc_summary!A:C,3,FALSE),"")</f>
        <v>2</v>
      </c>
      <c r="F173" s="19" t="s">
        <v>582</v>
      </c>
      <c r="G173" s="19" t="s">
        <v>582</v>
      </c>
      <c r="H173" s="19" t="s">
        <v>582</v>
      </c>
      <c r="I173" s="19" t="s">
        <v>640</v>
      </c>
      <c r="J173" s="19" t="s">
        <v>640</v>
      </c>
      <c r="K173" s="19" t="s">
        <v>615</v>
      </c>
      <c r="L173" s="19" t="s">
        <v>580</v>
      </c>
      <c r="M173" s="19" t="s">
        <v>581</v>
      </c>
      <c r="N173" s="20">
        <v>0.1</v>
      </c>
      <c r="O173" s="19" t="s">
        <v>582</v>
      </c>
      <c r="P173" s="19" t="s">
        <v>582</v>
      </c>
      <c r="Q173" s="19" t="s">
        <v>582</v>
      </c>
      <c r="R173" s="19" t="s">
        <v>582</v>
      </c>
      <c r="S173" s="19" t="s">
        <v>582</v>
      </c>
      <c r="T173" s="27"/>
    </row>
    <row r="174" spans="1:20" ht="13">
      <c r="A174" s="12" t="s">
        <v>394</v>
      </c>
      <c r="B174" s="19" t="s">
        <v>602</v>
      </c>
      <c r="C174" s="19" t="s">
        <v>603</v>
      </c>
      <c r="D174" s="19">
        <f>_xlfn.IFNA(VLOOKUP(A174,wc_summary!A:C,2,FALSE),"")</f>
        <v>3</v>
      </c>
      <c r="E174" s="19">
        <f>_xlfn.IFNA(VLOOKUP(A174,wc_summary!A:C,3,FALSE),"")</f>
        <v>3</v>
      </c>
      <c r="F174" s="19" t="s">
        <v>582</v>
      </c>
      <c r="G174" s="19" t="s">
        <v>582</v>
      </c>
      <c r="H174" s="19" t="s">
        <v>582</v>
      </c>
      <c r="I174" s="19" t="s">
        <v>640</v>
      </c>
      <c r="J174" s="19" t="s">
        <v>640</v>
      </c>
      <c r="K174" s="19" t="s">
        <v>615</v>
      </c>
      <c r="L174" s="19" t="s">
        <v>580</v>
      </c>
      <c r="M174" s="19" t="s">
        <v>581</v>
      </c>
      <c r="N174" s="19" t="s">
        <v>620</v>
      </c>
      <c r="O174" s="19" t="s">
        <v>582</v>
      </c>
      <c r="P174" s="19" t="s">
        <v>582</v>
      </c>
      <c r="Q174" s="19" t="s">
        <v>582</v>
      </c>
      <c r="R174" s="19" t="s">
        <v>582</v>
      </c>
      <c r="S174" s="19" t="s">
        <v>582</v>
      </c>
      <c r="T174" s="27"/>
    </row>
    <row r="175" spans="1:20" ht="13">
      <c r="A175" s="12" t="s">
        <v>396</v>
      </c>
      <c r="B175" s="19" t="s">
        <v>580</v>
      </c>
      <c r="C175" s="19" t="s">
        <v>595</v>
      </c>
      <c r="D175" s="19">
        <f>_xlfn.IFNA(VLOOKUP(A175,wc_summary!A:C,2,FALSE),"")</f>
        <v>4</v>
      </c>
      <c r="E175" s="19">
        <f>_xlfn.IFNA(VLOOKUP(A175,wc_summary!A:C,3,FALSE),"")</f>
        <v>4</v>
      </c>
      <c r="F175" s="19" t="s">
        <v>582</v>
      </c>
      <c r="G175" s="19" t="s">
        <v>582</v>
      </c>
      <c r="H175" s="19" t="s">
        <v>582</v>
      </c>
      <c r="I175" s="19" t="s">
        <v>640</v>
      </c>
      <c r="J175" s="19" t="s">
        <v>640</v>
      </c>
      <c r="K175" s="19" t="s">
        <v>615</v>
      </c>
      <c r="L175" s="19" t="s">
        <v>580</v>
      </c>
      <c r="M175" s="19" t="s">
        <v>581</v>
      </c>
      <c r="N175" s="19" t="s">
        <v>687</v>
      </c>
      <c r="O175" s="19" t="s">
        <v>582</v>
      </c>
      <c r="P175" s="19" t="s">
        <v>582</v>
      </c>
      <c r="Q175" s="19" t="s">
        <v>582</v>
      </c>
      <c r="R175" s="19" t="s">
        <v>582</v>
      </c>
      <c r="S175" s="19" t="s">
        <v>582</v>
      </c>
      <c r="T175" s="27"/>
    </row>
    <row r="176" spans="1:20" ht="14">
      <c r="A176" s="28" t="s">
        <v>688</v>
      </c>
      <c r="B176" s="16"/>
      <c r="C176" s="16"/>
      <c r="D176" s="19" t="str">
        <f>_xlfn.IFNA(VLOOKUP(A176,wc_summary!A:C,2,FALSE),"")</f>
        <v/>
      </c>
      <c r="E176" s="19" t="str">
        <f>_xlfn.IFNA(VLOOKUP(A176,wc_summary!A:C,3,FALSE),"")</f>
        <v/>
      </c>
      <c r="F176" s="16"/>
      <c r="G176" s="16"/>
      <c r="H176" s="16"/>
      <c r="I176" s="16"/>
      <c r="J176" s="16"/>
      <c r="K176" s="16"/>
      <c r="L176" s="16"/>
      <c r="M176" s="16"/>
      <c r="N176" s="17"/>
      <c r="O176" s="16"/>
      <c r="P176" s="16"/>
      <c r="Q176" s="16"/>
      <c r="R176" s="16"/>
      <c r="S176" s="16"/>
      <c r="T176" s="26"/>
    </row>
    <row r="177" spans="1:20" ht="14">
      <c r="A177" s="27" t="s">
        <v>398</v>
      </c>
      <c r="B177" s="19" t="s">
        <v>582</v>
      </c>
      <c r="C177" s="19" t="s">
        <v>582</v>
      </c>
      <c r="D177" s="19">
        <f>_xlfn.IFNA(VLOOKUP(A177,wc_summary!A:C,2,FALSE),"")</f>
        <v>485</v>
      </c>
      <c r="E177" s="19">
        <f>_xlfn.IFNA(VLOOKUP(A177,wc_summary!A:C,3,FALSE),"")</f>
        <v>976</v>
      </c>
      <c r="F177" s="29">
        <v>1.5</v>
      </c>
      <c r="G177" s="29">
        <v>0</v>
      </c>
      <c r="H177" s="29">
        <v>0.75</v>
      </c>
      <c r="I177" s="29">
        <v>10</v>
      </c>
      <c r="J177" s="29">
        <v>20</v>
      </c>
      <c r="K177" s="29">
        <v>100</v>
      </c>
      <c r="L177" s="29">
        <v>120</v>
      </c>
      <c r="M177" s="29">
        <v>0.85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7"/>
    </row>
    <row r="178" spans="1:20" ht="13">
      <c r="A178" s="27" t="s">
        <v>400</v>
      </c>
      <c r="B178" s="19" t="s">
        <v>580</v>
      </c>
      <c r="C178" s="19" t="s">
        <v>595</v>
      </c>
      <c r="D178" s="19">
        <f>_xlfn.IFNA(VLOOKUP(A178,wc_summary!A:C,2,FALSE),"")</f>
        <v>12</v>
      </c>
      <c r="E178" s="19">
        <f>_xlfn.IFNA(VLOOKUP(A178,wc_summary!A:C,3,FALSE),"")</f>
        <v>13</v>
      </c>
      <c r="F178" s="19" t="s">
        <v>582</v>
      </c>
      <c r="G178" s="19" t="s">
        <v>582</v>
      </c>
      <c r="H178" s="19" t="s">
        <v>582</v>
      </c>
      <c r="I178" s="19" t="s">
        <v>640</v>
      </c>
      <c r="J178" s="19" t="s">
        <v>640</v>
      </c>
      <c r="K178" s="19" t="s">
        <v>579</v>
      </c>
      <c r="L178" s="19" t="s">
        <v>580</v>
      </c>
      <c r="M178" s="19" t="s">
        <v>581</v>
      </c>
      <c r="N178" s="23" t="s">
        <v>619</v>
      </c>
      <c r="O178" s="19" t="s">
        <v>582</v>
      </c>
      <c r="P178" s="19" t="s">
        <v>582</v>
      </c>
      <c r="Q178" s="19" t="s">
        <v>582</v>
      </c>
      <c r="R178" s="19" t="s">
        <v>582</v>
      </c>
      <c r="S178" s="19" t="s">
        <v>582</v>
      </c>
      <c r="T178" s="27"/>
    </row>
    <row r="179" spans="1:20" ht="14">
      <c r="A179" s="30" t="s">
        <v>402</v>
      </c>
      <c r="B179" s="29">
        <v>7.5</v>
      </c>
      <c r="C179" s="29">
        <v>-7.5</v>
      </c>
      <c r="D179" s="19">
        <f>_xlfn.IFNA(VLOOKUP(A179,wc_summary!A:C,2,FALSE),"")</f>
        <v>8</v>
      </c>
      <c r="E179" s="19">
        <f>_xlfn.IFNA(VLOOKUP(A179,wc_summary!A:C,3,FALSE),"")</f>
        <v>9</v>
      </c>
      <c r="F179" s="29">
        <v>0.8</v>
      </c>
      <c r="G179" s="29">
        <v>0</v>
      </c>
      <c r="H179" s="29">
        <v>0.15</v>
      </c>
      <c r="I179" s="29">
        <v>2</v>
      </c>
      <c r="J179" s="29">
        <v>23</v>
      </c>
      <c r="K179" s="29">
        <v>25</v>
      </c>
      <c r="L179" s="29">
        <v>30</v>
      </c>
      <c r="M179" s="29">
        <v>0.9</v>
      </c>
      <c r="N179" s="29">
        <v>0.6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7"/>
    </row>
    <row r="180" spans="1:20" ht="14">
      <c r="A180" s="30" t="s">
        <v>404</v>
      </c>
      <c r="B180" s="29">
        <v>15</v>
      </c>
      <c r="C180" s="29">
        <v>-15</v>
      </c>
      <c r="D180" s="19">
        <f>_xlfn.IFNA(VLOOKUP(A180,wc_summary!A:C,2,FALSE),"")</f>
        <v>12</v>
      </c>
      <c r="E180" s="19">
        <f>_xlfn.IFNA(VLOOKUP(A180,wc_summary!A:C,3,FALSE),"")</f>
        <v>21</v>
      </c>
      <c r="F180" s="29">
        <v>0.8</v>
      </c>
      <c r="G180" s="29">
        <v>0</v>
      </c>
      <c r="H180" s="29">
        <v>0.3</v>
      </c>
      <c r="I180" s="29">
        <v>2</v>
      </c>
      <c r="J180" s="29">
        <v>23</v>
      </c>
      <c r="K180" s="29">
        <v>25</v>
      </c>
      <c r="L180" s="29">
        <v>30</v>
      </c>
      <c r="M180" s="29">
        <v>0.85</v>
      </c>
      <c r="N180" s="29">
        <v>0.3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7"/>
    </row>
    <row r="181" spans="1:20" ht="14">
      <c r="A181" s="22" t="s">
        <v>406</v>
      </c>
      <c r="B181" s="19" t="s">
        <v>593</v>
      </c>
      <c r="C181" s="19" t="s">
        <v>616</v>
      </c>
      <c r="D181" s="19">
        <f>_xlfn.IFNA(VLOOKUP(A181,wc_summary!A:C,2,FALSE),"")</f>
        <v>500</v>
      </c>
      <c r="E181" s="19">
        <f>_xlfn.IFNA(VLOOKUP(A181,wc_summary!A:C,3,FALSE),"")</f>
        <v>768</v>
      </c>
      <c r="F181" s="19" t="s">
        <v>640</v>
      </c>
      <c r="G181" s="19" t="s">
        <v>640</v>
      </c>
      <c r="H181" s="19" t="s">
        <v>582</v>
      </c>
      <c r="I181" s="19" t="s">
        <v>600</v>
      </c>
      <c r="J181" s="19" t="s">
        <v>587</v>
      </c>
      <c r="K181" s="19" t="s">
        <v>587</v>
      </c>
      <c r="L181" s="29">
        <v>150</v>
      </c>
      <c r="M181" s="19" t="s">
        <v>640</v>
      </c>
      <c r="N181" s="20" t="s">
        <v>619</v>
      </c>
      <c r="O181" s="20">
        <v>10</v>
      </c>
      <c r="P181" s="20">
        <v>1</v>
      </c>
      <c r="Q181" s="20">
        <v>100</v>
      </c>
      <c r="R181" s="19" t="s">
        <v>582</v>
      </c>
      <c r="S181" s="19" t="s">
        <v>582</v>
      </c>
      <c r="T181" s="12"/>
    </row>
    <row r="182" spans="1:20" ht="14">
      <c r="A182" s="30" t="s">
        <v>408</v>
      </c>
      <c r="B182" s="29">
        <v>50</v>
      </c>
      <c r="C182" s="29">
        <v>-50</v>
      </c>
      <c r="D182" s="19">
        <f>_xlfn.IFNA(VLOOKUP(A182,wc_summary!A:C,2,FALSE),"")</f>
        <v>208</v>
      </c>
      <c r="E182" s="19">
        <f>_xlfn.IFNA(VLOOKUP(A182,wc_summary!A:C,3,FALSE),"")</f>
        <v>298</v>
      </c>
      <c r="F182" s="29">
        <v>0.8</v>
      </c>
      <c r="G182" s="29">
        <v>0</v>
      </c>
      <c r="H182" s="29">
        <v>0.9</v>
      </c>
      <c r="I182" s="29">
        <v>2</v>
      </c>
      <c r="J182" s="29">
        <v>15</v>
      </c>
      <c r="K182" s="29">
        <v>10</v>
      </c>
      <c r="L182" s="29">
        <v>150</v>
      </c>
      <c r="M182" s="29">
        <v>0.8</v>
      </c>
      <c r="N182" s="29">
        <v>0.75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7"/>
    </row>
    <row r="183" spans="1:20" ht="14">
      <c r="A183" s="30" t="s">
        <v>410</v>
      </c>
      <c r="B183" s="29">
        <v>300</v>
      </c>
      <c r="C183" s="29">
        <v>-300</v>
      </c>
      <c r="D183" s="19">
        <f>_xlfn.IFNA(VLOOKUP(A183,wc_summary!A:C,2,FALSE),"")</f>
        <v>4852</v>
      </c>
      <c r="E183" s="19">
        <f>_xlfn.IFNA(VLOOKUP(A183,wc_summary!A:C,3,FALSE),"")</f>
        <v>7319</v>
      </c>
      <c r="F183" s="29">
        <v>0.75</v>
      </c>
      <c r="G183" s="29">
        <v>0</v>
      </c>
      <c r="H183" s="29">
        <v>0.9</v>
      </c>
      <c r="I183" s="29">
        <v>20</v>
      </c>
      <c r="J183" s="29">
        <v>30</v>
      </c>
      <c r="K183" s="29">
        <v>150</v>
      </c>
      <c r="L183" s="29">
        <v>150</v>
      </c>
      <c r="M183" s="29">
        <v>0.85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7"/>
    </row>
    <row r="184" spans="1:20" ht="13">
      <c r="A184" s="27" t="s">
        <v>412</v>
      </c>
      <c r="B184" s="19" t="s">
        <v>580</v>
      </c>
      <c r="C184" s="19" t="s">
        <v>595</v>
      </c>
      <c r="D184" s="19">
        <f>_xlfn.IFNA(VLOOKUP(A184,wc_summary!A:C,2,FALSE),"")</f>
        <v>9</v>
      </c>
      <c r="E184" s="19">
        <f>_xlfn.IFNA(VLOOKUP(A184,wc_summary!A:C,3,FALSE),"")</f>
        <v>13</v>
      </c>
      <c r="F184" s="19" t="s">
        <v>582</v>
      </c>
      <c r="G184" s="19" t="s">
        <v>582</v>
      </c>
      <c r="H184" s="19" t="s">
        <v>582</v>
      </c>
      <c r="I184" s="19" t="s">
        <v>640</v>
      </c>
      <c r="J184" s="19" t="s">
        <v>640</v>
      </c>
      <c r="K184" s="19" t="s">
        <v>580</v>
      </c>
      <c r="L184" s="19" t="s">
        <v>580</v>
      </c>
      <c r="M184" s="19" t="s">
        <v>581</v>
      </c>
      <c r="N184" s="23" t="s">
        <v>619</v>
      </c>
      <c r="O184" s="19" t="s">
        <v>582</v>
      </c>
      <c r="P184" s="19" t="s">
        <v>582</v>
      </c>
      <c r="Q184" s="19" t="s">
        <v>582</v>
      </c>
      <c r="R184" s="19" t="s">
        <v>582</v>
      </c>
      <c r="S184" s="19" t="s">
        <v>582</v>
      </c>
      <c r="T184" s="27"/>
    </row>
    <row r="185" spans="1:20" ht="14">
      <c r="A185" s="27" t="s">
        <v>414</v>
      </c>
      <c r="B185" s="19" t="s">
        <v>582</v>
      </c>
      <c r="C185" s="29">
        <v>-300</v>
      </c>
      <c r="D185" s="19">
        <f>_xlfn.IFNA(VLOOKUP(A185,wc_summary!A:C,2,FALSE),"")</f>
        <v>1941</v>
      </c>
      <c r="E185" s="19">
        <f>_xlfn.IFNA(VLOOKUP(A185,wc_summary!A:C,3,FALSE),"")</f>
        <v>2927</v>
      </c>
      <c r="F185" s="29">
        <v>1</v>
      </c>
      <c r="G185" s="29">
        <v>0</v>
      </c>
      <c r="H185" s="29">
        <v>0.9</v>
      </c>
      <c r="I185" s="29">
        <v>10</v>
      </c>
      <c r="J185" s="29">
        <v>20</v>
      </c>
      <c r="K185" s="29">
        <v>100</v>
      </c>
      <c r="L185" s="29">
        <v>120</v>
      </c>
      <c r="M185" s="29">
        <v>0.85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7"/>
    </row>
    <row r="186" spans="1:20" ht="14">
      <c r="A186" s="27" t="s">
        <v>416</v>
      </c>
      <c r="B186" s="19" t="s">
        <v>582</v>
      </c>
      <c r="C186" s="29">
        <v>-50</v>
      </c>
      <c r="D186" s="19">
        <f>_xlfn.IFNA(VLOOKUP(A186,wc_summary!A:C,2,FALSE),"")</f>
        <v>93</v>
      </c>
      <c r="E186" s="19">
        <f>_xlfn.IFNA(VLOOKUP(A186,wc_summary!A:C,3,FALSE),"")</f>
        <v>144</v>
      </c>
      <c r="F186" s="23" t="s">
        <v>689</v>
      </c>
      <c r="G186" s="19" t="s">
        <v>582</v>
      </c>
      <c r="H186" s="19" t="s">
        <v>636</v>
      </c>
      <c r="I186" s="23" t="s">
        <v>584</v>
      </c>
      <c r="J186" s="19" t="s">
        <v>600</v>
      </c>
      <c r="K186" s="19" t="s">
        <v>580</v>
      </c>
      <c r="L186" s="19" t="s">
        <v>638</v>
      </c>
      <c r="M186" s="19" t="s">
        <v>581</v>
      </c>
      <c r="N186" s="20">
        <v>0.75</v>
      </c>
      <c r="O186" s="19" t="s">
        <v>582</v>
      </c>
      <c r="P186" s="19" t="s">
        <v>582</v>
      </c>
      <c r="Q186" s="19" t="s">
        <v>582</v>
      </c>
      <c r="R186" s="19" t="s">
        <v>582</v>
      </c>
      <c r="S186" s="19" t="s">
        <v>582</v>
      </c>
      <c r="T186" s="27"/>
    </row>
    <row r="187" spans="1:20" ht="13">
      <c r="A187" s="27" t="s">
        <v>418</v>
      </c>
      <c r="B187" s="19" t="s">
        <v>580</v>
      </c>
      <c r="C187" s="19" t="s">
        <v>595</v>
      </c>
      <c r="D187" s="19">
        <f>_xlfn.IFNA(VLOOKUP(A187,wc_summary!A:C,2,FALSE),"")</f>
        <v>9</v>
      </c>
      <c r="E187" s="19">
        <f>_xlfn.IFNA(VLOOKUP(A187,wc_summary!A:C,3,FALSE),"")</f>
        <v>13</v>
      </c>
      <c r="F187" s="19" t="s">
        <v>582</v>
      </c>
      <c r="G187" s="19" t="s">
        <v>582</v>
      </c>
      <c r="H187" s="19" t="s">
        <v>582</v>
      </c>
      <c r="I187" s="19" t="s">
        <v>640</v>
      </c>
      <c r="J187" s="19" t="s">
        <v>640</v>
      </c>
      <c r="K187" s="19" t="s">
        <v>580</v>
      </c>
      <c r="L187" s="19" t="s">
        <v>580</v>
      </c>
      <c r="M187" s="19" t="s">
        <v>581</v>
      </c>
      <c r="N187" s="23" t="s">
        <v>619</v>
      </c>
      <c r="O187" s="19" t="s">
        <v>582</v>
      </c>
      <c r="P187" s="19" t="s">
        <v>582</v>
      </c>
      <c r="Q187" s="19" t="s">
        <v>582</v>
      </c>
      <c r="R187" s="19" t="s">
        <v>582</v>
      </c>
      <c r="S187" s="19" t="s">
        <v>582</v>
      </c>
      <c r="T187" s="27"/>
    </row>
    <row r="188" spans="1:20" ht="14">
      <c r="A188" s="27" t="s">
        <v>420</v>
      </c>
      <c r="B188" s="29">
        <v>300</v>
      </c>
      <c r="C188" s="29">
        <v>-300</v>
      </c>
      <c r="D188" s="19">
        <f>_xlfn.IFNA(VLOOKUP(A188,wc_summary!A:C,2,FALSE),"")</f>
        <v>485</v>
      </c>
      <c r="E188" s="19">
        <f>_xlfn.IFNA(VLOOKUP(A188,wc_summary!A:C,3,FALSE),"")</f>
        <v>4879</v>
      </c>
      <c r="F188" s="29">
        <v>1</v>
      </c>
      <c r="G188" s="29">
        <v>1</v>
      </c>
      <c r="H188" s="29">
        <v>1</v>
      </c>
      <c r="I188" s="29">
        <v>20</v>
      </c>
      <c r="J188" s="29">
        <v>30</v>
      </c>
      <c r="K188" s="29">
        <v>150</v>
      </c>
      <c r="L188" s="29">
        <v>250</v>
      </c>
      <c r="M188" s="29">
        <v>0.85</v>
      </c>
      <c r="N188" s="29">
        <v>0</v>
      </c>
      <c r="O188" s="29">
        <v>0</v>
      </c>
      <c r="P188" s="29">
        <v>0</v>
      </c>
      <c r="Q188" s="29">
        <v>0</v>
      </c>
      <c r="R188" s="29">
        <v>0</v>
      </c>
      <c r="S188" s="29">
        <v>0</v>
      </c>
      <c r="T188" s="27"/>
    </row>
    <row r="189" spans="1:20" ht="14">
      <c r="A189" s="31" t="s">
        <v>422</v>
      </c>
      <c r="B189" s="19" t="s">
        <v>582</v>
      </c>
      <c r="C189" s="29">
        <v>-100</v>
      </c>
      <c r="D189" s="19">
        <f>_xlfn.IFNA(VLOOKUP(A189,wc_summary!A:C,2,FALSE),"")</f>
        <v>243</v>
      </c>
      <c r="E189" s="19">
        <f>_xlfn.IFNA(VLOOKUP(A189,wc_summary!A:C,3,FALSE),"")</f>
        <v>976</v>
      </c>
      <c r="F189" s="23" t="s">
        <v>689</v>
      </c>
      <c r="G189" s="19" t="s">
        <v>582</v>
      </c>
      <c r="H189" s="19" t="s">
        <v>636</v>
      </c>
      <c r="I189" s="23" t="s">
        <v>584</v>
      </c>
      <c r="J189" s="19" t="s">
        <v>600</v>
      </c>
      <c r="K189" s="19" t="s">
        <v>606</v>
      </c>
      <c r="L189" s="29">
        <v>250</v>
      </c>
      <c r="M189" s="19" t="s">
        <v>581</v>
      </c>
      <c r="N189" s="20">
        <v>0.75</v>
      </c>
      <c r="O189" s="31" t="s">
        <v>582</v>
      </c>
      <c r="P189" s="31" t="s">
        <v>582</v>
      </c>
      <c r="Q189" s="31" t="s">
        <v>582</v>
      </c>
      <c r="R189" s="31" t="s">
        <v>582</v>
      </c>
      <c r="S189" s="31" t="s">
        <v>582</v>
      </c>
      <c r="T189" s="27"/>
    </row>
    <row r="190" spans="1:20" ht="14">
      <c r="A190" s="31" t="s">
        <v>424</v>
      </c>
      <c r="B190" s="19" t="s">
        <v>582</v>
      </c>
      <c r="C190" s="29">
        <v>-50</v>
      </c>
      <c r="D190" s="19">
        <f>_xlfn.IFNA(VLOOKUP(A190,wc_summary!A:C,2,FALSE),"")</f>
        <v>95</v>
      </c>
      <c r="E190" s="19">
        <f>_xlfn.IFNA(VLOOKUP(A190,wc_summary!A:C,3,FALSE),"")</f>
        <v>394</v>
      </c>
      <c r="F190" s="23" t="s">
        <v>689</v>
      </c>
      <c r="G190" s="19" t="s">
        <v>582</v>
      </c>
      <c r="H190" s="19" t="s">
        <v>636</v>
      </c>
      <c r="I190" s="23" t="s">
        <v>584</v>
      </c>
      <c r="J190" s="19" t="s">
        <v>591</v>
      </c>
      <c r="K190" s="19" t="s">
        <v>598</v>
      </c>
      <c r="L190" s="29">
        <v>250</v>
      </c>
      <c r="M190" s="19" t="s">
        <v>581</v>
      </c>
      <c r="N190" s="20">
        <v>0.5</v>
      </c>
      <c r="O190" s="31" t="s">
        <v>582</v>
      </c>
      <c r="P190" s="31" t="s">
        <v>582</v>
      </c>
      <c r="Q190" s="31" t="s">
        <v>582</v>
      </c>
      <c r="R190" s="31" t="s">
        <v>582</v>
      </c>
      <c r="S190" s="31" t="s">
        <v>582</v>
      </c>
      <c r="T190" s="27"/>
    </row>
    <row r="191" spans="1:20" ht="14">
      <c r="A191" s="31" t="s">
        <v>426</v>
      </c>
      <c r="B191" s="19" t="s">
        <v>582</v>
      </c>
      <c r="C191" s="29">
        <v>-25</v>
      </c>
      <c r="D191" s="19">
        <f>_xlfn.IFNA(VLOOKUP(A191,wc_summary!A:C,2,FALSE),"")</f>
        <v>53</v>
      </c>
      <c r="E191" s="19">
        <f>_xlfn.IFNA(VLOOKUP(A191,wc_summary!A:C,3,FALSE),"")</f>
        <v>212</v>
      </c>
      <c r="F191" s="23" t="s">
        <v>689</v>
      </c>
      <c r="G191" s="19" t="s">
        <v>582</v>
      </c>
      <c r="H191" s="19" t="s">
        <v>636</v>
      </c>
      <c r="I191" s="23" t="s">
        <v>584</v>
      </c>
      <c r="J191" s="19" t="s">
        <v>606</v>
      </c>
      <c r="K191" s="19" t="s">
        <v>613</v>
      </c>
      <c r="L191" s="29">
        <v>250</v>
      </c>
      <c r="M191" s="19" t="s">
        <v>581</v>
      </c>
      <c r="N191" s="20">
        <v>0.25</v>
      </c>
      <c r="O191" s="31" t="s">
        <v>582</v>
      </c>
      <c r="P191" s="31" t="s">
        <v>582</v>
      </c>
      <c r="Q191" s="31" t="s">
        <v>582</v>
      </c>
      <c r="R191" s="31" t="s">
        <v>582</v>
      </c>
      <c r="S191" s="31" t="s">
        <v>582</v>
      </c>
      <c r="T191" s="27"/>
    </row>
    <row r="192" spans="1:20" ht="13">
      <c r="A192" s="27" t="s">
        <v>428</v>
      </c>
      <c r="B192" s="19" t="s">
        <v>580</v>
      </c>
      <c r="C192" s="19" t="s">
        <v>595</v>
      </c>
      <c r="D192" s="19">
        <f>_xlfn.IFNA(VLOOKUP(A192,wc_summary!A:C,2,FALSE),"")</f>
        <v>8</v>
      </c>
      <c r="E192" s="19">
        <f>_xlfn.IFNA(VLOOKUP(A192,wc_summary!A:C,3,FALSE),"")</f>
        <v>33</v>
      </c>
      <c r="F192" s="19" t="s">
        <v>582</v>
      </c>
      <c r="G192" s="19" t="s">
        <v>582</v>
      </c>
      <c r="H192" s="19" t="s">
        <v>582</v>
      </c>
      <c r="I192" s="19" t="s">
        <v>640</v>
      </c>
      <c r="J192" s="19" t="s">
        <v>640</v>
      </c>
      <c r="K192" s="19" t="s">
        <v>598</v>
      </c>
      <c r="L192" s="19" t="s">
        <v>685</v>
      </c>
      <c r="M192" s="19" t="s">
        <v>581</v>
      </c>
      <c r="N192" s="23" t="s">
        <v>619</v>
      </c>
      <c r="O192" s="19" t="s">
        <v>582</v>
      </c>
      <c r="P192" s="19" t="s">
        <v>582</v>
      </c>
      <c r="Q192" s="19" t="s">
        <v>582</v>
      </c>
      <c r="R192" s="19" t="s">
        <v>582</v>
      </c>
      <c r="S192" s="19" t="s">
        <v>582</v>
      </c>
      <c r="T192" s="27"/>
    </row>
    <row r="193" spans="1:20" ht="14">
      <c r="A193" s="30" t="s">
        <v>430</v>
      </c>
      <c r="B193" s="29">
        <v>50</v>
      </c>
      <c r="C193" s="29">
        <v>-50</v>
      </c>
      <c r="D193" s="19">
        <f>_xlfn.IFNA(VLOOKUP(A193,wc_summary!A:C,2,FALSE),"")</f>
        <v>143</v>
      </c>
      <c r="E193" s="19">
        <f>_xlfn.IFNA(VLOOKUP(A193,wc_summary!A:C,3,FALSE),"")</f>
        <v>246</v>
      </c>
      <c r="F193" s="29">
        <v>1</v>
      </c>
      <c r="G193" s="29">
        <v>0</v>
      </c>
      <c r="H193" s="29">
        <v>0.5</v>
      </c>
      <c r="I193" s="29">
        <v>2</v>
      </c>
      <c r="J193" s="29">
        <v>15</v>
      </c>
      <c r="K193" s="29">
        <v>10</v>
      </c>
      <c r="L193" s="29">
        <v>150</v>
      </c>
      <c r="M193" s="29">
        <v>0.8</v>
      </c>
      <c r="N193" s="29">
        <v>0.75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7"/>
    </row>
    <row r="194" spans="1:20" ht="14">
      <c r="A194" s="30" t="s">
        <v>432</v>
      </c>
      <c r="B194" s="29">
        <v>50</v>
      </c>
      <c r="C194" s="29">
        <v>-50</v>
      </c>
      <c r="D194" s="19">
        <f>_xlfn.IFNA(VLOOKUP(A194,wc_summary!A:C,2,FALSE),"")</f>
        <v>143</v>
      </c>
      <c r="E194" s="19">
        <f>_xlfn.IFNA(VLOOKUP(A194,wc_summary!A:C,3,FALSE),"")</f>
        <v>246</v>
      </c>
      <c r="F194" s="29">
        <v>1</v>
      </c>
      <c r="G194" s="29">
        <v>0</v>
      </c>
      <c r="H194" s="29">
        <v>0.5</v>
      </c>
      <c r="I194" s="29">
        <v>2</v>
      </c>
      <c r="J194" s="29">
        <v>15</v>
      </c>
      <c r="K194" s="29">
        <v>10</v>
      </c>
      <c r="L194" s="29">
        <v>150</v>
      </c>
      <c r="M194" s="29">
        <v>0.8</v>
      </c>
      <c r="N194" s="29">
        <v>0.75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7"/>
    </row>
    <row r="195" spans="1:20" ht="14">
      <c r="A195" s="30" t="s">
        <v>434</v>
      </c>
      <c r="B195" s="29">
        <v>50</v>
      </c>
      <c r="C195" s="29">
        <v>-50</v>
      </c>
      <c r="D195" s="19">
        <f>_xlfn.IFNA(VLOOKUP(A195,wc_summary!A:C,2,FALSE),"")</f>
        <v>143</v>
      </c>
      <c r="E195" s="19">
        <f>_xlfn.IFNA(VLOOKUP(A195,wc_summary!A:C,3,FALSE),"")</f>
        <v>246</v>
      </c>
      <c r="F195" s="29">
        <v>1</v>
      </c>
      <c r="G195" s="29">
        <v>0</v>
      </c>
      <c r="H195" s="29">
        <v>0.5</v>
      </c>
      <c r="I195" s="29">
        <v>2</v>
      </c>
      <c r="J195" s="29">
        <v>15</v>
      </c>
      <c r="K195" s="29">
        <v>10</v>
      </c>
      <c r="L195" s="29">
        <v>150</v>
      </c>
      <c r="M195" s="29">
        <v>0.8</v>
      </c>
      <c r="N195" s="29">
        <v>0.75</v>
      </c>
      <c r="O195" s="29">
        <v>0</v>
      </c>
      <c r="P195" s="29">
        <v>0</v>
      </c>
      <c r="Q195" s="29">
        <v>0</v>
      </c>
      <c r="R195" s="29">
        <v>0</v>
      </c>
      <c r="S195" s="29">
        <v>0</v>
      </c>
      <c r="T195" s="27"/>
    </row>
  </sheetData>
  <conditionalFormatting sqref="D8:E195">
    <cfRule type="cellIs" dxfId="1" priority="1" operator="equal">
      <formula>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B1" workbookViewId="0">
      <selection activeCell="K4" sqref="K4"/>
    </sheetView>
  </sheetViews>
  <sheetFormatPr defaultColWidth="14.453125" defaultRowHeight="15.75" customHeight="1"/>
  <cols>
    <col min="1" max="2" width="22" customWidth="1"/>
    <col min="3" max="3" width="8.453125" customWidth="1"/>
    <col min="4" max="4" width="5.90625" customWidth="1"/>
    <col min="5" max="5" width="26.81640625" customWidth="1"/>
  </cols>
  <sheetData>
    <row r="1" spans="1:11" ht="15.75" customHeight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  <c r="J1" s="4" t="s">
        <v>562</v>
      </c>
      <c r="K1" s="4" t="s">
        <v>563</v>
      </c>
    </row>
    <row r="2" spans="1:11" ht="15.75" customHeight="1">
      <c r="A2" s="1" t="str">
        <f t="shared" ref="A2:A22" si="0">C2&amp;D2</f>
        <v>SMALL1</v>
      </c>
      <c r="B2" s="1" t="s">
        <v>61</v>
      </c>
      <c r="C2" s="1" t="s">
        <v>49</v>
      </c>
      <c r="D2" s="1">
        <v>1</v>
      </c>
      <c r="E2" s="1" t="s">
        <v>64</v>
      </c>
      <c r="F2" s="1">
        <v>5</v>
      </c>
      <c r="G2" s="1">
        <v>-2.5</v>
      </c>
      <c r="H2" s="1">
        <v>20</v>
      </c>
      <c r="I2" s="1">
        <v>1.2</v>
      </c>
      <c r="J2" s="4"/>
      <c r="K2" s="4"/>
    </row>
    <row r="3" spans="1:11" ht="15.75" customHeight="1">
      <c r="A3" s="1" t="str">
        <f t="shared" si="0"/>
        <v>MEDIUM1</v>
      </c>
      <c r="B3" s="1" t="s">
        <v>61</v>
      </c>
      <c r="C3" s="1" t="s">
        <v>53</v>
      </c>
      <c r="D3" s="1">
        <v>1</v>
      </c>
      <c r="E3" s="1" t="s">
        <v>67</v>
      </c>
      <c r="F3" s="1">
        <v>10</v>
      </c>
      <c r="G3" s="1">
        <v>-5</v>
      </c>
      <c r="H3" s="1">
        <v>40</v>
      </c>
      <c r="I3" s="1">
        <v>2.4</v>
      </c>
      <c r="J3" s="4"/>
      <c r="K3" s="4"/>
    </row>
    <row r="4" spans="1:11" ht="15.75" customHeight="1">
      <c r="A4" s="1" t="str">
        <f t="shared" si="0"/>
        <v>LARGE1</v>
      </c>
      <c r="B4" s="1" t="s">
        <v>61</v>
      </c>
      <c r="C4" s="1" t="s">
        <v>56</v>
      </c>
      <c r="D4" s="1">
        <v>1</v>
      </c>
      <c r="E4" s="1" t="s">
        <v>70</v>
      </c>
      <c r="F4" s="1">
        <v>20</v>
      </c>
      <c r="G4" s="1">
        <v>-10</v>
      </c>
      <c r="H4" s="1">
        <v>80</v>
      </c>
      <c r="I4" s="1">
        <v>3.6</v>
      </c>
      <c r="J4" s="4"/>
      <c r="K4" s="4">
        <v>4.8</v>
      </c>
    </row>
    <row r="5" spans="1:11" ht="15.75" customHeight="1">
      <c r="A5" s="1" t="str">
        <f t="shared" si="0"/>
        <v>SMALL2</v>
      </c>
      <c r="B5" s="1" t="s">
        <v>61</v>
      </c>
      <c r="C5" s="1" t="s">
        <v>49</v>
      </c>
      <c r="D5" s="1">
        <v>2</v>
      </c>
      <c r="E5" s="1" t="s">
        <v>73</v>
      </c>
      <c r="F5" s="1">
        <v>7.5</v>
      </c>
      <c r="G5" s="1">
        <v>-5</v>
      </c>
      <c r="H5" s="1">
        <v>30</v>
      </c>
      <c r="I5" s="1">
        <v>1.8</v>
      </c>
      <c r="J5" s="4"/>
      <c r="K5" s="4"/>
    </row>
    <row r="6" spans="1:11" ht="15.75" customHeight="1">
      <c r="A6" s="1" t="str">
        <f t="shared" si="0"/>
        <v>MEDIUM2</v>
      </c>
      <c r="B6" s="1" t="s">
        <v>61</v>
      </c>
      <c r="C6" s="1" t="s">
        <v>53</v>
      </c>
      <c r="D6" s="1">
        <v>2</v>
      </c>
      <c r="E6" s="1" t="s">
        <v>76</v>
      </c>
      <c r="F6" s="1">
        <v>15</v>
      </c>
      <c r="G6" s="1">
        <v>-10</v>
      </c>
      <c r="H6" s="1">
        <v>60</v>
      </c>
      <c r="I6" s="1">
        <v>3.2</v>
      </c>
      <c r="J6" s="4"/>
      <c r="K6" s="4"/>
    </row>
    <row r="7" spans="1:11" ht="15.75" customHeight="1">
      <c r="A7" s="1" t="str">
        <f t="shared" si="0"/>
        <v>LARGE2</v>
      </c>
      <c r="B7" s="1" t="s">
        <v>61</v>
      </c>
      <c r="C7" s="2" t="s">
        <v>56</v>
      </c>
      <c r="D7" s="1">
        <v>2</v>
      </c>
      <c r="E7" s="1" t="s">
        <v>87</v>
      </c>
      <c r="F7" s="1">
        <v>30</v>
      </c>
      <c r="G7" s="1">
        <v>-20</v>
      </c>
      <c r="H7" s="1">
        <v>120</v>
      </c>
      <c r="I7" s="1">
        <v>4.5999999999999996</v>
      </c>
      <c r="J7" s="4"/>
      <c r="K7" s="4"/>
    </row>
    <row r="8" spans="1:11" ht="15.75" customHeight="1">
      <c r="A8" s="1" t="str">
        <f t="shared" si="0"/>
        <v>SMALL3</v>
      </c>
      <c r="B8" s="1" t="s">
        <v>61</v>
      </c>
      <c r="C8" s="1" t="s">
        <v>49</v>
      </c>
      <c r="D8" s="1">
        <v>3</v>
      </c>
      <c r="E8" s="1" t="s">
        <v>89</v>
      </c>
      <c r="F8" s="1">
        <v>10</v>
      </c>
      <c r="G8" s="1">
        <v>-7.5</v>
      </c>
      <c r="H8" s="1">
        <v>45</v>
      </c>
      <c r="I8" s="1">
        <v>2.4</v>
      </c>
      <c r="J8" s="4"/>
      <c r="K8" s="4"/>
    </row>
    <row r="9" spans="1:11" ht="15.75" customHeight="1">
      <c r="A9" s="1" t="str">
        <f t="shared" si="0"/>
        <v>MEDIUM3</v>
      </c>
      <c r="B9" s="1" t="s">
        <v>61</v>
      </c>
      <c r="C9" s="1" t="s">
        <v>53</v>
      </c>
      <c r="D9" s="1">
        <v>3</v>
      </c>
      <c r="E9" s="1" t="s">
        <v>91</v>
      </c>
      <c r="F9" s="1">
        <v>20</v>
      </c>
      <c r="G9" s="1">
        <v>-15</v>
      </c>
      <c r="H9" s="1">
        <v>90</v>
      </c>
      <c r="I9" s="1">
        <v>4</v>
      </c>
      <c r="J9" s="4"/>
      <c r="K9" s="4"/>
    </row>
    <row r="10" spans="1:11" ht="15.75" customHeight="1">
      <c r="A10" s="1" t="str">
        <f t="shared" si="0"/>
        <v>LARGE3</v>
      </c>
      <c r="B10" s="1" t="s">
        <v>61</v>
      </c>
      <c r="C10" s="1" t="s">
        <v>56</v>
      </c>
      <c r="D10" s="1">
        <v>3</v>
      </c>
      <c r="E10" s="1" t="s">
        <v>93</v>
      </c>
      <c r="F10" s="1">
        <v>40</v>
      </c>
      <c r="G10" s="1">
        <v>-30</v>
      </c>
      <c r="H10" s="1">
        <v>180</v>
      </c>
      <c r="I10" s="1">
        <v>5.6</v>
      </c>
      <c r="J10" s="4"/>
      <c r="K10" s="4"/>
    </row>
    <row r="11" spans="1:11" ht="15.75" customHeight="1">
      <c r="A11" s="1" t="str">
        <f t="shared" si="0"/>
        <v>SMALL4</v>
      </c>
      <c r="B11" s="1" t="s">
        <v>61</v>
      </c>
      <c r="C11" s="1" t="s">
        <v>49</v>
      </c>
      <c r="D11" s="1">
        <v>4</v>
      </c>
      <c r="E11" s="1" t="s">
        <v>95</v>
      </c>
      <c r="F11" s="1">
        <v>12.5</v>
      </c>
      <c r="G11" s="1">
        <v>-10</v>
      </c>
      <c r="H11" s="1">
        <v>70</v>
      </c>
      <c r="I11" s="1">
        <v>3</v>
      </c>
      <c r="J11" s="4"/>
      <c r="K11" s="4"/>
    </row>
    <row r="12" spans="1:11" ht="15.75" customHeight="1">
      <c r="A12" s="1" t="str">
        <f t="shared" si="0"/>
        <v>MEDIUM4</v>
      </c>
      <c r="B12" s="1" t="s">
        <v>61</v>
      </c>
      <c r="C12" s="1" t="s">
        <v>53</v>
      </c>
      <c r="D12" s="1">
        <v>4</v>
      </c>
      <c r="E12" s="1" t="s">
        <v>97</v>
      </c>
      <c r="F12" s="1">
        <v>25</v>
      </c>
      <c r="G12" s="1">
        <v>-20</v>
      </c>
      <c r="H12" s="1">
        <v>140</v>
      </c>
      <c r="I12" s="1">
        <v>4.8</v>
      </c>
      <c r="J12" s="4"/>
      <c r="K12" s="4"/>
    </row>
    <row r="13" spans="1:11" ht="15.75" customHeight="1">
      <c r="A13" s="1" t="str">
        <f t="shared" si="0"/>
        <v>LARGE4</v>
      </c>
      <c r="B13" s="1" t="s">
        <v>61</v>
      </c>
      <c r="C13" s="1" t="s">
        <v>56</v>
      </c>
      <c r="D13" s="1">
        <v>4</v>
      </c>
      <c r="E13" s="1" t="s">
        <v>99</v>
      </c>
      <c r="F13" s="1">
        <v>50</v>
      </c>
      <c r="G13" s="1">
        <v>-40</v>
      </c>
      <c r="H13" s="1">
        <v>280</v>
      </c>
      <c r="I13" s="1">
        <v>6.6</v>
      </c>
      <c r="J13" s="4"/>
      <c r="K13" s="4"/>
    </row>
    <row r="14" spans="1:11" ht="15.75" customHeight="1">
      <c r="A14" s="1" t="str">
        <f t="shared" si="0"/>
        <v>SMALL5</v>
      </c>
      <c r="B14" s="1" t="s">
        <v>61</v>
      </c>
      <c r="C14" s="1" t="s">
        <v>49</v>
      </c>
      <c r="D14" s="1">
        <v>5</v>
      </c>
      <c r="E14" s="1" t="s">
        <v>102</v>
      </c>
      <c r="F14" s="1">
        <v>15</v>
      </c>
      <c r="G14" s="1">
        <v>-12.5</v>
      </c>
      <c r="H14" s="1">
        <v>105</v>
      </c>
      <c r="I14" s="1">
        <v>3.6</v>
      </c>
      <c r="J14" s="4"/>
      <c r="K14" s="4"/>
    </row>
    <row r="15" spans="1:11" ht="15.75" customHeight="1">
      <c r="A15" s="1" t="str">
        <f t="shared" si="0"/>
        <v>MEDIUM5</v>
      </c>
      <c r="B15" s="1" t="s">
        <v>61</v>
      </c>
      <c r="C15" s="1" t="s">
        <v>53</v>
      </c>
      <c r="D15" s="1">
        <v>5</v>
      </c>
      <c r="E15" s="1" t="s">
        <v>106</v>
      </c>
      <c r="F15" s="1">
        <v>30</v>
      </c>
      <c r="G15" s="1">
        <v>-25</v>
      </c>
      <c r="H15" s="1">
        <v>210</v>
      </c>
      <c r="I15" s="1">
        <v>5.6</v>
      </c>
      <c r="J15" s="4"/>
      <c r="K15" s="4"/>
    </row>
    <row r="16" spans="1:11" ht="15.75" customHeight="1">
      <c r="A16" s="1" t="str">
        <f t="shared" si="0"/>
        <v>LARGE5</v>
      </c>
      <c r="B16" s="1" t="s">
        <v>61</v>
      </c>
      <c r="C16" s="1" t="s">
        <v>56</v>
      </c>
      <c r="D16" s="1">
        <v>5</v>
      </c>
      <c r="E16" s="1" t="s">
        <v>110</v>
      </c>
      <c r="F16" s="1">
        <v>60</v>
      </c>
      <c r="G16" s="1">
        <v>-50</v>
      </c>
      <c r="H16" s="1">
        <v>420</v>
      </c>
      <c r="I16" s="1">
        <v>7.6</v>
      </c>
      <c r="J16" s="4"/>
      <c r="K16" s="4"/>
    </row>
    <row r="17" spans="1:11" ht="15.75" customHeight="1">
      <c r="A17" s="1" t="str">
        <f t="shared" si="0"/>
        <v>SMALL6</v>
      </c>
      <c r="B17" s="1" t="s">
        <v>111</v>
      </c>
      <c r="C17" s="1" t="s">
        <v>49</v>
      </c>
      <c r="D17" s="1">
        <v>6</v>
      </c>
      <c r="E17" s="1" t="s">
        <v>113</v>
      </c>
      <c r="F17" s="1">
        <v>15</v>
      </c>
      <c r="G17" s="1">
        <v>-15</v>
      </c>
      <c r="H17" s="1">
        <v>150</v>
      </c>
      <c r="I17" s="1">
        <v>4.5999999999999996</v>
      </c>
      <c r="J17" s="4"/>
      <c r="K17" s="4"/>
    </row>
    <row r="18" spans="1:11" ht="15.75" customHeight="1">
      <c r="A18" s="1" t="str">
        <f t="shared" si="0"/>
        <v>MEDIUM6</v>
      </c>
      <c r="B18" s="1" t="s">
        <v>111</v>
      </c>
      <c r="C18" s="1" t="s">
        <v>53</v>
      </c>
      <c r="D18" s="1">
        <v>6</v>
      </c>
      <c r="E18" s="1" t="s">
        <v>116</v>
      </c>
      <c r="F18" s="1">
        <v>30</v>
      </c>
      <c r="G18" s="1">
        <v>-30</v>
      </c>
      <c r="H18" s="1">
        <v>300</v>
      </c>
      <c r="I18" s="1">
        <v>6.6</v>
      </c>
      <c r="J18" s="4"/>
      <c r="K18" s="4"/>
    </row>
    <row r="19" spans="1:11" ht="15.75" customHeight="1">
      <c r="A19" s="1" t="str">
        <f t="shared" si="0"/>
        <v>LARGE6</v>
      </c>
      <c r="B19" s="1" t="s">
        <v>111</v>
      </c>
      <c r="C19" s="1" t="s">
        <v>56</v>
      </c>
      <c r="D19" s="1">
        <v>6</v>
      </c>
      <c r="E19" s="1" t="s">
        <v>118</v>
      </c>
      <c r="F19" s="1">
        <v>60</v>
      </c>
      <c r="G19" s="1">
        <v>-60</v>
      </c>
      <c r="H19" s="1">
        <v>600</v>
      </c>
      <c r="I19" s="1">
        <v>8.6</v>
      </c>
      <c r="J19" s="4"/>
      <c r="K19" s="4"/>
    </row>
    <row r="20" spans="1:11" ht="15.75" customHeight="1">
      <c r="A20" s="1" t="str">
        <f t="shared" si="0"/>
        <v>SMALL6</v>
      </c>
      <c r="B20" s="1" t="s">
        <v>121</v>
      </c>
      <c r="C20" s="1" t="s">
        <v>49</v>
      </c>
      <c r="D20" s="1">
        <v>6</v>
      </c>
      <c r="E20" s="1" t="s">
        <v>122</v>
      </c>
      <c r="F20" s="1">
        <v>15</v>
      </c>
      <c r="G20" s="1">
        <v>-15</v>
      </c>
      <c r="H20" s="1">
        <v>150</v>
      </c>
      <c r="I20" s="1">
        <v>4.5999999999999996</v>
      </c>
      <c r="J20" s="4"/>
      <c r="K20" s="4"/>
    </row>
    <row r="21" spans="1:11" ht="15.75" customHeight="1">
      <c r="A21" s="1" t="str">
        <f t="shared" si="0"/>
        <v>MEDIUM6</v>
      </c>
      <c r="B21" s="1" t="s">
        <v>121</v>
      </c>
      <c r="C21" s="1" t="s">
        <v>53</v>
      </c>
      <c r="D21" s="1">
        <v>6</v>
      </c>
      <c r="E21" s="1" t="s">
        <v>125</v>
      </c>
      <c r="F21" s="1">
        <v>30</v>
      </c>
      <c r="G21" s="1">
        <v>-30</v>
      </c>
      <c r="H21" s="1">
        <v>300</v>
      </c>
      <c r="I21" s="1">
        <v>6.6</v>
      </c>
      <c r="J21" s="4"/>
      <c r="K21" s="4"/>
    </row>
    <row r="22" spans="1:11" ht="15.75" customHeight="1">
      <c r="A22" s="1" t="str">
        <f t="shared" si="0"/>
        <v>LARGE6</v>
      </c>
      <c r="B22" s="1" t="s">
        <v>121</v>
      </c>
      <c r="C22" s="1" t="s">
        <v>56</v>
      </c>
      <c r="D22" s="1">
        <v>6</v>
      </c>
      <c r="E22" s="1" t="s">
        <v>128</v>
      </c>
      <c r="F22" s="1">
        <v>60</v>
      </c>
      <c r="G22" s="1">
        <v>-60</v>
      </c>
      <c r="H22" s="1">
        <v>600</v>
      </c>
      <c r="I22" s="1">
        <v>8.6</v>
      </c>
      <c r="J22" s="4"/>
      <c r="K22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B1" workbookViewId="0">
      <selection activeCell="L2" sqref="L2"/>
    </sheetView>
  </sheetViews>
  <sheetFormatPr defaultColWidth="14.453125" defaultRowHeight="15.75" customHeight="1"/>
  <cols>
    <col min="1" max="1" width="9.54296875" customWidth="1"/>
    <col min="2" max="2" width="22" customWidth="1"/>
    <col min="3" max="3" width="8.453125" customWidth="1"/>
    <col min="4" max="4" width="4.453125" customWidth="1"/>
    <col min="5" max="5" width="26.81640625" customWidth="1"/>
  </cols>
  <sheetData>
    <row r="1" spans="1:16" ht="12.5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17</v>
      </c>
      <c r="I1" s="1" t="s">
        <v>20</v>
      </c>
      <c r="J1" s="1" t="s">
        <v>186</v>
      </c>
      <c r="K1" s="1" t="s">
        <v>187</v>
      </c>
      <c r="L1" s="1" t="s">
        <v>188</v>
      </c>
      <c r="M1" s="1" t="s">
        <v>189</v>
      </c>
      <c r="N1" s="1" t="s">
        <v>190</v>
      </c>
      <c r="O1" s="1" t="s">
        <v>191</v>
      </c>
      <c r="P1" s="1" t="s">
        <v>193</v>
      </c>
    </row>
    <row r="2" spans="1:16" ht="10.5" customHeight="1">
      <c r="A2" s="1" t="str">
        <f t="shared" ref="A2:A22" si="0">C2&amp;D2</f>
        <v>LARGE1</v>
      </c>
      <c r="B2" s="1" t="s">
        <v>61</v>
      </c>
      <c r="C2" s="1" t="s">
        <v>56</v>
      </c>
      <c r="D2" s="1">
        <v>1</v>
      </c>
      <c r="E2" s="1" t="s">
        <v>70</v>
      </c>
      <c r="F2" s="1">
        <v>20</v>
      </c>
      <c r="G2" s="1">
        <v>-10</v>
      </c>
      <c r="H2" s="1">
        <v>80</v>
      </c>
      <c r="I2" s="1">
        <f>shield_values[[#This Row],[Previous_Regen]]*shield_values[[#This Row],[Ratio_Power]]</f>
        <v>3.6</v>
      </c>
      <c r="J2" s="4" t="str">
        <f t="shared" ref="J2:J22" si="1">C2&amp;MAX(D2-1,1)</f>
        <v>LARGE1</v>
      </c>
      <c r="K2" s="1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2" s="1">
        <f>IF(shield_values[[#This Row],[ID]]=shield_values[[#This Row],[ID_Previous]],VLOOKUP(shield_values[[#This Row],[ID]],shield_components[],9,FALSE),VLOOKUP(shield_values[[#This Row],[ID_Previous]],shield_values[],9,FALSE))</f>
        <v>3.6</v>
      </c>
      <c r="M2" s="4">
        <f>VLOOKUP(shield_values[[#This Row],[ID]],shield_components[],6,FALSE)/VLOOKUP(shield_values[[#This Row],[ID_Previous]],shield_components[],6,FALSE)</f>
        <v>1</v>
      </c>
      <c r="N2" s="1">
        <f>VLOOKUP(shield_values[[#This Row],[ID]],shield_components[],7,FALSE)/VLOOKUP(shield_values[[#This Row],[ID_Previous]],shield_components[],7,FALSE)</f>
        <v>1</v>
      </c>
      <c r="O2" s="1">
        <v>0</v>
      </c>
      <c r="P2" s="4">
        <f>shield_values[[#This Row],[Ratio_Power]]+shield_values[[#This Row],[Bonus]]</f>
        <v>1</v>
      </c>
    </row>
    <row r="3" spans="1:16" ht="12.5">
      <c r="A3" s="1" t="str">
        <f t="shared" si="0"/>
        <v>LARGE2</v>
      </c>
      <c r="B3" s="1" t="s">
        <v>61</v>
      </c>
      <c r="C3" s="2" t="s">
        <v>56</v>
      </c>
      <c r="D3" s="1">
        <v>2</v>
      </c>
      <c r="E3" s="1" t="s">
        <v>87</v>
      </c>
      <c r="F3" s="1">
        <v>30</v>
      </c>
      <c r="G3" s="1">
        <v>-20</v>
      </c>
      <c r="H3" s="1">
        <f>ROUND(shield_values[[#This Row],[Previous_HP]]*shield_values[[#This Row],[Factor]],0)</f>
        <v>160</v>
      </c>
      <c r="I3" s="4">
        <f>shield_values[[#This Row],[Previous_Regen]]*shield_values[[#This Row],[Ratio_Power]]</f>
        <v>7.2</v>
      </c>
      <c r="J3" s="4" t="str">
        <f t="shared" si="1"/>
        <v>LARGE1</v>
      </c>
      <c r="K3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3" s="4">
        <f>IF(shield_values[[#This Row],[ID]]=shield_values[[#This Row],[ID_Previous]],VLOOKUP(shield_values[[#This Row],[ID]],shield_components[],9,FALSE),VLOOKUP(shield_values[[#This Row],[ID_Previous]],shield_values[],9,FALSE))</f>
        <v>3.6</v>
      </c>
      <c r="M3" s="4">
        <f>VLOOKUP(shield_values[[#This Row],[ID]],shield_components[],6,FALSE)/VLOOKUP(shield_values[[#This Row],[ID_Previous]],shield_components[],6,FALSE)</f>
        <v>1.5</v>
      </c>
      <c r="N3" s="4">
        <f>VLOOKUP(shield_values[[#This Row],[ID]],shield_components[],7,FALSE)/VLOOKUP(shield_values[[#This Row],[ID_Previous]],shield_components[],7,FALSE)</f>
        <v>2</v>
      </c>
      <c r="O3" s="1">
        <v>0</v>
      </c>
      <c r="P3" s="4">
        <f>shield_values[[#This Row],[Ratio_Power]]+shield_values[[#This Row],[Bonus]]</f>
        <v>2</v>
      </c>
    </row>
    <row r="4" spans="1:16" ht="12.5">
      <c r="A4" s="1" t="str">
        <f t="shared" si="0"/>
        <v>LARGE3</v>
      </c>
      <c r="B4" s="1" t="s">
        <v>61</v>
      </c>
      <c r="C4" s="1" t="s">
        <v>56</v>
      </c>
      <c r="D4" s="1">
        <v>3</v>
      </c>
      <c r="E4" s="1" t="s">
        <v>93</v>
      </c>
      <c r="F4" s="1">
        <v>40</v>
      </c>
      <c r="G4" s="1">
        <v>-30</v>
      </c>
      <c r="H4" s="1">
        <f>ROUND(shield_values[[#This Row],[Previous_HP]]*shield_values[[#This Row],[Factor]],0)</f>
        <v>240</v>
      </c>
      <c r="I4" s="4">
        <f>shield_values[[#This Row],[Previous_Regen]]*shield_values[[#This Row],[Ratio_Power]]</f>
        <v>10.8</v>
      </c>
      <c r="J4" s="4" t="str">
        <f t="shared" si="1"/>
        <v>LARGE2</v>
      </c>
      <c r="K4" s="4">
        <f>IF(shield_values[[#This Row],[ID]]=shield_values[[#This Row],[ID_Previous]],VLOOKUP(shield_values[[#This Row],[ID]],shield_components[],8,FALSE),VLOOKUP(shield_values[[#This Row],[ID_Previous]],shield_values[],8,FALSE))</f>
        <v>160</v>
      </c>
      <c r="L4" s="4">
        <f>IF(shield_values[[#This Row],[ID]]=shield_values[[#This Row],[ID_Previous]],VLOOKUP(shield_values[[#This Row],[ID]],shield_components[],9,FALSE),VLOOKUP(shield_values[[#This Row],[ID_Previous]],shield_values[],9,FALSE))</f>
        <v>7.2</v>
      </c>
      <c r="M4" s="4">
        <f>VLOOKUP(shield_values[[#This Row],[ID]],shield_components[],6,FALSE)/VLOOKUP(shield_values[[#This Row],[ID_Previous]],shield_components[],6,FALSE)</f>
        <v>1.3333333333333333</v>
      </c>
      <c r="N4" s="4">
        <f>VLOOKUP(shield_values[[#This Row],[ID]],shield_components[],7,FALSE)/VLOOKUP(shield_values[[#This Row],[ID_Previous]],shield_components[],7,FALSE)</f>
        <v>1.5</v>
      </c>
      <c r="O4" s="1">
        <v>0</v>
      </c>
      <c r="P4" s="4">
        <f>shield_values[[#This Row],[Ratio_Power]]+shield_values[[#This Row],[Bonus]]</f>
        <v>1.5</v>
      </c>
    </row>
    <row r="5" spans="1:16" ht="12.5">
      <c r="A5" s="1" t="str">
        <f t="shared" si="0"/>
        <v>LARGE4</v>
      </c>
      <c r="B5" s="1" t="s">
        <v>61</v>
      </c>
      <c r="C5" s="4" t="s">
        <v>56</v>
      </c>
      <c r="D5" s="1">
        <v>4</v>
      </c>
      <c r="E5" s="1" t="s">
        <v>99</v>
      </c>
      <c r="F5" s="1">
        <v>50</v>
      </c>
      <c r="G5" s="1">
        <v>-40</v>
      </c>
      <c r="H5" s="1">
        <f>ROUND(shield_values[[#This Row],[Previous_HP]]*shield_values[[#This Row],[Factor]],0)</f>
        <v>320</v>
      </c>
      <c r="I5" s="4">
        <f>shield_values[[#This Row],[Previous_Regen]]*shield_values[[#This Row],[Ratio_Power]]</f>
        <v>14.4</v>
      </c>
      <c r="J5" s="4" t="str">
        <f t="shared" si="1"/>
        <v>LARGE3</v>
      </c>
      <c r="K5" s="4">
        <f>IF(shield_values[[#This Row],[ID]]=shield_values[[#This Row],[ID_Previous]],VLOOKUP(shield_values[[#This Row],[ID]],shield_components[],8,FALSE),VLOOKUP(shield_values[[#This Row],[ID_Previous]],shield_values[],8,FALSE))</f>
        <v>240</v>
      </c>
      <c r="L5" s="4">
        <f>IF(shield_values[[#This Row],[ID]]=shield_values[[#This Row],[ID_Previous]],VLOOKUP(shield_values[[#This Row],[ID]],shield_components[],9,FALSE),VLOOKUP(shield_values[[#This Row],[ID_Previous]],shield_values[],9,FALSE))</f>
        <v>10.8</v>
      </c>
      <c r="M5" s="4">
        <f>VLOOKUP(shield_values[[#This Row],[ID]],shield_components[],6,FALSE)/VLOOKUP(shield_values[[#This Row],[ID_Previous]],shield_components[],6,FALSE)</f>
        <v>1.25</v>
      </c>
      <c r="N5" s="4">
        <f>VLOOKUP(shield_values[[#This Row],[ID]],shield_components[],7,FALSE)/VLOOKUP(shield_values[[#This Row],[ID_Previous]],shield_components[],7,FALSE)</f>
        <v>1.3333333333333333</v>
      </c>
      <c r="O5" s="1">
        <v>0</v>
      </c>
      <c r="P5" s="4">
        <f>shield_values[[#This Row],[Ratio_Power]]+shield_values[[#This Row],[Bonus]]</f>
        <v>1.3333333333333333</v>
      </c>
    </row>
    <row r="6" spans="1:16" ht="12.5">
      <c r="A6" s="1" t="str">
        <f t="shared" si="0"/>
        <v>LARGE5</v>
      </c>
      <c r="B6" s="1" t="s">
        <v>61</v>
      </c>
      <c r="C6" s="1" t="s">
        <v>56</v>
      </c>
      <c r="D6" s="1">
        <v>5</v>
      </c>
      <c r="E6" s="1" t="s">
        <v>110</v>
      </c>
      <c r="F6" s="1">
        <v>60</v>
      </c>
      <c r="G6" s="1">
        <v>-50</v>
      </c>
      <c r="H6" s="4">
        <f>ROUND(shield_values[[#This Row],[Previous_HP]]*shield_values[[#This Row],[Factor]],0)</f>
        <v>400</v>
      </c>
      <c r="I6" s="4">
        <f>shield_values[[#This Row],[Previous_Regen]]*shield_values[[#This Row],[Ratio_Power]]</f>
        <v>18</v>
      </c>
      <c r="J6" s="4" t="str">
        <f t="shared" si="1"/>
        <v>LARGE4</v>
      </c>
      <c r="K6" s="4">
        <f>IF(shield_values[[#This Row],[ID]]=shield_values[[#This Row],[ID_Previous]],VLOOKUP(shield_values[[#This Row],[ID]],shield_components[],8,FALSE),VLOOKUP(shield_values[[#This Row],[ID_Previous]],shield_values[],8,FALSE))</f>
        <v>320</v>
      </c>
      <c r="L6" s="4">
        <f>IF(shield_values[[#This Row],[ID]]=shield_values[[#This Row],[ID_Previous]],VLOOKUP(shield_values[[#This Row],[ID]],shield_components[],9,FALSE),VLOOKUP(shield_values[[#This Row],[ID_Previous]],shield_values[],9,FALSE))</f>
        <v>14.4</v>
      </c>
      <c r="M6" s="4">
        <f>VLOOKUP(shield_values[[#This Row],[ID]],shield_components[],6,FALSE)/VLOOKUP(shield_values[[#This Row],[ID_Previous]],shield_components[],6,FALSE)</f>
        <v>1.2</v>
      </c>
      <c r="N6" s="4">
        <f>VLOOKUP(shield_values[[#This Row],[ID]],shield_components[],7,FALSE)/VLOOKUP(shield_values[[#This Row],[ID_Previous]],shield_components[],7,FALSE)</f>
        <v>1.25</v>
      </c>
      <c r="O6" s="1">
        <v>0</v>
      </c>
      <c r="P6" s="4">
        <f>shield_values[[#This Row],[Ratio_Power]]+shield_values[[#This Row],[Bonus]]</f>
        <v>1.25</v>
      </c>
    </row>
    <row r="7" spans="1:16" ht="12.5">
      <c r="A7" s="1" t="str">
        <f t="shared" si="0"/>
        <v>LARGE6</v>
      </c>
      <c r="B7" s="1" t="s">
        <v>111</v>
      </c>
      <c r="C7" s="4" t="s">
        <v>56</v>
      </c>
      <c r="D7" s="1">
        <v>6</v>
      </c>
      <c r="E7" s="1" t="s">
        <v>118</v>
      </c>
      <c r="F7" s="1">
        <v>60</v>
      </c>
      <c r="G7" s="1">
        <v>-60</v>
      </c>
      <c r="H7" s="4">
        <f>ROUND(shield_values[[#This Row],[Previous_HP]]*shield_values[[#This Row],[Factor]],0)</f>
        <v>580</v>
      </c>
      <c r="I7" s="4">
        <f>shield_values[[#This Row],[Previous_Regen]]*shield_values[[#This Row],[Ratio_Power]]</f>
        <v>21.599999999999998</v>
      </c>
      <c r="J7" s="4" t="str">
        <f t="shared" si="1"/>
        <v>LARGE5</v>
      </c>
      <c r="K7" s="4">
        <f>IF(shield_values[[#This Row],[ID]]=shield_values[[#This Row],[ID_Previous]],VLOOKUP(shield_values[[#This Row],[ID]],shield_components[],8,FALSE),VLOOKUP(shield_values[[#This Row],[ID_Previous]],shield_values[],8,FALSE))</f>
        <v>400</v>
      </c>
      <c r="L7" s="4">
        <f>IF(shield_values[[#This Row],[ID]]=shield_values[[#This Row],[ID_Previous]],VLOOKUP(shield_values[[#This Row],[ID]],shield_components[],9,FALSE),VLOOKUP(shield_values[[#This Row],[ID_Previous]],shield_values[],9,FALSE))</f>
        <v>18</v>
      </c>
      <c r="M7" s="4">
        <f>VLOOKUP(shield_values[[#This Row],[ID]],shield_components[],6,FALSE)/VLOOKUP(shield_values[[#This Row],[ID_Previous]],shield_components[],6,FALSE)</f>
        <v>1</v>
      </c>
      <c r="N7" s="4">
        <f>VLOOKUP(shield_values[[#This Row],[ID]],shield_components[],7,FALSE)/VLOOKUP(shield_values[[#This Row],[ID_Previous]],shield_components[],7,FALSE)</f>
        <v>1.2</v>
      </c>
      <c r="O7" s="1">
        <v>0.25</v>
      </c>
      <c r="P7" s="4">
        <f>shield_values[[#This Row],[Ratio_Power]]+shield_values[[#This Row],[Bonus]]</f>
        <v>1.45</v>
      </c>
    </row>
    <row r="8" spans="1:16" ht="12.5">
      <c r="A8" s="1" t="str">
        <f t="shared" si="0"/>
        <v>LARGE6</v>
      </c>
      <c r="B8" s="1" t="s">
        <v>121</v>
      </c>
      <c r="C8" s="1" t="s">
        <v>56</v>
      </c>
      <c r="D8" s="1">
        <v>6</v>
      </c>
      <c r="E8" s="1" t="s">
        <v>128</v>
      </c>
      <c r="F8" s="1">
        <v>60</v>
      </c>
      <c r="G8" s="1">
        <v>-60</v>
      </c>
      <c r="H8" s="4">
        <f>ROUND(shield_values[[#This Row],[Previous_HP]]*shield_values[[#This Row],[Factor]],0)</f>
        <v>580</v>
      </c>
      <c r="I8" s="4">
        <f>shield_values[[#This Row],[Previous_Regen]]*shield_values[[#This Row],[Ratio_Power]]</f>
        <v>21.599999999999998</v>
      </c>
      <c r="J8" s="4" t="str">
        <f t="shared" si="1"/>
        <v>LARGE5</v>
      </c>
      <c r="K8" s="4">
        <f>IF(shield_values[[#This Row],[ID]]=shield_values[[#This Row],[ID_Previous]],VLOOKUP(shield_values[[#This Row],[ID]],shield_components[],8,FALSE),VLOOKUP(shield_values[[#This Row],[ID_Previous]],shield_values[],8,FALSE))</f>
        <v>400</v>
      </c>
      <c r="L8" s="4">
        <f>IF(shield_values[[#This Row],[ID]]=shield_values[[#This Row],[ID_Previous]],VLOOKUP(shield_values[[#This Row],[ID]],shield_components[],9,FALSE),VLOOKUP(shield_values[[#This Row],[ID_Previous]],shield_values[],9,FALSE))</f>
        <v>18</v>
      </c>
      <c r="M8" s="4">
        <f>VLOOKUP(shield_values[[#This Row],[ID]],shield_components[],6,FALSE)/VLOOKUP(shield_values[[#This Row],[ID_Previous]],shield_components[],6,FALSE)</f>
        <v>1</v>
      </c>
      <c r="N8" s="4">
        <f>VLOOKUP(shield_values[[#This Row],[ID]],shield_components[],7,FALSE)/VLOOKUP(shield_values[[#This Row],[ID_Previous]],shield_components[],7,FALSE)</f>
        <v>1.2</v>
      </c>
      <c r="O8" s="1">
        <v>0.25</v>
      </c>
      <c r="P8" s="4">
        <f>shield_values[[#This Row],[Ratio_Power]]+shield_values[[#This Row],[Bonus]]</f>
        <v>1.45</v>
      </c>
    </row>
    <row r="9" spans="1:16" ht="12.5">
      <c r="A9" s="1" t="str">
        <f t="shared" si="0"/>
        <v>MEDIUM1</v>
      </c>
      <c r="B9" s="1" t="s">
        <v>61</v>
      </c>
      <c r="C9" s="1" t="s">
        <v>53</v>
      </c>
      <c r="D9" s="1">
        <v>1</v>
      </c>
      <c r="E9" s="1" t="s">
        <v>67</v>
      </c>
      <c r="F9" s="1">
        <v>10</v>
      </c>
      <c r="G9" s="1">
        <v>-5</v>
      </c>
      <c r="H9" s="4">
        <v>40</v>
      </c>
      <c r="I9" s="4">
        <f>shield_values[[#This Row],[Previous_Regen]]*shield_values[[#This Row],[Ratio_Power]]</f>
        <v>2.4</v>
      </c>
      <c r="J9" s="4" t="str">
        <f t="shared" si="1"/>
        <v>MEDIUM1</v>
      </c>
      <c r="K9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9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9" s="4">
        <f>VLOOKUP(shield_values[[#This Row],[ID]],shield_components[],6,FALSE)/VLOOKUP(shield_values[[#This Row],[ID_Previous]],shield_components[],6,FALSE)</f>
        <v>1</v>
      </c>
      <c r="N9" s="4">
        <f>VLOOKUP(shield_values[[#This Row],[ID]],shield_components[],7,FALSE)/VLOOKUP(shield_values[[#This Row],[ID_Previous]],shield_components[],7,FALSE)</f>
        <v>1</v>
      </c>
      <c r="O9" s="1">
        <v>0</v>
      </c>
      <c r="P9" s="4">
        <f>shield_values[[#This Row],[Ratio_Power]]+shield_values[[#This Row],[Bonus]]</f>
        <v>1</v>
      </c>
    </row>
    <row r="10" spans="1:16" ht="12.5">
      <c r="A10" s="1" t="str">
        <f t="shared" si="0"/>
        <v>MEDIUM2</v>
      </c>
      <c r="B10" s="1" t="s">
        <v>61</v>
      </c>
      <c r="C10" s="1" t="s">
        <v>53</v>
      </c>
      <c r="D10" s="1">
        <v>2</v>
      </c>
      <c r="E10" s="1" t="s">
        <v>76</v>
      </c>
      <c r="F10" s="1">
        <v>15</v>
      </c>
      <c r="G10" s="1">
        <v>-10</v>
      </c>
      <c r="H10" s="4">
        <f>ROUND(shield_values[[#This Row],[Previous_HP]]*shield_values[[#This Row],[Factor]],0)</f>
        <v>80</v>
      </c>
      <c r="I10" s="4">
        <f>shield_values[[#This Row],[Previous_Regen]]*shield_values[[#This Row],[Ratio_Power]]</f>
        <v>4.8</v>
      </c>
      <c r="J10" s="4" t="str">
        <f t="shared" si="1"/>
        <v>MEDIUM1</v>
      </c>
      <c r="K10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10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10" s="4">
        <f>VLOOKUP(shield_values[[#This Row],[ID]],shield_components[],6,FALSE)/VLOOKUP(shield_values[[#This Row],[ID_Previous]],shield_components[],6,FALSE)</f>
        <v>1.5</v>
      </c>
      <c r="N10" s="4">
        <f>VLOOKUP(shield_values[[#This Row],[ID]],shield_components[],7,FALSE)/VLOOKUP(shield_values[[#This Row],[ID_Previous]],shield_components[],7,FALSE)</f>
        <v>2</v>
      </c>
      <c r="O10" s="1">
        <v>0</v>
      </c>
      <c r="P10" s="4">
        <f>shield_values[[#This Row],[Ratio_Power]]+shield_values[[#This Row],[Bonus]]</f>
        <v>2</v>
      </c>
    </row>
    <row r="11" spans="1:16" ht="12.5">
      <c r="A11" s="1" t="str">
        <f t="shared" si="0"/>
        <v>MEDIUM3</v>
      </c>
      <c r="B11" s="1" t="s">
        <v>61</v>
      </c>
      <c r="C11" s="1" t="s">
        <v>53</v>
      </c>
      <c r="D11" s="1">
        <v>3</v>
      </c>
      <c r="E11" s="1" t="s">
        <v>91</v>
      </c>
      <c r="F11" s="1">
        <v>20</v>
      </c>
      <c r="G11" s="1">
        <v>-15</v>
      </c>
      <c r="H11" s="4">
        <f>ROUND(shield_values[[#This Row],[Previous_HP]]*shield_values[[#This Row],[Factor]],0)</f>
        <v>120</v>
      </c>
      <c r="I11" s="4">
        <f>shield_values[[#This Row],[Previous_Regen]]*shield_values[[#This Row],[Ratio_Power]]</f>
        <v>7.1999999999999993</v>
      </c>
      <c r="J11" s="4" t="str">
        <f t="shared" si="1"/>
        <v>MEDIUM2</v>
      </c>
      <c r="K11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11" s="4">
        <f>IF(shield_values[[#This Row],[ID]]=shield_values[[#This Row],[ID_Previous]],VLOOKUP(shield_values[[#This Row],[ID]],shield_components[],9,FALSE),VLOOKUP(shield_values[[#This Row],[ID_Previous]],shield_values[],9,FALSE))</f>
        <v>4.8</v>
      </c>
      <c r="M11" s="4">
        <f>VLOOKUP(shield_values[[#This Row],[ID]],shield_components[],6,FALSE)/VLOOKUP(shield_values[[#This Row],[ID_Previous]],shield_components[],6,FALSE)</f>
        <v>1.3333333333333333</v>
      </c>
      <c r="N11" s="4">
        <f>VLOOKUP(shield_values[[#This Row],[ID]],shield_components[],7,FALSE)/VLOOKUP(shield_values[[#This Row],[ID_Previous]],shield_components[],7,FALSE)</f>
        <v>1.5</v>
      </c>
      <c r="O11" s="1">
        <v>0</v>
      </c>
      <c r="P11" s="4">
        <f>shield_values[[#This Row],[Ratio_Power]]+shield_values[[#This Row],[Bonus]]</f>
        <v>1.5</v>
      </c>
    </row>
    <row r="12" spans="1:16" ht="12.5">
      <c r="A12" s="1" t="str">
        <f t="shared" si="0"/>
        <v>MEDIUM4</v>
      </c>
      <c r="B12" s="1" t="s">
        <v>61</v>
      </c>
      <c r="C12" s="1" t="s">
        <v>53</v>
      </c>
      <c r="D12" s="1">
        <v>4</v>
      </c>
      <c r="E12" s="1" t="s">
        <v>97</v>
      </c>
      <c r="F12" s="1">
        <v>25</v>
      </c>
      <c r="G12" s="1">
        <v>-20</v>
      </c>
      <c r="H12" s="4">
        <f>ROUND(shield_values[[#This Row],[Previous_HP]]*shield_values[[#This Row],[Factor]],0)</f>
        <v>160</v>
      </c>
      <c r="I12" s="4">
        <f>shield_values[[#This Row],[Previous_Regen]]*shield_values[[#This Row],[Ratio_Power]]</f>
        <v>9.5999999999999979</v>
      </c>
      <c r="J12" s="4" t="str">
        <f t="shared" si="1"/>
        <v>MEDIUM3</v>
      </c>
      <c r="K12" s="4">
        <f>IF(shield_values[[#This Row],[ID]]=shield_values[[#This Row],[ID_Previous]],VLOOKUP(shield_values[[#This Row],[ID]],shield_components[],8,FALSE),VLOOKUP(shield_values[[#This Row],[ID_Previous]],shield_values[],8,FALSE))</f>
        <v>120</v>
      </c>
      <c r="L12" s="4">
        <f>IF(shield_values[[#This Row],[ID]]=shield_values[[#This Row],[ID_Previous]],VLOOKUP(shield_values[[#This Row],[ID]],shield_components[],9,FALSE),VLOOKUP(shield_values[[#This Row],[ID_Previous]],shield_values[],9,FALSE))</f>
        <v>7.1999999999999993</v>
      </c>
      <c r="M12" s="4">
        <f>VLOOKUP(shield_values[[#This Row],[ID]],shield_components[],6,FALSE)/VLOOKUP(shield_values[[#This Row],[ID_Previous]],shield_components[],6,FALSE)</f>
        <v>1.25</v>
      </c>
      <c r="N12" s="4">
        <f>VLOOKUP(shield_values[[#This Row],[ID]],shield_components[],7,FALSE)/VLOOKUP(shield_values[[#This Row],[ID_Previous]],shield_components[],7,FALSE)</f>
        <v>1.3333333333333333</v>
      </c>
      <c r="O12" s="1">
        <v>0</v>
      </c>
      <c r="P12" s="4">
        <f>shield_values[[#This Row],[Ratio_Power]]+shield_values[[#This Row],[Bonus]]</f>
        <v>1.3333333333333333</v>
      </c>
    </row>
    <row r="13" spans="1:16" ht="12.5">
      <c r="A13" s="1" t="str">
        <f t="shared" si="0"/>
        <v>MEDIUM5</v>
      </c>
      <c r="B13" s="1" t="s">
        <v>61</v>
      </c>
      <c r="C13" s="1" t="s">
        <v>53</v>
      </c>
      <c r="D13" s="1">
        <v>5</v>
      </c>
      <c r="E13" s="1" t="s">
        <v>106</v>
      </c>
      <c r="F13" s="1">
        <v>30</v>
      </c>
      <c r="G13" s="1">
        <v>-25</v>
      </c>
      <c r="H13" s="4">
        <f>ROUND(shield_values[[#This Row],[Previous_HP]]*shield_values[[#This Row],[Factor]],0)</f>
        <v>200</v>
      </c>
      <c r="I13" s="4">
        <f>shield_values[[#This Row],[Previous_Regen]]*shield_values[[#This Row],[Ratio_Power]]</f>
        <v>11.999999999999996</v>
      </c>
      <c r="J13" s="4" t="str">
        <f t="shared" si="1"/>
        <v>MEDIUM4</v>
      </c>
      <c r="K13" s="4">
        <f>IF(shield_values[[#This Row],[ID]]=shield_values[[#This Row],[ID_Previous]],VLOOKUP(shield_values[[#This Row],[ID]],shield_components[],8,FALSE),VLOOKUP(shield_values[[#This Row],[ID_Previous]],shield_values[],8,FALSE))</f>
        <v>160</v>
      </c>
      <c r="L13" s="4">
        <f>IF(shield_values[[#This Row],[ID]]=shield_values[[#This Row],[ID_Previous]],VLOOKUP(shield_values[[#This Row],[ID]],shield_components[],9,FALSE),VLOOKUP(shield_values[[#This Row],[ID_Previous]],shield_values[],9,FALSE))</f>
        <v>9.5999999999999979</v>
      </c>
      <c r="M13" s="4">
        <f>VLOOKUP(shield_values[[#This Row],[ID]],shield_components[],6,FALSE)/VLOOKUP(shield_values[[#This Row],[ID_Previous]],shield_components[],6,FALSE)</f>
        <v>1.2</v>
      </c>
      <c r="N13" s="4">
        <f>VLOOKUP(shield_values[[#This Row],[ID]],shield_components[],7,FALSE)/VLOOKUP(shield_values[[#This Row],[ID_Previous]],shield_components[],7,FALSE)</f>
        <v>1.25</v>
      </c>
      <c r="O13" s="1">
        <v>0</v>
      </c>
      <c r="P13" s="4">
        <f>shield_values[[#This Row],[Ratio_Power]]+shield_values[[#This Row],[Bonus]]</f>
        <v>1.25</v>
      </c>
    </row>
    <row r="14" spans="1:16" ht="12.5">
      <c r="A14" s="1" t="str">
        <f t="shared" si="0"/>
        <v>MEDIUM6</v>
      </c>
      <c r="B14" s="1" t="s">
        <v>111</v>
      </c>
      <c r="C14" s="1" t="s">
        <v>53</v>
      </c>
      <c r="D14" s="1">
        <v>6</v>
      </c>
      <c r="E14" s="1" t="s">
        <v>116</v>
      </c>
      <c r="F14" s="1">
        <v>30</v>
      </c>
      <c r="G14" s="1">
        <v>-30</v>
      </c>
      <c r="H14" s="4">
        <f>ROUND(shield_values[[#This Row],[Previous_HP]]*shield_values[[#This Row],[Factor]],0)</f>
        <v>290</v>
      </c>
      <c r="I14" s="4">
        <f>shield_values[[#This Row],[Previous_Regen]]*shield_values[[#This Row],[Ratio_Power]]</f>
        <v>14.399999999999995</v>
      </c>
      <c r="J14" s="4" t="str">
        <f t="shared" si="1"/>
        <v>MEDIUM5</v>
      </c>
      <c r="K14" s="4">
        <f>IF(shield_values[[#This Row],[ID]]=shield_values[[#This Row],[ID_Previous]],VLOOKUP(shield_values[[#This Row],[ID]],shield_components[],8,FALSE),VLOOKUP(shield_values[[#This Row],[ID_Previous]],shield_values[],8,FALSE))</f>
        <v>200</v>
      </c>
      <c r="L14" s="4">
        <f>IF(shield_values[[#This Row],[ID]]=shield_values[[#This Row],[ID_Previous]],VLOOKUP(shield_values[[#This Row],[ID]],shield_components[],9,FALSE),VLOOKUP(shield_values[[#This Row],[ID_Previous]],shield_values[],9,FALSE))</f>
        <v>11.999999999999996</v>
      </c>
      <c r="M14" s="4">
        <f>VLOOKUP(shield_values[[#This Row],[ID]],shield_components[],6,FALSE)/VLOOKUP(shield_values[[#This Row],[ID_Previous]],shield_components[],6,FALSE)</f>
        <v>1</v>
      </c>
      <c r="N14" s="4">
        <f>VLOOKUP(shield_values[[#This Row],[ID]],shield_components[],7,FALSE)/VLOOKUP(shield_values[[#This Row],[ID_Previous]],shield_components[],7,FALSE)</f>
        <v>1.2</v>
      </c>
      <c r="O14" s="1">
        <v>0.25</v>
      </c>
      <c r="P14" s="4">
        <f>shield_values[[#This Row],[Ratio_Power]]+shield_values[[#This Row],[Bonus]]</f>
        <v>1.45</v>
      </c>
    </row>
    <row r="15" spans="1:16" ht="12.5">
      <c r="A15" s="1" t="str">
        <f t="shared" si="0"/>
        <v>MEDIUM6</v>
      </c>
      <c r="B15" s="1" t="s">
        <v>121</v>
      </c>
      <c r="C15" s="1" t="s">
        <v>53</v>
      </c>
      <c r="D15" s="1">
        <v>6</v>
      </c>
      <c r="E15" s="1" t="s">
        <v>125</v>
      </c>
      <c r="F15" s="1">
        <v>30</v>
      </c>
      <c r="G15" s="1">
        <v>-30</v>
      </c>
      <c r="H15" s="4">
        <f>ROUND(shield_values[[#This Row],[Previous_HP]]*shield_values[[#This Row],[Factor]],0)</f>
        <v>290</v>
      </c>
      <c r="I15" s="4">
        <f>shield_values[[#This Row],[Previous_Regen]]*shield_values[[#This Row],[Ratio_Power]]</f>
        <v>14.399999999999995</v>
      </c>
      <c r="J15" s="4" t="str">
        <f t="shared" si="1"/>
        <v>MEDIUM5</v>
      </c>
      <c r="K15" s="4">
        <f>IF(shield_values[[#This Row],[ID]]=shield_values[[#This Row],[ID_Previous]],VLOOKUP(shield_values[[#This Row],[ID]],shield_components[],8,FALSE),VLOOKUP(shield_values[[#This Row],[ID_Previous]],shield_values[],8,FALSE))</f>
        <v>200</v>
      </c>
      <c r="L15" s="4">
        <f>IF(shield_values[[#This Row],[ID]]=shield_values[[#This Row],[ID_Previous]],VLOOKUP(shield_values[[#This Row],[ID]],shield_components[],9,FALSE),VLOOKUP(shield_values[[#This Row],[ID_Previous]],shield_values[],9,FALSE))</f>
        <v>11.999999999999996</v>
      </c>
      <c r="M15" s="4">
        <f>VLOOKUP(shield_values[[#This Row],[ID]],shield_components[],6,FALSE)/VLOOKUP(shield_values[[#This Row],[ID_Previous]],shield_components[],6,FALSE)</f>
        <v>1</v>
      </c>
      <c r="N15" s="4">
        <f>VLOOKUP(shield_values[[#This Row],[ID]],shield_components[],7,FALSE)/VLOOKUP(shield_values[[#This Row],[ID_Previous]],shield_components[],7,FALSE)</f>
        <v>1.2</v>
      </c>
      <c r="O15" s="1">
        <v>0.25</v>
      </c>
      <c r="P15" s="4">
        <f>shield_values[[#This Row],[Ratio_Power]]+shield_values[[#This Row],[Bonus]]</f>
        <v>1.45</v>
      </c>
    </row>
    <row r="16" spans="1:16" ht="12.5">
      <c r="A16" s="1" t="str">
        <f t="shared" si="0"/>
        <v>SMALL1</v>
      </c>
      <c r="B16" s="1" t="s">
        <v>61</v>
      </c>
      <c r="C16" s="1" t="s">
        <v>49</v>
      </c>
      <c r="D16" s="1">
        <v>1</v>
      </c>
      <c r="E16" s="1" t="s">
        <v>64</v>
      </c>
      <c r="F16" s="1">
        <v>5</v>
      </c>
      <c r="G16" s="1">
        <v>-2.5</v>
      </c>
      <c r="H16" s="4">
        <v>20</v>
      </c>
      <c r="I16" s="4">
        <f>shield_values[[#This Row],[Previous_Regen]]*shield_values[[#This Row],[Ratio_Power]]</f>
        <v>1.2</v>
      </c>
      <c r="J16" s="4" t="str">
        <f t="shared" si="1"/>
        <v>SMALL1</v>
      </c>
      <c r="K16" s="4">
        <f>IF(shield_values[[#This Row],[ID]]=shield_values[[#This Row],[ID_Previous]],VLOOKUP(shield_values[[#This Row],[ID]],shield_components[],8,FALSE),VLOOKUP(shield_values[[#This Row],[ID_Previous]],shield_values[],8,FALSE))</f>
        <v>20</v>
      </c>
      <c r="L16" s="4">
        <f>IF(shield_values[[#This Row],[ID]]=shield_values[[#This Row],[ID_Previous]],VLOOKUP(shield_values[[#This Row],[ID]],shield_components[],9,FALSE),VLOOKUP(shield_values[[#This Row],[ID_Previous]],shield_values[],9,FALSE))</f>
        <v>1.2</v>
      </c>
      <c r="M16" s="4">
        <f>VLOOKUP(shield_values[[#This Row],[ID]],shield_components[],6,FALSE)/VLOOKUP(shield_values[[#This Row],[ID_Previous]],shield_components[],6,FALSE)</f>
        <v>1</v>
      </c>
      <c r="N16" s="4">
        <f>VLOOKUP(shield_values[[#This Row],[ID]],shield_components[],7,FALSE)/VLOOKUP(shield_values[[#This Row],[ID_Previous]],shield_components[],7,FALSE)</f>
        <v>1</v>
      </c>
      <c r="O16" s="1">
        <v>0</v>
      </c>
      <c r="P16" s="4">
        <f>shield_values[[#This Row],[Ratio_Power]]+shield_values[[#This Row],[Bonus]]</f>
        <v>1</v>
      </c>
    </row>
    <row r="17" spans="1:16" ht="12.5">
      <c r="A17" s="1" t="str">
        <f t="shared" si="0"/>
        <v>SMALL2</v>
      </c>
      <c r="B17" s="1" t="s">
        <v>61</v>
      </c>
      <c r="C17" s="1" t="s">
        <v>49</v>
      </c>
      <c r="D17" s="1">
        <v>2</v>
      </c>
      <c r="E17" s="1" t="s">
        <v>73</v>
      </c>
      <c r="F17" s="1">
        <v>7.5</v>
      </c>
      <c r="G17" s="1">
        <v>-5</v>
      </c>
      <c r="H17" s="4">
        <f>ROUND(shield_values[[#This Row],[Previous_HP]]*shield_values[[#This Row],[Factor]],0)</f>
        <v>40</v>
      </c>
      <c r="I17" s="4">
        <f>shield_values[[#This Row],[Previous_Regen]]*shield_values[[#This Row],[Ratio_Power]]</f>
        <v>2.4</v>
      </c>
      <c r="J17" s="4" t="str">
        <f t="shared" si="1"/>
        <v>SMALL1</v>
      </c>
      <c r="K17" s="4">
        <f>IF(shield_values[[#This Row],[ID]]=shield_values[[#This Row],[ID_Previous]],VLOOKUP(shield_values[[#This Row],[ID]],shield_components[],8,FALSE),VLOOKUP(shield_values[[#This Row],[ID_Previous]],shield_values[],8,FALSE))</f>
        <v>20</v>
      </c>
      <c r="L17" s="4">
        <f>IF(shield_values[[#This Row],[ID]]=shield_values[[#This Row],[ID_Previous]],VLOOKUP(shield_values[[#This Row],[ID]],shield_components[],9,FALSE),VLOOKUP(shield_values[[#This Row],[ID_Previous]],shield_values[],9,FALSE))</f>
        <v>1.2</v>
      </c>
      <c r="M17" s="4">
        <f>VLOOKUP(shield_values[[#This Row],[ID]],shield_components[],6,FALSE)/VLOOKUP(shield_values[[#This Row],[ID_Previous]],shield_components[],6,FALSE)</f>
        <v>1.5</v>
      </c>
      <c r="N17" s="4">
        <f>VLOOKUP(shield_values[[#This Row],[ID]],shield_components[],7,FALSE)/VLOOKUP(shield_values[[#This Row],[ID_Previous]],shield_components[],7,FALSE)</f>
        <v>2</v>
      </c>
      <c r="O17" s="1">
        <v>0</v>
      </c>
      <c r="P17" s="4">
        <f>shield_values[[#This Row],[Ratio_Power]]+shield_values[[#This Row],[Bonus]]</f>
        <v>2</v>
      </c>
    </row>
    <row r="18" spans="1:16" ht="12.5">
      <c r="A18" s="1" t="str">
        <f t="shared" si="0"/>
        <v>SMALL3</v>
      </c>
      <c r="B18" s="1" t="s">
        <v>61</v>
      </c>
      <c r="C18" s="1" t="s">
        <v>49</v>
      </c>
      <c r="D18" s="1">
        <v>3</v>
      </c>
      <c r="E18" s="1" t="s">
        <v>89</v>
      </c>
      <c r="F18" s="1">
        <v>10</v>
      </c>
      <c r="G18" s="1">
        <v>-7.5</v>
      </c>
      <c r="H18" s="4">
        <f>ROUND(shield_values[[#This Row],[Previous_HP]]*shield_values[[#This Row],[Factor]],0)</f>
        <v>60</v>
      </c>
      <c r="I18" s="4">
        <f>shield_values[[#This Row],[Previous_Regen]]*shield_values[[#This Row],[Ratio_Power]]</f>
        <v>3.5999999999999996</v>
      </c>
      <c r="J18" s="4" t="str">
        <f t="shared" si="1"/>
        <v>SMALL2</v>
      </c>
      <c r="K18" s="4">
        <f>IF(shield_values[[#This Row],[ID]]=shield_values[[#This Row],[ID_Previous]],VLOOKUP(shield_values[[#This Row],[ID]],shield_components[],8,FALSE),VLOOKUP(shield_values[[#This Row],[ID_Previous]],shield_values[],8,FALSE))</f>
        <v>40</v>
      </c>
      <c r="L18" s="4">
        <f>IF(shield_values[[#This Row],[ID]]=shield_values[[#This Row],[ID_Previous]],VLOOKUP(shield_values[[#This Row],[ID]],shield_components[],9,FALSE),VLOOKUP(shield_values[[#This Row],[ID_Previous]],shield_values[],9,FALSE))</f>
        <v>2.4</v>
      </c>
      <c r="M18" s="4">
        <f>VLOOKUP(shield_values[[#This Row],[ID]],shield_components[],6,FALSE)/VLOOKUP(shield_values[[#This Row],[ID_Previous]],shield_components[],6,FALSE)</f>
        <v>1.3333333333333333</v>
      </c>
      <c r="N18" s="4">
        <f>VLOOKUP(shield_values[[#This Row],[ID]],shield_components[],7,FALSE)/VLOOKUP(shield_values[[#This Row],[ID_Previous]],shield_components[],7,FALSE)</f>
        <v>1.5</v>
      </c>
      <c r="O18" s="1">
        <v>0</v>
      </c>
      <c r="P18" s="4">
        <f>shield_values[[#This Row],[Ratio_Power]]+shield_values[[#This Row],[Bonus]]</f>
        <v>1.5</v>
      </c>
    </row>
    <row r="19" spans="1:16" ht="12.5">
      <c r="A19" s="1" t="str">
        <f t="shared" si="0"/>
        <v>SMALL4</v>
      </c>
      <c r="B19" s="1" t="s">
        <v>61</v>
      </c>
      <c r="C19" s="1" t="s">
        <v>49</v>
      </c>
      <c r="D19" s="1">
        <v>4</v>
      </c>
      <c r="E19" s="1" t="s">
        <v>95</v>
      </c>
      <c r="F19" s="1">
        <v>12.5</v>
      </c>
      <c r="G19" s="1">
        <v>-10</v>
      </c>
      <c r="H19" s="4">
        <f>ROUND(shield_values[[#This Row],[Previous_HP]]*shield_values[[#This Row],[Factor]],0)</f>
        <v>80</v>
      </c>
      <c r="I19" s="4">
        <f>shield_values[[#This Row],[Previous_Regen]]*shield_values[[#This Row],[Ratio_Power]]</f>
        <v>4.7999999999999989</v>
      </c>
      <c r="J19" s="4" t="str">
        <f t="shared" si="1"/>
        <v>SMALL3</v>
      </c>
      <c r="K19" s="4">
        <f>IF(shield_values[[#This Row],[ID]]=shield_values[[#This Row],[ID_Previous]],VLOOKUP(shield_values[[#This Row],[ID]],shield_components[],8,FALSE),VLOOKUP(shield_values[[#This Row],[ID_Previous]],shield_values[],8,FALSE))</f>
        <v>60</v>
      </c>
      <c r="L19" s="4">
        <f>IF(shield_values[[#This Row],[ID]]=shield_values[[#This Row],[ID_Previous]],VLOOKUP(shield_values[[#This Row],[ID]],shield_components[],9,FALSE),VLOOKUP(shield_values[[#This Row],[ID_Previous]],shield_values[],9,FALSE))</f>
        <v>3.5999999999999996</v>
      </c>
      <c r="M19" s="4">
        <f>VLOOKUP(shield_values[[#This Row],[ID]],shield_components[],6,FALSE)/VLOOKUP(shield_values[[#This Row],[ID_Previous]],shield_components[],6,FALSE)</f>
        <v>1.25</v>
      </c>
      <c r="N19" s="4">
        <f>VLOOKUP(shield_values[[#This Row],[ID]],shield_components[],7,FALSE)/VLOOKUP(shield_values[[#This Row],[ID_Previous]],shield_components[],7,FALSE)</f>
        <v>1.3333333333333333</v>
      </c>
      <c r="O19" s="1">
        <v>0</v>
      </c>
      <c r="P19" s="4">
        <f>shield_values[[#This Row],[Ratio_Power]]+shield_values[[#This Row],[Bonus]]</f>
        <v>1.3333333333333333</v>
      </c>
    </row>
    <row r="20" spans="1:16" ht="12.5">
      <c r="A20" s="1" t="str">
        <f t="shared" si="0"/>
        <v>SMALL5</v>
      </c>
      <c r="B20" s="1" t="s">
        <v>61</v>
      </c>
      <c r="C20" s="1" t="s">
        <v>49</v>
      </c>
      <c r="D20" s="1">
        <v>5</v>
      </c>
      <c r="E20" s="1" t="s">
        <v>102</v>
      </c>
      <c r="F20" s="1">
        <v>15</v>
      </c>
      <c r="G20" s="1">
        <v>-12.5</v>
      </c>
      <c r="H20" s="4">
        <f>ROUND(shield_values[[#This Row],[Previous_HP]]*shield_values[[#This Row],[Factor]],0)</f>
        <v>100</v>
      </c>
      <c r="I20" s="4">
        <f>shield_values[[#This Row],[Previous_Regen]]*shield_values[[#This Row],[Ratio_Power]]</f>
        <v>5.9999999999999982</v>
      </c>
      <c r="J20" s="4" t="str">
        <f t="shared" si="1"/>
        <v>SMALL4</v>
      </c>
      <c r="K20" s="4">
        <f>IF(shield_values[[#This Row],[ID]]=shield_values[[#This Row],[ID_Previous]],VLOOKUP(shield_values[[#This Row],[ID]],shield_components[],8,FALSE),VLOOKUP(shield_values[[#This Row],[ID_Previous]],shield_values[],8,FALSE))</f>
        <v>80</v>
      </c>
      <c r="L20" s="4">
        <f>IF(shield_values[[#This Row],[ID]]=shield_values[[#This Row],[ID_Previous]],VLOOKUP(shield_values[[#This Row],[ID]],shield_components[],9,FALSE),VLOOKUP(shield_values[[#This Row],[ID_Previous]],shield_values[],9,FALSE))</f>
        <v>4.7999999999999989</v>
      </c>
      <c r="M20" s="4">
        <f>VLOOKUP(shield_values[[#This Row],[ID]],shield_components[],6,FALSE)/VLOOKUP(shield_values[[#This Row],[ID_Previous]],shield_components[],6,FALSE)</f>
        <v>1.2</v>
      </c>
      <c r="N20" s="4">
        <f>VLOOKUP(shield_values[[#This Row],[ID]],shield_components[],7,FALSE)/VLOOKUP(shield_values[[#This Row],[ID_Previous]],shield_components[],7,FALSE)</f>
        <v>1.25</v>
      </c>
      <c r="O20" s="1">
        <v>0</v>
      </c>
      <c r="P20" s="4">
        <f>shield_values[[#This Row],[Ratio_Power]]+shield_values[[#This Row],[Bonus]]</f>
        <v>1.25</v>
      </c>
    </row>
    <row r="21" spans="1:16" ht="12.5">
      <c r="A21" s="1" t="str">
        <f t="shared" si="0"/>
        <v>SMALL6</v>
      </c>
      <c r="B21" s="1" t="s">
        <v>111</v>
      </c>
      <c r="C21" s="1" t="s">
        <v>49</v>
      </c>
      <c r="D21" s="1">
        <v>6</v>
      </c>
      <c r="E21" s="1" t="s">
        <v>113</v>
      </c>
      <c r="F21" s="1">
        <v>15</v>
      </c>
      <c r="G21" s="1">
        <v>-15</v>
      </c>
      <c r="H21" s="4">
        <f>ROUND(shield_values[[#This Row],[Previous_HP]]*shield_values[[#This Row],[Factor]],0)</f>
        <v>145</v>
      </c>
      <c r="I21" s="4">
        <f>shield_values[[#This Row],[Previous_Regen]]*shield_values[[#This Row],[Ratio_Power]]</f>
        <v>7.1999999999999975</v>
      </c>
      <c r="J21" s="4" t="str">
        <f t="shared" si="1"/>
        <v>SMALL5</v>
      </c>
      <c r="K21" s="4">
        <f>IF(shield_values[[#This Row],[ID]]=shield_values[[#This Row],[ID_Previous]],VLOOKUP(shield_values[[#This Row],[ID]],shield_components[],8,FALSE),VLOOKUP(shield_values[[#This Row],[ID_Previous]],shield_values[],8,FALSE))</f>
        <v>100</v>
      </c>
      <c r="L21" s="4">
        <f>IF(shield_values[[#This Row],[ID]]=shield_values[[#This Row],[ID_Previous]],VLOOKUP(shield_values[[#This Row],[ID]],shield_components[],9,FALSE),VLOOKUP(shield_values[[#This Row],[ID_Previous]],shield_values[],9,FALSE))</f>
        <v>5.9999999999999982</v>
      </c>
      <c r="M21" s="4">
        <f>VLOOKUP(shield_values[[#This Row],[ID]],shield_components[],6,FALSE)/VLOOKUP(shield_values[[#This Row],[ID_Previous]],shield_components[],6,FALSE)</f>
        <v>1</v>
      </c>
      <c r="N21" s="4">
        <f>VLOOKUP(shield_values[[#This Row],[ID]],shield_components[],7,FALSE)/VLOOKUP(shield_values[[#This Row],[ID_Previous]],shield_components[],7,FALSE)</f>
        <v>1.2</v>
      </c>
      <c r="O21" s="1">
        <v>0.25</v>
      </c>
      <c r="P21" s="4">
        <f>shield_values[[#This Row],[Ratio_Power]]+shield_values[[#This Row],[Bonus]]</f>
        <v>1.45</v>
      </c>
    </row>
    <row r="22" spans="1:16" ht="12.5">
      <c r="A22" s="1" t="str">
        <f t="shared" si="0"/>
        <v>SMALL6</v>
      </c>
      <c r="B22" s="1" t="s">
        <v>121</v>
      </c>
      <c r="C22" s="1" t="s">
        <v>49</v>
      </c>
      <c r="D22" s="1">
        <v>6</v>
      </c>
      <c r="E22" s="1" t="s">
        <v>122</v>
      </c>
      <c r="F22" s="1">
        <v>15</v>
      </c>
      <c r="G22" s="1">
        <v>-15</v>
      </c>
      <c r="H22" s="4">
        <f>ROUND(shield_values[[#This Row],[Previous_HP]]*shield_values[[#This Row],[Factor]],0)</f>
        <v>145</v>
      </c>
      <c r="I22" s="4">
        <f>shield_values[[#This Row],[Previous_Regen]]*shield_values[[#This Row],[Ratio_Power]]</f>
        <v>7.1999999999999975</v>
      </c>
      <c r="J22" s="4" t="str">
        <f t="shared" si="1"/>
        <v>SMALL5</v>
      </c>
      <c r="K22" s="4">
        <f>IF(shield_values[[#This Row],[ID]]=shield_values[[#This Row],[ID_Previous]],VLOOKUP(shield_values[[#This Row],[ID]],shield_components[],8,FALSE),VLOOKUP(shield_values[[#This Row],[ID_Previous]],shield_values[],8,FALSE))</f>
        <v>100</v>
      </c>
      <c r="L22" s="4">
        <f>IF(shield_values[[#This Row],[ID]]=shield_values[[#This Row],[ID_Previous]],VLOOKUP(shield_values[[#This Row],[ID]],shield_components[],9,FALSE),VLOOKUP(shield_values[[#This Row],[ID_Previous]],shield_values[],9,FALSE))</f>
        <v>5.9999999999999982</v>
      </c>
      <c r="M22" s="4">
        <f>VLOOKUP(shield_values[[#This Row],[ID]],shield_components[],6,FALSE)/VLOOKUP(shield_values[[#This Row],[ID_Previous]],shield_components[],6,FALSE)</f>
        <v>1</v>
      </c>
      <c r="N22" s="4">
        <f>VLOOKUP(shield_values[[#This Row],[ID]],shield_components[],7,FALSE)/VLOOKUP(shield_values[[#This Row],[ID_Previous]],shield_components[],7,FALSE)</f>
        <v>1.2</v>
      </c>
      <c r="O22" s="1">
        <v>0.25</v>
      </c>
      <c r="P22" s="4">
        <f>shield_values[[#This Row],[Ratio_Power]]+shield_values[[#This Row],[Bonus]]</f>
        <v>1.45</v>
      </c>
    </row>
    <row r="23" spans="1:16" ht="12.5">
      <c r="J23" s="4"/>
    </row>
    <row r="24" spans="1:16" ht="12.5">
      <c r="J24" s="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D2" sqref="D2"/>
    </sheetView>
  </sheetViews>
  <sheetFormatPr defaultColWidth="14.453125" defaultRowHeight="15.75" customHeight="1"/>
  <cols>
    <col min="1" max="2" width="21.26953125" customWidth="1"/>
    <col min="4" max="4" width="17" customWidth="1"/>
  </cols>
  <sheetData>
    <row r="1" spans="1:4" ht="15.75" customHeight="1">
      <c r="A1" s="1" t="s">
        <v>435</v>
      </c>
      <c r="B1" s="1" t="s">
        <v>436</v>
      </c>
      <c r="C1" s="1" t="s">
        <v>437</v>
      </c>
      <c r="D1" s="1" t="s">
        <v>438</v>
      </c>
    </row>
    <row r="2" spans="1:4" ht="15.75" customHeight="1">
      <c r="A2" s="1" t="s">
        <v>439</v>
      </c>
      <c r="B2" s="1" t="s">
        <v>440</v>
      </c>
      <c r="C2" s="1">
        <v>300</v>
      </c>
      <c r="D2">
        <f>ROUND(hull_values[[#This Row],[max_hitpoints]]/71*70,-2)</f>
        <v>300</v>
      </c>
    </row>
    <row r="3" spans="1:4" ht="15.75" customHeight="1">
      <c r="A3" s="1" t="s">
        <v>439</v>
      </c>
      <c r="B3" s="1" t="s">
        <v>441</v>
      </c>
      <c r="C3" s="1">
        <v>600</v>
      </c>
      <c r="D3">
        <f>ROUND(hull_values[[#This Row],[max_hitpoints]]/71*70,-2)</f>
        <v>600</v>
      </c>
    </row>
    <row r="4" spans="1:4" ht="15.75" customHeight="1">
      <c r="A4" s="1" t="s">
        <v>439</v>
      </c>
      <c r="B4" s="1" t="s">
        <v>442</v>
      </c>
      <c r="C4" s="1">
        <v>1600</v>
      </c>
      <c r="D4">
        <f>ROUND(hull_values[[#This Row],[max_hitpoints]]/71*70,-2)</f>
        <v>1600</v>
      </c>
    </row>
    <row r="5" spans="1:4" ht="15.75" customHeight="1">
      <c r="A5" s="1" t="s">
        <v>439</v>
      </c>
      <c r="B5" s="1" t="s">
        <v>443</v>
      </c>
      <c r="C5" s="1">
        <v>2400</v>
      </c>
      <c r="D5">
        <f>ROUND(hull_values[[#This Row],[max_hitpoints]]/71*70,-2)</f>
        <v>2400</v>
      </c>
    </row>
    <row r="6" spans="1:4" ht="15.75" customHeight="1">
      <c r="A6" s="1" t="s">
        <v>439</v>
      </c>
      <c r="B6" s="1" t="s">
        <v>444</v>
      </c>
      <c r="C6" s="1">
        <v>300</v>
      </c>
      <c r="D6">
        <f>ROUND(hull_values[[#This Row],[max_hitpoints]]/71*70,-2)</f>
        <v>300</v>
      </c>
    </row>
    <row r="7" spans="1:4" ht="15.75" customHeight="1">
      <c r="A7" s="1" t="s">
        <v>439</v>
      </c>
      <c r="B7" s="1" t="s">
        <v>445</v>
      </c>
      <c r="C7" s="1">
        <v>300</v>
      </c>
      <c r="D7">
        <f>ROUND(hull_values[[#This Row],[max_hitpoints]]/71*70,-2)</f>
        <v>300</v>
      </c>
    </row>
    <row r="8" spans="1:4" ht="15.75" customHeight="1">
      <c r="A8" s="1" t="s">
        <v>439</v>
      </c>
      <c r="B8" s="1" t="s">
        <v>446</v>
      </c>
      <c r="C8" s="1">
        <v>300</v>
      </c>
      <c r="D8">
        <f>ROUND(hull_values[[#This Row],[max_hitpoints]]/71*70,-2)</f>
        <v>300</v>
      </c>
    </row>
    <row r="9" spans="1:4" ht="15.75" customHeight="1">
      <c r="A9" s="1" t="s">
        <v>439</v>
      </c>
      <c r="B9" s="1" t="s">
        <v>447</v>
      </c>
      <c r="C9" s="1">
        <v>300</v>
      </c>
      <c r="D9">
        <f>ROUND(hull_values[[#This Row],[max_hitpoints]]/71*70,-2)</f>
        <v>300</v>
      </c>
    </row>
    <row r="10" spans="1:4" ht="15.75" customHeight="1">
      <c r="A10" s="1" t="s">
        <v>439</v>
      </c>
      <c r="B10" s="1" t="s">
        <v>448</v>
      </c>
      <c r="C10" s="1">
        <v>5000</v>
      </c>
      <c r="D10">
        <f>ROUND(hull_values[[#This Row],[max_hitpoints]]/71*70,-2)</f>
        <v>4900</v>
      </c>
    </row>
    <row r="11" spans="1:4" ht="15.75" customHeight="1">
      <c r="A11" s="1" t="s">
        <v>439</v>
      </c>
      <c r="B11" s="1" t="s">
        <v>449</v>
      </c>
      <c r="C11" s="1">
        <v>10000</v>
      </c>
      <c r="D11">
        <f>ROUND(hull_values[[#This Row],[max_hitpoints]]/71*70,-2)</f>
        <v>9900</v>
      </c>
    </row>
    <row r="12" spans="1:4" ht="15.75" customHeight="1">
      <c r="A12" s="1" t="s">
        <v>439</v>
      </c>
      <c r="B12" s="1" t="s">
        <v>450</v>
      </c>
      <c r="C12" s="1">
        <v>15000</v>
      </c>
      <c r="D12">
        <f>ROUND(hull_values[[#This Row],[max_hitpoints]]/71*70,-2)</f>
        <v>14800</v>
      </c>
    </row>
    <row r="13" spans="1:4" ht="15.75" customHeight="1">
      <c r="A13" s="1" t="s">
        <v>439</v>
      </c>
      <c r="B13" s="1" t="s">
        <v>451</v>
      </c>
      <c r="C13" s="1">
        <v>4000</v>
      </c>
      <c r="D13">
        <f>ROUND(hull_values[[#This Row],[max_hitpoints]]/71*70,-2)</f>
        <v>3900</v>
      </c>
    </row>
    <row r="14" spans="1:4" ht="15.75" customHeight="1">
      <c r="A14" s="1" t="s">
        <v>439</v>
      </c>
      <c r="B14" s="1" t="s">
        <v>452</v>
      </c>
      <c r="C14" s="1">
        <v>2000</v>
      </c>
      <c r="D14">
        <f>ROUND(hull_values[[#This Row],[max_hitpoints]]/71*70,-2)</f>
        <v>2000</v>
      </c>
    </row>
    <row r="15" spans="1:4" ht="15.75" customHeight="1">
      <c r="A15" s="1" t="s">
        <v>439</v>
      </c>
      <c r="B15" s="1" t="s">
        <v>453</v>
      </c>
      <c r="C15" s="1">
        <v>2000</v>
      </c>
      <c r="D15">
        <f>ROUND(hull_values[[#This Row],[max_hitpoints]]/71*70,-2)</f>
        <v>2000</v>
      </c>
    </row>
    <row r="16" spans="1:4" ht="15.75" customHeight="1">
      <c r="A16" s="1" t="s">
        <v>439</v>
      </c>
      <c r="B16" s="1" t="s">
        <v>454</v>
      </c>
      <c r="C16" s="1">
        <v>2000</v>
      </c>
      <c r="D16">
        <f>ROUND(hull_values[[#This Row],[max_hitpoints]]/71*70,-2)</f>
        <v>2000</v>
      </c>
    </row>
    <row r="17" spans="1:4" ht="15.75" customHeight="1">
      <c r="A17" s="1" t="s">
        <v>439</v>
      </c>
      <c r="B17" s="1" t="s">
        <v>455</v>
      </c>
      <c r="C17" s="1">
        <v>2000</v>
      </c>
      <c r="D17">
        <f>ROUND(hull_values[[#This Row],[max_hitpoints]]/71*70,-2)</f>
        <v>2000</v>
      </c>
    </row>
    <row r="18" spans="1:4" ht="15.75" customHeight="1">
      <c r="A18" s="1" t="s">
        <v>439</v>
      </c>
      <c r="B18" s="1" t="s">
        <v>456</v>
      </c>
      <c r="C18" s="1">
        <v>5000</v>
      </c>
      <c r="D18">
        <f>ROUND(hull_values[[#This Row],[max_hitpoints]]/71*70,-2)</f>
        <v>4900</v>
      </c>
    </row>
    <row r="19" spans="1:4" ht="15.75" customHeight="1">
      <c r="A19" s="1" t="s">
        <v>457</v>
      </c>
      <c r="B19" s="1" t="s">
        <v>458</v>
      </c>
      <c r="C19" s="1">
        <v>6000</v>
      </c>
      <c r="D19">
        <f>ROUND(hull_values[[#This Row],[max_hitpoints]]/71*70,-2)</f>
        <v>5900</v>
      </c>
    </row>
    <row r="20" spans="1:4" ht="15.75" customHeight="1">
      <c r="A20" s="1" t="s">
        <v>457</v>
      </c>
      <c r="B20" s="1" t="s">
        <v>459</v>
      </c>
      <c r="C20" s="1">
        <v>1000</v>
      </c>
      <c r="D20">
        <f>ROUND(hull_values[[#This Row],[max_hitpoints]]/71*70,-2)</f>
        <v>1000</v>
      </c>
    </row>
    <row r="21" spans="1:4" ht="15.75" customHeight="1">
      <c r="A21" s="1" t="s">
        <v>457</v>
      </c>
      <c r="B21" s="1" t="s">
        <v>460</v>
      </c>
      <c r="C21" s="1">
        <v>1500</v>
      </c>
      <c r="D21">
        <f>ROUND(hull_values[[#This Row],[max_hitpoints]]/71*70,-2)</f>
        <v>1500</v>
      </c>
    </row>
    <row r="22" spans="1:4" ht="15.75" customHeight="1">
      <c r="A22" s="1" t="s">
        <v>457</v>
      </c>
      <c r="B22" s="1" t="s">
        <v>461</v>
      </c>
      <c r="C22" s="1">
        <v>600</v>
      </c>
      <c r="D22">
        <f>ROUND(hull_values[[#This Row],[max_hitpoints]]/71*70,-2)</f>
        <v>600</v>
      </c>
    </row>
    <row r="23" spans="1:4" ht="15.75" customHeight="1">
      <c r="A23" s="1" t="s">
        <v>457</v>
      </c>
      <c r="B23" s="1" t="s">
        <v>462</v>
      </c>
      <c r="C23" s="1">
        <v>4000</v>
      </c>
      <c r="D23">
        <f>ROUND(hull_values[[#This Row],[max_hitpoints]]/71*70,-2)</f>
        <v>3900</v>
      </c>
    </row>
    <row r="24" spans="1:4" ht="15.75" customHeight="1">
      <c r="A24" s="1" t="s">
        <v>457</v>
      </c>
      <c r="B24" s="1" t="s">
        <v>463</v>
      </c>
      <c r="C24" s="1">
        <v>1000</v>
      </c>
      <c r="D24">
        <f>ROUND(hull_values[[#This Row],[max_hitpoints]]/71*70,-2)</f>
        <v>1000</v>
      </c>
    </row>
    <row r="25" spans="1:4" ht="15.75" customHeight="1">
      <c r="A25" s="1" t="s">
        <v>457</v>
      </c>
      <c r="B25" s="1" t="s">
        <v>464</v>
      </c>
      <c r="C25" s="1">
        <v>300</v>
      </c>
      <c r="D25">
        <f>ROUND(hull_values[[#This Row],[max_hitpoints]]/71*70,-2)</f>
        <v>300</v>
      </c>
    </row>
    <row r="26" spans="1:4" ht="15.75" customHeight="1">
      <c r="A26" s="1" t="s">
        <v>457</v>
      </c>
      <c r="B26" s="1" t="s">
        <v>465</v>
      </c>
      <c r="C26" s="1">
        <v>960</v>
      </c>
      <c r="D26">
        <f>ROUND(hull_values[[#This Row],[max_hitpoints]]/71*70,-2)</f>
        <v>900</v>
      </c>
    </row>
    <row r="27" spans="1:4" ht="15.75" customHeight="1">
      <c r="A27" s="1" t="s">
        <v>457</v>
      </c>
      <c r="B27" s="1" t="s">
        <v>466</v>
      </c>
      <c r="C27" s="1">
        <v>240</v>
      </c>
      <c r="D27">
        <f>ROUND(hull_values[[#This Row],[max_hitpoints]]/71*70,-2)</f>
        <v>200</v>
      </c>
    </row>
    <row r="28" spans="1:4" ht="15.75" customHeight="1">
      <c r="A28" s="1" t="s">
        <v>457</v>
      </c>
      <c r="B28" s="1" t="s">
        <v>467</v>
      </c>
      <c r="C28" s="1">
        <v>1920</v>
      </c>
      <c r="D28">
        <f>ROUND(hull_values[[#This Row],[max_hitpoints]]/71*70,-2)</f>
        <v>1900</v>
      </c>
    </row>
    <row r="29" spans="1:4" ht="15.75" customHeight="1">
      <c r="A29" s="1" t="s">
        <v>457</v>
      </c>
      <c r="B29" s="1" t="s">
        <v>468</v>
      </c>
      <c r="C29" s="1">
        <v>1920</v>
      </c>
      <c r="D29">
        <f>ROUND(hull_values[[#This Row],[max_hitpoints]]/71*70,-2)</f>
        <v>1900</v>
      </c>
    </row>
    <row r="30" spans="1:4" ht="15.75" customHeight="1">
      <c r="A30" s="1" t="s">
        <v>457</v>
      </c>
      <c r="B30" s="1" t="s">
        <v>469</v>
      </c>
      <c r="C30" s="1">
        <v>1800</v>
      </c>
      <c r="D30">
        <f>ROUND(hull_values[[#This Row],[max_hitpoints]]/71*70,-2)</f>
        <v>1800</v>
      </c>
    </row>
    <row r="31" spans="1:4" ht="15.75" customHeight="1">
      <c r="A31" s="1" t="s">
        <v>457</v>
      </c>
      <c r="B31" s="1" t="s">
        <v>470</v>
      </c>
      <c r="C31" s="1">
        <v>480</v>
      </c>
      <c r="D31">
        <f>ROUND(hull_values[[#This Row],[max_hitpoints]]/71*70,-2)</f>
        <v>500</v>
      </c>
    </row>
    <row r="32" spans="1:4" ht="15.75" customHeight="1">
      <c r="A32" s="1" t="s">
        <v>457</v>
      </c>
      <c r="B32" s="1" t="s">
        <v>471</v>
      </c>
      <c r="C32" s="1">
        <v>480</v>
      </c>
      <c r="D32">
        <f>ROUND(hull_values[[#This Row],[max_hitpoints]]/71*70,-2)</f>
        <v>500</v>
      </c>
    </row>
    <row r="33" spans="1:4" ht="15.75" customHeight="1">
      <c r="A33" s="1" t="s">
        <v>457</v>
      </c>
      <c r="B33" s="1" t="s">
        <v>472</v>
      </c>
      <c r="C33" s="1">
        <v>240</v>
      </c>
      <c r="D33">
        <f>ROUND(hull_values[[#This Row],[max_hitpoints]]/71*70,-2)</f>
        <v>200</v>
      </c>
    </row>
    <row r="34" spans="1:4" ht="15.75" customHeight="1">
      <c r="A34" s="1" t="s">
        <v>457</v>
      </c>
      <c r="B34" s="1" t="s">
        <v>473</v>
      </c>
      <c r="C34" s="1">
        <v>240</v>
      </c>
      <c r="D34">
        <f>ROUND(hull_values[[#This Row],[max_hitpoints]]/71*70,-2)</f>
        <v>200</v>
      </c>
    </row>
    <row r="35" spans="1:4" ht="15.75" customHeight="1">
      <c r="A35" s="1" t="s">
        <v>457</v>
      </c>
      <c r="B35" s="1" t="s">
        <v>474</v>
      </c>
      <c r="C35" s="1">
        <v>240</v>
      </c>
      <c r="D35">
        <f>ROUND(hull_values[[#This Row],[max_hitpoints]]/71*70,-2)</f>
        <v>200</v>
      </c>
    </row>
    <row r="36" spans="1:4" ht="15.75" customHeight="1">
      <c r="A36" s="1" t="s">
        <v>457</v>
      </c>
      <c r="B36" s="1" t="s">
        <v>475</v>
      </c>
      <c r="C36" s="1">
        <v>100</v>
      </c>
      <c r="D36">
        <f>ROUND(hull_values[[#This Row],[max_hitpoints]]/71*70,-2)</f>
        <v>100</v>
      </c>
    </row>
    <row r="37" spans="1:4" ht="15.75" customHeight="1">
      <c r="A37" s="1" t="s">
        <v>457</v>
      </c>
      <c r="B37" s="1" t="s">
        <v>476</v>
      </c>
      <c r="C37" s="1">
        <v>6000</v>
      </c>
      <c r="D37">
        <f>ROUND(hull_values[[#This Row],[max_hitpoints]]/71*70,-2)</f>
        <v>5900</v>
      </c>
    </row>
    <row r="38" spans="1:4" ht="15.75" customHeight="1">
      <c r="A38" s="1" t="s">
        <v>477</v>
      </c>
      <c r="B38" s="1" t="s">
        <v>478</v>
      </c>
      <c r="C38" s="1">
        <v>2000</v>
      </c>
      <c r="D38">
        <f>ROUND(hull_values[[#This Row],[max_hitpoints]]/71*70,-2)</f>
        <v>2000</v>
      </c>
    </row>
    <row r="39" spans="1:4" ht="15.75" customHeight="1">
      <c r="A39" s="1" t="s">
        <v>477</v>
      </c>
      <c r="B39" s="1" t="s">
        <v>479</v>
      </c>
      <c r="C39" s="1">
        <v>2000</v>
      </c>
      <c r="D39">
        <f>ROUND(hull_values[[#This Row],[max_hitpoints]]/71*70,-2)</f>
        <v>2000</v>
      </c>
    </row>
    <row r="40" spans="1:4" ht="15.75" customHeight="1">
      <c r="A40" s="1" t="s">
        <v>477</v>
      </c>
      <c r="B40" s="1" t="s">
        <v>480</v>
      </c>
      <c r="C40" s="1">
        <v>500</v>
      </c>
      <c r="D40">
        <f>ROUND(hull_values[[#This Row],[max_hitpoints]]/71*70,-2)</f>
        <v>500</v>
      </c>
    </row>
    <row r="41" spans="1:4" ht="15.75" customHeight="1">
      <c r="A41" s="1" t="s">
        <v>477</v>
      </c>
      <c r="B41" s="1" t="s">
        <v>481</v>
      </c>
      <c r="C41" s="1">
        <v>4000</v>
      </c>
      <c r="D41">
        <f>ROUND(hull_values[[#This Row],[max_hitpoints]]/71*70,-2)</f>
        <v>3900</v>
      </c>
    </row>
    <row r="42" spans="1:4" ht="15.75" customHeight="1">
      <c r="A42" s="1" t="s">
        <v>477</v>
      </c>
      <c r="B42" s="1" t="s">
        <v>482</v>
      </c>
      <c r="C42" s="1">
        <v>2000</v>
      </c>
      <c r="D42">
        <f>ROUND(hull_values[[#This Row],[max_hitpoints]]/71*70,-2)</f>
        <v>2000</v>
      </c>
    </row>
    <row r="43" spans="1:4" ht="15.75" customHeight="1">
      <c r="A43" s="1" t="s">
        <v>477</v>
      </c>
      <c r="B43" s="1" t="s">
        <v>483</v>
      </c>
      <c r="C43" s="1">
        <v>4000</v>
      </c>
      <c r="D43">
        <f>ROUND(hull_values[[#This Row],[max_hitpoints]]/71*70,-2)</f>
        <v>3900</v>
      </c>
    </row>
    <row r="44" spans="1:4" ht="15.75" customHeight="1">
      <c r="A44" s="1" t="s">
        <v>477</v>
      </c>
      <c r="B44" s="1" t="s">
        <v>484</v>
      </c>
      <c r="C44" s="1">
        <v>300</v>
      </c>
      <c r="D44">
        <f>ROUND(hull_values[[#This Row],[max_hitpoints]]/71*70,-2)</f>
        <v>300</v>
      </c>
    </row>
    <row r="45" spans="1:4" ht="15.75" customHeight="1">
      <c r="A45" s="1" t="s">
        <v>477</v>
      </c>
      <c r="B45" s="1" t="s">
        <v>485</v>
      </c>
      <c r="C45" s="1">
        <v>300</v>
      </c>
      <c r="D45">
        <f>ROUND(hull_values[[#This Row],[max_hitpoints]]/71*70,-2)</f>
        <v>300</v>
      </c>
    </row>
    <row r="46" spans="1:4" ht="15.75" customHeight="1">
      <c r="A46" s="1" t="s">
        <v>477</v>
      </c>
      <c r="B46" s="1" t="s">
        <v>486</v>
      </c>
      <c r="C46" s="1">
        <v>300</v>
      </c>
      <c r="D46">
        <f>ROUND(hull_values[[#This Row],[max_hitpoints]]/71*70,-2)</f>
        <v>300</v>
      </c>
    </row>
    <row r="47" spans="1:4" ht="15.75" customHeight="1">
      <c r="A47" s="1" t="s">
        <v>487</v>
      </c>
      <c r="B47" s="1" t="s">
        <v>488</v>
      </c>
      <c r="C47" s="1">
        <v>15000</v>
      </c>
      <c r="D47">
        <f>ROUND(hull_values[[#This Row],[max_hitpoints]]/71*70,-2)</f>
        <v>14800</v>
      </c>
    </row>
    <row r="48" spans="1:4" ht="15.75" customHeight="1">
      <c r="A48" s="1" t="s">
        <v>487</v>
      </c>
      <c r="B48" s="1" t="s">
        <v>489</v>
      </c>
      <c r="C48" s="1">
        <v>3500</v>
      </c>
      <c r="D48">
        <f>ROUND(hull_values[[#This Row],[max_hitpoints]]/71*70,-2)</f>
        <v>3500</v>
      </c>
    </row>
    <row r="49" spans="1:4" ht="15.75" customHeight="1">
      <c r="A49" s="1" t="s">
        <v>487</v>
      </c>
      <c r="B49" s="1" t="s">
        <v>490</v>
      </c>
      <c r="C49" s="1">
        <v>1500</v>
      </c>
      <c r="D49">
        <f>ROUND(hull_values[[#This Row],[max_hitpoints]]/71*70,-2)</f>
        <v>1500</v>
      </c>
    </row>
    <row r="50" spans="1:4" ht="15.75" customHeight="1">
      <c r="A50" s="1" t="s">
        <v>487</v>
      </c>
      <c r="B50" s="1" t="s">
        <v>491</v>
      </c>
      <c r="C50" s="1">
        <v>10000</v>
      </c>
      <c r="D50">
        <f>ROUND(hull_values[[#This Row],[max_hitpoints]]/71*70,-2)</f>
        <v>9900</v>
      </c>
    </row>
    <row r="51" spans="1:4" ht="15.75" customHeight="1">
      <c r="A51" s="1" t="s">
        <v>487</v>
      </c>
      <c r="B51" s="1" t="s">
        <v>492</v>
      </c>
      <c r="C51" s="1">
        <v>5000</v>
      </c>
      <c r="D51">
        <f>ROUND(hull_values[[#This Row],[max_hitpoints]]/71*70,-2)</f>
        <v>4900</v>
      </c>
    </row>
    <row r="52" spans="1:4" ht="15.75" customHeight="1">
      <c r="A52" s="1" t="s">
        <v>493</v>
      </c>
      <c r="B52" s="1" t="s">
        <v>494</v>
      </c>
      <c r="C52" s="1">
        <v>3000</v>
      </c>
      <c r="D52">
        <f>ROUND(hull_values[[#This Row],[max_hitpoints]]/71*70,-2)</f>
        <v>3000</v>
      </c>
    </row>
    <row r="53" spans="1:4" ht="15.75" customHeight="1">
      <c r="A53" s="1" t="s">
        <v>493</v>
      </c>
      <c r="B53" s="1" t="s">
        <v>495</v>
      </c>
      <c r="C53" s="1">
        <v>1500</v>
      </c>
      <c r="D53">
        <f>ROUND(hull_values[[#This Row],[max_hitpoints]]/71*70,-2)</f>
        <v>1500</v>
      </c>
    </row>
    <row r="54" spans="1:4" ht="15.75" customHeight="1">
      <c r="A54" s="1" t="s">
        <v>493</v>
      </c>
      <c r="B54" s="1" t="s">
        <v>496</v>
      </c>
      <c r="C54" s="1">
        <v>750</v>
      </c>
      <c r="D54">
        <f>ROUND(hull_values[[#This Row],[max_hitpoints]]/71*70,-2)</f>
        <v>700</v>
      </c>
    </row>
    <row r="55" spans="1:4" ht="15.75" customHeight="1">
      <c r="A55" s="1" t="s">
        <v>493</v>
      </c>
      <c r="B55" s="1" t="s">
        <v>497</v>
      </c>
      <c r="C55" s="1">
        <v>6000</v>
      </c>
      <c r="D55">
        <f>ROUND(hull_values[[#This Row],[max_hitpoints]]/71*70,-2)</f>
        <v>5900</v>
      </c>
    </row>
    <row r="56" spans="1:4" ht="15.75" customHeight="1">
      <c r="A56" s="1" t="s">
        <v>493</v>
      </c>
      <c r="B56" s="1" t="s">
        <v>498</v>
      </c>
      <c r="C56" s="1">
        <v>3000</v>
      </c>
      <c r="D56">
        <f>ROUND(hull_values[[#This Row],[max_hitpoints]]/71*70,-2)</f>
        <v>3000</v>
      </c>
    </row>
    <row r="57" spans="1:4" ht="15.75" customHeight="1">
      <c r="A57" s="1" t="s">
        <v>493</v>
      </c>
      <c r="B57" s="1" t="s">
        <v>499</v>
      </c>
      <c r="C57" s="1">
        <v>100000</v>
      </c>
      <c r="D57">
        <f>ROUND(hull_values[[#This Row],[max_hitpoints]]/71*70,-2)</f>
        <v>98600</v>
      </c>
    </row>
    <row r="58" spans="1:4" ht="15.75" customHeight="1">
      <c r="A58" s="1" t="s">
        <v>493</v>
      </c>
      <c r="B58" s="1" t="s">
        <v>500</v>
      </c>
      <c r="C58" s="1">
        <v>600</v>
      </c>
      <c r="D58">
        <f>ROUND(hull_values[[#This Row],[max_hitpoints]]/71*70,-2)</f>
        <v>600</v>
      </c>
    </row>
    <row r="59" spans="1:4" ht="15.75" customHeight="1">
      <c r="A59" s="1" t="s">
        <v>493</v>
      </c>
      <c r="B59" s="1" t="s">
        <v>501</v>
      </c>
      <c r="C59" s="1">
        <v>42000</v>
      </c>
      <c r="D59">
        <f>ROUND(hull_values[[#This Row],[max_hitpoints]]/71*70,-2)</f>
        <v>41400</v>
      </c>
    </row>
    <row r="60" spans="1:4" ht="12.5">
      <c r="A60" s="1" t="s">
        <v>502</v>
      </c>
      <c r="B60" s="1" t="s">
        <v>503</v>
      </c>
      <c r="C60" s="1">
        <v>300</v>
      </c>
      <c r="D60">
        <f>ROUND(hull_values[[#This Row],[max_hitpoints]]/71*70,-2)</f>
        <v>300</v>
      </c>
    </row>
    <row r="61" spans="1:4" ht="12.5">
      <c r="A61" s="1" t="s">
        <v>502</v>
      </c>
      <c r="B61" s="1" t="s">
        <v>504</v>
      </c>
      <c r="C61" s="1">
        <v>900</v>
      </c>
      <c r="D61">
        <f>ROUND(hull_values[[#This Row],[max_hitpoints]]/71*70,-2)</f>
        <v>900</v>
      </c>
    </row>
    <row r="62" spans="1:4" ht="12.5">
      <c r="A62" s="1" t="s">
        <v>502</v>
      </c>
      <c r="B62" s="1" t="s">
        <v>505</v>
      </c>
      <c r="C62" s="1">
        <v>1200</v>
      </c>
      <c r="D62">
        <f>ROUND(hull_values[[#This Row],[max_hitpoints]]/71*70,-2)</f>
        <v>1200</v>
      </c>
    </row>
    <row r="63" spans="1:4" ht="12.5">
      <c r="A63" s="1" t="s">
        <v>502</v>
      </c>
      <c r="B63" s="1" t="s">
        <v>506</v>
      </c>
      <c r="C63" s="1">
        <v>40000</v>
      </c>
      <c r="D63">
        <f>ROUND(hull_values[[#This Row],[max_hitpoints]]/71*70,-2)</f>
        <v>39400</v>
      </c>
    </row>
    <row r="64" spans="1:4" ht="12.5">
      <c r="A64" s="1" t="s">
        <v>507</v>
      </c>
      <c r="B64" s="1" t="s">
        <v>508</v>
      </c>
      <c r="C64" s="1">
        <v>2000</v>
      </c>
      <c r="D64">
        <f>ROUND(hull_values[[#This Row],[max_hitpoints]]/71*70,-2)</f>
        <v>2000</v>
      </c>
    </row>
    <row r="65" spans="1:4" ht="12.5">
      <c r="A65" s="1" t="s">
        <v>507</v>
      </c>
      <c r="B65" s="1" t="s">
        <v>509</v>
      </c>
      <c r="C65" s="1">
        <v>300</v>
      </c>
      <c r="D65">
        <f>ROUND(hull_values[[#This Row],[max_hitpoints]]/71*70,-2)</f>
        <v>300</v>
      </c>
    </row>
    <row r="66" spans="1:4" ht="12.5">
      <c r="A66" s="1" t="s">
        <v>507</v>
      </c>
      <c r="B66" s="1" t="s">
        <v>510</v>
      </c>
      <c r="C66" s="1">
        <v>2000</v>
      </c>
      <c r="D66">
        <f>ROUND(hull_values[[#This Row],[max_hitpoints]]/71*70,-2)</f>
        <v>2000</v>
      </c>
    </row>
    <row r="67" spans="1:4" ht="12.5">
      <c r="A67" s="1" t="s">
        <v>507</v>
      </c>
      <c r="B67" s="1" t="s">
        <v>511</v>
      </c>
      <c r="C67" s="1">
        <v>4000</v>
      </c>
      <c r="D67">
        <f>ROUND(hull_values[[#This Row],[max_hitpoints]]/71*70,-2)</f>
        <v>3900</v>
      </c>
    </row>
    <row r="68" spans="1:4" ht="12.5">
      <c r="A68" s="1" t="s">
        <v>507</v>
      </c>
      <c r="B68" s="1" t="s">
        <v>512</v>
      </c>
      <c r="C68" s="1">
        <v>4000</v>
      </c>
      <c r="D68">
        <f>ROUND(hull_values[[#This Row],[max_hitpoints]]/71*70,-2)</f>
        <v>3900</v>
      </c>
    </row>
    <row r="69" spans="1:4" ht="12.5">
      <c r="A69" s="1" t="s">
        <v>507</v>
      </c>
      <c r="B69" s="1" t="s">
        <v>513</v>
      </c>
      <c r="C69" s="1">
        <v>1500</v>
      </c>
      <c r="D69">
        <f>ROUND(hull_values[[#This Row],[max_hitpoints]]/71*70,-2)</f>
        <v>1500</v>
      </c>
    </row>
    <row r="70" spans="1:4" ht="12.5">
      <c r="A70" s="1" t="s">
        <v>507</v>
      </c>
      <c r="B70" s="1" t="s">
        <v>514</v>
      </c>
      <c r="C70" s="1">
        <v>8000</v>
      </c>
      <c r="D70">
        <f>ROUND(hull_values[[#This Row],[max_hitpoints]]/71*70,-2)</f>
        <v>7900</v>
      </c>
    </row>
    <row r="71" spans="1:4" ht="12.5">
      <c r="A71" s="1" t="s">
        <v>507</v>
      </c>
      <c r="B71" s="1" t="s">
        <v>515</v>
      </c>
      <c r="C71" s="1">
        <v>200</v>
      </c>
      <c r="D71">
        <f>ROUND(hull_values[[#This Row],[max_hitpoints]]/71*70,-2)</f>
        <v>200</v>
      </c>
    </row>
    <row r="72" spans="1:4" ht="12.5">
      <c r="A72" s="1" t="s">
        <v>507</v>
      </c>
      <c r="B72" s="1" t="s">
        <v>516</v>
      </c>
      <c r="C72" s="1">
        <v>450</v>
      </c>
      <c r="D72">
        <f>ROUND(hull_values[[#This Row],[max_hitpoints]]/71*70,-2)</f>
        <v>400</v>
      </c>
    </row>
    <row r="73" spans="1:4" ht="12.5">
      <c r="A73" s="1" t="s">
        <v>507</v>
      </c>
      <c r="B73" s="1" t="s">
        <v>517</v>
      </c>
      <c r="C73" s="1">
        <v>900</v>
      </c>
      <c r="D73">
        <f>ROUND(hull_values[[#This Row],[max_hitpoints]]/71*70,-2)</f>
        <v>900</v>
      </c>
    </row>
    <row r="74" spans="1:4" ht="12.5">
      <c r="A74" s="1" t="s">
        <v>518</v>
      </c>
      <c r="B74" s="1" t="s">
        <v>519</v>
      </c>
      <c r="C74" s="1">
        <v>350</v>
      </c>
      <c r="D74">
        <f>ROUND(hull_values[[#This Row],[max_hitpoints]]/71*70,-2)</f>
        <v>300</v>
      </c>
    </row>
    <row r="75" spans="1:4" ht="12.5">
      <c r="A75" s="1" t="s">
        <v>518</v>
      </c>
      <c r="B75" s="1" t="s">
        <v>520</v>
      </c>
      <c r="C75" s="1">
        <v>480</v>
      </c>
      <c r="D75">
        <f>ROUND(hull_values[[#This Row],[max_hitpoints]]/71*70,-2)</f>
        <v>500</v>
      </c>
    </row>
    <row r="76" spans="1:4" ht="12.5">
      <c r="A76" s="1" t="s">
        <v>521</v>
      </c>
      <c r="B76" s="1" t="s">
        <v>522</v>
      </c>
      <c r="C76" s="1">
        <v>350</v>
      </c>
      <c r="D76">
        <f>ROUND(hull_values[[#This Row],[max_hitpoints]]/71*70,-2)</f>
        <v>300</v>
      </c>
    </row>
    <row r="77" spans="1:4" ht="12.5">
      <c r="A77" s="1" t="s">
        <v>521</v>
      </c>
      <c r="B77" s="1" t="s">
        <v>523</v>
      </c>
      <c r="C77" s="1">
        <v>700</v>
      </c>
      <c r="D77">
        <f>ROUND(hull_values[[#This Row],[max_hitpoints]]/71*70,-2)</f>
        <v>700</v>
      </c>
    </row>
    <row r="78" spans="1:4" ht="12.5">
      <c r="A78" s="1" t="s">
        <v>521</v>
      </c>
      <c r="B78" s="1" t="s">
        <v>524</v>
      </c>
      <c r="C78" s="1">
        <v>2000</v>
      </c>
      <c r="D78">
        <f>ROUND(hull_values[[#This Row],[max_hitpoints]]/71*70,-2)</f>
        <v>2000</v>
      </c>
    </row>
    <row r="79" spans="1:4" ht="12.5">
      <c r="A79" s="1" t="s">
        <v>521</v>
      </c>
      <c r="B79" s="1" t="s">
        <v>525</v>
      </c>
      <c r="C79" s="1">
        <v>2000</v>
      </c>
      <c r="D79">
        <f>ROUND(hull_values[[#This Row],[max_hitpoints]]/71*70,-2)</f>
        <v>2000</v>
      </c>
    </row>
    <row r="80" spans="1:4" ht="12.5">
      <c r="A80" s="1" t="s">
        <v>526</v>
      </c>
      <c r="B80" s="1" t="s">
        <v>527</v>
      </c>
      <c r="C80" s="1">
        <v>2000</v>
      </c>
      <c r="D80">
        <f>ROUND(hull_values[[#This Row],[max_hitpoints]]/71*70,-2)</f>
        <v>2000</v>
      </c>
    </row>
    <row r="81" spans="1:4" ht="12.5">
      <c r="A81" s="1" t="s">
        <v>526</v>
      </c>
      <c r="B81" s="1" t="s">
        <v>528</v>
      </c>
      <c r="C81" s="1">
        <v>500</v>
      </c>
      <c r="D81">
        <f>ROUND(hull_values[[#This Row],[max_hitpoints]]/71*70,-2)</f>
        <v>500</v>
      </c>
    </row>
    <row r="82" spans="1:4" ht="12.5">
      <c r="A82" s="1" t="s">
        <v>526</v>
      </c>
      <c r="B82" s="1" t="s">
        <v>529</v>
      </c>
      <c r="C82" s="1">
        <v>4000</v>
      </c>
      <c r="D82">
        <f>ROUND(hull_values[[#This Row],[max_hitpoints]]/71*70,-2)</f>
        <v>3900</v>
      </c>
    </row>
    <row r="83" spans="1:4" ht="12.5">
      <c r="A83" s="1" t="s">
        <v>526</v>
      </c>
      <c r="B83" s="1" t="s">
        <v>530</v>
      </c>
      <c r="C83" s="1">
        <v>2000</v>
      </c>
      <c r="D83">
        <f>ROUND(hull_values[[#This Row],[max_hitpoints]]/71*70,-2)</f>
        <v>2000</v>
      </c>
    </row>
    <row r="84" spans="1:4" ht="12.5">
      <c r="A84" s="1" t="s">
        <v>526</v>
      </c>
      <c r="B84" s="1" t="s">
        <v>531</v>
      </c>
      <c r="C84" s="1">
        <v>50000</v>
      </c>
      <c r="D84">
        <f>ROUND(hull_values[[#This Row],[max_hitpoints]]/71*70,-2)</f>
        <v>49300</v>
      </c>
    </row>
    <row r="85" spans="1:4" ht="12.5">
      <c r="A85" s="1" t="s">
        <v>526</v>
      </c>
      <c r="B85" s="1" t="s">
        <v>532</v>
      </c>
      <c r="C85" s="1">
        <v>400</v>
      </c>
      <c r="D85">
        <f>ROUND(hull_values[[#This Row],[max_hitpoints]]/71*70,-2)</f>
        <v>400</v>
      </c>
    </row>
    <row r="86" spans="1:4" ht="12.5">
      <c r="A86" s="1" t="s">
        <v>526</v>
      </c>
      <c r="B86" s="1" t="s">
        <v>533</v>
      </c>
      <c r="C86" s="1">
        <v>400</v>
      </c>
      <c r="D86">
        <f>ROUND(hull_values[[#This Row],[max_hitpoints]]/71*70,-2)</f>
        <v>400</v>
      </c>
    </row>
    <row r="87" spans="1:4" ht="12.5">
      <c r="A87" s="1" t="s">
        <v>526</v>
      </c>
      <c r="B87" s="1" t="s">
        <v>534</v>
      </c>
      <c r="C87" s="1">
        <v>400</v>
      </c>
      <c r="D87">
        <f>ROUND(hull_values[[#This Row],[max_hitpoints]]/71*70,-2)</f>
        <v>400</v>
      </c>
    </row>
    <row r="88" spans="1:4" ht="12.5">
      <c r="A88" s="1" t="s">
        <v>535</v>
      </c>
      <c r="B88" s="1" t="s">
        <v>536</v>
      </c>
      <c r="C88" s="1">
        <v>75000</v>
      </c>
      <c r="D88">
        <f>ROUND(hull_values[[#This Row],[max_hitpoints]]/71*70,-2)</f>
        <v>73900</v>
      </c>
    </row>
    <row r="89" spans="1:4" ht="12.5">
      <c r="A89" s="1" t="s">
        <v>535</v>
      </c>
      <c r="B89" s="1" t="s">
        <v>537</v>
      </c>
      <c r="C89" s="1">
        <v>20000</v>
      </c>
      <c r="D89">
        <f>ROUND(hull_values[[#This Row],[max_hitpoints]]/71*70,-2)</f>
        <v>19700</v>
      </c>
    </row>
    <row r="90" spans="1:4" ht="12.5">
      <c r="A90" s="1" t="s">
        <v>535</v>
      </c>
      <c r="B90" s="1" t="s">
        <v>538</v>
      </c>
      <c r="C90" s="1">
        <v>100000</v>
      </c>
      <c r="D90">
        <f>ROUND(hull_values[[#This Row],[max_hitpoints]]/71*70,-2)</f>
        <v>98600</v>
      </c>
    </row>
    <row r="91" spans="1:4" ht="12.5">
      <c r="A91" s="1" t="s">
        <v>535</v>
      </c>
      <c r="B91" s="1" t="s">
        <v>539</v>
      </c>
      <c r="C91" s="1">
        <v>40000</v>
      </c>
      <c r="D91">
        <f>ROUND(hull_values[[#This Row],[max_hitpoints]]/71*70,-2)</f>
        <v>39400</v>
      </c>
    </row>
    <row r="92" spans="1:4" ht="12.5">
      <c r="A92" s="1" t="s">
        <v>535</v>
      </c>
      <c r="B92" s="1" t="s">
        <v>540</v>
      </c>
      <c r="C92" s="1">
        <v>40000</v>
      </c>
      <c r="D92">
        <f>ROUND(hull_values[[#This Row],[max_hitpoints]]/71*70,-2)</f>
        <v>39400</v>
      </c>
    </row>
    <row r="93" spans="1:4" ht="12.5">
      <c r="A93" s="1" t="s">
        <v>535</v>
      </c>
      <c r="B93" s="1" t="s">
        <v>541</v>
      </c>
      <c r="C93" s="1">
        <v>50000</v>
      </c>
      <c r="D93">
        <f>ROUND(hull_values[[#This Row],[max_hitpoints]]/71*70,-2)</f>
        <v>49300</v>
      </c>
    </row>
    <row r="94" spans="1:4" ht="12.5">
      <c r="A94" s="1" t="s">
        <v>535</v>
      </c>
      <c r="B94" s="1" t="s">
        <v>542</v>
      </c>
      <c r="C94" s="1">
        <v>20000</v>
      </c>
      <c r="D94">
        <f>ROUND(hull_values[[#This Row],[max_hitpoints]]/71*70,-2)</f>
        <v>19700</v>
      </c>
    </row>
    <row r="95" spans="1:4" ht="12.5">
      <c r="A95" s="1" t="s">
        <v>535</v>
      </c>
      <c r="B95" s="1" t="s">
        <v>543</v>
      </c>
      <c r="C95" s="1">
        <v>10000</v>
      </c>
      <c r="D95">
        <f>ROUND(hull_values[[#This Row],[max_hitpoints]]/71*70,-2)</f>
        <v>9900</v>
      </c>
    </row>
    <row r="96" spans="1:4" ht="12.5">
      <c r="A96" s="1" t="s">
        <v>535</v>
      </c>
      <c r="B96" s="1" t="s">
        <v>544</v>
      </c>
      <c r="C96" s="1">
        <v>5000</v>
      </c>
      <c r="D96">
        <f>ROUND(hull_values[[#This Row],[max_hitpoints]]/71*70,-2)</f>
        <v>4900</v>
      </c>
    </row>
    <row r="97" spans="1:4" ht="12.5">
      <c r="A97" s="1" t="s">
        <v>535</v>
      </c>
      <c r="B97" s="1" t="s">
        <v>545</v>
      </c>
      <c r="C97" s="1">
        <v>1250</v>
      </c>
      <c r="D97">
        <f>ROUND(hull_values[[#This Row],[max_hitpoints]]/71*70,-2)</f>
        <v>1200</v>
      </c>
    </row>
    <row r="98" spans="1:4" ht="12.5">
      <c r="A98" s="1" t="s">
        <v>535</v>
      </c>
      <c r="B98" s="1" t="s">
        <v>546</v>
      </c>
      <c r="C98" s="1">
        <v>100000</v>
      </c>
      <c r="D98">
        <f>ROUND(hull_values[[#This Row],[max_hitpoints]]/71*70,-2)</f>
        <v>98600</v>
      </c>
    </row>
    <row r="99" spans="1:4" ht="12.5">
      <c r="A99" s="1" t="s">
        <v>535</v>
      </c>
      <c r="B99" s="1" t="s">
        <v>547</v>
      </c>
      <c r="C99" s="1">
        <v>15000</v>
      </c>
      <c r="D99">
        <f>ROUND(hull_values[[#This Row],[max_hitpoints]]/71*70,-2)</f>
        <v>14800</v>
      </c>
    </row>
    <row r="100" spans="1:4" ht="12.5">
      <c r="A100" s="1" t="s">
        <v>535</v>
      </c>
      <c r="B100" s="1" t="s">
        <v>548</v>
      </c>
      <c r="C100" s="1">
        <v>40000</v>
      </c>
      <c r="D100">
        <f>ROUND(hull_values[[#This Row],[max_hitpoints]]/71*70,-2)</f>
        <v>39400</v>
      </c>
    </row>
    <row r="101" spans="1:4" ht="12.5">
      <c r="A101" s="1" t="s">
        <v>535</v>
      </c>
      <c r="B101" s="1" t="s">
        <v>549</v>
      </c>
      <c r="C101" s="1">
        <v>20000</v>
      </c>
      <c r="D101">
        <f>ROUND(hull_values[[#This Row],[max_hitpoints]]/71*70,-2)</f>
        <v>19700</v>
      </c>
    </row>
    <row r="102" spans="1:4" ht="12.5">
      <c r="A102" s="1" t="s">
        <v>535</v>
      </c>
      <c r="B102" s="1" t="s">
        <v>550</v>
      </c>
      <c r="C102" s="1">
        <v>20000</v>
      </c>
      <c r="D102">
        <f>ROUND(hull_values[[#This Row],[max_hitpoints]]/71*70,-2)</f>
        <v>19700</v>
      </c>
    </row>
    <row r="103" spans="1:4" ht="12.5">
      <c r="A103" s="1" t="s">
        <v>535</v>
      </c>
      <c r="B103" s="1" t="s">
        <v>551</v>
      </c>
      <c r="C103" s="1">
        <v>10000</v>
      </c>
      <c r="D103">
        <f>ROUND(hull_values[[#This Row],[max_hitpoints]]/71*70,-2)</f>
        <v>9900</v>
      </c>
    </row>
    <row r="104" spans="1:4" ht="12.5">
      <c r="A104" s="1" t="s">
        <v>535</v>
      </c>
      <c r="B104" s="1" t="s">
        <v>552</v>
      </c>
      <c r="C104" s="1">
        <v>10000</v>
      </c>
      <c r="D104">
        <f>ROUND(hull_values[[#This Row],[max_hitpoints]]/71*70,-2)</f>
        <v>9900</v>
      </c>
    </row>
    <row r="105" spans="1:4" ht="12.5">
      <c r="A105" s="1" t="s">
        <v>535</v>
      </c>
      <c r="B105" s="1" t="s">
        <v>553</v>
      </c>
      <c r="C105" s="1">
        <v>10000</v>
      </c>
      <c r="D105">
        <f>ROUND(hull_values[[#This Row],[max_hitpoints]]/71*70,-2)</f>
        <v>9900</v>
      </c>
    </row>
    <row r="106" spans="1:4" ht="12.5">
      <c r="A106" s="1" t="s">
        <v>554</v>
      </c>
      <c r="B106" s="1" t="s">
        <v>555</v>
      </c>
      <c r="C106" s="1">
        <v>5000</v>
      </c>
      <c r="D106">
        <f>ROUND(hull_values[[#This Row],[max_hitpoints]]/71*70,-2)</f>
        <v>4900</v>
      </c>
    </row>
    <row r="107" spans="1:4" ht="12.5">
      <c r="A107" s="1" t="s">
        <v>554</v>
      </c>
      <c r="B107" s="1" t="s">
        <v>556</v>
      </c>
      <c r="C107" s="1">
        <v>17500</v>
      </c>
      <c r="D107">
        <f>ROUND(hull_values[[#This Row],[max_hitpoints]]/71*70,-2)</f>
        <v>17300</v>
      </c>
    </row>
    <row r="108" spans="1:4" ht="12.5">
      <c r="A108" s="1" t="s">
        <v>554</v>
      </c>
      <c r="B108" s="1" t="s">
        <v>557</v>
      </c>
      <c r="C108" s="1">
        <v>10000</v>
      </c>
      <c r="D108">
        <f>ROUND(hull_values[[#This Row],[max_hitpoints]]/71*70,-2)</f>
        <v>9900</v>
      </c>
    </row>
    <row r="109" spans="1:4" ht="12.5">
      <c r="A109" s="1" t="s">
        <v>554</v>
      </c>
      <c r="B109" s="1" t="s">
        <v>558</v>
      </c>
      <c r="C109" s="1">
        <v>10000</v>
      </c>
      <c r="D109">
        <f>ROUND(hull_values[[#This Row],[max_hitpoints]]/71*70,-2)</f>
        <v>9900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weapon_components_1.7.2</vt:lpstr>
      <vt:lpstr>wc_comparison</vt:lpstr>
      <vt:lpstr>wc_summary</vt:lpstr>
      <vt:lpstr>wc_output</vt:lpstr>
      <vt:lpstr>shield_values_1.7.2</vt:lpstr>
      <vt:lpstr> shield_values_update</vt:lpstr>
      <vt:lpstr>hull_values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pdemon</dc:creator>
  <cp:lastModifiedBy>pdemon</cp:lastModifiedBy>
  <dcterms:created xsi:type="dcterms:W3CDTF">2017-06-25T03:10:48Z</dcterms:created>
  <dcterms:modified xsi:type="dcterms:W3CDTF">2017-07-01T02:42:50Z</dcterms:modified>
</cp:coreProperties>
</file>